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000"/>
  </bookViews>
  <sheets>
    <sheet name="ZSD Model" sheetId="4" r:id="rId1"/>
    <sheet name="NegBinomial Home" sheetId="2" r:id="rId2"/>
    <sheet name="NegBinomial Away" sheetId="1" r:id="rId3"/>
    <sheet name="NegBinomial Matrix" sheetId="3" r:id="rId4"/>
  </sheets>
  <externalReferences>
    <externalReference r:id="rId5"/>
  </externalReferences>
  <definedNames>
    <definedName name="logit">[1]BOOTSTRAP!$B$2:$B$5</definedName>
    <definedName name="porbit">[1]BOOTSTRAP!$B$1:$B$5</definedName>
    <definedName name="RATING" localSheetId="0">'ZSD Model'!$AT$23:$AT$35</definedName>
    <definedName name="sample">[1]BOOTSTRAP!$A$2:$A$5</definedName>
    <definedName name="solver_adj" localSheetId="0" hidden="1">'ZSD Model'!$AT$5:$AU$36,'ZSD Model'!$AG$2:$AH$2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'ZSD Model'!$AC$2:$AD$2</definedName>
    <definedName name="solver_lhs2" localSheetId="0" hidden="1">'ZSD Model'!$CU$9</definedName>
    <definedName name="solver_lhs3" localSheetId="0" hidden="1">'ZSD Model'!$CW$9</definedName>
    <definedName name="solver_lhs4" localSheetId="0" hidden="1">'ZSD Model'!$CW$9</definedName>
    <definedName name="solver_lhs5" localSheetId="0" hidden="1">'ZSD Model'!$CY$9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'ZSD Model'!$AF$2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E10" i="4"/>
  <c r="BE9"/>
  <c r="A1" i="1"/>
  <c r="A1" i="2"/>
  <c r="AZ6" i="4"/>
  <c r="AZ5"/>
  <c r="W18"/>
  <c r="W26"/>
  <c r="W50"/>
  <c r="W58"/>
  <c r="W79"/>
  <c r="W82"/>
  <c r="W90"/>
  <c r="W114"/>
  <c r="W122"/>
  <c r="W146"/>
  <c r="W154"/>
  <c r="U18"/>
  <c r="U24"/>
  <c r="U26"/>
  <c r="U39"/>
  <c r="U40"/>
  <c r="U58"/>
  <c r="U66"/>
  <c r="U80"/>
  <c r="U82"/>
  <c r="U88"/>
  <c r="U90"/>
  <c r="U103"/>
  <c r="U104"/>
  <c r="U122"/>
  <c r="U130"/>
  <c r="U144"/>
  <c r="U146"/>
  <c r="U152"/>
  <c r="U154"/>
  <c r="U168"/>
  <c r="U186"/>
  <c r="U194"/>
  <c r="U208"/>
  <c r="U210"/>
  <c r="U216"/>
  <c r="U218"/>
  <c r="U232"/>
  <c r="U250"/>
  <c r="U258"/>
  <c r="R7"/>
  <c r="U7" s="1"/>
  <c r="R8"/>
  <c r="U8" s="1"/>
  <c r="R10"/>
  <c r="U10" s="1"/>
  <c r="R11"/>
  <c r="U11" s="1"/>
  <c r="R15"/>
  <c r="U15" s="1"/>
  <c r="R16"/>
  <c r="U16" s="1"/>
  <c r="R18"/>
  <c r="R19"/>
  <c r="U19" s="1"/>
  <c r="R23"/>
  <c r="U23" s="1"/>
  <c r="R24"/>
  <c r="R26"/>
  <c r="R27"/>
  <c r="U27" s="1"/>
  <c r="R31"/>
  <c r="U31" s="1"/>
  <c r="R32"/>
  <c r="U32" s="1"/>
  <c r="R34"/>
  <c r="U34" s="1"/>
  <c r="R35"/>
  <c r="U35" s="1"/>
  <c r="R39"/>
  <c r="R40"/>
  <c r="R42"/>
  <c r="U42" s="1"/>
  <c r="R43"/>
  <c r="U43" s="1"/>
  <c r="R47"/>
  <c r="U47" s="1"/>
  <c r="R48"/>
  <c r="U48" s="1"/>
  <c r="R50"/>
  <c r="U50" s="1"/>
  <c r="R51"/>
  <c r="U51" s="1"/>
  <c r="R55"/>
  <c r="U55" s="1"/>
  <c r="R56"/>
  <c r="U56" s="1"/>
  <c r="R58"/>
  <c r="R59"/>
  <c r="U59" s="1"/>
  <c r="R63"/>
  <c r="U63" s="1"/>
  <c r="R64"/>
  <c r="U64" s="1"/>
  <c r="R66"/>
  <c r="R67"/>
  <c r="U67" s="1"/>
  <c r="R71"/>
  <c r="U71" s="1"/>
  <c r="R72"/>
  <c r="U72" s="1"/>
  <c r="R74"/>
  <c r="U74" s="1"/>
  <c r="R75"/>
  <c r="U75" s="1"/>
  <c r="R79"/>
  <c r="U79" s="1"/>
  <c r="R80"/>
  <c r="R82"/>
  <c r="R83"/>
  <c r="U83" s="1"/>
  <c r="R87"/>
  <c r="U87" s="1"/>
  <c r="R88"/>
  <c r="R90"/>
  <c r="R91"/>
  <c r="U91" s="1"/>
  <c r="R95"/>
  <c r="U95" s="1"/>
  <c r="R96"/>
  <c r="U96" s="1"/>
  <c r="R98"/>
  <c r="U98" s="1"/>
  <c r="R99"/>
  <c r="U99" s="1"/>
  <c r="R103"/>
  <c r="R104"/>
  <c r="R106"/>
  <c r="U106" s="1"/>
  <c r="R107"/>
  <c r="U107" s="1"/>
  <c r="R111"/>
  <c r="U111" s="1"/>
  <c r="R112"/>
  <c r="U112" s="1"/>
  <c r="R114"/>
  <c r="U114" s="1"/>
  <c r="R115"/>
  <c r="U115" s="1"/>
  <c r="R119"/>
  <c r="U119" s="1"/>
  <c r="R120"/>
  <c r="U120" s="1"/>
  <c r="R122"/>
  <c r="R123"/>
  <c r="U123" s="1"/>
  <c r="R127"/>
  <c r="U127" s="1"/>
  <c r="R128"/>
  <c r="U128" s="1"/>
  <c r="R130"/>
  <c r="R131"/>
  <c r="U131" s="1"/>
  <c r="R135"/>
  <c r="U135" s="1"/>
  <c r="R136"/>
  <c r="U136" s="1"/>
  <c r="R138"/>
  <c r="U138" s="1"/>
  <c r="R139"/>
  <c r="U139" s="1"/>
  <c r="R143"/>
  <c r="U143" s="1"/>
  <c r="R144"/>
  <c r="R146"/>
  <c r="R147"/>
  <c r="U147" s="1"/>
  <c r="R151"/>
  <c r="U151" s="1"/>
  <c r="R152"/>
  <c r="R154"/>
  <c r="R155"/>
  <c r="U155" s="1"/>
  <c r="R159"/>
  <c r="U159" s="1"/>
  <c r="R160"/>
  <c r="U160" s="1"/>
  <c r="R162"/>
  <c r="U162" s="1"/>
  <c r="R163"/>
  <c r="U163" s="1"/>
  <c r="R168"/>
  <c r="R170"/>
  <c r="U170" s="1"/>
  <c r="R171"/>
  <c r="U171" s="1"/>
  <c r="R175"/>
  <c r="U175" s="1"/>
  <c r="R176"/>
  <c r="U176" s="1"/>
  <c r="R178"/>
  <c r="U178" s="1"/>
  <c r="R179"/>
  <c r="U179" s="1"/>
  <c r="R184"/>
  <c r="U184" s="1"/>
  <c r="R186"/>
  <c r="R187"/>
  <c r="U187" s="1"/>
  <c r="R191"/>
  <c r="U191" s="1"/>
  <c r="R192"/>
  <c r="U192" s="1"/>
  <c r="R194"/>
  <c r="R195"/>
  <c r="U195" s="1"/>
  <c r="R200"/>
  <c r="U200" s="1"/>
  <c r="R202"/>
  <c r="U202" s="1"/>
  <c r="R203"/>
  <c r="U203" s="1"/>
  <c r="R207"/>
  <c r="U207" s="1"/>
  <c r="R208"/>
  <c r="R210"/>
  <c r="R211"/>
  <c r="U211" s="1"/>
  <c r="R216"/>
  <c r="R218"/>
  <c r="R219"/>
  <c r="U219" s="1"/>
  <c r="R223"/>
  <c r="U223" s="1"/>
  <c r="R224"/>
  <c r="U224" s="1"/>
  <c r="R226"/>
  <c r="U226" s="1"/>
  <c r="R227"/>
  <c r="U227" s="1"/>
  <c r="R232"/>
  <c r="R234"/>
  <c r="U234" s="1"/>
  <c r="R235"/>
  <c r="U235" s="1"/>
  <c r="R239"/>
  <c r="U239" s="1"/>
  <c r="R240"/>
  <c r="U240" s="1"/>
  <c r="R242"/>
  <c r="U242" s="1"/>
  <c r="R243"/>
  <c r="U243" s="1"/>
  <c r="R248"/>
  <c r="U248" s="1"/>
  <c r="R250"/>
  <c r="R251"/>
  <c r="U251" s="1"/>
  <c r="R255"/>
  <c r="U255" s="1"/>
  <c r="R256"/>
  <c r="U256" s="1"/>
  <c r="R258"/>
  <c r="R259"/>
  <c r="U259" s="1"/>
  <c r="Q8"/>
  <c r="W8" s="1"/>
  <c r="Q10"/>
  <c r="W10" s="1"/>
  <c r="Q11"/>
  <c r="W11" s="1"/>
  <c r="Q15"/>
  <c r="W15" s="1"/>
  <c r="Q16"/>
  <c r="W16" s="1"/>
  <c r="Q18"/>
  <c r="Q19"/>
  <c r="W19" s="1"/>
  <c r="Q24"/>
  <c r="W24" s="1"/>
  <c r="Q26"/>
  <c r="Q27"/>
  <c r="W27" s="1"/>
  <c r="Q31"/>
  <c r="W31" s="1"/>
  <c r="Q32"/>
  <c r="W32" s="1"/>
  <c r="Q34"/>
  <c r="W34" s="1"/>
  <c r="Y34" s="1"/>
  <c r="AL34" s="1"/>
  <c r="Q35"/>
  <c r="W35" s="1"/>
  <c r="Y35" s="1"/>
  <c r="AL35" s="1"/>
  <c r="Q40"/>
  <c r="W40" s="1"/>
  <c r="Q42"/>
  <c r="W42" s="1"/>
  <c r="Q43"/>
  <c r="W43" s="1"/>
  <c r="Q47"/>
  <c r="W47" s="1"/>
  <c r="Q48"/>
  <c r="W48" s="1"/>
  <c r="Q50"/>
  <c r="Q51"/>
  <c r="W51" s="1"/>
  <c r="X51" s="1"/>
  <c r="Q56"/>
  <c r="W56" s="1"/>
  <c r="Q58"/>
  <c r="Q59"/>
  <c r="W59" s="1"/>
  <c r="Q63"/>
  <c r="W63" s="1"/>
  <c r="Q64"/>
  <c r="W64" s="1"/>
  <c r="Q66"/>
  <c r="W66" s="1"/>
  <c r="X66" s="1"/>
  <c r="Q67"/>
  <c r="W67" s="1"/>
  <c r="Y67" s="1"/>
  <c r="AL67" s="1"/>
  <c r="Q72"/>
  <c r="W72" s="1"/>
  <c r="Q74"/>
  <c r="W74" s="1"/>
  <c r="Q75"/>
  <c r="W75" s="1"/>
  <c r="Q79"/>
  <c r="Q80"/>
  <c r="W80" s="1"/>
  <c r="Q82"/>
  <c r="Q83"/>
  <c r="W83" s="1"/>
  <c r="Q88"/>
  <c r="W88" s="1"/>
  <c r="Q90"/>
  <c r="Q91"/>
  <c r="W91" s="1"/>
  <c r="Y91" s="1"/>
  <c r="AL91" s="1"/>
  <c r="Q95"/>
  <c r="W95" s="1"/>
  <c r="Q96"/>
  <c r="W96" s="1"/>
  <c r="Q98"/>
  <c r="W98" s="1"/>
  <c r="X98" s="1"/>
  <c r="Q99"/>
  <c r="W99" s="1"/>
  <c r="Y99" s="1"/>
  <c r="AL99" s="1"/>
  <c r="Q104"/>
  <c r="W104" s="1"/>
  <c r="Q106"/>
  <c r="W106" s="1"/>
  <c r="Q107"/>
  <c r="W107" s="1"/>
  <c r="Q111"/>
  <c r="W111" s="1"/>
  <c r="Q112"/>
  <c r="W112" s="1"/>
  <c r="Q114"/>
  <c r="Q115"/>
  <c r="W115" s="1"/>
  <c r="Q120"/>
  <c r="W120" s="1"/>
  <c r="Q122"/>
  <c r="Q123"/>
  <c r="W123" s="1"/>
  <c r="Q127"/>
  <c r="W127" s="1"/>
  <c r="Q128"/>
  <c r="W128" s="1"/>
  <c r="Q130"/>
  <c r="W130" s="1"/>
  <c r="Y130" s="1"/>
  <c r="AL130" s="1"/>
  <c r="Q131"/>
  <c r="W131" s="1"/>
  <c r="Q136"/>
  <c r="W136" s="1"/>
  <c r="Q138"/>
  <c r="W138" s="1"/>
  <c r="Q139"/>
  <c r="W139" s="1"/>
  <c r="Q143"/>
  <c r="W143" s="1"/>
  <c r="Q144"/>
  <c r="W144" s="1"/>
  <c r="Q146"/>
  <c r="Q147"/>
  <c r="W147" s="1"/>
  <c r="Q152"/>
  <c r="W152" s="1"/>
  <c r="Q154"/>
  <c r="Q155"/>
  <c r="W155" s="1"/>
  <c r="Q159"/>
  <c r="W159" s="1"/>
  <c r="Q160"/>
  <c r="W160" s="1"/>
  <c r="Q162"/>
  <c r="W162" s="1"/>
  <c r="X162" s="1"/>
  <c r="Q163"/>
  <c r="W163" s="1"/>
  <c r="X163" s="1"/>
  <c r="Q168"/>
  <c r="W168" s="1"/>
  <c r="Q170"/>
  <c r="W170" s="1"/>
  <c r="Q171"/>
  <c r="W171" s="1"/>
  <c r="Q175"/>
  <c r="W175" s="1"/>
  <c r="Q176"/>
  <c r="W176" s="1"/>
  <c r="Q179"/>
  <c r="W179" s="1"/>
  <c r="X179" s="1"/>
  <c r="Q184"/>
  <c r="W184" s="1"/>
  <c r="Q187"/>
  <c r="W187" s="1"/>
  <c r="Q191"/>
  <c r="W191" s="1"/>
  <c r="Q192"/>
  <c r="W192" s="1"/>
  <c r="Q195"/>
  <c r="W195" s="1"/>
  <c r="Y195" s="1"/>
  <c r="AL195" s="1"/>
  <c r="Q200"/>
  <c r="W200" s="1"/>
  <c r="Q203"/>
  <c r="W203" s="1"/>
  <c r="Q207"/>
  <c r="W207" s="1"/>
  <c r="Q208"/>
  <c r="W208" s="1"/>
  <c r="Q211"/>
  <c r="W211" s="1"/>
  <c r="Q216"/>
  <c r="W216" s="1"/>
  <c r="Q219"/>
  <c r="W219" s="1"/>
  <c r="Y219" s="1"/>
  <c r="AL219" s="1"/>
  <c r="Q223"/>
  <c r="W223" s="1"/>
  <c r="Q224"/>
  <c r="W224" s="1"/>
  <c r="Q227"/>
  <c r="W227" s="1"/>
  <c r="Y227" s="1"/>
  <c r="AL227" s="1"/>
  <c r="Q232"/>
  <c r="W232" s="1"/>
  <c r="Q235"/>
  <c r="W235" s="1"/>
  <c r="Q239"/>
  <c r="W239" s="1"/>
  <c r="Q240"/>
  <c r="W240" s="1"/>
  <c r="Q243"/>
  <c r="W243" s="1"/>
  <c r="Q248"/>
  <c r="W248" s="1"/>
  <c r="Q251"/>
  <c r="W251" s="1"/>
  <c r="Q255"/>
  <c r="W255" s="1"/>
  <c r="Q256"/>
  <c r="W256" s="1"/>
  <c r="Q259"/>
  <c r="W259" s="1"/>
  <c r="V8"/>
  <c r="V10"/>
  <c r="V11"/>
  <c r="V15"/>
  <c r="V16"/>
  <c r="AE16" s="1"/>
  <c r="AF16" s="1"/>
  <c r="AG16" s="1"/>
  <c r="V18"/>
  <c r="V19"/>
  <c r="V24"/>
  <c r="V26"/>
  <c r="V27"/>
  <c r="V31"/>
  <c r="V32"/>
  <c r="V34"/>
  <c r="V35"/>
  <c r="V40"/>
  <c r="V42"/>
  <c r="V43"/>
  <c r="V47"/>
  <c r="V48"/>
  <c r="V50"/>
  <c r="V51"/>
  <c r="V56"/>
  <c r="V58"/>
  <c r="V59"/>
  <c r="V63"/>
  <c r="V64"/>
  <c r="V66"/>
  <c r="V67"/>
  <c r="V72"/>
  <c r="V74"/>
  <c r="V75"/>
  <c r="V79"/>
  <c r="V80"/>
  <c r="V82"/>
  <c r="V83"/>
  <c r="V88"/>
  <c r="V90"/>
  <c r="V91"/>
  <c r="V95"/>
  <c r="V96"/>
  <c r="V98"/>
  <c r="V99"/>
  <c r="Z99" s="1"/>
  <c r="AA99" s="1"/>
  <c r="AB99" s="1"/>
  <c r="V104"/>
  <c r="V106"/>
  <c r="V107"/>
  <c r="V111"/>
  <c r="V112"/>
  <c r="V114"/>
  <c r="V115"/>
  <c r="V120"/>
  <c r="V122"/>
  <c r="V123"/>
  <c r="V127"/>
  <c r="V128"/>
  <c r="V130"/>
  <c r="V131"/>
  <c r="V136"/>
  <c r="V138"/>
  <c r="V139"/>
  <c r="V143"/>
  <c r="V144"/>
  <c r="AE144" s="1"/>
  <c r="V146"/>
  <c r="V147"/>
  <c r="V152"/>
  <c r="V154"/>
  <c r="V155"/>
  <c r="V159"/>
  <c r="V160"/>
  <c r="V162"/>
  <c r="V163"/>
  <c r="Z163" s="1"/>
  <c r="AA163" s="1"/>
  <c r="AB163" s="1"/>
  <c r="V168"/>
  <c r="V170"/>
  <c r="V171"/>
  <c r="V175"/>
  <c r="V176"/>
  <c r="V179"/>
  <c r="V184"/>
  <c r="V187"/>
  <c r="V191"/>
  <c r="V192"/>
  <c r="V195"/>
  <c r="Z195" s="1"/>
  <c r="AA195" s="1"/>
  <c r="AB195" s="1"/>
  <c r="V200"/>
  <c r="V203"/>
  <c r="V207"/>
  <c r="V208"/>
  <c r="V211"/>
  <c r="V216"/>
  <c r="V219"/>
  <c r="V223"/>
  <c r="V224"/>
  <c r="V227"/>
  <c r="V232"/>
  <c r="V235"/>
  <c r="V239"/>
  <c r="V240"/>
  <c r="AE240" s="1"/>
  <c r="AF240" s="1"/>
  <c r="AG240" s="1"/>
  <c r="V243"/>
  <c r="V248"/>
  <c r="V251"/>
  <c r="V255"/>
  <c r="V256"/>
  <c r="V259"/>
  <c r="T8"/>
  <c r="T11"/>
  <c r="AE11" s="1"/>
  <c r="AF11" s="1"/>
  <c r="AG11" s="1"/>
  <c r="T12"/>
  <c r="T16"/>
  <c r="T19"/>
  <c r="T20"/>
  <c r="T24"/>
  <c r="T27"/>
  <c r="Z27" s="1"/>
  <c r="AA27" s="1"/>
  <c r="AB27" s="1"/>
  <c r="T28"/>
  <c r="T32"/>
  <c r="T35"/>
  <c r="T36"/>
  <c r="T40"/>
  <c r="T43"/>
  <c r="AE43" s="1"/>
  <c r="AF43" s="1"/>
  <c r="AG43" s="1"/>
  <c r="T44"/>
  <c r="T48"/>
  <c r="T51"/>
  <c r="AE51" s="1"/>
  <c r="AF51" s="1"/>
  <c r="AG51" s="1"/>
  <c r="T52"/>
  <c r="T56"/>
  <c r="T59"/>
  <c r="Z59" s="1"/>
  <c r="AA59" s="1"/>
  <c r="AB59" s="1"/>
  <c r="T60"/>
  <c r="T64"/>
  <c r="T67"/>
  <c r="T68"/>
  <c r="T72"/>
  <c r="T75"/>
  <c r="T76"/>
  <c r="T80"/>
  <c r="T83"/>
  <c r="AE83" s="1"/>
  <c r="AF83" s="1"/>
  <c r="AG83" s="1"/>
  <c r="T84"/>
  <c r="T88"/>
  <c r="T91"/>
  <c r="AE91" s="1"/>
  <c r="AF91" s="1"/>
  <c r="AG91" s="1"/>
  <c r="T92"/>
  <c r="T96"/>
  <c r="T99"/>
  <c r="T100"/>
  <c r="T104"/>
  <c r="AE104" s="1"/>
  <c r="T107"/>
  <c r="T108"/>
  <c r="T112"/>
  <c r="T115"/>
  <c r="T116"/>
  <c r="T120"/>
  <c r="T123"/>
  <c r="T124"/>
  <c r="T128"/>
  <c r="T131"/>
  <c r="Z131" s="1"/>
  <c r="AA131" s="1"/>
  <c r="AB131" s="1"/>
  <c r="T132"/>
  <c r="T136"/>
  <c r="T139"/>
  <c r="T140"/>
  <c r="T144"/>
  <c r="T147"/>
  <c r="AE147" s="1"/>
  <c r="AF147" s="1"/>
  <c r="AG147" s="1"/>
  <c r="T148"/>
  <c r="T152"/>
  <c r="T155"/>
  <c r="T156"/>
  <c r="T160"/>
  <c r="T163"/>
  <c r="T164"/>
  <c r="T168"/>
  <c r="AE168" s="1"/>
  <c r="AF168" s="1"/>
  <c r="AG168" s="1"/>
  <c r="T171"/>
  <c r="T172"/>
  <c r="T176"/>
  <c r="T179"/>
  <c r="Z179" s="1"/>
  <c r="AA179" s="1"/>
  <c r="AB179" s="1"/>
  <c r="T180"/>
  <c r="T184"/>
  <c r="T187"/>
  <c r="Z187" s="1"/>
  <c r="AA187" s="1"/>
  <c r="AB187" s="1"/>
  <c r="T188"/>
  <c r="T192"/>
  <c r="T195"/>
  <c r="T196"/>
  <c r="T200"/>
  <c r="T203"/>
  <c r="T204"/>
  <c r="T208"/>
  <c r="T211"/>
  <c r="T212"/>
  <c r="T216"/>
  <c r="T219"/>
  <c r="Z219" s="1"/>
  <c r="AA219" s="1"/>
  <c r="AB219" s="1"/>
  <c r="T220"/>
  <c r="T224"/>
  <c r="T227"/>
  <c r="T228"/>
  <c r="T232"/>
  <c r="T235"/>
  <c r="T236"/>
  <c r="T240"/>
  <c r="T243"/>
  <c r="T244"/>
  <c r="T248"/>
  <c r="T251"/>
  <c r="T252"/>
  <c r="T256"/>
  <c r="T259"/>
  <c r="T260"/>
  <c r="P6"/>
  <c r="P7"/>
  <c r="T7" s="1"/>
  <c r="P8"/>
  <c r="P9"/>
  <c r="R9" s="1"/>
  <c r="U9" s="1"/>
  <c r="P10"/>
  <c r="T10" s="1"/>
  <c r="P11"/>
  <c r="P12"/>
  <c r="R12" s="1"/>
  <c r="U12" s="1"/>
  <c r="P13"/>
  <c r="R13" s="1"/>
  <c r="U13" s="1"/>
  <c r="P14"/>
  <c r="P15"/>
  <c r="T15" s="1"/>
  <c r="P16"/>
  <c r="P17"/>
  <c r="R17" s="1"/>
  <c r="U17" s="1"/>
  <c r="P18"/>
  <c r="T18" s="1"/>
  <c r="P19"/>
  <c r="P20"/>
  <c r="R20" s="1"/>
  <c r="U20" s="1"/>
  <c r="P21"/>
  <c r="R21" s="1"/>
  <c r="U21" s="1"/>
  <c r="P22"/>
  <c r="P23"/>
  <c r="T23" s="1"/>
  <c r="P24"/>
  <c r="P25"/>
  <c r="R25" s="1"/>
  <c r="U25" s="1"/>
  <c r="P26"/>
  <c r="T26" s="1"/>
  <c r="P27"/>
  <c r="P28"/>
  <c r="R28" s="1"/>
  <c r="U28" s="1"/>
  <c r="P29"/>
  <c r="R29" s="1"/>
  <c r="U29" s="1"/>
  <c r="P30"/>
  <c r="P31"/>
  <c r="T31" s="1"/>
  <c r="P32"/>
  <c r="P33"/>
  <c r="R33" s="1"/>
  <c r="U33" s="1"/>
  <c r="P34"/>
  <c r="T34" s="1"/>
  <c r="P35"/>
  <c r="P36"/>
  <c r="R36" s="1"/>
  <c r="U36" s="1"/>
  <c r="P37"/>
  <c r="R37" s="1"/>
  <c r="U37" s="1"/>
  <c r="P38"/>
  <c r="P39"/>
  <c r="T39" s="1"/>
  <c r="P40"/>
  <c r="P41"/>
  <c r="R41" s="1"/>
  <c r="U41" s="1"/>
  <c r="P42"/>
  <c r="T42" s="1"/>
  <c r="P43"/>
  <c r="P44"/>
  <c r="R44" s="1"/>
  <c r="U44" s="1"/>
  <c r="P45"/>
  <c r="R45" s="1"/>
  <c r="U45" s="1"/>
  <c r="P46"/>
  <c r="P47"/>
  <c r="T47" s="1"/>
  <c r="P48"/>
  <c r="P49"/>
  <c r="R49" s="1"/>
  <c r="U49" s="1"/>
  <c r="P50"/>
  <c r="T50" s="1"/>
  <c r="P51"/>
  <c r="P52"/>
  <c r="R52" s="1"/>
  <c r="U52" s="1"/>
  <c r="P53"/>
  <c r="R53" s="1"/>
  <c r="U53" s="1"/>
  <c r="P54"/>
  <c r="P55"/>
  <c r="T55" s="1"/>
  <c r="P56"/>
  <c r="P57"/>
  <c r="R57" s="1"/>
  <c r="U57" s="1"/>
  <c r="P58"/>
  <c r="T58" s="1"/>
  <c r="P59"/>
  <c r="P60"/>
  <c r="R60" s="1"/>
  <c r="U60" s="1"/>
  <c r="P61"/>
  <c r="R61" s="1"/>
  <c r="U61" s="1"/>
  <c r="P62"/>
  <c r="P63"/>
  <c r="T63" s="1"/>
  <c r="P64"/>
  <c r="P65"/>
  <c r="R65" s="1"/>
  <c r="U65" s="1"/>
  <c r="P66"/>
  <c r="T66" s="1"/>
  <c r="P67"/>
  <c r="P68"/>
  <c r="R68" s="1"/>
  <c r="U68" s="1"/>
  <c r="P69"/>
  <c r="R69" s="1"/>
  <c r="U69" s="1"/>
  <c r="P70"/>
  <c r="P71"/>
  <c r="T71" s="1"/>
  <c r="P72"/>
  <c r="P73"/>
  <c r="R73" s="1"/>
  <c r="U73" s="1"/>
  <c r="P74"/>
  <c r="T74" s="1"/>
  <c r="P75"/>
  <c r="P76"/>
  <c r="R76" s="1"/>
  <c r="U76" s="1"/>
  <c r="P77"/>
  <c r="R77" s="1"/>
  <c r="U77" s="1"/>
  <c r="P78"/>
  <c r="P79"/>
  <c r="T79" s="1"/>
  <c r="P80"/>
  <c r="P81"/>
  <c r="R81" s="1"/>
  <c r="U81" s="1"/>
  <c r="P82"/>
  <c r="T82" s="1"/>
  <c r="P83"/>
  <c r="P84"/>
  <c r="R84" s="1"/>
  <c r="U84" s="1"/>
  <c r="P85"/>
  <c r="R85" s="1"/>
  <c r="U85" s="1"/>
  <c r="P86"/>
  <c r="P87"/>
  <c r="T87" s="1"/>
  <c r="P88"/>
  <c r="P89"/>
  <c r="R89" s="1"/>
  <c r="U89" s="1"/>
  <c r="P90"/>
  <c r="T90" s="1"/>
  <c r="P91"/>
  <c r="P92"/>
  <c r="R92" s="1"/>
  <c r="U92" s="1"/>
  <c r="P93"/>
  <c r="R93" s="1"/>
  <c r="U93" s="1"/>
  <c r="P94"/>
  <c r="P95"/>
  <c r="T95" s="1"/>
  <c r="P96"/>
  <c r="P97"/>
  <c r="R97" s="1"/>
  <c r="U97" s="1"/>
  <c r="P98"/>
  <c r="T98" s="1"/>
  <c r="P99"/>
  <c r="P100"/>
  <c r="R100" s="1"/>
  <c r="U100" s="1"/>
  <c r="P101"/>
  <c r="R101" s="1"/>
  <c r="U101" s="1"/>
  <c r="P102"/>
  <c r="P103"/>
  <c r="T103" s="1"/>
  <c r="P104"/>
  <c r="P105"/>
  <c r="R105" s="1"/>
  <c r="U105" s="1"/>
  <c r="P106"/>
  <c r="T106" s="1"/>
  <c r="P107"/>
  <c r="P108"/>
  <c r="R108" s="1"/>
  <c r="U108" s="1"/>
  <c r="P109"/>
  <c r="R109" s="1"/>
  <c r="U109" s="1"/>
  <c r="P110"/>
  <c r="P111"/>
  <c r="T111" s="1"/>
  <c r="P112"/>
  <c r="P113"/>
  <c r="R113" s="1"/>
  <c r="U113" s="1"/>
  <c r="P114"/>
  <c r="T114" s="1"/>
  <c r="P115"/>
  <c r="P116"/>
  <c r="R116" s="1"/>
  <c r="U116" s="1"/>
  <c r="P117"/>
  <c r="R117" s="1"/>
  <c r="U117" s="1"/>
  <c r="P118"/>
  <c r="P119"/>
  <c r="T119" s="1"/>
  <c r="P120"/>
  <c r="P121"/>
  <c r="R121" s="1"/>
  <c r="U121" s="1"/>
  <c r="P122"/>
  <c r="T122" s="1"/>
  <c r="P123"/>
  <c r="P124"/>
  <c r="R124" s="1"/>
  <c r="U124" s="1"/>
  <c r="P125"/>
  <c r="R125" s="1"/>
  <c r="U125" s="1"/>
  <c r="P126"/>
  <c r="P127"/>
  <c r="T127" s="1"/>
  <c r="P128"/>
  <c r="P129"/>
  <c r="R129" s="1"/>
  <c r="U129" s="1"/>
  <c r="P130"/>
  <c r="T130" s="1"/>
  <c r="P131"/>
  <c r="P132"/>
  <c r="R132" s="1"/>
  <c r="U132" s="1"/>
  <c r="P133"/>
  <c r="R133" s="1"/>
  <c r="U133" s="1"/>
  <c r="P134"/>
  <c r="P135"/>
  <c r="T135" s="1"/>
  <c r="P136"/>
  <c r="P137"/>
  <c r="R137" s="1"/>
  <c r="U137" s="1"/>
  <c r="P138"/>
  <c r="T138" s="1"/>
  <c r="P139"/>
  <c r="P140"/>
  <c r="R140" s="1"/>
  <c r="U140" s="1"/>
  <c r="P141"/>
  <c r="R141" s="1"/>
  <c r="U141" s="1"/>
  <c r="P142"/>
  <c r="P143"/>
  <c r="T143" s="1"/>
  <c r="P144"/>
  <c r="P145"/>
  <c r="R145" s="1"/>
  <c r="U145" s="1"/>
  <c r="P146"/>
  <c r="T146" s="1"/>
  <c r="P147"/>
  <c r="P148"/>
  <c r="R148" s="1"/>
  <c r="U148" s="1"/>
  <c r="P149"/>
  <c r="R149" s="1"/>
  <c r="U149" s="1"/>
  <c r="P150"/>
  <c r="P151"/>
  <c r="T151" s="1"/>
  <c r="P152"/>
  <c r="P153"/>
  <c r="R153" s="1"/>
  <c r="U153" s="1"/>
  <c r="P154"/>
  <c r="T154" s="1"/>
  <c r="P155"/>
  <c r="P156"/>
  <c r="R156" s="1"/>
  <c r="U156" s="1"/>
  <c r="P157"/>
  <c r="R157" s="1"/>
  <c r="U157" s="1"/>
  <c r="P158"/>
  <c r="P159"/>
  <c r="T159" s="1"/>
  <c r="P160"/>
  <c r="P161"/>
  <c r="R161" s="1"/>
  <c r="U161" s="1"/>
  <c r="P162"/>
  <c r="T162" s="1"/>
  <c r="P163"/>
  <c r="P164"/>
  <c r="R164" s="1"/>
  <c r="U164" s="1"/>
  <c r="P165"/>
  <c r="R165" s="1"/>
  <c r="U165" s="1"/>
  <c r="P166"/>
  <c r="P167"/>
  <c r="T167" s="1"/>
  <c r="P168"/>
  <c r="P169"/>
  <c r="R169" s="1"/>
  <c r="U169" s="1"/>
  <c r="P170"/>
  <c r="T170" s="1"/>
  <c r="P171"/>
  <c r="P172"/>
  <c r="R172" s="1"/>
  <c r="U172" s="1"/>
  <c r="P173"/>
  <c r="R173" s="1"/>
  <c r="U173" s="1"/>
  <c r="P174"/>
  <c r="P175"/>
  <c r="T175" s="1"/>
  <c r="P176"/>
  <c r="P177"/>
  <c r="R177" s="1"/>
  <c r="U177" s="1"/>
  <c r="P178"/>
  <c r="T178" s="1"/>
  <c r="P179"/>
  <c r="P180"/>
  <c r="R180" s="1"/>
  <c r="U180" s="1"/>
  <c r="P181"/>
  <c r="R181" s="1"/>
  <c r="U181" s="1"/>
  <c r="P182"/>
  <c r="P183"/>
  <c r="T183" s="1"/>
  <c r="P184"/>
  <c r="P185"/>
  <c r="R185" s="1"/>
  <c r="U185" s="1"/>
  <c r="P186"/>
  <c r="T186" s="1"/>
  <c r="P187"/>
  <c r="P188"/>
  <c r="R188" s="1"/>
  <c r="U188" s="1"/>
  <c r="P189"/>
  <c r="R189" s="1"/>
  <c r="U189" s="1"/>
  <c r="P190"/>
  <c r="P191"/>
  <c r="T191" s="1"/>
  <c r="P192"/>
  <c r="P193"/>
  <c r="R193" s="1"/>
  <c r="U193" s="1"/>
  <c r="P194"/>
  <c r="T194" s="1"/>
  <c r="P195"/>
  <c r="P196"/>
  <c r="R196" s="1"/>
  <c r="U196" s="1"/>
  <c r="P197"/>
  <c r="R197" s="1"/>
  <c r="U197" s="1"/>
  <c r="P198"/>
  <c r="P199"/>
  <c r="T199" s="1"/>
  <c r="P200"/>
  <c r="P201"/>
  <c r="R201" s="1"/>
  <c r="U201" s="1"/>
  <c r="P202"/>
  <c r="T202" s="1"/>
  <c r="P203"/>
  <c r="P204"/>
  <c r="R204" s="1"/>
  <c r="U204" s="1"/>
  <c r="P205"/>
  <c r="R205" s="1"/>
  <c r="U205" s="1"/>
  <c r="P206"/>
  <c r="P207"/>
  <c r="T207" s="1"/>
  <c r="P208"/>
  <c r="P209"/>
  <c r="R209" s="1"/>
  <c r="U209" s="1"/>
  <c r="P210"/>
  <c r="T210" s="1"/>
  <c r="P211"/>
  <c r="P212"/>
  <c r="R212" s="1"/>
  <c r="U212" s="1"/>
  <c r="P213"/>
  <c r="R213" s="1"/>
  <c r="U213" s="1"/>
  <c r="P214"/>
  <c r="P215"/>
  <c r="T215" s="1"/>
  <c r="P216"/>
  <c r="P217"/>
  <c r="R217" s="1"/>
  <c r="U217" s="1"/>
  <c r="P218"/>
  <c r="T218" s="1"/>
  <c r="P219"/>
  <c r="P220"/>
  <c r="R220" s="1"/>
  <c r="U220" s="1"/>
  <c r="P221"/>
  <c r="R221" s="1"/>
  <c r="U221" s="1"/>
  <c r="P222"/>
  <c r="P223"/>
  <c r="T223" s="1"/>
  <c r="P224"/>
  <c r="P225"/>
  <c r="R225" s="1"/>
  <c r="U225" s="1"/>
  <c r="P226"/>
  <c r="T226" s="1"/>
  <c r="P227"/>
  <c r="P228"/>
  <c r="R228" s="1"/>
  <c r="U228" s="1"/>
  <c r="P229"/>
  <c r="R229" s="1"/>
  <c r="U229" s="1"/>
  <c r="P230"/>
  <c r="P231"/>
  <c r="T231" s="1"/>
  <c r="P232"/>
  <c r="P233"/>
  <c r="R233" s="1"/>
  <c r="U233" s="1"/>
  <c r="P234"/>
  <c r="T234" s="1"/>
  <c r="P235"/>
  <c r="P236"/>
  <c r="R236" s="1"/>
  <c r="U236" s="1"/>
  <c r="P237"/>
  <c r="R237" s="1"/>
  <c r="U237" s="1"/>
  <c r="P238"/>
  <c r="P239"/>
  <c r="T239" s="1"/>
  <c r="P240"/>
  <c r="P241"/>
  <c r="R241" s="1"/>
  <c r="U241" s="1"/>
  <c r="P242"/>
  <c r="T242" s="1"/>
  <c r="P243"/>
  <c r="P244"/>
  <c r="R244" s="1"/>
  <c r="U244" s="1"/>
  <c r="P245"/>
  <c r="R245" s="1"/>
  <c r="U245" s="1"/>
  <c r="P246"/>
  <c r="P247"/>
  <c r="T247" s="1"/>
  <c r="P248"/>
  <c r="P249"/>
  <c r="R249" s="1"/>
  <c r="P250"/>
  <c r="T250" s="1"/>
  <c r="P251"/>
  <c r="P252"/>
  <c r="R252" s="1"/>
  <c r="U252" s="1"/>
  <c r="P253"/>
  <c r="R253" s="1"/>
  <c r="U253" s="1"/>
  <c r="P254"/>
  <c r="P255"/>
  <c r="T255" s="1"/>
  <c r="P256"/>
  <c r="P257"/>
  <c r="R257" s="1"/>
  <c r="U257" s="1"/>
  <c r="P258"/>
  <c r="T258" s="1"/>
  <c r="P259"/>
  <c r="P260"/>
  <c r="R260" s="1"/>
  <c r="U260" s="1"/>
  <c r="P5"/>
  <c r="R5" s="1"/>
  <c r="U5" s="1"/>
  <c r="O6"/>
  <c r="O7"/>
  <c r="Q7" s="1"/>
  <c r="W7" s="1"/>
  <c r="O8"/>
  <c r="O9"/>
  <c r="O10"/>
  <c r="O11"/>
  <c r="O12"/>
  <c r="Q12" s="1"/>
  <c r="W12" s="1"/>
  <c r="O13"/>
  <c r="Q13" s="1"/>
  <c r="W13" s="1"/>
  <c r="O14"/>
  <c r="O15"/>
  <c r="O16"/>
  <c r="O17"/>
  <c r="O18"/>
  <c r="O19"/>
  <c r="O20"/>
  <c r="Q20" s="1"/>
  <c r="W20" s="1"/>
  <c r="O21"/>
  <c r="Q21" s="1"/>
  <c r="W21" s="1"/>
  <c r="Y21" s="1"/>
  <c r="AL21" s="1"/>
  <c r="O22"/>
  <c r="O23"/>
  <c r="Q23" s="1"/>
  <c r="W23" s="1"/>
  <c r="O24"/>
  <c r="O25"/>
  <c r="O26"/>
  <c r="O27"/>
  <c r="O28"/>
  <c r="Q28" s="1"/>
  <c r="W28" s="1"/>
  <c r="O29"/>
  <c r="Q29" s="1"/>
  <c r="W29" s="1"/>
  <c r="X29" s="1"/>
  <c r="O30"/>
  <c r="O31"/>
  <c r="O32"/>
  <c r="O33"/>
  <c r="O34"/>
  <c r="O35"/>
  <c r="O36"/>
  <c r="Q36" s="1"/>
  <c r="W36" s="1"/>
  <c r="X36" s="1"/>
  <c r="O37"/>
  <c r="Q37" s="1"/>
  <c r="W37" s="1"/>
  <c r="O38"/>
  <c r="O39"/>
  <c r="Q39" s="1"/>
  <c r="W39" s="1"/>
  <c r="O40"/>
  <c r="O41"/>
  <c r="O42"/>
  <c r="O43"/>
  <c r="O44"/>
  <c r="Q44" s="1"/>
  <c r="W44" s="1"/>
  <c r="X44" s="1"/>
  <c r="O45"/>
  <c r="Q45" s="1"/>
  <c r="W45" s="1"/>
  <c r="X45" s="1"/>
  <c r="O46"/>
  <c r="O47"/>
  <c r="O48"/>
  <c r="O49"/>
  <c r="O50"/>
  <c r="O51"/>
  <c r="O52"/>
  <c r="Q52" s="1"/>
  <c r="W52" s="1"/>
  <c r="Y52" s="1"/>
  <c r="AL52" s="1"/>
  <c r="O53"/>
  <c r="Q53" s="1"/>
  <c r="W53" s="1"/>
  <c r="O54"/>
  <c r="O55"/>
  <c r="Q55" s="1"/>
  <c r="W55" s="1"/>
  <c r="O56"/>
  <c r="O57"/>
  <c r="O58"/>
  <c r="O59"/>
  <c r="O60"/>
  <c r="Q60" s="1"/>
  <c r="W60" s="1"/>
  <c r="X60" s="1"/>
  <c r="O61"/>
  <c r="Q61" s="1"/>
  <c r="W61" s="1"/>
  <c r="X61" s="1"/>
  <c r="O62"/>
  <c r="O63"/>
  <c r="O64"/>
  <c r="O65"/>
  <c r="O66"/>
  <c r="O67"/>
  <c r="O68"/>
  <c r="Q68" s="1"/>
  <c r="W68" s="1"/>
  <c r="X68" s="1"/>
  <c r="O69"/>
  <c r="Q69" s="1"/>
  <c r="W69" s="1"/>
  <c r="X69" s="1"/>
  <c r="O70"/>
  <c r="O71"/>
  <c r="Q71" s="1"/>
  <c r="W71" s="1"/>
  <c r="O72"/>
  <c r="O73"/>
  <c r="O74"/>
  <c r="O75"/>
  <c r="O76"/>
  <c r="Q76" s="1"/>
  <c r="W76" s="1"/>
  <c r="O77"/>
  <c r="Q77" s="1"/>
  <c r="W77" s="1"/>
  <c r="O78"/>
  <c r="O79"/>
  <c r="O80"/>
  <c r="O81"/>
  <c r="O82"/>
  <c r="O83"/>
  <c r="O84"/>
  <c r="Q84" s="1"/>
  <c r="W84" s="1"/>
  <c r="X84" s="1"/>
  <c r="O85"/>
  <c r="Q85" s="1"/>
  <c r="W85" s="1"/>
  <c r="Y85" s="1"/>
  <c r="AL85" s="1"/>
  <c r="O86"/>
  <c r="O87"/>
  <c r="Q87" s="1"/>
  <c r="W87" s="1"/>
  <c r="O88"/>
  <c r="O89"/>
  <c r="O90"/>
  <c r="O91"/>
  <c r="O92"/>
  <c r="Q92" s="1"/>
  <c r="W92" s="1"/>
  <c r="X92" s="1"/>
  <c r="O93"/>
  <c r="Q93" s="1"/>
  <c r="W93" s="1"/>
  <c r="O94"/>
  <c r="O95"/>
  <c r="O96"/>
  <c r="O97"/>
  <c r="O98"/>
  <c r="O99"/>
  <c r="O100"/>
  <c r="Q100" s="1"/>
  <c r="W100" s="1"/>
  <c r="Y100" s="1"/>
  <c r="AL100" s="1"/>
  <c r="O101"/>
  <c r="Q101" s="1"/>
  <c r="W101" s="1"/>
  <c r="X101" s="1"/>
  <c r="O102"/>
  <c r="O103"/>
  <c r="Q103" s="1"/>
  <c r="W103" s="1"/>
  <c r="O104"/>
  <c r="O105"/>
  <c r="O106"/>
  <c r="O107"/>
  <c r="O108"/>
  <c r="Q108" s="1"/>
  <c r="W108" s="1"/>
  <c r="X108" s="1"/>
  <c r="O109"/>
  <c r="Q109" s="1"/>
  <c r="W109" s="1"/>
  <c r="O110"/>
  <c r="O111"/>
  <c r="O112"/>
  <c r="O113"/>
  <c r="O114"/>
  <c r="O115"/>
  <c r="O116"/>
  <c r="Q116" s="1"/>
  <c r="W116" s="1"/>
  <c r="O117"/>
  <c r="Q117" s="1"/>
  <c r="W117" s="1"/>
  <c r="X117" s="1"/>
  <c r="O118"/>
  <c r="O119"/>
  <c r="Q119" s="1"/>
  <c r="W119" s="1"/>
  <c r="O120"/>
  <c r="O121"/>
  <c r="O122"/>
  <c r="O123"/>
  <c r="O124"/>
  <c r="Q124" s="1"/>
  <c r="W124" s="1"/>
  <c r="X124" s="1"/>
  <c r="O125"/>
  <c r="Q125" s="1"/>
  <c r="W125" s="1"/>
  <c r="O126"/>
  <c r="O127"/>
  <c r="O128"/>
  <c r="O129"/>
  <c r="O130"/>
  <c r="O131"/>
  <c r="O132"/>
  <c r="Q132" s="1"/>
  <c r="W132" s="1"/>
  <c r="X132" s="1"/>
  <c r="O133"/>
  <c r="Q133" s="1"/>
  <c r="W133" s="1"/>
  <c r="X133" s="1"/>
  <c r="O134"/>
  <c r="O135"/>
  <c r="Q135" s="1"/>
  <c r="W135" s="1"/>
  <c r="O136"/>
  <c r="O137"/>
  <c r="O138"/>
  <c r="O139"/>
  <c r="O140"/>
  <c r="Q140" s="1"/>
  <c r="W140" s="1"/>
  <c r="O141"/>
  <c r="Q141" s="1"/>
  <c r="W141" s="1"/>
  <c r="O142"/>
  <c r="O143"/>
  <c r="O144"/>
  <c r="O145"/>
  <c r="O146"/>
  <c r="O147"/>
  <c r="O148"/>
  <c r="Q148" s="1"/>
  <c r="W148" s="1"/>
  <c r="Y148" s="1"/>
  <c r="AL148" s="1"/>
  <c r="O149"/>
  <c r="Q149" s="1"/>
  <c r="W149" s="1"/>
  <c r="O150"/>
  <c r="O151"/>
  <c r="Q151" s="1"/>
  <c r="W151" s="1"/>
  <c r="O152"/>
  <c r="O153"/>
  <c r="O154"/>
  <c r="O155"/>
  <c r="O156"/>
  <c r="Q156" s="1"/>
  <c r="W156" s="1"/>
  <c r="Y156" s="1"/>
  <c r="AL156" s="1"/>
  <c r="O157"/>
  <c r="Q157" s="1"/>
  <c r="W157" s="1"/>
  <c r="X157" s="1"/>
  <c r="O158"/>
  <c r="O159"/>
  <c r="O160"/>
  <c r="O161"/>
  <c r="O162"/>
  <c r="O163"/>
  <c r="O164"/>
  <c r="Q164" s="1"/>
  <c r="W164" s="1"/>
  <c r="Y164" s="1"/>
  <c r="AL164" s="1"/>
  <c r="O165"/>
  <c r="Q165" s="1"/>
  <c r="W165" s="1"/>
  <c r="Y165" s="1"/>
  <c r="AL165" s="1"/>
  <c r="O166"/>
  <c r="O167"/>
  <c r="Q167" s="1"/>
  <c r="W167" s="1"/>
  <c r="O168"/>
  <c r="O169"/>
  <c r="O170"/>
  <c r="O171"/>
  <c r="O172"/>
  <c r="Q172" s="1"/>
  <c r="W172" s="1"/>
  <c r="Y172" s="1"/>
  <c r="AL172" s="1"/>
  <c r="O173"/>
  <c r="Q173" s="1"/>
  <c r="W173" s="1"/>
  <c r="Y173" s="1"/>
  <c r="AL173" s="1"/>
  <c r="O174"/>
  <c r="O175"/>
  <c r="O176"/>
  <c r="O177"/>
  <c r="O178"/>
  <c r="Q178" s="1"/>
  <c r="W178" s="1"/>
  <c r="X178" s="1"/>
  <c r="O179"/>
  <c r="O180"/>
  <c r="Q180" s="1"/>
  <c r="W180" s="1"/>
  <c r="X180" s="1"/>
  <c r="O181"/>
  <c r="Q181" s="1"/>
  <c r="W181" s="1"/>
  <c r="O182"/>
  <c r="O183"/>
  <c r="Q183" s="1"/>
  <c r="W183" s="1"/>
  <c r="O184"/>
  <c r="O185"/>
  <c r="O186"/>
  <c r="Q186" s="1"/>
  <c r="W186" s="1"/>
  <c r="O187"/>
  <c r="O188"/>
  <c r="Q188" s="1"/>
  <c r="W188" s="1"/>
  <c r="Y188" s="1"/>
  <c r="AL188" s="1"/>
  <c r="O189"/>
  <c r="Q189" s="1"/>
  <c r="W189" s="1"/>
  <c r="O190"/>
  <c r="O191"/>
  <c r="O192"/>
  <c r="O193"/>
  <c r="O194"/>
  <c r="Q194" s="1"/>
  <c r="W194" s="1"/>
  <c r="X194" s="1"/>
  <c r="O195"/>
  <c r="O196"/>
  <c r="Q196" s="1"/>
  <c r="W196" s="1"/>
  <c r="Y196" s="1"/>
  <c r="AL196" s="1"/>
  <c r="O197"/>
  <c r="Q197" s="1"/>
  <c r="W197" s="1"/>
  <c r="X197" s="1"/>
  <c r="O198"/>
  <c r="O199"/>
  <c r="Q199" s="1"/>
  <c r="W199" s="1"/>
  <c r="O200"/>
  <c r="O201"/>
  <c r="O202"/>
  <c r="Q202" s="1"/>
  <c r="W202" s="1"/>
  <c r="O203"/>
  <c r="O204"/>
  <c r="Q204" s="1"/>
  <c r="W204" s="1"/>
  <c r="X204" s="1"/>
  <c r="O205"/>
  <c r="Q205" s="1"/>
  <c r="W205" s="1"/>
  <c r="Y205" s="1"/>
  <c r="AL205" s="1"/>
  <c r="O206"/>
  <c r="O207"/>
  <c r="O208"/>
  <c r="O209"/>
  <c r="O210"/>
  <c r="Q210" s="1"/>
  <c r="W210" s="1"/>
  <c r="Y210" s="1"/>
  <c r="AL210" s="1"/>
  <c r="O211"/>
  <c r="O212"/>
  <c r="Q212" s="1"/>
  <c r="W212" s="1"/>
  <c r="X212" s="1"/>
  <c r="O213"/>
  <c r="Q213" s="1"/>
  <c r="W213" s="1"/>
  <c r="Y213" s="1"/>
  <c r="AL213" s="1"/>
  <c r="O214"/>
  <c r="O215"/>
  <c r="Q215" s="1"/>
  <c r="W215" s="1"/>
  <c r="O216"/>
  <c r="O217"/>
  <c r="O218"/>
  <c r="Q218" s="1"/>
  <c r="W218" s="1"/>
  <c r="O219"/>
  <c r="O220"/>
  <c r="Q220" s="1"/>
  <c r="W220" s="1"/>
  <c r="O221"/>
  <c r="Q221" s="1"/>
  <c r="W221" s="1"/>
  <c r="O222"/>
  <c r="O223"/>
  <c r="O224"/>
  <c r="O225"/>
  <c r="O226"/>
  <c r="Q226" s="1"/>
  <c r="W226" s="1"/>
  <c r="O227"/>
  <c r="O228"/>
  <c r="Q228" s="1"/>
  <c r="W228" s="1"/>
  <c r="Y228" s="1"/>
  <c r="AL228" s="1"/>
  <c r="O229"/>
  <c r="Q229" s="1"/>
  <c r="W229" s="1"/>
  <c r="O230"/>
  <c r="O231"/>
  <c r="Q231" s="1"/>
  <c r="W231" s="1"/>
  <c r="O232"/>
  <c r="O233"/>
  <c r="O234"/>
  <c r="Q234" s="1"/>
  <c r="W234" s="1"/>
  <c r="O235"/>
  <c r="O236"/>
  <c r="Q236" s="1"/>
  <c r="W236" s="1"/>
  <c r="O237"/>
  <c r="Q237" s="1"/>
  <c r="W237" s="1"/>
  <c r="O238"/>
  <c r="O239"/>
  <c r="O240"/>
  <c r="O241"/>
  <c r="O242"/>
  <c r="Q242" s="1"/>
  <c r="W242" s="1"/>
  <c r="O243"/>
  <c r="O244"/>
  <c r="Q244" s="1"/>
  <c r="W244" s="1"/>
  <c r="Y244" s="1"/>
  <c r="AL244" s="1"/>
  <c r="O245"/>
  <c r="Q245" s="1"/>
  <c r="W245" s="1"/>
  <c r="O246"/>
  <c r="O247"/>
  <c r="Q247" s="1"/>
  <c r="W247" s="1"/>
  <c r="O248"/>
  <c r="O249"/>
  <c r="O250"/>
  <c r="Q250" s="1"/>
  <c r="W250" s="1"/>
  <c r="O251"/>
  <c r="O252"/>
  <c r="Q252" s="1"/>
  <c r="W252" s="1"/>
  <c r="X252" s="1"/>
  <c r="O253"/>
  <c r="Q253" s="1"/>
  <c r="W253" s="1"/>
  <c r="X253" s="1"/>
  <c r="O254"/>
  <c r="O255"/>
  <c r="O256"/>
  <c r="O257"/>
  <c r="O258"/>
  <c r="Q258" s="1"/>
  <c r="W258" s="1"/>
  <c r="X258" s="1"/>
  <c r="O259"/>
  <c r="O260"/>
  <c r="Q260" s="1"/>
  <c r="W260" s="1"/>
  <c r="O5"/>
  <c r="Q5" s="1"/>
  <c r="W5" s="1"/>
  <c r="S245"/>
  <c r="Y245"/>
  <c r="AL245" s="1"/>
  <c r="S246"/>
  <c r="S247"/>
  <c r="S248"/>
  <c r="S249"/>
  <c r="S250"/>
  <c r="S251"/>
  <c r="S252"/>
  <c r="S253"/>
  <c r="S254"/>
  <c r="S255"/>
  <c r="S256"/>
  <c r="S257"/>
  <c r="S258"/>
  <c r="S259"/>
  <c r="S260"/>
  <c r="S203"/>
  <c r="Y203"/>
  <c r="AL203" s="1"/>
  <c r="S204"/>
  <c r="S205"/>
  <c r="S206"/>
  <c r="S207"/>
  <c r="S208"/>
  <c r="S209"/>
  <c r="S210"/>
  <c r="S211"/>
  <c r="Z211"/>
  <c r="AA211" s="1"/>
  <c r="AB211" s="1"/>
  <c r="Y211"/>
  <c r="AL211" s="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X236"/>
  <c r="S237"/>
  <c r="S238"/>
  <c r="S239"/>
  <c r="S240"/>
  <c r="S241"/>
  <c r="S242"/>
  <c r="S243"/>
  <c r="Z243"/>
  <c r="AA243" s="1"/>
  <c r="AB243" s="1"/>
  <c r="S244"/>
  <c r="X19"/>
  <c r="X53"/>
  <c r="X115"/>
  <c r="Y147"/>
  <c r="AL147" s="1"/>
  <c r="X20"/>
  <c r="X75"/>
  <c r="X100"/>
  <c r="Y107"/>
  <c r="AL107" s="1"/>
  <c r="X139"/>
  <c r="AE35"/>
  <c r="AF35" s="1"/>
  <c r="AG35" s="1"/>
  <c r="AE19"/>
  <c r="AF19" s="1"/>
  <c r="AG19" s="1"/>
  <c r="AE40"/>
  <c r="AF40" s="1"/>
  <c r="AG40" s="1"/>
  <c r="AE72"/>
  <c r="AF72" s="1"/>
  <c r="AG72" s="1"/>
  <c r="AE107"/>
  <c r="AF107" s="1"/>
  <c r="AG107" s="1"/>
  <c r="Z123"/>
  <c r="AA123" s="1"/>
  <c r="AB123" s="1"/>
  <c r="AE171"/>
  <c r="AF171" s="1"/>
  <c r="AG171" s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5"/>
  <c r="Y1220"/>
  <c r="X1220"/>
  <c r="Y1219"/>
  <c r="X1219"/>
  <c r="Y1218"/>
  <c r="X1218"/>
  <c r="Y1217"/>
  <c r="X1217"/>
  <c r="Y1216"/>
  <c r="X1216"/>
  <c r="Y1215"/>
  <c r="X1215"/>
  <c r="Y1214"/>
  <c r="X1214"/>
  <c r="Y1213"/>
  <c r="X1213"/>
  <c r="Y1212"/>
  <c r="X1212"/>
  <c r="Y1211"/>
  <c r="X1211"/>
  <c r="Y1210"/>
  <c r="X1210"/>
  <c r="Y1209"/>
  <c r="X1209"/>
  <c r="Y1208"/>
  <c r="X1208"/>
  <c r="Y1207"/>
  <c r="X1207"/>
  <c r="Y1206"/>
  <c r="X1206"/>
  <c r="Y1205"/>
  <c r="X1205"/>
  <c r="Y1204"/>
  <c r="X1204"/>
  <c r="Y1203"/>
  <c r="X1203"/>
  <c r="Y1202"/>
  <c r="X1202"/>
  <c r="Y1201"/>
  <c r="X1201"/>
  <c r="Y1200"/>
  <c r="X1200"/>
  <c r="Y1199"/>
  <c r="X1199"/>
  <c r="Y1198"/>
  <c r="X1198"/>
  <c r="Y1197"/>
  <c r="X1197"/>
  <c r="Y1196"/>
  <c r="X1196"/>
  <c r="Y1195"/>
  <c r="X1195"/>
  <c r="Y1194"/>
  <c r="X1194"/>
  <c r="Y1193"/>
  <c r="X1193"/>
  <c r="Y1192"/>
  <c r="X1192"/>
  <c r="Y1191"/>
  <c r="X1191"/>
  <c r="Y1190"/>
  <c r="X1190"/>
  <c r="Y1189"/>
  <c r="X1189"/>
  <c r="Y1188"/>
  <c r="X1188"/>
  <c r="Y1187"/>
  <c r="X1187"/>
  <c r="Y1186"/>
  <c r="X1186"/>
  <c r="Y1185"/>
  <c r="X1185"/>
  <c r="Y1184"/>
  <c r="X1184"/>
  <c r="Y1183"/>
  <c r="X1183"/>
  <c r="Y1182"/>
  <c r="X1182"/>
  <c r="Y1181"/>
  <c r="X1181"/>
  <c r="Y1180"/>
  <c r="X1180"/>
  <c r="Y1179"/>
  <c r="X1179"/>
  <c r="Y1178"/>
  <c r="X1178"/>
  <c r="Y1177"/>
  <c r="X1177"/>
  <c r="Y1176"/>
  <c r="X1176"/>
  <c r="Y1175"/>
  <c r="X1175"/>
  <c r="Y1174"/>
  <c r="X1174"/>
  <c r="Y1173"/>
  <c r="X1173"/>
  <c r="Y1172"/>
  <c r="X1172"/>
  <c r="Y1171"/>
  <c r="X1171"/>
  <c r="Y1170"/>
  <c r="X1170"/>
  <c r="Y1169"/>
  <c r="X1169"/>
  <c r="Y1168"/>
  <c r="X1168"/>
  <c r="Y1167"/>
  <c r="X1167"/>
  <c r="Y1166"/>
  <c r="X1166"/>
  <c r="Y1165"/>
  <c r="X1165"/>
  <c r="Y1164"/>
  <c r="X1164"/>
  <c r="Y1163"/>
  <c r="X1163"/>
  <c r="Y1162"/>
  <c r="X1162"/>
  <c r="Y1161"/>
  <c r="X1161"/>
  <c r="Y1160"/>
  <c r="X1160"/>
  <c r="Y1159"/>
  <c r="X1159"/>
  <c r="Y1158"/>
  <c r="X1158"/>
  <c r="Y1157"/>
  <c r="X1157"/>
  <c r="Y1156"/>
  <c r="X1156"/>
  <c r="Y197"/>
  <c r="AL197" s="1"/>
  <c r="Y189"/>
  <c r="AL189" s="1"/>
  <c r="X189"/>
  <c r="Y157"/>
  <c r="AL157" s="1"/>
  <c r="X147"/>
  <c r="Y123"/>
  <c r="AL123" s="1"/>
  <c r="Y115"/>
  <c r="AL115" s="1"/>
  <c r="X52"/>
  <c r="Y36"/>
  <c r="AL36" s="1"/>
  <c r="X21"/>
  <c r="X13"/>
  <c r="U58" i="2"/>
  <c r="BA6" i="4" l="1"/>
  <c r="BB6" s="1"/>
  <c r="BC6" s="1"/>
  <c r="BD6" s="1"/>
  <c r="X50"/>
  <c r="X114"/>
  <c r="Q249"/>
  <c r="W249" s="1"/>
  <c r="Y249" s="1"/>
  <c r="AL249" s="1"/>
  <c r="V249"/>
  <c r="Q217"/>
  <c r="W217" s="1"/>
  <c r="V217"/>
  <c r="Q177"/>
  <c r="W177" s="1"/>
  <c r="V177"/>
  <c r="Q137"/>
  <c r="W137" s="1"/>
  <c r="Y137" s="1"/>
  <c r="AL137" s="1"/>
  <c r="V137"/>
  <c r="AE137" s="1"/>
  <c r="AF137" s="1"/>
  <c r="AG137" s="1"/>
  <c r="Q105"/>
  <c r="W105" s="1"/>
  <c r="Y105" s="1"/>
  <c r="AL105" s="1"/>
  <c r="V105"/>
  <c r="Z105" s="1"/>
  <c r="AA105" s="1"/>
  <c r="AB105" s="1"/>
  <c r="Q73"/>
  <c r="W73" s="1"/>
  <c r="V73"/>
  <c r="Q41"/>
  <c r="W41" s="1"/>
  <c r="V41"/>
  <c r="X249"/>
  <c r="U249"/>
  <c r="Y132"/>
  <c r="AL132" s="1"/>
  <c r="T257"/>
  <c r="T241"/>
  <c r="T225"/>
  <c r="T209"/>
  <c r="T193"/>
  <c r="T177"/>
  <c r="AE177" s="1"/>
  <c r="AF177" s="1"/>
  <c r="AG177" s="1"/>
  <c r="T161"/>
  <c r="Z161" s="1"/>
  <c r="AA161" s="1"/>
  <c r="AB161" s="1"/>
  <c r="T145"/>
  <c r="T129"/>
  <c r="T113"/>
  <c r="T97"/>
  <c r="T81"/>
  <c r="T65"/>
  <c r="T49"/>
  <c r="T33"/>
  <c r="T17"/>
  <c r="Z224"/>
  <c r="AA224" s="1"/>
  <c r="AB224" s="1"/>
  <c r="AE176"/>
  <c r="AE112"/>
  <c r="X146"/>
  <c r="X82"/>
  <c r="Y18"/>
  <c r="AL18" s="1"/>
  <c r="BA5"/>
  <c r="BB5" s="1"/>
  <c r="BC5" s="1"/>
  <c r="BD5" s="1"/>
  <c r="V258"/>
  <c r="V242"/>
  <c r="Z242" s="1"/>
  <c r="AA242" s="1"/>
  <c r="AB242" s="1"/>
  <c r="V226"/>
  <c r="V210"/>
  <c r="V194"/>
  <c r="V178"/>
  <c r="Q257"/>
  <c r="W257" s="1"/>
  <c r="Y257" s="1"/>
  <c r="AL257" s="1"/>
  <c r="V257"/>
  <c r="AE257" s="1"/>
  <c r="AF257" s="1"/>
  <c r="AG257" s="1"/>
  <c r="Q233"/>
  <c r="W233" s="1"/>
  <c r="X233" s="1"/>
  <c r="V233"/>
  <c r="AE233" s="1"/>
  <c r="AF233" s="1"/>
  <c r="AG233" s="1"/>
  <c r="Q201"/>
  <c r="W201" s="1"/>
  <c r="V201"/>
  <c r="Q185"/>
  <c r="W185" s="1"/>
  <c r="V185"/>
  <c r="Q153"/>
  <c r="W153" s="1"/>
  <c r="Y153" s="1"/>
  <c r="AL153" s="1"/>
  <c r="V153"/>
  <c r="Z153" s="1"/>
  <c r="AA153" s="1"/>
  <c r="AB153" s="1"/>
  <c r="Q129"/>
  <c r="W129" s="1"/>
  <c r="Y129" s="1"/>
  <c r="AL129" s="1"/>
  <c r="V129"/>
  <c r="AE129" s="1"/>
  <c r="AF129" s="1"/>
  <c r="AG129" s="1"/>
  <c r="Q97"/>
  <c r="W97" s="1"/>
  <c r="V97"/>
  <c r="Q65"/>
  <c r="W65" s="1"/>
  <c r="V65"/>
  <c r="Q33"/>
  <c r="W33" s="1"/>
  <c r="X33" s="1"/>
  <c r="V33"/>
  <c r="Z33" s="1"/>
  <c r="AA33" s="1"/>
  <c r="AB33" s="1"/>
  <c r="X181"/>
  <c r="Y181"/>
  <c r="AL181" s="1"/>
  <c r="X149"/>
  <c r="Y149"/>
  <c r="AL149" s="1"/>
  <c r="X37"/>
  <c r="Y37"/>
  <c r="AL37" s="1"/>
  <c r="Q254"/>
  <c r="W254" s="1"/>
  <c r="V254"/>
  <c r="Q246"/>
  <c r="W246" s="1"/>
  <c r="V246"/>
  <c r="Z246" s="1"/>
  <c r="AA246" s="1"/>
  <c r="AB246" s="1"/>
  <c r="Q238"/>
  <c r="W238" s="1"/>
  <c r="Y238" s="1"/>
  <c r="AL238" s="1"/>
  <c r="V238"/>
  <c r="Z238" s="1"/>
  <c r="AA238" s="1"/>
  <c r="AB238" s="1"/>
  <c r="Q230"/>
  <c r="W230" s="1"/>
  <c r="X230" s="1"/>
  <c r="V230"/>
  <c r="Q222"/>
  <c r="W222" s="1"/>
  <c r="V222"/>
  <c r="Q214"/>
  <c r="W214" s="1"/>
  <c r="V214"/>
  <c r="Z214" s="1"/>
  <c r="AA214" s="1"/>
  <c r="AB214" s="1"/>
  <c r="Q206"/>
  <c r="W206" s="1"/>
  <c r="X206" s="1"/>
  <c r="V206"/>
  <c r="Z206" s="1"/>
  <c r="AA206" s="1"/>
  <c r="AB206" s="1"/>
  <c r="Q198"/>
  <c r="W198" s="1"/>
  <c r="V198"/>
  <c r="Q190"/>
  <c r="W190" s="1"/>
  <c r="V190"/>
  <c r="Q182"/>
  <c r="W182" s="1"/>
  <c r="V182"/>
  <c r="AE182" s="1"/>
  <c r="AF182" s="1"/>
  <c r="AG182" s="1"/>
  <c r="Q174"/>
  <c r="W174" s="1"/>
  <c r="X174" s="1"/>
  <c r="V174"/>
  <c r="Z174" s="1"/>
  <c r="AA174" s="1"/>
  <c r="AB174" s="1"/>
  <c r="Q166"/>
  <c r="W166" s="1"/>
  <c r="V166"/>
  <c r="Q158"/>
  <c r="W158" s="1"/>
  <c r="V158"/>
  <c r="Q150"/>
  <c r="W150" s="1"/>
  <c r="V150"/>
  <c r="AE150" s="1"/>
  <c r="AF150" s="1"/>
  <c r="AG150" s="1"/>
  <c r="Q142"/>
  <c r="W142" s="1"/>
  <c r="X142" s="1"/>
  <c r="V142"/>
  <c r="Z142" s="1"/>
  <c r="AA142" s="1"/>
  <c r="AB142" s="1"/>
  <c r="Q134"/>
  <c r="W134" s="1"/>
  <c r="V134"/>
  <c r="Q126"/>
  <c r="W126" s="1"/>
  <c r="V126"/>
  <c r="Q118"/>
  <c r="W118" s="1"/>
  <c r="V118"/>
  <c r="Z118" s="1"/>
  <c r="AA118" s="1"/>
  <c r="AB118" s="1"/>
  <c r="Q110"/>
  <c r="W110" s="1"/>
  <c r="Y110" s="1"/>
  <c r="AL110" s="1"/>
  <c r="V110"/>
  <c r="AE110" s="1"/>
  <c r="AF110" s="1"/>
  <c r="AG110" s="1"/>
  <c r="Q102"/>
  <c r="W102" s="1"/>
  <c r="V102"/>
  <c r="Q94"/>
  <c r="W94" s="1"/>
  <c r="V94"/>
  <c r="Q86"/>
  <c r="W86" s="1"/>
  <c r="V86"/>
  <c r="Z86" s="1"/>
  <c r="AA86" s="1"/>
  <c r="AB86" s="1"/>
  <c r="Q78"/>
  <c r="W78" s="1"/>
  <c r="Y78" s="1"/>
  <c r="AL78" s="1"/>
  <c r="V78"/>
  <c r="Z78" s="1"/>
  <c r="AA78" s="1"/>
  <c r="AB78" s="1"/>
  <c r="Q70"/>
  <c r="W70" s="1"/>
  <c r="V70"/>
  <c r="Q62"/>
  <c r="W62" s="1"/>
  <c r="V62"/>
  <c r="Q54"/>
  <c r="W54" s="1"/>
  <c r="V54"/>
  <c r="AE54" s="1"/>
  <c r="AF54" s="1"/>
  <c r="AG54" s="1"/>
  <c r="Q46"/>
  <c r="W46" s="1"/>
  <c r="Y46" s="1"/>
  <c r="AL46" s="1"/>
  <c r="V46"/>
  <c r="AE46" s="1"/>
  <c r="AF46" s="1"/>
  <c r="AG46" s="1"/>
  <c r="Q38"/>
  <c r="W38" s="1"/>
  <c r="V38"/>
  <c r="Q30"/>
  <c r="W30" s="1"/>
  <c r="V30"/>
  <c r="Q22"/>
  <c r="W22" s="1"/>
  <c r="V22"/>
  <c r="AE22" s="1"/>
  <c r="AF22" s="1"/>
  <c r="AG22" s="1"/>
  <c r="Q14"/>
  <c r="W14" s="1"/>
  <c r="X14" s="1"/>
  <c r="V14"/>
  <c r="AE14" s="1"/>
  <c r="AF14" s="1"/>
  <c r="AG14" s="1"/>
  <c r="Q6"/>
  <c r="W6" s="1"/>
  <c r="X6" s="1"/>
  <c r="V6"/>
  <c r="R254"/>
  <c r="U254" s="1"/>
  <c r="T254"/>
  <c r="R246"/>
  <c r="U246" s="1"/>
  <c r="T246"/>
  <c r="R238"/>
  <c r="U238" s="1"/>
  <c r="T238"/>
  <c r="R230"/>
  <c r="U230" s="1"/>
  <c r="T230"/>
  <c r="R222"/>
  <c r="U222" s="1"/>
  <c r="T222"/>
  <c r="R214"/>
  <c r="U214" s="1"/>
  <c r="T214"/>
  <c r="R206"/>
  <c r="U206" s="1"/>
  <c r="T206"/>
  <c r="R198"/>
  <c r="U198" s="1"/>
  <c r="T198"/>
  <c r="R190"/>
  <c r="U190" s="1"/>
  <c r="T190"/>
  <c r="R182"/>
  <c r="U182" s="1"/>
  <c r="T182"/>
  <c r="R174"/>
  <c r="U174" s="1"/>
  <c r="T174"/>
  <c r="R166"/>
  <c r="U166" s="1"/>
  <c r="T166"/>
  <c r="R158"/>
  <c r="U158" s="1"/>
  <c r="T158"/>
  <c r="R150"/>
  <c r="U150" s="1"/>
  <c r="T150"/>
  <c r="R142"/>
  <c r="U142" s="1"/>
  <c r="T142"/>
  <c r="R134"/>
  <c r="U134" s="1"/>
  <c r="T134"/>
  <c r="R126"/>
  <c r="U126" s="1"/>
  <c r="T126"/>
  <c r="R118"/>
  <c r="U118" s="1"/>
  <c r="T118"/>
  <c r="R110"/>
  <c r="U110" s="1"/>
  <c r="T110"/>
  <c r="R102"/>
  <c r="U102" s="1"/>
  <c r="T102"/>
  <c r="R94"/>
  <c r="U94" s="1"/>
  <c r="T94"/>
  <c r="R86"/>
  <c r="U86" s="1"/>
  <c r="T86"/>
  <c r="R78"/>
  <c r="U78" s="1"/>
  <c r="T78"/>
  <c r="R70"/>
  <c r="U70" s="1"/>
  <c r="T70"/>
  <c r="R62"/>
  <c r="U62" s="1"/>
  <c r="T62"/>
  <c r="R54"/>
  <c r="U54" s="1"/>
  <c r="T54"/>
  <c r="R46"/>
  <c r="U46" s="1"/>
  <c r="T46"/>
  <c r="R38"/>
  <c r="U38" s="1"/>
  <c r="T38"/>
  <c r="R30"/>
  <c r="U30" s="1"/>
  <c r="T30"/>
  <c r="R22"/>
  <c r="U22" s="1"/>
  <c r="T22"/>
  <c r="R14"/>
  <c r="U14" s="1"/>
  <c r="AC2" s="1"/>
  <c r="T14"/>
  <c r="R6"/>
  <c r="U6" s="1"/>
  <c r="AB2" s="1"/>
  <c r="T6"/>
  <c r="V247"/>
  <c r="V231"/>
  <c r="V215"/>
  <c r="V199"/>
  <c r="Z199" s="1"/>
  <c r="AA199" s="1"/>
  <c r="AB199" s="1"/>
  <c r="V183"/>
  <c r="AE183" s="1"/>
  <c r="AF183" s="1"/>
  <c r="AG183" s="1"/>
  <c r="V167"/>
  <c r="Z167" s="1"/>
  <c r="AA167" s="1"/>
  <c r="AB167" s="1"/>
  <c r="V151"/>
  <c r="AE151" s="1"/>
  <c r="AF151" s="1"/>
  <c r="AG151" s="1"/>
  <c r="V135"/>
  <c r="V119"/>
  <c r="V103"/>
  <c r="V87"/>
  <c r="V71"/>
  <c r="AE71" s="1"/>
  <c r="AF71" s="1"/>
  <c r="AG71" s="1"/>
  <c r="V55"/>
  <c r="AE55" s="1"/>
  <c r="AF55" s="1"/>
  <c r="AG55" s="1"/>
  <c r="V39"/>
  <c r="AE39" s="1"/>
  <c r="AF39" s="1"/>
  <c r="AG39" s="1"/>
  <c r="V23"/>
  <c r="AE23" s="1"/>
  <c r="AF23" s="1"/>
  <c r="AG23" s="1"/>
  <c r="V7"/>
  <c r="R247"/>
  <c r="U247" s="1"/>
  <c r="R231"/>
  <c r="U231" s="1"/>
  <c r="R215"/>
  <c r="U215" s="1"/>
  <c r="R199"/>
  <c r="U199" s="1"/>
  <c r="Y199" s="1"/>
  <c r="AL199" s="1"/>
  <c r="R183"/>
  <c r="U183" s="1"/>
  <c r="Y183" s="1"/>
  <c r="AL183" s="1"/>
  <c r="R167"/>
  <c r="U167" s="1"/>
  <c r="X167" s="1"/>
  <c r="Y218"/>
  <c r="AL218" s="1"/>
  <c r="X173"/>
  <c r="Z91"/>
  <c r="AA91" s="1"/>
  <c r="AB91" s="1"/>
  <c r="X99"/>
  <c r="T249"/>
  <c r="T233"/>
  <c r="T217"/>
  <c r="Z217" s="1"/>
  <c r="AA217" s="1"/>
  <c r="AB217" s="1"/>
  <c r="T201"/>
  <c r="Z201" s="1"/>
  <c r="AA201" s="1"/>
  <c r="AB201" s="1"/>
  <c r="T185"/>
  <c r="T169"/>
  <c r="T153"/>
  <c r="T137"/>
  <c r="T121"/>
  <c r="T105"/>
  <c r="T89"/>
  <c r="T73"/>
  <c r="Z73" s="1"/>
  <c r="AA73" s="1"/>
  <c r="AB73" s="1"/>
  <c r="T57"/>
  <c r="T41"/>
  <c r="T25"/>
  <c r="T9"/>
  <c r="AE120"/>
  <c r="AE56"/>
  <c r="AF56" s="1"/>
  <c r="AG56" s="1"/>
  <c r="X216"/>
  <c r="Q225"/>
  <c r="W225" s="1"/>
  <c r="X225" s="1"/>
  <c r="V225"/>
  <c r="Q193"/>
  <c r="W193" s="1"/>
  <c r="V193"/>
  <c r="Q169"/>
  <c r="W169" s="1"/>
  <c r="V169"/>
  <c r="AE169" s="1"/>
  <c r="AF169" s="1"/>
  <c r="AG169" s="1"/>
  <c r="Q145"/>
  <c r="W145" s="1"/>
  <c r="Y145" s="1"/>
  <c r="AL145" s="1"/>
  <c r="V145"/>
  <c r="Z145" s="1"/>
  <c r="AA145" s="1"/>
  <c r="AB145" s="1"/>
  <c r="Q113"/>
  <c r="W113" s="1"/>
  <c r="X113" s="1"/>
  <c r="V113"/>
  <c r="Q81"/>
  <c r="W81" s="1"/>
  <c r="V81"/>
  <c r="Q49"/>
  <c r="W49" s="1"/>
  <c r="V49"/>
  <c r="AE49" s="1"/>
  <c r="AF49" s="1"/>
  <c r="AG49" s="1"/>
  <c r="Q17"/>
  <c r="W17" s="1"/>
  <c r="Y17" s="1"/>
  <c r="AL17" s="1"/>
  <c r="V17"/>
  <c r="AE17" s="1"/>
  <c r="AF17" s="1"/>
  <c r="AG17" s="1"/>
  <c r="X28"/>
  <c r="Y28"/>
  <c r="AL28" s="1"/>
  <c r="X131"/>
  <c r="Y131"/>
  <c r="AL131" s="1"/>
  <c r="X83"/>
  <c r="Y83"/>
  <c r="AL83" s="1"/>
  <c r="Y60"/>
  <c r="AL60" s="1"/>
  <c r="V250"/>
  <c r="Z250" s="1"/>
  <c r="AA250" s="1"/>
  <c r="AB250" s="1"/>
  <c r="V234"/>
  <c r="Z234" s="1"/>
  <c r="AA234" s="1"/>
  <c r="AB234" s="1"/>
  <c r="V218"/>
  <c r="V202"/>
  <c r="V186"/>
  <c r="Q241"/>
  <c r="W241" s="1"/>
  <c r="V241"/>
  <c r="Z241" s="1"/>
  <c r="AA241" s="1"/>
  <c r="AB241" s="1"/>
  <c r="Q209"/>
  <c r="W209" s="1"/>
  <c r="V209"/>
  <c r="AE209" s="1"/>
  <c r="AF209" s="1"/>
  <c r="AG209" s="1"/>
  <c r="Q161"/>
  <c r="W161" s="1"/>
  <c r="X161" s="1"/>
  <c r="V161"/>
  <c r="Q121"/>
  <c r="W121" s="1"/>
  <c r="V121"/>
  <c r="Q89"/>
  <c r="W89" s="1"/>
  <c r="V89"/>
  <c r="AE89" s="1"/>
  <c r="AF89" s="1"/>
  <c r="AG89" s="1"/>
  <c r="Q57"/>
  <c r="W57" s="1"/>
  <c r="X57" s="1"/>
  <c r="V57"/>
  <c r="AE57" s="1"/>
  <c r="AF57" s="1"/>
  <c r="AG57" s="1"/>
  <c r="Q25"/>
  <c r="W25" s="1"/>
  <c r="Y25" s="1"/>
  <c r="AL25" s="1"/>
  <c r="V25"/>
  <c r="Q9"/>
  <c r="W9" s="1"/>
  <c r="V9"/>
  <c r="Y116"/>
  <c r="AL116" s="1"/>
  <c r="X116"/>
  <c r="X12"/>
  <c r="Y12"/>
  <c r="AL12" s="1"/>
  <c r="X165"/>
  <c r="X196"/>
  <c r="Z155"/>
  <c r="AA155" s="1"/>
  <c r="AB155" s="1"/>
  <c r="AE139"/>
  <c r="AF139" s="1"/>
  <c r="AG139" s="1"/>
  <c r="AE75"/>
  <c r="AF75" s="1"/>
  <c r="AG75" s="1"/>
  <c r="V5"/>
  <c r="Z5" s="1"/>
  <c r="AA5" s="1"/>
  <c r="AB5" s="1"/>
  <c r="T253"/>
  <c r="T245"/>
  <c r="T237"/>
  <c r="T229"/>
  <c r="T221"/>
  <c r="T213"/>
  <c r="T205"/>
  <c r="T197"/>
  <c r="T189"/>
  <c r="T181"/>
  <c r="T173"/>
  <c r="T165"/>
  <c r="T157"/>
  <c r="T149"/>
  <c r="T141"/>
  <c r="T133"/>
  <c r="T125"/>
  <c r="T117"/>
  <c r="T109"/>
  <c r="T101"/>
  <c r="T93"/>
  <c r="T85"/>
  <c r="T77"/>
  <c r="T69"/>
  <c r="T61"/>
  <c r="T53"/>
  <c r="T45"/>
  <c r="T37"/>
  <c r="T29"/>
  <c r="T21"/>
  <c r="T13"/>
  <c r="V260"/>
  <c r="Z260" s="1"/>
  <c r="AA260" s="1"/>
  <c r="AB260" s="1"/>
  <c r="V252"/>
  <c r="AE252" s="1"/>
  <c r="AF252" s="1"/>
  <c r="AG252" s="1"/>
  <c r="V244"/>
  <c r="Z244" s="1"/>
  <c r="AA244" s="1"/>
  <c r="AB244" s="1"/>
  <c r="V236"/>
  <c r="V228"/>
  <c r="V220"/>
  <c r="AE220" s="1"/>
  <c r="AF220" s="1"/>
  <c r="AG220" s="1"/>
  <c r="V212"/>
  <c r="V204"/>
  <c r="AE204" s="1"/>
  <c r="AF204" s="1"/>
  <c r="AG204" s="1"/>
  <c r="V196"/>
  <c r="V188"/>
  <c r="AE188" s="1"/>
  <c r="AF188" s="1"/>
  <c r="AG188" s="1"/>
  <c r="V180"/>
  <c r="Z180" s="1"/>
  <c r="AA180" s="1"/>
  <c r="AB180" s="1"/>
  <c r="V172"/>
  <c r="Z172" s="1"/>
  <c r="AA172" s="1"/>
  <c r="AB172" s="1"/>
  <c r="V164"/>
  <c r="Z164" s="1"/>
  <c r="AA164" s="1"/>
  <c r="AB164" s="1"/>
  <c r="V156"/>
  <c r="AE156" s="1"/>
  <c r="AF156" s="1"/>
  <c r="AG156" s="1"/>
  <c r="V148"/>
  <c r="AE148" s="1"/>
  <c r="AF148" s="1"/>
  <c r="AG148" s="1"/>
  <c r="V140"/>
  <c r="V132"/>
  <c r="Z132" s="1"/>
  <c r="AA132" s="1"/>
  <c r="AB132" s="1"/>
  <c r="V124"/>
  <c r="AE124" s="1"/>
  <c r="AF124" s="1"/>
  <c r="AG124" s="1"/>
  <c r="V116"/>
  <c r="Z116" s="1"/>
  <c r="AA116" s="1"/>
  <c r="AB116" s="1"/>
  <c r="V108"/>
  <c r="AE108" s="1"/>
  <c r="AF108" s="1"/>
  <c r="AG108" s="1"/>
  <c r="V100"/>
  <c r="V92"/>
  <c r="V84"/>
  <c r="AE84" s="1"/>
  <c r="AF84" s="1"/>
  <c r="AG84" s="1"/>
  <c r="V76"/>
  <c r="Z76" s="1"/>
  <c r="AA76" s="1"/>
  <c r="AB76" s="1"/>
  <c r="V68"/>
  <c r="V60"/>
  <c r="AE60" s="1"/>
  <c r="AF60" s="1"/>
  <c r="AG60" s="1"/>
  <c r="V52"/>
  <c r="Z52" s="1"/>
  <c r="AA52" s="1"/>
  <c r="AB52" s="1"/>
  <c r="V44"/>
  <c r="Z44" s="1"/>
  <c r="AA44" s="1"/>
  <c r="AB44" s="1"/>
  <c r="V36"/>
  <c r="V28"/>
  <c r="Z28" s="1"/>
  <c r="AA28" s="1"/>
  <c r="AB28" s="1"/>
  <c r="V20"/>
  <c r="AE20" s="1"/>
  <c r="AF20" s="1"/>
  <c r="AG20" s="1"/>
  <c r="V12"/>
  <c r="Z12" s="1"/>
  <c r="AA12" s="1"/>
  <c r="AB12" s="1"/>
  <c r="T5"/>
  <c r="V253"/>
  <c r="Z253" s="1"/>
  <c r="AA253" s="1"/>
  <c r="AB253" s="1"/>
  <c r="V245"/>
  <c r="Z245" s="1"/>
  <c r="AA245" s="1"/>
  <c r="AB245" s="1"/>
  <c r="V237"/>
  <c r="AE237" s="1"/>
  <c r="AF237" s="1"/>
  <c r="AG237" s="1"/>
  <c r="V229"/>
  <c r="AE229" s="1"/>
  <c r="AF229" s="1"/>
  <c r="AG229" s="1"/>
  <c r="V221"/>
  <c r="Z221" s="1"/>
  <c r="AA221" s="1"/>
  <c r="AB221" s="1"/>
  <c r="V213"/>
  <c r="V205"/>
  <c r="V197"/>
  <c r="Z197" s="1"/>
  <c r="AA197" s="1"/>
  <c r="AB197" s="1"/>
  <c r="V189"/>
  <c r="AE189" s="1"/>
  <c r="AF189" s="1"/>
  <c r="AG189" s="1"/>
  <c r="V181"/>
  <c r="AE181" s="1"/>
  <c r="AF181" s="1"/>
  <c r="AG181" s="1"/>
  <c r="V173"/>
  <c r="AE173" s="1"/>
  <c r="AF173" s="1"/>
  <c r="AG173" s="1"/>
  <c r="V165"/>
  <c r="V157"/>
  <c r="V149"/>
  <c r="V141"/>
  <c r="V133"/>
  <c r="Z133" s="1"/>
  <c r="AA133" s="1"/>
  <c r="AB133" s="1"/>
  <c r="V125"/>
  <c r="AE125" s="1"/>
  <c r="AF125" s="1"/>
  <c r="AG125" s="1"/>
  <c r="V117"/>
  <c r="AE117" s="1"/>
  <c r="AF117" s="1"/>
  <c r="AG117" s="1"/>
  <c r="V109"/>
  <c r="AE109" s="1"/>
  <c r="AF109" s="1"/>
  <c r="AG109" s="1"/>
  <c r="V101"/>
  <c r="V93"/>
  <c r="AE93" s="1"/>
  <c r="AF93" s="1"/>
  <c r="AG93" s="1"/>
  <c r="V85"/>
  <c r="V77"/>
  <c r="V69"/>
  <c r="Z69" s="1"/>
  <c r="AA69" s="1"/>
  <c r="AB69" s="1"/>
  <c r="V61"/>
  <c r="AE61" s="1"/>
  <c r="AF61" s="1"/>
  <c r="AG61" s="1"/>
  <c r="V53"/>
  <c r="AE53" s="1"/>
  <c r="AF53" s="1"/>
  <c r="AG53" s="1"/>
  <c r="V45"/>
  <c r="Z45" s="1"/>
  <c r="AA45" s="1"/>
  <c r="AB45" s="1"/>
  <c r="V37"/>
  <c r="V29"/>
  <c r="V21"/>
  <c r="V13"/>
  <c r="X126"/>
  <c r="Y255"/>
  <c r="AL255" s="1"/>
  <c r="Y223"/>
  <c r="AL223" s="1"/>
  <c r="X143"/>
  <c r="X256"/>
  <c r="Y208"/>
  <c r="AL208" s="1"/>
  <c r="X40"/>
  <c r="Y75"/>
  <c r="AL75" s="1"/>
  <c r="Y139"/>
  <c r="AL139" s="1"/>
  <c r="Y212"/>
  <c r="AL212" s="1"/>
  <c r="Y41"/>
  <c r="AL41" s="1"/>
  <c r="X202"/>
  <c r="X186"/>
  <c r="X170"/>
  <c r="X154"/>
  <c r="Y138"/>
  <c r="AL138" s="1"/>
  <c r="Y122"/>
  <c r="AL122" s="1"/>
  <c r="X106"/>
  <c r="Y90"/>
  <c r="AL90" s="1"/>
  <c r="Y74"/>
  <c r="AL74" s="1"/>
  <c r="X58"/>
  <c r="Y42"/>
  <c r="AL42" s="1"/>
  <c r="X26"/>
  <c r="X10"/>
  <c r="Y253"/>
  <c r="AL253" s="1"/>
  <c r="Y118"/>
  <c r="AL118" s="1"/>
  <c r="Y239"/>
  <c r="AL239" s="1"/>
  <c r="X103"/>
  <c r="Y39"/>
  <c r="AL39" s="1"/>
  <c r="X176"/>
  <c r="X121"/>
  <c r="X65"/>
  <c r="Y9"/>
  <c r="AL9" s="1"/>
  <c r="Y44"/>
  <c r="AL44" s="1"/>
  <c r="Y68"/>
  <c r="AL68" s="1"/>
  <c r="X187"/>
  <c r="Y171"/>
  <c r="AL171" s="1"/>
  <c r="X155"/>
  <c r="X123"/>
  <c r="X107"/>
  <c r="X91"/>
  <c r="X59"/>
  <c r="X43"/>
  <c r="Y27"/>
  <c r="AL27" s="1"/>
  <c r="X11"/>
  <c r="Y216"/>
  <c r="AL216" s="1"/>
  <c r="X251"/>
  <c r="X248"/>
  <c r="X190"/>
  <c r="Y86"/>
  <c r="AL86" s="1"/>
  <c r="Y236"/>
  <c r="AL236" s="1"/>
  <c r="X247"/>
  <c r="Y215"/>
  <c r="AL215" s="1"/>
  <c r="Y175"/>
  <c r="AL175" s="1"/>
  <c r="X47"/>
  <c r="Y220"/>
  <c r="AL220" s="1"/>
  <c r="Y240"/>
  <c r="AL240" s="1"/>
  <c r="Y112"/>
  <c r="AL112" s="1"/>
  <c r="Y243"/>
  <c r="AL243" s="1"/>
  <c r="Y217"/>
  <c r="AL217" s="1"/>
  <c r="Y20"/>
  <c r="AL20" s="1"/>
  <c r="X188"/>
  <c r="X172"/>
  <c r="X156"/>
  <c r="X140"/>
  <c r="Y124"/>
  <c r="AL124" s="1"/>
  <c r="Y108"/>
  <c r="AL108" s="1"/>
  <c r="Y92"/>
  <c r="AL92" s="1"/>
  <c r="X76"/>
  <c r="Y235"/>
  <c r="AL235" s="1"/>
  <c r="Y224"/>
  <c r="AL224" s="1"/>
  <c r="X260"/>
  <c r="X54"/>
  <c r="Y231"/>
  <c r="AL231" s="1"/>
  <c r="Y207"/>
  <c r="AL207" s="1"/>
  <c r="Y79"/>
  <c r="AL79" s="1"/>
  <c r="X15"/>
  <c r="Y232"/>
  <c r="AL232" s="1"/>
  <c r="X80"/>
  <c r="Y259"/>
  <c r="AL259" s="1"/>
  <c r="Y177"/>
  <c r="AL177" s="1"/>
  <c r="X141"/>
  <c r="X125"/>
  <c r="X109"/>
  <c r="X93"/>
  <c r="Y77"/>
  <c r="AL77" s="1"/>
  <c r="Y61"/>
  <c r="AL61" s="1"/>
  <c r="Y45"/>
  <c r="AL45" s="1"/>
  <c r="Y29"/>
  <c r="AL29" s="1"/>
  <c r="Y13"/>
  <c r="AL13" s="1"/>
  <c r="Y209"/>
  <c r="AL209" s="1"/>
  <c r="X5"/>
  <c r="X246"/>
  <c r="Y246"/>
  <c r="AL246" s="1"/>
  <c r="Y152"/>
  <c r="AL152" s="1"/>
  <c r="X152"/>
  <c r="X136"/>
  <c r="Y136"/>
  <c r="AL136" s="1"/>
  <c r="X24"/>
  <c r="Y24"/>
  <c r="AL24" s="1"/>
  <c r="Y185"/>
  <c r="AL185" s="1"/>
  <c r="X185"/>
  <c r="X250"/>
  <c r="Y250"/>
  <c r="AL250" s="1"/>
  <c r="Y254"/>
  <c r="AL254" s="1"/>
  <c r="X254"/>
  <c r="Y95"/>
  <c r="AL95" s="1"/>
  <c r="X95"/>
  <c r="X200"/>
  <c r="Y200"/>
  <c r="AL200" s="1"/>
  <c r="Y72"/>
  <c r="AL72" s="1"/>
  <c r="X72"/>
  <c r="Y168"/>
  <c r="AL168" s="1"/>
  <c r="X168"/>
  <c r="X64"/>
  <c r="Y64"/>
  <c r="AL64" s="1"/>
  <c r="X8"/>
  <c r="Y8"/>
  <c r="AL8" s="1"/>
  <c r="Y193"/>
  <c r="AL193" s="1"/>
  <c r="X193"/>
  <c r="X145"/>
  <c r="Y57"/>
  <c r="AL57" s="1"/>
  <c r="Y49"/>
  <c r="AL49" s="1"/>
  <c r="X49"/>
  <c r="Y146"/>
  <c r="AL146" s="1"/>
  <c r="Y51"/>
  <c r="AL51" s="1"/>
  <c r="Y19"/>
  <c r="AL19" s="1"/>
  <c r="Y43"/>
  <c r="AL43" s="1"/>
  <c r="X67"/>
  <c r="X90"/>
  <c r="Y114"/>
  <c r="AL114" s="1"/>
  <c r="Y180"/>
  <c r="AL180" s="1"/>
  <c r="Y192"/>
  <c r="AL192" s="1"/>
  <c r="X160"/>
  <c r="X120"/>
  <c r="X96"/>
  <c r="Y56"/>
  <c r="AL56" s="1"/>
  <c r="X32"/>
  <c r="X27"/>
  <c r="Y50"/>
  <c r="AL50" s="1"/>
  <c r="X122"/>
  <c r="Y141"/>
  <c r="AL141" s="1"/>
  <c r="X164"/>
  <c r="Y187"/>
  <c r="AL187" s="1"/>
  <c r="X18"/>
  <c r="X35"/>
  <c r="X42"/>
  <c r="Y69"/>
  <c r="AL69" s="1"/>
  <c r="X77"/>
  <c r="X85"/>
  <c r="Y93"/>
  <c r="AL93" s="1"/>
  <c r="Y101"/>
  <c r="AL101" s="1"/>
  <c r="Y109"/>
  <c r="AL109" s="1"/>
  <c r="Y117"/>
  <c r="AL117" s="1"/>
  <c r="Y125"/>
  <c r="AL125" s="1"/>
  <c r="Y133"/>
  <c r="AL133" s="1"/>
  <c r="X148"/>
  <c r="Y155"/>
  <c r="AL155" s="1"/>
  <c r="Y163"/>
  <c r="AL163" s="1"/>
  <c r="X171"/>
  <c r="Y179"/>
  <c r="AL179" s="1"/>
  <c r="X195"/>
  <c r="Y202"/>
  <c r="AL202" s="1"/>
  <c r="X244"/>
  <c r="X228"/>
  <c r="Y258"/>
  <c r="AL258" s="1"/>
  <c r="Y98"/>
  <c r="AL98" s="1"/>
  <c r="X184"/>
  <c r="Y128"/>
  <c r="AL128" s="1"/>
  <c r="X104"/>
  <c r="Y80"/>
  <c r="AL80" s="1"/>
  <c r="X48"/>
  <c r="X16"/>
  <c r="Y66"/>
  <c r="AL66" s="1"/>
  <c r="X232"/>
  <c r="X34"/>
  <c r="Y53"/>
  <c r="AL53" s="1"/>
  <c r="Y76"/>
  <c r="AL76" s="1"/>
  <c r="Y84"/>
  <c r="AL84" s="1"/>
  <c r="Y140"/>
  <c r="AL140" s="1"/>
  <c r="Y170"/>
  <c r="AL170" s="1"/>
  <c r="Y186"/>
  <c r="AL186" s="1"/>
  <c r="Y194"/>
  <c r="AL194" s="1"/>
  <c r="X240"/>
  <c r="Y206"/>
  <c r="AL206" s="1"/>
  <c r="X74"/>
  <c r="X138"/>
  <c r="Y11"/>
  <c r="AL11" s="1"/>
  <c r="Y59"/>
  <c r="AL59" s="1"/>
  <c r="Y106"/>
  <c r="AL106" s="1"/>
  <c r="X130"/>
  <c r="Y176"/>
  <c r="AL176" s="1"/>
  <c r="X144"/>
  <c r="X112"/>
  <c r="Y88"/>
  <c r="AL88" s="1"/>
  <c r="Y40"/>
  <c r="AL40" s="1"/>
  <c r="X214"/>
  <c r="X208"/>
  <c r="Y154"/>
  <c r="AL154" s="1"/>
  <c r="Y162"/>
  <c r="AL162" s="1"/>
  <c r="X224"/>
  <c r="X220"/>
  <c r="Y204"/>
  <c r="AL204" s="1"/>
  <c r="AE187"/>
  <c r="AF187" s="1"/>
  <c r="AG187" s="1"/>
  <c r="Z235"/>
  <c r="AA235" s="1"/>
  <c r="AB235" s="1"/>
  <c r="Z178"/>
  <c r="AA178" s="1"/>
  <c r="AB178" s="1"/>
  <c r="Z50"/>
  <c r="AA50" s="1"/>
  <c r="AB50" s="1"/>
  <c r="Z192"/>
  <c r="AA192" s="1"/>
  <c r="AB192" s="1"/>
  <c r="AE179"/>
  <c r="AF179" s="1"/>
  <c r="AG179" s="1"/>
  <c r="Z152"/>
  <c r="AA152" s="1"/>
  <c r="AB152" s="1"/>
  <c r="Z136"/>
  <c r="AA136" s="1"/>
  <c r="AB136" s="1"/>
  <c r="Z80"/>
  <c r="AA80" s="1"/>
  <c r="AB80" s="1"/>
  <c r="Z64"/>
  <c r="AA64" s="1"/>
  <c r="AB64" s="1"/>
  <c r="Z51"/>
  <c r="AA51" s="1"/>
  <c r="AB51" s="1"/>
  <c r="Z24"/>
  <c r="AA24" s="1"/>
  <c r="AB24" s="1"/>
  <c r="Z8"/>
  <c r="AA8" s="1"/>
  <c r="AB8" s="1"/>
  <c r="AE195"/>
  <c r="AF195" s="1"/>
  <c r="AG195" s="1"/>
  <c r="AE165"/>
  <c r="AF165" s="1"/>
  <c r="AG165" s="1"/>
  <c r="Z154"/>
  <c r="AA154" s="1"/>
  <c r="AB154" s="1"/>
  <c r="AE123"/>
  <c r="AF123" s="1"/>
  <c r="AG123" s="1"/>
  <c r="Z83"/>
  <c r="AA83" s="1"/>
  <c r="AB83" s="1"/>
  <c r="Z67"/>
  <c r="AA67" s="1"/>
  <c r="AB67" s="1"/>
  <c r="AE37"/>
  <c r="AF37" s="1"/>
  <c r="AG37" s="1"/>
  <c r="AE26"/>
  <c r="AF26" s="1"/>
  <c r="AG26" s="1"/>
  <c r="AE213"/>
  <c r="AF213" s="1"/>
  <c r="AG213" s="1"/>
  <c r="AE248"/>
  <c r="AF248" s="1"/>
  <c r="AG248" s="1"/>
  <c r="AE27"/>
  <c r="AF27" s="1"/>
  <c r="AG27" s="1"/>
  <c r="Z184"/>
  <c r="AA184" s="1"/>
  <c r="AB184" s="1"/>
  <c r="Z114"/>
  <c r="AA114" s="1"/>
  <c r="AB114" s="1"/>
  <c r="Z56"/>
  <c r="AA56" s="1"/>
  <c r="AB56" s="1"/>
  <c r="Z106"/>
  <c r="AA106" s="1"/>
  <c r="AB106" s="1"/>
  <c r="Z200"/>
  <c r="AA200" s="1"/>
  <c r="AB200" s="1"/>
  <c r="AE157"/>
  <c r="AF157" s="1"/>
  <c r="AG157" s="1"/>
  <c r="Z144"/>
  <c r="AA144" s="1"/>
  <c r="AB144" s="1"/>
  <c r="Z128"/>
  <c r="AA128" s="1"/>
  <c r="AB128" s="1"/>
  <c r="Z115"/>
  <c r="AA115" s="1"/>
  <c r="AB115" s="1"/>
  <c r="AE100"/>
  <c r="AF100" s="1"/>
  <c r="AG100" s="1"/>
  <c r="Z88"/>
  <c r="AA88" s="1"/>
  <c r="AB88" s="1"/>
  <c r="Z72"/>
  <c r="AA72" s="1"/>
  <c r="AB72" s="1"/>
  <c r="AE29"/>
  <c r="AF29" s="1"/>
  <c r="AG29" s="1"/>
  <c r="Z16"/>
  <c r="AA16" s="1"/>
  <c r="AB16" s="1"/>
  <c r="AE155"/>
  <c r="AF155" s="1"/>
  <c r="AG155" s="1"/>
  <c r="AE236"/>
  <c r="AF236" s="1"/>
  <c r="AG236" s="1"/>
  <c r="AE216"/>
  <c r="AF216" s="1"/>
  <c r="AG216" s="1"/>
  <c r="Z112"/>
  <c r="AA112" s="1"/>
  <c r="AB112" s="1"/>
  <c r="AE99"/>
  <c r="AF99" s="1"/>
  <c r="AG99" s="1"/>
  <c r="Z42"/>
  <c r="AA42" s="1"/>
  <c r="AB42" s="1"/>
  <c r="Z147"/>
  <c r="AA147" s="1"/>
  <c r="AB147" s="1"/>
  <c r="AE131"/>
  <c r="AF131" s="1"/>
  <c r="AG131" s="1"/>
  <c r="AE101"/>
  <c r="AF101" s="1"/>
  <c r="AG101" s="1"/>
  <c r="Z90"/>
  <c r="AA90" s="1"/>
  <c r="AB90" s="1"/>
  <c r="AE59"/>
  <c r="AF59" s="1"/>
  <c r="AG59" s="1"/>
  <c r="Z19"/>
  <c r="AA19" s="1"/>
  <c r="AB19" s="1"/>
  <c r="Z227"/>
  <c r="AA227" s="1"/>
  <c r="AB227" s="1"/>
  <c r="AE232"/>
  <c r="AF232" s="1"/>
  <c r="AG232" s="1"/>
  <c r="Z120"/>
  <c r="AA120" s="1"/>
  <c r="AB120" s="1"/>
  <c r="AE251"/>
  <c r="AF251" s="1"/>
  <c r="AG251" s="1"/>
  <c r="Z156"/>
  <c r="AA156" s="1"/>
  <c r="AB156" s="1"/>
  <c r="AE28"/>
  <c r="AF28" s="1"/>
  <c r="AG28" s="1"/>
  <c r="Z170"/>
  <c r="AA170" s="1"/>
  <c r="AB170" s="1"/>
  <c r="Z176"/>
  <c r="AA176" s="1"/>
  <c r="AB176" s="1"/>
  <c r="AE76"/>
  <c r="AF76" s="1"/>
  <c r="AG76" s="1"/>
  <c r="Z48"/>
  <c r="AA48" s="1"/>
  <c r="AB48" s="1"/>
  <c r="Z124"/>
  <c r="AA124" s="1"/>
  <c r="AB124" s="1"/>
  <c r="AE44"/>
  <c r="AF44" s="1"/>
  <c r="AG44" s="1"/>
  <c r="AE8"/>
  <c r="AF8" s="1"/>
  <c r="AG8" s="1"/>
  <c r="Z236"/>
  <c r="AA236" s="1"/>
  <c r="AB236" s="1"/>
  <c r="Z208"/>
  <c r="AA208" s="1"/>
  <c r="AB208" s="1"/>
  <c r="Z35"/>
  <c r="AA35" s="1"/>
  <c r="AB35" s="1"/>
  <c r="AE184"/>
  <c r="AF184" s="1"/>
  <c r="AG184" s="1"/>
  <c r="AE152"/>
  <c r="AF152" s="1"/>
  <c r="AG152" s="1"/>
  <c r="AE115"/>
  <c r="AF115" s="1"/>
  <c r="AG115" s="1"/>
  <c r="AE80"/>
  <c r="AF80" s="1"/>
  <c r="AG80" s="1"/>
  <c r="AE48"/>
  <c r="AF48" s="1"/>
  <c r="AG48" s="1"/>
  <c r="AE12"/>
  <c r="AF12" s="1"/>
  <c r="AG12" s="1"/>
  <c r="AE192"/>
  <c r="AF192" s="1"/>
  <c r="AG192" s="1"/>
  <c r="AE160"/>
  <c r="AF160" s="1"/>
  <c r="AG160" s="1"/>
  <c r="AE128"/>
  <c r="AF128" s="1"/>
  <c r="AG128" s="1"/>
  <c r="AE96"/>
  <c r="AF96" s="1"/>
  <c r="AG96" s="1"/>
  <c r="AE64"/>
  <c r="AF64" s="1"/>
  <c r="AG64" s="1"/>
  <c r="AE32"/>
  <c r="AF32" s="1"/>
  <c r="AG32" s="1"/>
  <c r="Z100"/>
  <c r="AA100" s="1"/>
  <c r="AB100" s="1"/>
  <c r="AE163"/>
  <c r="AF163" s="1"/>
  <c r="AG163" s="1"/>
  <c r="AE88"/>
  <c r="AF88" s="1"/>
  <c r="AG88" s="1"/>
  <c r="AE200"/>
  <c r="AF200" s="1"/>
  <c r="AG200" s="1"/>
  <c r="AE164"/>
  <c r="AF164" s="1"/>
  <c r="AG164" s="1"/>
  <c r="AE67"/>
  <c r="AF67" s="1"/>
  <c r="AG67" s="1"/>
  <c r="AE24"/>
  <c r="AF24" s="1"/>
  <c r="AG24" s="1"/>
  <c r="AE136"/>
  <c r="AF136" s="1"/>
  <c r="AG136" s="1"/>
  <c r="Z229"/>
  <c r="AA229" s="1"/>
  <c r="AB229" s="1"/>
  <c r="Z194"/>
  <c r="AA194" s="1"/>
  <c r="AB194" s="1"/>
  <c r="Z168"/>
  <c r="AA168" s="1"/>
  <c r="AB168" s="1"/>
  <c r="AE141"/>
  <c r="AF141" s="1"/>
  <c r="AG141" s="1"/>
  <c r="Z130"/>
  <c r="AA130" s="1"/>
  <c r="AB130" s="1"/>
  <c r="Z104"/>
  <c r="AA104" s="1"/>
  <c r="AB104" s="1"/>
  <c r="AE77"/>
  <c r="AF77" s="1"/>
  <c r="AG77" s="1"/>
  <c r="Z66"/>
  <c r="AA66" s="1"/>
  <c r="AB66" s="1"/>
  <c r="Z40"/>
  <c r="AA40" s="1"/>
  <c r="AB40" s="1"/>
  <c r="AE13"/>
  <c r="AF13" s="1"/>
  <c r="AG13" s="1"/>
  <c r="Z171"/>
  <c r="AA171" s="1"/>
  <c r="AB171" s="1"/>
  <c r="Z139"/>
  <c r="AA139" s="1"/>
  <c r="AB139" s="1"/>
  <c r="Z107"/>
  <c r="AA107" s="1"/>
  <c r="AB107" s="1"/>
  <c r="Z75"/>
  <c r="AA75" s="1"/>
  <c r="AB75" s="1"/>
  <c r="Z43"/>
  <c r="AA43" s="1"/>
  <c r="AB43" s="1"/>
  <c r="Z11"/>
  <c r="AA11" s="1"/>
  <c r="AB11" s="1"/>
  <c r="AE52"/>
  <c r="AF52" s="1"/>
  <c r="AG52" s="1"/>
  <c r="Z203"/>
  <c r="AA203" s="1"/>
  <c r="AB203" s="1"/>
  <c r="Z207"/>
  <c r="AA207" s="1"/>
  <c r="AB207" s="1"/>
  <c r="Z257"/>
  <c r="AA257" s="1"/>
  <c r="AB257" s="1"/>
  <c r="Z146"/>
  <c r="AA146" s="1"/>
  <c r="AB146" s="1"/>
  <c r="Z222"/>
  <c r="AA222" s="1"/>
  <c r="AB222" s="1"/>
  <c r="Z160"/>
  <c r="AA160" s="1"/>
  <c r="AB160" s="1"/>
  <c r="Z122"/>
  <c r="AA122" s="1"/>
  <c r="AB122" s="1"/>
  <c r="Z96"/>
  <c r="AA96" s="1"/>
  <c r="AB96" s="1"/>
  <c r="AE69"/>
  <c r="AF69" s="1"/>
  <c r="AG69" s="1"/>
  <c r="Z58"/>
  <c r="AA58" s="1"/>
  <c r="AB58" s="1"/>
  <c r="Z32"/>
  <c r="AA32" s="1"/>
  <c r="AB32" s="1"/>
  <c r="Z148"/>
  <c r="AA148" s="1"/>
  <c r="AB148" s="1"/>
  <c r="Z84"/>
  <c r="AA84" s="1"/>
  <c r="AB84" s="1"/>
  <c r="Z20"/>
  <c r="AA20" s="1"/>
  <c r="AB20" s="1"/>
  <c r="Z230"/>
  <c r="AA230" s="1"/>
  <c r="AB230" s="1"/>
  <c r="AE224"/>
  <c r="AF224" s="1"/>
  <c r="AG224" s="1"/>
  <c r="AE208"/>
  <c r="AF208" s="1"/>
  <c r="AG208" s="1"/>
  <c r="Z223"/>
  <c r="AA223" s="1"/>
  <c r="AB223" s="1"/>
  <c r="Z215"/>
  <c r="AA215" s="1"/>
  <c r="AB215" s="1"/>
  <c r="AE18"/>
  <c r="AF18" s="1"/>
  <c r="AG18" s="1"/>
  <c r="Z162"/>
  <c r="AA162" s="1"/>
  <c r="AB162" s="1"/>
  <c r="Z98"/>
  <c r="AA98" s="1"/>
  <c r="AB98" s="1"/>
  <c r="AE45"/>
  <c r="AF45" s="1"/>
  <c r="AG45" s="1"/>
  <c r="Z34"/>
  <c r="AA34" s="1"/>
  <c r="AB34" s="1"/>
  <c r="AE221"/>
  <c r="AF221" s="1"/>
  <c r="AG221" s="1"/>
  <c r="Z218"/>
  <c r="AA218" s="1"/>
  <c r="AB218" s="1"/>
  <c r="AE256"/>
  <c r="AF256" s="1"/>
  <c r="AG256" s="1"/>
  <c r="AE225"/>
  <c r="AF225" s="1"/>
  <c r="AG225" s="1"/>
  <c r="Z249"/>
  <c r="AA249" s="1"/>
  <c r="AB249" s="1"/>
  <c r="Z226"/>
  <c r="AA226" s="1"/>
  <c r="AB226" s="1"/>
  <c r="Z202"/>
  <c r="AA202" s="1"/>
  <c r="AB202" s="1"/>
  <c r="AE149"/>
  <c r="AF149" s="1"/>
  <c r="AG149" s="1"/>
  <c r="Z138"/>
  <c r="AA138" s="1"/>
  <c r="AB138" s="1"/>
  <c r="AE85"/>
  <c r="AF85" s="1"/>
  <c r="AG85" s="1"/>
  <c r="AE74"/>
  <c r="AF74" s="1"/>
  <c r="AG74" s="1"/>
  <c r="AE21"/>
  <c r="AF21" s="1"/>
  <c r="AG21" s="1"/>
  <c r="Z10"/>
  <c r="AA10" s="1"/>
  <c r="AB10" s="1"/>
  <c r="Z210"/>
  <c r="AA210" s="1"/>
  <c r="AB210" s="1"/>
  <c r="Z239"/>
  <c r="AA239" s="1"/>
  <c r="AB239" s="1"/>
  <c r="Z231"/>
  <c r="AA231" s="1"/>
  <c r="AB231" s="1"/>
  <c r="AE255"/>
  <c r="AF255" s="1"/>
  <c r="AG255" s="1"/>
  <c r="Z255"/>
  <c r="AA255" s="1"/>
  <c r="AB255" s="1"/>
  <c r="AE259"/>
  <c r="AF259" s="1"/>
  <c r="AG259" s="1"/>
  <c r="Z259"/>
  <c r="AA259" s="1"/>
  <c r="AB259" s="1"/>
  <c r="Z240"/>
  <c r="AA240" s="1"/>
  <c r="AB240" s="1"/>
  <c r="AE254"/>
  <c r="AF254" s="1"/>
  <c r="AG254" s="1"/>
  <c r="Z254"/>
  <c r="AA254" s="1"/>
  <c r="AB254" s="1"/>
  <c r="AE30"/>
  <c r="AF30" s="1"/>
  <c r="AG30" s="1"/>
  <c r="Z30"/>
  <c r="AA30" s="1"/>
  <c r="AB30" s="1"/>
  <c r="AE247"/>
  <c r="AF247" s="1"/>
  <c r="AG247" s="1"/>
  <c r="Z247"/>
  <c r="AA247" s="1"/>
  <c r="AB247" s="1"/>
  <c r="AE191"/>
  <c r="AF191" s="1"/>
  <c r="AG191" s="1"/>
  <c r="Z191"/>
  <c r="AA191" s="1"/>
  <c r="AB191" s="1"/>
  <c r="Z183"/>
  <c r="AA183" s="1"/>
  <c r="AB183" s="1"/>
  <c r="AE175"/>
  <c r="AF175" s="1"/>
  <c r="AG175" s="1"/>
  <c r="Z175"/>
  <c r="AA175" s="1"/>
  <c r="AB175" s="1"/>
  <c r="AE159"/>
  <c r="AF159" s="1"/>
  <c r="AG159" s="1"/>
  <c r="Z159"/>
  <c r="AA159" s="1"/>
  <c r="AB159" s="1"/>
  <c r="Z151"/>
  <c r="AA151" s="1"/>
  <c r="AB151" s="1"/>
  <c r="AE143"/>
  <c r="AF143" s="1"/>
  <c r="AG143" s="1"/>
  <c r="Z143"/>
  <c r="AA143" s="1"/>
  <c r="AB143" s="1"/>
  <c r="AE135"/>
  <c r="AF135" s="1"/>
  <c r="AG135" s="1"/>
  <c r="Z135"/>
  <c r="AA135" s="1"/>
  <c r="AB135" s="1"/>
  <c r="AE127"/>
  <c r="AF127" s="1"/>
  <c r="AG127" s="1"/>
  <c r="Z127"/>
  <c r="AA127" s="1"/>
  <c r="AB127" s="1"/>
  <c r="AE119"/>
  <c r="AF119" s="1"/>
  <c r="AG119" s="1"/>
  <c r="Z119"/>
  <c r="AA119" s="1"/>
  <c r="AB119" s="1"/>
  <c r="AE111"/>
  <c r="AF111" s="1"/>
  <c r="AG111" s="1"/>
  <c r="Z111"/>
  <c r="AA111" s="1"/>
  <c r="AB111" s="1"/>
  <c r="AE103"/>
  <c r="AF103" s="1"/>
  <c r="AG103" s="1"/>
  <c r="Z103"/>
  <c r="AA103" s="1"/>
  <c r="AB103" s="1"/>
  <c r="AE95"/>
  <c r="AF95" s="1"/>
  <c r="AG95" s="1"/>
  <c r="Z95"/>
  <c r="AA95" s="1"/>
  <c r="AB95" s="1"/>
  <c r="AE87"/>
  <c r="AF87" s="1"/>
  <c r="AG87" s="1"/>
  <c r="Z87"/>
  <c r="AA87" s="1"/>
  <c r="AB87" s="1"/>
  <c r="AE79"/>
  <c r="AF79" s="1"/>
  <c r="AG79" s="1"/>
  <c r="Z79"/>
  <c r="AA79" s="1"/>
  <c r="AB79" s="1"/>
  <c r="AE63"/>
  <c r="AF63" s="1"/>
  <c r="AG63" s="1"/>
  <c r="Z63"/>
  <c r="AA63" s="1"/>
  <c r="AB63" s="1"/>
  <c r="Z55"/>
  <c r="AA55" s="1"/>
  <c r="AB55" s="1"/>
  <c r="AE47"/>
  <c r="AF47" s="1"/>
  <c r="AG47" s="1"/>
  <c r="Z47"/>
  <c r="AA47" s="1"/>
  <c r="AB47" s="1"/>
  <c r="AE31"/>
  <c r="AF31" s="1"/>
  <c r="AG31" s="1"/>
  <c r="Z31"/>
  <c r="AA31" s="1"/>
  <c r="AB31" s="1"/>
  <c r="Z23"/>
  <c r="AA23" s="1"/>
  <c r="AB23" s="1"/>
  <c r="AE15"/>
  <c r="AF15" s="1"/>
  <c r="AG15" s="1"/>
  <c r="Z15"/>
  <c r="AA15" s="1"/>
  <c r="AB15" s="1"/>
  <c r="AE7"/>
  <c r="AF7" s="1"/>
  <c r="AG7" s="1"/>
  <c r="Z7"/>
  <c r="AA7" s="1"/>
  <c r="AB7" s="1"/>
  <c r="Z198"/>
  <c r="AA198" s="1"/>
  <c r="AB198" s="1"/>
  <c r="AE198"/>
  <c r="AF198" s="1"/>
  <c r="AG198" s="1"/>
  <c r="AE174"/>
  <c r="AF174" s="1"/>
  <c r="AG174" s="1"/>
  <c r="AE134"/>
  <c r="AF134" s="1"/>
  <c r="AG134" s="1"/>
  <c r="Z134"/>
  <c r="AA134" s="1"/>
  <c r="AB134" s="1"/>
  <c r="Z102"/>
  <c r="AA102" s="1"/>
  <c r="AB102" s="1"/>
  <c r="AE102"/>
  <c r="AF102" s="1"/>
  <c r="AG102" s="1"/>
  <c r="AE70"/>
  <c r="AF70" s="1"/>
  <c r="AG70" s="1"/>
  <c r="Z70"/>
  <c r="AA70" s="1"/>
  <c r="AB70" s="1"/>
  <c r="Z46"/>
  <c r="AA46" s="1"/>
  <c r="AB46" s="1"/>
  <c r="Z38"/>
  <c r="AA38" s="1"/>
  <c r="AB38" s="1"/>
  <c r="AE38"/>
  <c r="AF38" s="1"/>
  <c r="AG38" s="1"/>
  <c r="AE6"/>
  <c r="AF6" s="1"/>
  <c r="AG6" s="1"/>
  <c r="Z6"/>
  <c r="AA6" s="1"/>
  <c r="AB6" s="1"/>
  <c r="AE201"/>
  <c r="AF201" s="1"/>
  <c r="AG201" s="1"/>
  <c r="Z185"/>
  <c r="AA185" s="1"/>
  <c r="AB185" s="1"/>
  <c r="AE185"/>
  <c r="AF185" s="1"/>
  <c r="AG185" s="1"/>
  <c r="AE105"/>
  <c r="AF105" s="1"/>
  <c r="AG105" s="1"/>
  <c r="Z97"/>
  <c r="AA97" s="1"/>
  <c r="AB97" s="1"/>
  <c r="AE97"/>
  <c r="AF97" s="1"/>
  <c r="AG97" s="1"/>
  <c r="Z25"/>
  <c r="AA25" s="1"/>
  <c r="AB25" s="1"/>
  <c r="AE25"/>
  <c r="AF25" s="1"/>
  <c r="AG25" s="1"/>
  <c r="AE190"/>
  <c r="AF190" s="1"/>
  <c r="AG190" s="1"/>
  <c r="Z190"/>
  <c r="AA190" s="1"/>
  <c r="AB190" s="1"/>
  <c r="AE166"/>
  <c r="AF166" s="1"/>
  <c r="AG166" s="1"/>
  <c r="Z166"/>
  <c r="AA166" s="1"/>
  <c r="AB166" s="1"/>
  <c r="Z110"/>
  <c r="AA110" s="1"/>
  <c r="AB110" s="1"/>
  <c r="AE94"/>
  <c r="AF94" s="1"/>
  <c r="AG94" s="1"/>
  <c r="Z94"/>
  <c r="AA94" s="1"/>
  <c r="AB94" s="1"/>
  <c r="AE62"/>
  <c r="AF62" s="1"/>
  <c r="AG62" s="1"/>
  <c r="Z62"/>
  <c r="AA62" s="1"/>
  <c r="AB62" s="1"/>
  <c r="Z14"/>
  <c r="AA14" s="1"/>
  <c r="AB14" s="1"/>
  <c r="AE217"/>
  <c r="AF217" s="1"/>
  <c r="AG217" s="1"/>
  <c r="Z193"/>
  <c r="AA193" s="1"/>
  <c r="AB193" s="1"/>
  <c r="AE193"/>
  <c r="AF193" s="1"/>
  <c r="AG193" s="1"/>
  <c r="AE145"/>
  <c r="AF145" s="1"/>
  <c r="AG145" s="1"/>
  <c r="Z121"/>
  <c r="AA121" s="1"/>
  <c r="AB121" s="1"/>
  <c r="AE121"/>
  <c r="AF121" s="1"/>
  <c r="AG121" s="1"/>
  <c r="Z81"/>
  <c r="AA81" s="1"/>
  <c r="AB81" s="1"/>
  <c r="AE81"/>
  <c r="AF81" s="1"/>
  <c r="AG81" s="1"/>
  <c r="Z9"/>
  <c r="AA9" s="1"/>
  <c r="AB9" s="1"/>
  <c r="AE9"/>
  <c r="AF9" s="1"/>
  <c r="AG9" s="1"/>
  <c r="AE258"/>
  <c r="AF258" s="1"/>
  <c r="AG258" s="1"/>
  <c r="Z258"/>
  <c r="AA258" s="1"/>
  <c r="AB258" s="1"/>
  <c r="AE158"/>
  <c r="AF158" s="1"/>
  <c r="AG158" s="1"/>
  <c r="Z158"/>
  <c r="AA158" s="1"/>
  <c r="AB158" s="1"/>
  <c r="Z126"/>
  <c r="AA126" s="1"/>
  <c r="AB126" s="1"/>
  <c r="AE126"/>
  <c r="AF126" s="1"/>
  <c r="AG126" s="1"/>
  <c r="AE153"/>
  <c r="AF153" s="1"/>
  <c r="AG153" s="1"/>
  <c r="Z137"/>
  <c r="AA137" s="1"/>
  <c r="AB137" s="1"/>
  <c r="Z113"/>
  <c r="AA113" s="1"/>
  <c r="AB113" s="1"/>
  <c r="AE113"/>
  <c r="AF113" s="1"/>
  <c r="AG113" s="1"/>
  <c r="Z65"/>
  <c r="AA65" s="1"/>
  <c r="AB65" s="1"/>
  <c r="AE65"/>
  <c r="AF65" s="1"/>
  <c r="AG65" s="1"/>
  <c r="Z41"/>
  <c r="AA41" s="1"/>
  <c r="AB41" s="1"/>
  <c r="AE41"/>
  <c r="AF41" s="1"/>
  <c r="AG41" s="1"/>
  <c r="Z232"/>
  <c r="AA232" s="1"/>
  <c r="AB232" s="1"/>
  <c r="Z220"/>
  <c r="AA220" s="1"/>
  <c r="AB220" s="1"/>
  <c r="Z165"/>
  <c r="AA165" s="1"/>
  <c r="AB165" s="1"/>
  <c r="Z157"/>
  <c r="AA157" s="1"/>
  <c r="AB157" s="1"/>
  <c r="Z149"/>
  <c r="AA149" s="1"/>
  <c r="AB149" s="1"/>
  <c r="Z141"/>
  <c r="AA141" s="1"/>
  <c r="AB141" s="1"/>
  <c r="Z101"/>
  <c r="AA101" s="1"/>
  <c r="AB101" s="1"/>
  <c r="Z93"/>
  <c r="AA93" s="1"/>
  <c r="AB93" s="1"/>
  <c r="Z85"/>
  <c r="AA85" s="1"/>
  <c r="AB85" s="1"/>
  <c r="Z77"/>
  <c r="AA77" s="1"/>
  <c r="AB77" s="1"/>
  <c r="Z37"/>
  <c r="AA37" s="1"/>
  <c r="AB37" s="1"/>
  <c r="Z29"/>
  <c r="AA29" s="1"/>
  <c r="AB29" s="1"/>
  <c r="Z21"/>
  <c r="AA21" s="1"/>
  <c r="AB21" s="1"/>
  <c r="Z13"/>
  <c r="AA13" s="1"/>
  <c r="AB13" s="1"/>
  <c r="AE202"/>
  <c r="AF202" s="1"/>
  <c r="AG202" s="1"/>
  <c r="AE194"/>
  <c r="AF194" s="1"/>
  <c r="AG194" s="1"/>
  <c r="AE186"/>
  <c r="AF186" s="1"/>
  <c r="AG186" s="1"/>
  <c r="AE178"/>
  <c r="AF178" s="1"/>
  <c r="AG178" s="1"/>
  <c r="AE170"/>
  <c r="AF170" s="1"/>
  <c r="AG170" s="1"/>
  <c r="AE162"/>
  <c r="AF162" s="1"/>
  <c r="AG162" s="1"/>
  <c r="AE154"/>
  <c r="AF154" s="1"/>
  <c r="AG154" s="1"/>
  <c r="AE146"/>
  <c r="AF146" s="1"/>
  <c r="AG146" s="1"/>
  <c r="AE138"/>
  <c r="AF138" s="1"/>
  <c r="AG138" s="1"/>
  <c r="AE130"/>
  <c r="AF130" s="1"/>
  <c r="AG130" s="1"/>
  <c r="AE122"/>
  <c r="AF122" s="1"/>
  <c r="AG122" s="1"/>
  <c r="AE114"/>
  <c r="AF114" s="1"/>
  <c r="AG114" s="1"/>
  <c r="AE106"/>
  <c r="AF106" s="1"/>
  <c r="AG106" s="1"/>
  <c r="AE98"/>
  <c r="AF98" s="1"/>
  <c r="AG98" s="1"/>
  <c r="AE90"/>
  <c r="AF90" s="1"/>
  <c r="AG90" s="1"/>
  <c r="AE82"/>
  <c r="AF82" s="1"/>
  <c r="AG82" s="1"/>
  <c r="AE66"/>
  <c r="AF66" s="1"/>
  <c r="AG66" s="1"/>
  <c r="AE58"/>
  <c r="AF58" s="1"/>
  <c r="AG58" s="1"/>
  <c r="AE50"/>
  <c r="AF50" s="1"/>
  <c r="AG50" s="1"/>
  <c r="AE42"/>
  <c r="AF42" s="1"/>
  <c r="AG42" s="1"/>
  <c r="AE34"/>
  <c r="AF34" s="1"/>
  <c r="AG34" s="1"/>
  <c r="AE10"/>
  <c r="AF10" s="1"/>
  <c r="AG10" s="1"/>
  <c r="Z237"/>
  <c r="AA237" s="1"/>
  <c r="AB237" s="1"/>
  <c r="Z225"/>
  <c r="AA225" s="1"/>
  <c r="AB225" s="1"/>
  <c r="Z216"/>
  <c r="AA216" s="1"/>
  <c r="AB216" s="1"/>
  <c r="Z251"/>
  <c r="AA251" s="1"/>
  <c r="AB251" s="1"/>
  <c r="Z213"/>
  <c r="AA213" s="1"/>
  <c r="AB213" s="1"/>
  <c r="Z204"/>
  <c r="AA204" s="1"/>
  <c r="AB204" s="1"/>
  <c r="AF176"/>
  <c r="AG176" s="1"/>
  <c r="AF144"/>
  <c r="AG144" s="1"/>
  <c r="AF104"/>
  <c r="AG104" s="1"/>
  <c r="Z186"/>
  <c r="AA186" s="1"/>
  <c r="AB186" s="1"/>
  <c r="Z82"/>
  <c r="AA82" s="1"/>
  <c r="AB82" s="1"/>
  <c r="Z74"/>
  <c r="AA74" s="1"/>
  <c r="AB74" s="1"/>
  <c r="Z26"/>
  <c r="AA26" s="1"/>
  <c r="AB26" s="1"/>
  <c r="Z18"/>
  <c r="AA18" s="1"/>
  <c r="AB18" s="1"/>
  <c r="X259"/>
  <c r="Y247"/>
  <c r="AL247" s="1"/>
  <c r="Y260"/>
  <c r="AL260" s="1"/>
  <c r="Y256"/>
  <c r="AL256" s="1"/>
  <c r="Y252"/>
  <c r="AL252" s="1"/>
  <c r="AE249"/>
  <c r="AF249" s="1"/>
  <c r="AG249" s="1"/>
  <c r="Y248"/>
  <c r="AL248" s="1"/>
  <c r="AE245"/>
  <c r="AF245" s="1"/>
  <c r="AG245" s="1"/>
  <c r="X255"/>
  <c r="Y251"/>
  <c r="AL251" s="1"/>
  <c r="Z256"/>
  <c r="AA256" s="1"/>
  <c r="AB256" s="1"/>
  <c r="Z248"/>
  <c r="AA248" s="1"/>
  <c r="AB248" s="1"/>
  <c r="X245"/>
  <c r="X234"/>
  <c r="Y234"/>
  <c r="AL234" s="1"/>
  <c r="Y237"/>
  <c r="AL237" s="1"/>
  <c r="X237"/>
  <c r="Y230"/>
  <c r="AL230" s="1"/>
  <c r="X226"/>
  <c r="Y226"/>
  <c r="AL226" s="1"/>
  <c r="Y229"/>
  <c r="AL229" s="1"/>
  <c r="X229"/>
  <c r="Y221"/>
  <c r="AL221" s="1"/>
  <c r="X221"/>
  <c r="Y242"/>
  <c r="AL242" s="1"/>
  <c r="X242"/>
  <c r="Y241"/>
  <c r="AL241" s="1"/>
  <c r="X241"/>
  <c r="Y222"/>
  <c r="AL222" s="1"/>
  <c r="X222"/>
  <c r="Y225"/>
  <c r="AL225" s="1"/>
  <c r="X217"/>
  <c r="X213"/>
  <c r="X209"/>
  <c r="X205"/>
  <c r="AE242"/>
  <c r="AF242" s="1"/>
  <c r="AG242" s="1"/>
  <c r="AE234"/>
  <c r="AF234" s="1"/>
  <c r="AG234" s="1"/>
  <c r="AE230"/>
  <c r="AF230" s="1"/>
  <c r="AG230" s="1"/>
  <c r="AE226"/>
  <c r="AF226" s="1"/>
  <c r="AG226" s="1"/>
  <c r="AE222"/>
  <c r="AF222" s="1"/>
  <c r="AG222" s="1"/>
  <c r="AE218"/>
  <c r="AF218" s="1"/>
  <c r="AG218" s="1"/>
  <c r="AE210"/>
  <c r="AF210" s="1"/>
  <c r="AG210" s="1"/>
  <c r="X210"/>
  <c r="AE243"/>
  <c r="AF243" s="1"/>
  <c r="AG243" s="1"/>
  <c r="AE235"/>
  <c r="AF235" s="1"/>
  <c r="AG235" s="1"/>
  <c r="AE231"/>
  <c r="AF231" s="1"/>
  <c r="AG231" s="1"/>
  <c r="AE223"/>
  <c r="AF223" s="1"/>
  <c r="AG223" s="1"/>
  <c r="AE215"/>
  <c r="AF215" s="1"/>
  <c r="AG215" s="1"/>
  <c r="Y214"/>
  <c r="AL214" s="1"/>
  <c r="AE207"/>
  <c r="AF207" s="1"/>
  <c r="AG207" s="1"/>
  <c r="X243"/>
  <c r="X239"/>
  <c r="X235"/>
  <c r="X231"/>
  <c r="X227"/>
  <c r="X223"/>
  <c r="X219"/>
  <c r="X215"/>
  <c r="X211"/>
  <c r="X207"/>
  <c r="X203"/>
  <c r="X218"/>
  <c r="AE211"/>
  <c r="AF211" s="1"/>
  <c r="AG211" s="1"/>
  <c r="AE203"/>
  <c r="AF203" s="1"/>
  <c r="AG203" s="1"/>
  <c r="AE239"/>
  <c r="AF239" s="1"/>
  <c r="AG239" s="1"/>
  <c r="AE227"/>
  <c r="AF227" s="1"/>
  <c r="AG227" s="1"/>
  <c r="AE219"/>
  <c r="AF219" s="1"/>
  <c r="AG219" s="1"/>
  <c r="X201"/>
  <c r="X177"/>
  <c r="X169"/>
  <c r="X97"/>
  <c r="X89"/>
  <c r="X81"/>
  <c r="X73"/>
  <c r="Y65"/>
  <c r="AL65" s="1"/>
  <c r="X41"/>
  <c r="X25"/>
  <c r="X9"/>
  <c r="Y10"/>
  <c r="AL10" s="1"/>
  <c r="X17"/>
  <c r="Y26"/>
  <c r="AL26" s="1"/>
  <c r="Y58"/>
  <c r="AL58" s="1"/>
  <c r="Y82"/>
  <c r="AL82" s="1"/>
  <c r="Y121"/>
  <c r="AL121" s="1"/>
  <c r="Y178"/>
  <c r="AL178" s="1"/>
  <c r="Y103"/>
  <c r="AL103" s="1"/>
  <c r="Y113"/>
  <c r="AL113" s="1"/>
  <c r="Y161"/>
  <c r="AL161" s="1"/>
  <c r="X198"/>
  <c r="Y190"/>
  <c r="AL190" s="1"/>
  <c r="Y182"/>
  <c r="AL182" s="1"/>
  <c r="X166"/>
  <c r="Y158"/>
  <c r="AL158" s="1"/>
  <c r="X150"/>
  <c r="X134"/>
  <c r="Y126"/>
  <c r="AL126" s="1"/>
  <c r="X118"/>
  <c r="X102"/>
  <c r="Y94"/>
  <c r="AL94" s="1"/>
  <c r="X86"/>
  <c r="X70"/>
  <c r="X62"/>
  <c r="Y54"/>
  <c r="AL54" s="1"/>
  <c r="X38"/>
  <c r="X30"/>
  <c r="X22"/>
  <c r="Y6"/>
  <c r="AL6" s="1"/>
  <c r="X191"/>
  <c r="X175"/>
  <c r="X159"/>
  <c r="X151"/>
  <c r="Y143"/>
  <c r="AL143" s="1"/>
  <c r="Y135"/>
  <c r="AL135" s="1"/>
  <c r="X127"/>
  <c r="X119"/>
  <c r="X111"/>
  <c r="X87"/>
  <c r="X79"/>
  <c r="X71"/>
  <c r="X63"/>
  <c r="X55"/>
  <c r="Y47"/>
  <c r="AL47" s="1"/>
  <c r="X39"/>
  <c r="X31"/>
  <c r="X23"/>
  <c r="Y15"/>
  <c r="AL15" s="1"/>
  <c r="Y7"/>
  <c r="AL7" s="1"/>
  <c r="Y5"/>
  <c r="AL5" s="1"/>
  <c r="Y30"/>
  <c r="AL30" s="1"/>
  <c r="X7"/>
  <c r="Y23"/>
  <c r="AL23" s="1"/>
  <c r="Y71"/>
  <c r="AL71" s="1"/>
  <c r="Y102"/>
  <c r="AL102" s="1"/>
  <c r="X135"/>
  <c r="Y32"/>
  <c r="AL32" s="1"/>
  <c r="Y38"/>
  <c r="AL38" s="1"/>
  <c r="X56"/>
  <c r="Y63"/>
  <c r="AL63" s="1"/>
  <c r="X78"/>
  <c r="X88"/>
  <c r="X94"/>
  <c r="Y97"/>
  <c r="AL97" s="1"/>
  <c r="Y111"/>
  <c r="AL111" s="1"/>
  <c r="Y120"/>
  <c r="AL120" s="1"/>
  <c r="X128"/>
  <c r="Y144"/>
  <c r="AL144" s="1"/>
  <c r="Y160"/>
  <c r="AL160" s="1"/>
  <c r="X192"/>
  <c r="Y151"/>
  <c r="AL151" s="1"/>
  <c r="X182"/>
  <c r="Y16"/>
  <c r="AL16" s="1"/>
  <c r="Y48"/>
  <c r="AL48" s="1"/>
  <c r="Y55"/>
  <c r="AL55" s="1"/>
  <c r="Y70"/>
  <c r="AL70" s="1"/>
  <c r="Y81"/>
  <c r="AL81" s="1"/>
  <c r="Y87"/>
  <c r="AL87" s="1"/>
  <c r="Y127"/>
  <c r="AL127" s="1"/>
  <c r="Y134"/>
  <c r="AL134" s="1"/>
  <c r="Y150"/>
  <c r="AL150" s="1"/>
  <c r="Y191"/>
  <c r="AL191" s="1"/>
  <c r="Y198"/>
  <c r="AL198" s="1"/>
  <c r="Y201"/>
  <c r="AL201" s="1"/>
  <c r="X158"/>
  <c r="Y22"/>
  <c r="AL22" s="1"/>
  <c r="Y31"/>
  <c r="AL31" s="1"/>
  <c r="Y62"/>
  <c r="AL62" s="1"/>
  <c r="Y73"/>
  <c r="AL73" s="1"/>
  <c r="Y89"/>
  <c r="AL89" s="1"/>
  <c r="Y96"/>
  <c r="AL96" s="1"/>
  <c r="Y104"/>
  <c r="AL104" s="1"/>
  <c r="Y119"/>
  <c r="AL119" s="1"/>
  <c r="Y159"/>
  <c r="AL159" s="1"/>
  <c r="Y166"/>
  <c r="AL166" s="1"/>
  <c r="Y169"/>
  <c r="AL169" s="1"/>
  <c r="Y184"/>
  <c r="AL184" s="1"/>
  <c r="AF112"/>
  <c r="AG112" s="1"/>
  <c r="AF120"/>
  <c r="AG120" s="1"/>
  <c r="AE36" l="1"/>
  <c r="AF36" s="1"/>
  <c r="AG36" s="1"/>
  <c r="AH36" s="1"/>
  <c r="AI36" s="1"/>
  <c r="Z36"/>
  <c r="AA36" s="1"/>
  <c r="AB36" s="1"/>
  <c r="AE228"/>
  <c r="AF228" s="1"/>
  <c r="AG228" s="1"/>
  <c r="Z228"/>
  <c r="AA228" s="1"/>
  <c r="AB228" s="1"/>
  <c r="AE214"/>
  <c r="AF214" s="1"/>
  <c r="AG214" s="1"/>
  <c r="AE260"/>
  <c r="AF260" s="1"/>
  <c r="AG260" s="1"/>
  <c r="Z252"/>
  <c r="AA252" s="1"/>
  <c r="AB252" s="1"/>
  <c r="AE167"/>
  <c r="AF167" s="1"/>
  <c r="AG167" s="1"/>
  <c r="AE199"/>
  <c r="AF199" s="1"/>
  <c r="AG199" s="1"/>
  <c r="AH199" s="1"/>
  <c r="AI199" s="1"/>
  <c r="AE197"/>
  <c r="AF197" s="1"/>
  <c r="AG197" s="1"/>
  <c r="AH197" s="1"/>
  <c r="AI197" s="1"/>
  <c r="AE250"/>
  <c r="AF250" s="1"/>
  <c r="AG250" s="1"/>
  <c r="X110"/>
  <c r="Y2"/>
  <c r="B3" i="1" s="1"/>
  <c r="X2" i="4"/>
  <c r="B3" i="2" s="1"/>
  <c r="X199" i="4"/>
  <c r="Y142"/>
  <c r="AL142" s="1"/>
  <c r="X137"/>
  <c r="AE206"/>
  <c r="AF206" s="1"/>
  <c r="AG206" s="1"/>
  <c r="AH206" s="1"/>
  <c r="AI206" s="1"/>
  <c r="AE238"/>
  <c r="AF238" s="1"/>
  <c r="AG238" s="1"/>
  <c r="AE253"/>
  <c r="AF253" s="1"/>
  <c r="AG253" s="1"/>
  <c r="AH253" s="1"/>
  <c r="AI253" s="1"/>
  <c r="AE5"/>
  <c r="AF5" s="1"/>
  <c r="AG5" s="1"/>
  <c r="Z109"/>
  <c r="AA109" s="1"/>
  <c r="AB109" s="1"/>
  <c r="Z173"/>
  <c r="AA173" s="1"/>
  <c r="AB173" s="1"/>
  <c r="AE33"/>
  <c r="AF33" s="1"/>
  <c r="AG33" s="1"/>
  <c r="Z209"/>
  <c r="AA209" s="1"/>
  <c r="AB209" s="1"/>
  <c r="AC209" s="1"/>
  <c r="Z182"/>
  <c r="AA182" s="1"/>
  <c r="AB182" s="1"/>
  <c r="AC182" s="1"/>
  <c r="AD182" s="1"/>
  <c r="AE78"/>
  <c r="AF78" s="1"/>
  <c r="AG78" s="1"/>
  <c r="AE73"/>
  <c r="AF73" s="1"/>
  <c r="AG73" s="1"/>
  <c r="AH73" s="1"/>
  <c r="AI73" s="1"/>
  <c r="AE161"/>
  <c r="AF161" s="1"/>
  <c r="AG161" s="1"/>
  <c r="AH161" s="1"/>
  <c r="AI161" s="1"/>
  <c r="Z39"/>
  <c r="AA39" s="1"/>
  <c r="AB39" s="1"/>
  <c r="Z71"/>
  <c r="AA71" s="1"/>
  <c r="AB71" s="1"/>
  <c r="AE132"/>
  <c r="AF132" s="1"/>
  <c r="AG132" s="1"/>
  <c r="AE172"/>
  <c r="AF172" s="1"/>
  <c r="AG172" s="1"/>
  <c r="AH172" s="1"/>
  <c r="AI172" s="1"/>
  <c r="X257"/>
  <c r="AA2"/>
  <c r="Z92"/>
  <c r="AA92" s="1"/>
  <c r="AB92" s="1"/>
  <c r="AC92" s="1"/>
  <c r="AD92" s="1"/>
  <c r="AE92"/>
  <c r="AF92" s="1"/>
  <c r="AG92" s="1"/>
  <c r="AH92" s="1"/>
  <c r="AI92" s="1"/>
  <c r="Z22"/>
  <c r="AA22" s="1"/>
  <c r="AB22" s="1"/>
  <c r="AE86"/>
  <c r="AF86" s="1"/>
  <c r="AG86" s="1"/>
  <c r="Z150"/>
  <c r="AA150" s="1"/>
  <c r="AB150" s="1"/>
  <c r="Z61"/>
  <c r="AA61" s="1"/>
  <c r="AB61" s="1"/>
  <c r="AC61" s="1"/>
  <c r="AD61" s="1"/>
  <c r="Z125"/>
  <c r="AA125" s="1"/>
  <c r="AB125" s="1"/>
  <c r="AC125" s="1"/>
  <c r="AD125" s="1"/>
  <c r="Z189"/>
  <c r="AA189" s="1"/>
  <c r="AB189" s="1"/>
  <c r="Z188"/>
  <c r="AA188" s="1"/>
  <c r="AB188" s="1"/>
  <c r="Y167"/>
  <c r="AL167" s="1"/>
  <c r="X153"/>
  <c r="Z53"/>
  <c r="AA53" s="1"/>
  <c r="AB53" s="1"/>
  <c r="Z117"/>
  <c r="AA117" s="1"/>
  <c r="AB117" s="1"/>
  <c r="Z181"/>
  <c r="AA181" s="1"/>
  <c r="AB181" s="1"/>
  <c r="AC181" s="1"/>
  <c r="AD181" s="1"/>
  <c r="AE244"/>
  <c r="AF244" s="1"/>
  <c r="AG244" s="1"/>
  <c r="AH244" s="1"/>
  <c r="AI244" s="1"/>
  <c r="Z17"/>
  <c r="AA17" s="1"/>
  <c r="AB17" s="1"/>
  <c r="Z89"/>
  <c r="AA89" s="1"/>
  <c r="AB89" s="1"/>
  <c r="AC89" s="1"/>
  <c r="AD89" s="1"/>
  <c r="Z177"/>
  <c r="AA177" s="1"/>
  <c r="AB177" s="1"/>
  <c r="AC177" s="1"/>
  <c r="AD177" s="1"/>
  <c r="Z57"/>
  <c r="AA57" s="1"/>
  <c r="AB57" s="1"/>
  <c r="Z169"/>
  <c r="AA169" s="1"/>
  <c r="AB169" s="1"/>
  <c r="AE142"/>
  <c r="AF142" s="1"/>
  <c r="AG142" s="1"/>
  <c r="Z49"/>
  <c r="AA49" s="1"/>
  <c r="AB49" s="1"/>
  <c r="AC49" s="1"/>
  <c r="Z129"/>
  <c r="AA129" s="1"/>
  <c r="AB129" s="1"/>
  <c r="AC129" s="1"/>
  <c r="AD129" s="1"/>
  <c r="Z233"/>
  <c r="AA233" s="1"/>
  <c r="AB233" s="1"/>
  <c r="Z54"/>
  <c r="AA54" s="1"/>
  <c r="AB54" s="1"/>
  <c r="AC54" s="1"/>
  <c r="AD54" s="1"/>
  <c r="AE118"/>
  <c r="AF118" s="1"/>
  <c r="AG118" s="1"/>
  <c r="AE133"/>
  <c r="AF133" s="1"/>
  <c r="AG133" s="1"/>
  <c r="Z212"/>
  <c r="AA212" s="1"/>
  <c r="AB212" s="1"/>
  <c r="AE212"/>
  <c r="AF212" s="1"/>
  <c r="AG212" s="1"/>
  <c r="AE246"/>
  <c r="AF246" s="1"/>
  <c r="AG246" s="1"/>
  <c r="AH246" s="1"/>
  <c r="AI246" s="1"/>
  <c r="X183"/>
  <c r="Z2"/>
  <c r="AE241"/>
  <c r="AF241" s="1"/>
  <c r="AG241" s="1"/>
  <c r="AH241" s="1"/>
  <c r="AI241" s="1"/>
  <c r="AE180"/>
  <c r="AF180" s="1"/>
  <c r="AG180" s="1"/>
  <c r="AH180" s="1"/>
  <c r="AI180" s="1"/>
  <c r="Z60"/>
  <c r="AA60" s="1"/>
  <c r="AB60" s="1"/>
  <c r="Z68"/>
  <c r="AA68" s="1"/>
  <c r="AB68" s="1"/>
  <c r="AE68"/>
  <c r="AF68" s="1"/>
  <c r="AG68" s="1"/>
  <c r="Z196"/>
  <c r="AA196" s="1"/>
  <c r="AB196" s="1"/>
  <c r="AC196" s="1"/>
  <c r="AD196" s="1"/>
  <c r="AE196"/>
  <c r="AF196" s="1"/>
  <c r="AG196" s="1"/>
  <c r="AH196" s="1"/>
  <c r="AI196" s="1"/>
  <c r="AE205"/>
  <c r="AF205" s="1"/>
  <c r="AG205" s="1"/>
  <c r="Z205"/>
  <c r="AA205" s="1"/>
  <c r="AB205" s="1"/>
  <c r="AC205" s="1"/>
  <c r="AE140"/>
  <c r="AF140" s="1"/>
  <c r="AG140" s="1"/>
  <c r="AH140" s="1"/>
  <c r="AI140" s="1"/>
  <c r="Z140"/>
  <c r="AA140" s="1"/>
  <c r="AB140" s="1"/>
  <c r="Y174"/>
  <c r="AL174" s="1"/>
  <c r="Y14"/>
  <c r="AL14" s="1"/>
  <c r="X46"/>
  <c r="X129"/>
  <c r="X238"/>
  <c r="Y233"/>
  <c r="AL233" s="1"/>
  <c r="X105"/>
  <c r="Y33"/>
  <c r="AL33" s="1"/>
  <c r="AH256"/>
  <c r="AI256" s="1"/>
  <c r="AE116"/>
  <c r="AF116" s="1"/>
  <c r="AG116" s="1"/>
  <c r="Z108"/>
  <c r="AA108" s="1"/>
  <c r="AB108" s="1"/>
  <c r="AC108" s="1"/>
  <c r="AD108" s="1"/>
  <c r="AH252"/>
  <c r="AI252" s="1"/>
  <c r="AH249"/>
  <c r="AI249" s="1"/>
  <c r="AH248"/>
  <c r="AI248" s="1"/>
  <c r="AH260"/>
  <c r="AI260" s="1"/>
  <c r="AH257"/>
  <c r="AI257" s="1"/>
  <c r="AH245"/>
  <c r="AI245" s="1"/>
  <c r="AH250"/>
  <c r="AI250" s="1"/>
  <c r="AC245"/>
  <c r="AC253"/>
  <c r="AC257"/>
  <c r="AC248"/>
  <c r="AC247"/>
  <c r="AC251"/>
  <c r="AC255"/>
  <c r="AC259"/>
  <c r="AC252"/>
  <c r="AC249"/>
  <c r="AC260"/>
  <c r="AC246"/>
  <c r="AC250"/>
  <c r="AC254"/>
  <c r="AC258"/>
  <c r="AC256"/>
  <c r="AH251"/>
  <c r="AI251" s="1"/>
  <c r="AH247"/>
  <c r="AI247" s="1"/>
  <c r="AC162"/>
  <c r="AD162" s="1"/>
  <c r="AC47"/>
  <c r="AD47" s="1"/>
  <c r="AC147"/>
  <c r="AD147" s="1"/>
  <c r="AH254"/>
  <c r="AI254" s="1"/>
  <c r="AH255"/>
  <c r="AI255" s="1"/>
  <c r="AC179"/>
  <c r="AD179" s="1"/>
  <c r="AC32"/>
  <c r="AD32" s="1"/>
  <c r="AH259"/>
  <c r="AI259" s="1"/>
  <c r="AC25"/>
  <c r="AH258"/>
  <c r="AI258" s="1"/>
  <c r="AC139"/>
  <c r="AD139" s="1"/>
  <c r="AC220"/>
  <c r="AC228"/>
  <c r="AC236"/>
  <c r="AC240"/>
  <c r="AC213"/>
  <c r="AC217"/>
  <c r="AC221"/>
  <c r="AC225"/>
  <c r="AC229"/>
  <c r="AC233"/>
  <c r="AC237"/>
  <c r="AC241"/>
  <c r="AC212"/>
  <c r="AC204"/>
  <c r="AC208"/>
  <c r="AC216"/>
  <c r="AC224"/>
  <c r="AC232"/>
  <c r="AC244"/>
  <c r="AC203"/>
  <c r="AC207"/>
  <c r="AC211"/>
  <c r="AC215"/>
  <c r="AC219"/>
  <c r="AC223"/>
  <c r="AC227"/>
  <c r="AC231"/>
  <c r="AC235"/>
  <c r="AC239"/>
  <c r="AC243"/>
  <c r="AC206"/>
  <c r="AC210"/>
  <c r="AC214"/>
  <c r="AC218"/>
  <c r="AC222"/>
  <c r="AC226"/>
  <c r="AC230"/>
  <c r="AC234"/>
  <c r="AC238"/>
  <c r="AC242"/>
  <c r="AC112"/>
  <c r="AD112" s="1"/>
  <c r="AC127"/>
  <c r="AD127" s="1"/>
  <c r="AC103"/>
  <c r="AD103" s="1"/>
  <c r="AC39"/>
  <c r="AD39" s="1"/>
  <c r="AC102"/>
  <c r="AD102" s="1"/>
  <c r="AC33"/>
  <c r="AD33" s="1"/>
  <c r="AC62"/>
  <c r="AD62" s="1"/>
  <c r="AC6"/>
  <c r="AD6" s="1"/>
  <c r="AC42"/>
  <c r="AD42" s="1"/>
  <c r="AC58"/>
  <c r="AD58" s="1"/>
  <c r="AC123"/>
  <c r="AD123" s="1"/>
  <c r="AC138"/>
  <c r="AD138" s="1"/>
  <c r="AC193"/>
  <c r="AD193" s="1"/>
  <c r="AC74"/>
  <c r="AD74" s="1"/>
  <c r="AC79"/>
  <c r="AD79" s="1"/>
  <c r="AC23"/>
  <c r="AD23" s="1"/>
  <c r="AC95"/>
  <c r="AD95" s="1"/>
  <c r="AC159"/>
  <c r="AD159" s="1"/>
  <c r="AC30"/>
  <c r="AD30" s="1"/>
  <c r="AC94"/>
  <c r="AD94" s="1"/>
  <c r="AC201"/>
  <c r="AD201" s="1"/>
  <c r="AC93"/>
  <c r="AD93" s="1"/>
  <c r="AC10"/>
  <c r="AD10" s="1"/>
  <c r="AH59"/>
  <c r="AI59" s="1"/>
  <c r="AH203"/>
  <c r="AI203" s="1"/>
  <c r="AH207"/>
  <c r="AI207" s="1"/>
  <c r="AH211"/>
  <c r="AI211" s="1"/>
  <c r="AH215"/>
  <c r="AI215" s="1"/>
  <c r="AH219"/>
  <c r="AI219" s="1"/>
  <c r="AH223"/>
  <c r="AI223" s="1"/>
  <c r="AH227"/>
  <c r="AI227" s="1"/>
  <c r="AH231"/>
  <c r="AI231" s="1"/>
  <c r="AH235"/>
  <c r="AI235" s="1"/>
  <c r="AH239"/>
  <c r="AI239" s="1"/>
  <c r="AH243"/>
  <c r="AI243" s="1"/>
  <c r="AH213"/>
  <c r="AI213" s="1"/>
  <c r="AH225"/>
  <c r="AI225" s="1"/>
  <c r="AH229"/>
  <c r="AI229" s="1"/>
  <c r="AH237"/>
  <c r="AI237" s="1"/>
  <c r="AH217"/>
  <c r="AI217" s="1"/>
  <c r="AH221"/>
  <c r="AI221" s="1"/>
  <c r="AH233"/>
  <c r="AI233" s="1"/>
  <c r="AH210"/>
  <c r="AI210" s="1"/>
  <c r="AH214"/>
  <c r="AI214" s="1"/>
  <c r="AH218"/>
  <c r="AI218" s="1"/>
  <c r="AH222"/>
  <c r="AI222" s="1"/>
  <c r="AH226"/>
  <c r="AI226" s="1"/>
  <c r="AH230"/>
  <c r="AI230" s="1"/>
  <c r="AH234"/>
  <c r="AI234" s="1"/>
  <c r="AH238"/>
  <c r="AI238" s="1"/>
  <c r="AH242"/>
  <c r="AI242" s="1"/>
  <c r="AH205"/>
  <c r="AI205" s="1"/>
  <c r="AH209"/>
  <c r="AI209" s="1"/>
  <c r="AH204"/>
  <c r="AI204" s="1"/>
  <c r="AH208"/>
  <c r="AI208" s="1"/>
  <c r="AH212"/>
  <c r="AI212" s="1"/>
  <c r="AH216"/>
  <c r="AI216" s="1"/>
  <c r="AH220"/>
  <c r="AI220" s="1"/>
  <c r="AH224"/>
  <c r="AI224" s="1"/>
  <c r="AH228"/>
  <c r="AI228" s="1"/>
  <c r="AH232"/>
  <c r="AI232" s="1"/>
  <c r="AH236"/>
  <c r="AI236" s="1"/>
  <c r="AH240"/>
  <c r="AI240" s="1"/>
  <c r="AC111"/>
  <c r="AD111" s="1"/>
  <c r="AC117"/>
  <c r="AD117" s="1"/>
  <c r="AC88"/>
  <c r="AD88" s="1"/>
  <c r="AC82"/>
  <c r="AD82" s="1"/>
  <c r="AC172"/>
  <c r="AD172" s="1"/>
  <c r="AC185"/>
  <c r="AD185" s="1"/>
  <c r="AC121"/>
  <c r="AD121" s="1"/>
  <c r="AC81"/>
  <c r="AD81" s="1"/>
  <c r="AC99"/>
  <c r="AD99" s="1"/>
  <c r="AC157"/>
  <c r="AD157" s="1"/>
  <c r="AC64"/>
  <c r="AD64" s="1"/>
  <c r="AC141"/>
  <c r="AD141" s="1"/>
  <c r="AC150"/>
  <c r="AD150" s="1"/>
  <c r="AC164"/>
  <c r="AD164" s="1"/>
  <c r="AC19"/>
  <c r="AD19" s="1"/>
  <c r="AC59"/>
  <c r="AD59" s="1"/>
  <c r="AC90"/>
  <c r="AD90" s="1"/>
  <c r="AC195"/>
  <c r="AD195" s="1"/>
  <c r="AC174"/>
  <c r="AC7"/>
  <c r="AD7" s="1"/>
  <c r="AC96"/>
  <c r="AD96" s="1"/>
  <c r="AC152"/>
  <c r="AD152" s="1"/>
  <c r="AC56"/>
  <c r="AD56" s="1"/>
  <c r="AC189"/>
  <c r="AC202"/>
  <c r="AD202" s="1"/>
  <c r="AC148"/>
  <c r="AD148" s="1"/>
  <c r="AC31"/>
  <c r="AD31" s="1"/>
  <c r="AC63"/>
  <c r="AD63" s="1"/>
  <c r="AC160"/>
  <c r="AD160" s="1"/>
  <c r="AC69"/>
  <c r="AD69" s="1"/>
  <c r="AC60"/>
  <c r="AC17"/>
  <c r="AD17" s="1"/>
  <c r="AC120"/>
  <c r="AD120" s="1"/>
  <c r="AC146"/>
  <c r="AD146" s="1"/>
  <c r="AC200"/>
  <c r="AD200" s="1"/>
  <c r="AC158"/>
  <c r="AD158" s="1"/>
  <c r="AC14"/>
  <c r="AD14" s="1"/>
  <c r="AC38"/>
  <c r="AD38" s="1"/>
  <c r="AC166"/>
  <c r="AD166" s="1"/>
  <c r="AC137"/>
  <c r="AD137" s="1"/>
  <c r="AC76"/>
  <c r="AD76" s="1"/>
  <c r="AC9"/>
  <c r="AD9" s="1"/>
  <c r="AC27"/>
  <c r="AD27" s="1"/>
  <c r="AC18"/>
  <c r="AD18" s="1"/>
  <c r="AC44"/>
  <c r="AD44" s="1"/>
  <c r="AC171"/>
  <c r="AD171" s="1"/>
  <c r="AC106"/>
  <c r="AD106" s="1"/>
  <c r="AC145"/>
  <c r="AD145" s="1"/>
  <c r="AC176"/>
  <c r="AD176" s="1"/>
  <c r="AC77"/>
  <c r="AD77" s="1"/>
  <c r="AC21"/>
  <c r="AD21" s="1"/>
  <c r="AC84"/>
  <c r="AC165"/>
  <c r="AD165" s="1"/>
  <c r="AC40"/>
  <c r="AD40" s="1"/>
  <c r="AC184"/>
  <c r="AD184" s="1"/>
  <c r="AC170"/>
  <c r="AD170" s="1"/>
  <c r="AC140"/>
  <c r="AD140" s="1"/>
  <c r="AC36"/>
  <c r="AD36" s="1"/>
  <c r="AC55"/>
  <c r="AD55" s="1"/>
  <c r="AC104"/>
  <c r="AD104" s="1"/>
  <c r="AC20"/>
  <c r="AD20" s="1"/>
  <c r="AC43"/>
  <c r="AD43" s="1"/>
  <c r="AC26"/>
  <c r="AD26" s="1"/>
  <c r="AC126"/>
  <c r="AD126" s="1"/>
  <c r="AC151"/>
  <c r="AD151" s="1"/>
  <c r="AC191"/>
  <c r="AD191" s="1"/>
  <c r="AC154"/>
  <c r="AD154" s="1"/>
  <c r="AC113"/>
  <c r="AD113" s="1"/>
  <c r="AC100"/>
  <c r="AD100" s="1"/>
  <c r="AC155"/>
  <c r="AD155" s="1"/>
  <c r="AC175"/>
  <c r="AD175" s="1"/>
  <c r="AC13"/>
  <c r="AD13" s="1"/>
  <c r="AC101"/>
  <c r="AD101" s="1"/>
  <c r="AC109"/>
  <c r="AD109" s="1"/>
  <c r="AC8"/>
  <c r="AD8" s="1"/>
  <c r="AC48"/>
  <c r="AD48" s="1"/>
  <c r="AC163"/>
  <c r="AD163" s="1"/>
  <c r="AC98"/>
  <c r="AD98" s="1"/>
  <c r="AC142"/>
  <c r="AD142" s="1"/>
  <c r="AC153"/>
  <c r="AD153" s="1"/>
  <c r="AC156"/>
  <c r="AD156" s="1"/>
  <c r="AC107"/>
  <c r="AD107" s="1"/>
  <c r="AC73"/>
  <c r="AD73" s="1"/>
  <c r="AC66"/>
  <c r="AD66" s="1"/>
  <c r="AC35"/>
  <c r="AD35" s="1"/>
  <c r="AC37"/>
  <c r="AD37" s="1"/>
  <c r="AC83"/>
  <c r="AD83" s="1"/>
  <c r="AC199"/>
  <c r="AD199" s="1"/>
  <c r="AC70"/>
  <c r="AD70" s="1"/>
  <c r="AC91"/>
  <c r="AC41"/>
  <c r="AD41" s="1"/>
  <c r="AC183"/>
  <c r="AD183" s="1"/>
  <c r="AC85"/>
  <c r="AD85" s="1"/>
  <c r="AC167"/>
  <c r="AC136"/>
  <c r="AD136" s="1"/>
  <c r="AC130"/>
  <c r="AD130" s="1"/>
  <c r="AC194"/>
  <c r="AD194" s="1"/>
  <c r="AC105"/>
  <c r="AD105" s="1"/>
  <c r="AC132"/>
  <c r="AC11"/>
  <c r="AD11" s="1"/>
  <c r="AC53"/>
  <c r="AD53" s="1"/>
  <c r="AC5"/>
  <c r="AD5" s="1"/>
  <c r="AC86"/>
  <c r="AD86" s="1"/>
  <c r="AC15"/>
  <c r="AD15" s="1"/>
  <c r="AC87"/>
  <c r="AD87" s="1"/>
  <c r="AC50"/>
  <c r="AD50" s="1"/>
  <c r="AC29"/>
  <c r="AD29" s="1"/>
  <c r="AC115"/>
  <c r="AD115" s="1"/>
  <c r="AC51"/>
  <c r="AD51" s="1"/>
  <c r="AC119"/>
  <c r="AD119" s="1"/>
  <c r="AC68"/>
  <c r="AD68" s="1"/>
  <c r="AC149"/>
  <c r="AD149" s="1"/>
  <c r="AC67"/>
  <c r="AD67" s="1"/>
  <c r="AC75"/>
  <c r="AC24"/>
  <c r="AD24" s="1"/>
  <c r="AC173"/>
  <c r="AC80"/>
  <c r="AD80" s="1"/>
  <c r="AC133"/>
  <c r="AD133" s="1"/>
  <c r="AC131"/>
  <c r="AD131" s="1"/>
  <c r="AC122"/>
  <c r="AD122" s="1"/>
  <c r="AC186"/>
  <c r="AD186" s="1"/>
  <c r="AC97"/>
  <c r="AD97" s="1"/>
  <c r="AC169"/>
  <c r="AD169" s="1"/>
  <c r="AC124"/>
  <c r="AC188"/>
  <c r="AC192"/>
  <c r="AD192" s="1"/>
  <c r="AC12"/>
  <c r="AD12" s="1"/>
  <c r="AC46"/>
  <c r="AD46" s="1"/>
  <c r="AC22"/>
  <c r="AD22" s="1"/>
  <c r="AC78"/>
  <c r="AD78" s="1"/>
  <c r="AC28"/>
  <c r="AD28" s="1"/>
  <c r="AC34"/>
  <c r="AD34" s="1"/>
  <c r="AC118"/>
  <c r="AC57"/>
  <c r="AD57" s="1"/>
  <c r="AC197"/>
  <c r="AD197" s="1"/>
  <c r="AC65"/>
  <c r="AC144"/>
  <c r="AC45"/>
  <c r="AD45" s="1"/>
  <c r="AC168"/>
  <c r="AD168" s="1"/>
  <c r="AC16"/>
  <c r="AC143"/>
  <c r="AD143" s="1"/>
  <c r="AC72"/>
  <c r="AD72" s="1"/>
  <c r="AC128"/>
  <c r="AD128" s="1"/>
  <c r="AC110"/>
  <c r="AD110" s="1"/>
  <c r="AC114"/>
  <c r="AD114" s="1"/>
  <c r="AC178"/>
  <c r="AD178" s="1"/>
  <c r="AC190"/>
  <c r="AD190" s="1"/>
  <c r="AC161"/>
  <c r="AD161" s="1"/>
  <c r="AC116"/>
  <c r="AC180"/>
  <c r="AD180" s="1"/>
  <c r="AC52"/>
  <c r="AD52" s="1"/>
  <c r="AC134"/>
  <c r="AD134" s="1"/>
  <c r="AC71"/>
  <c r="AD71" s="1"/>
  <c r="AC135"/>
  <c r="AD135" s="1"/>
  <c r="AC198"/>
  <c r="AD198" s="1"/>
  <c r="AC187"/>
  <c r="AD187" s="1"/>
  <c r="AH17"/>
  <c r="AI17" s="1"/>
  <c r="AH79"/>
  <c r="AI79" s="1"/>
  <c r="AH141"/>
  <c r="AI141" s="1"/>
  <c r="AH178"/>
  <c r="AI178" s="1"/>
  <c r="AH26"/>
  <c r="AI26" s="1"/>
  <c r="AH82"/>
  <c r="AI82" s="1"/>
  <c r="AH127"/>
  <c r="AI127" s="1"/>
  <c r="AH18"/>
  <c r="AI18" s="1"/>
  <c r="AH52"/>
  <c r="AI52" s="1"/>
  <c r="AH10"/>
  <c r="AI10" s="1"/>
  <c r="AH9"/>
  <c r="AI9" s="1"/>
  <c r="AH106"/>
  <c r="AI106" s="1"/>
  <c r="AH125"/>
  <c r="AI125" s="1"/>
  <c r="AH48"/>
  <c r="AI48" s="1"/>
  <c r="AH71"/>
  <c r="AI71" s="1"/>
  <c r="AH186"/>
  <c r="AI186" s="1"/>
  <c r="AH119"/>
  <c r="AI119" s="1"/>
  <c r="AH113"/>
  <c r="AI113" s="1"/>
  <c r="AH133"/>
  <c r="AI133" s="1"/>
  <c r="AH176"/>
  <c r="AI176" s="1"/>
  <c r="AH131"/>
  <c r="AI131" s="1"/>
  <c r="AH195"/>
  <c r="AI195" s="1"/>
  <c r="AH77"/>
  <c r="AI77" s="1"/>
  <c r="AH41"/>
  <c r="AI41" s="1"/>
  <c r="AH169"/>
  <c r="AI169" s="1"/>
  <c r="AH135"/>
  <c r="AI135" s="1"/>
  <c r="AH64"/>
  <c r="AI64" s="1"/>
  <c r="AH95"/>
  <c r="AI95" s="1"/>
  <c r="AH103"/>
  <c r="AI103" s="1"/>
  <c r="AH167"/>
  <c r="AI167" s="1"/>
  <c r="AH50"/>
  <c r="AI50" s="1"/>
  <c r="AH90"/>
  <c r="AI90" s="1"/>
  <c r="AH177"/>
  <c r="AI177" s="1"/>
  <c r="AH100"/>
  <c r="AI100" s="1"/>
  <c r="AH54"/>
  <c r="AI54" s="1"/>
  <c r="AH75"/>
  <c r="AI75" s="1"/>
  <c r="AH84"/>
  <c r="AI84" s="1"/>
  <c r="AH116"/>
  <c r="AI116" s="1"/>
  <c r="AH164"/>
  <c r="AI164" s="1"/>
  <c r="AH165"/>
  <c r="AI165" s="1"/>
  <c r="AH163"/>
  <c r="AI163" s="1"/>
  <c r="AH21"/>
  <c r="AI21" s="1"/>
  <c r="AH56"/>
  <c r="AI56" s="1"/>
  <c r="AH5"/>
  <c r="AI5" s="1"/>
  <c r="AH117"/>
  <c r="AI117" s="1"/>
  <c r="AH130"/>
  <c r="AI130" s="1"/>
  <c r="AH162"/>
  <c r="AI162" s="1"/>
  <c r="AH109"/>
  <c r="AI109" s="1"/>
  <c r="AH153"/>
  <c r="AI153" s="1"/>
  <c r="AH91"/>
  <c r="AI91" s="1"/>
  <c r="AH12"/>
  <c r="AH23"/>
  <c r="AI23" s="1"/>
  <c r="AH33"/>
  <c r="AI33" s="1"/>
  <c r="AH191"/>
  <c r="AI191" s="1"/>
  <c r="AH61"/>
  <c r="AI61" s="1"/>
  <c r="AH145"/>
  <c r="AI145" s="1"/>
  <c r="AH200"/>
  <c r="AI200" s="1"/>
  <c r="AH192"/>
  <c r="AI192" s="1"/>
  <c r="AH108"/>
  <c r="AI108" s="1"/>
  <c r="AH126"/>
  <c r="AI126" s="1"/>
  <c r="AH139"/>
  <c r="AI139" s="1"/>
  <c r="AH67"/>
  <c r="AI67" s="1"/>
  <c r="AH138"/>
  <c r="AI138" s="1"/>
  <c r="AH22"/>
  <c r="AI22" s="1"/>
  <c r="AH24"/>
  <c r="AI24" s="1"/>
  <c r="AH188"/>
  <c r="AI188" s="1"/>
  <c r="AH60"/>
  <c r="AI60" s="1"/>
  <c r="AH37"/>
  <c r="AI37" s="1"/>
  <c r="AH63"/>
  <c r="AI63" s="1"/>
  <c r="AH174"/>
  <c r="AI174" s="1"/>
  <c r="AH175"/>
  <c r="AI175" s="1"/>
  <c r="AH97"/>
  <c r="AI97" s="1"/>
  <c r="AH201"/>
  <c r="AI201" s="1"/>
  <c r="AH189"/>
  <c r="AI189" s="1"/>
  <c r="AH168"/>
  <c r="AI168" s="1"/>
  <c r="AH123"/>
  <c r="AI123" s="1"/>
  <c r="AH187"/>
  <c r="AI187" s="1"/>
  <c r="AH28"/>
  <c r="AI28" s="1"/>
  <c r="AH20"/>
  <c r="AI20" s="1"/>
  <c r="AH87"/>
  <c r="AI87" s="1"/>
  <c r="AH44"/>
  <c r="AI44" s="1"/>
  <c r="AH38"/>
  <c r="AI38" s="1"/>
  <c r="AH166"/>
  <c r="AI166" s="1"/>
  <c r="AH112"/>
  <c r="AI112" s="1"/>
  <c r="AH55"/>
  <c r="AI55" s="1"/>
  <c r="AH114"/>
  <c r="AI114" s="1"/>
  <c r="AH98"/>
  <c r="AI98" s="1"/>
  <c r="AH101"/>
  <c r="AI101" s="1"/>
  <c r="AH72"/>
  <c r="AI72" s="1"/>
  <c r="AH83"/>
  <c r="AI83" s="1"/>
  <c r="AH159"/>
  <c r="AI159" s="1"/>
  <c r="AH136"/>
  <c r="AI136" s="1"/>
  <c r="AH66"/>
  <c r="AI66" s="1"/>
  <c r="AH6"/>
  <c r="AI6" s="1"/>
  <c r="AH190"/>
  <c r="AI190" s="1"/>
  <c r="AH62"/>
  <c r="AI62" s="1"/>
  <c r="AH11"/>
  <c r="AI11" s="1"/>
  <c r="AH25"/>
  <c r="AI25" s="1"/>
  <c r="AH68"/>
  <c r="AI68" s="1"/>
  <c r="AH111"/>
  <c r="AI111" s="1"/>
  <c r="AH149"/>
  <c r="AI149" s="1"/>
  <c r="AH147"/>
  <c r="AI147" s="1"/>
  <c r="AH13"/>
  <c r="AI13" s="1"/>
  <c r="AH110"/>
  <c r="AI110" s="1"/>
  <c r="AH58"/>
  <c r="AI58" s="1"/>
  <c r="AH51"/>
  <c r="AI51" s="1"/>
  <c r="AH121"/>
  <c r="AI121" s="1"/>
  <c r="AH184"/>
  <c r="AI184" s="1"/>
  <c r="AH39"/>
  <c r="AI39" s="1"/>
  <c r="AH78"/>
  <c r="AI78" s="1"/>
  <c r="AH30"/>
  <c r="AI30" s="1"/>
  <c r="AH16"/>
  <c r="AI16" s="1"/>
  <c r="AH148"/>
  <c r="AI148" s="1"/>
  <c r="AH57"/>
  <c r="AI57" s="1"/>
  <c r="AH65"/>
  <c r="AI65" s="1"/>
  <c r="AH34"/>
  <c r="AI34" s="1"/>
  <c r="AH47"/>
  <c r="AI47" s="1"/>
  <c r="AH151"/>
  <c r="AI151" s="1"/>
  <c r="AH89"/>
  <c r="AI89" s="1"/>
  <c r="AH193"/>
  <c r="AI193" s="1"/>
  <c r="AH181"/>
  <c r="AI181" s="1"/>
  <c r="AH160"/>
  <c r="AI160" s="1"/>
  <c r="AH115"/>
  <c r="AI115" s="1"/>
  <c r="AH179"/>
  <c r="AI179" s="1"/>
  <c r="AH27"/>
  <c r="AI27" s="1"/>
  <c r="AH93"/>
  <c r="AI93" s="1"/>
  <c r="AH53"/>
  <c r="AI53" s="1"/>
  <c r="AH43"/>
  <c r="AI43" s="1"/>
  <c r="AH88"/>
  <c r="AI88" s="1"/>
  <c r="AH42"/>
  <c r="AI42" s="1"/>
  <c r="AH35"/>
  <c r="AI35" s="1"/>
  <c r="AH183"/>
  <c r="AI183" s="1"/>
  <c r="AH182"/>
  <c r="AI182" s="1"/>
  <c r="AH144"/>
  <c r="AI144" s="1"/>
  <c r="AH99"/>
  <c r="AI99" s="1"/>
  <c r="AH74"/>
  <c r="AI74" s="1"/>
  <c r="B2" i="1"/>
  <c r="AH15" i="4"/>
  <c r="AI15" s="1"/>
  <c r="AH134"/>
  <c r="AI134" s="1"/>
  <c r="AH29"/>
  <c r="AI29" s="1"/>
  <c r="AH32"/>
  <c r="AI32" s="1"/>
  <c r="AH76"/>
  <c r="AI76" s="1"/>
  <c r="AH118"/>
  <c r="AI118" s="1"/>
  <c r="AH157"/>
  <c r="AI157" s="1"/>
  <c r="AH155"/>
  <c r="AI155" s="1"/>
  <c r="AH96"/>
  <c r="AI96" s="1"/>
  <c r="AH137"/>
  <c r="AI137" s="1"/>
  <c r="AH124"/>
  <c r="AI124" s="1"/>
  <c r="AH158"/>
  <c r="AI158" s="1"/>
  <c r="AH102"/>
  <c r="AI102" s="1"/>
  <c r="AH154"/>
  <c r="AI154" s="1"/>
  <c r="AH128"/>
  <c r="AI128" s="1"/>
  <c r="AH86"/>
  <c r="AI86" s="1"/>
  <c r="AH19"/>
  <c r="AH120"/>
  <c r="AI120" s="1"/>
  <c r="AH150"/>
  <c r="AI150" s="1"/>
  <c r="AH156"/>
  <c r="AI156" s="1"/>
  <c r="AH198"/>
  <c r="AI198" s="1"/>
  <c r="AH104"/>
  <c r="AI104" s="1"/>
  <c r="AH80"/>
  <c r="AI80" s="1"/>
  <c r="AH40"/>
  <c r="AI40" s="1"/>
  <c r="AH45"/>
  <c r="AI45" s="1"/>
  <c r="AH8"/>
  <c r="AI8" s="1"/>
  <c r="AH94"/>
  <c r="AI94" s="1"/>
  <c r="AH46"/>
  <c r="AI46" s="1"/>
  <c r="AH202"/>
  <c r="AI202" s="1"/>
  <c r="AH85"/>
  <c r="AI85" s="1"/>
  <c r="AH31"/>
  <c r="AI31" s="1"/>
  <c r="AH122"/>
  <c r="AI122" s="1"/>
  <c r="AH194"/>
  <c r="AI194" s="1"/>
  <c r="AH185"/>
  <c r="AI185" s="1"/>
  <c r="AH173"/>
  <c r="AI173" s="1"/>
  <c r="AH152"/>
  <c r="AI152" s="1"/>
  <c r="AH107"/>
  <c r="AI107" s="1"/>
  <c r="AH171"/>
  <c r="AI171" s="1"/>
  <c r="AH70"/>
  <c r="AI70" s="1"/>
  <c r="AH132"/>
  <c r="AI132" s="1"/>
  <c r="AH69"/>
  <c r="AI69" s="1"/>
  <c r="AH170"/>
  <c r="AI170" s="1"/>
  <c r="AH81"/>
  <c r="AI81" s="1"/>
  <c r="AH7"/>
  <c r="AI7" s="1"/>
  <c r="AH129"/>
  <c r="AI129" s="1"/>
  <c r="AH143"/>
  <c r="AI143" s="1"/>
  <c r="AH14"/>
  <c r="AI14" s="1"/>
  <c r="AH142"/>
  <c r="AI142" s="1"/>
  <c r="AH146"/>
  <c r="AI146" s="1"/>
  <c r="AH49"/>
  <c r="AI49" s="1"/>
  <c r="AH105"/>
  <c r="AI105" s="1"/>
  <c r="B2" i="2" l="1"/>
  <c r="B6" s="1"/>
  <c r="AJ19" i="4"/>
  <c r="AK19" s="1"/>
  <c r="AP19" s="1"/>
  <c r="AJ57"/>
  <c r="AK57" s="1"/>
  <c r="AP57" s="1"/>
  <c r="AJ25"/>
  <c r="AK25" s="1"/>
  <c r="AO25" s="1"/>
  <c r="AD25"/>
  <c r="AJ7"/>
  <c r="AK7" s="1"/>
  <c r="AO7" s="1"/>
  <c r="AJ198"/>
  <c r="AK198" s="1"/>
  <c r="AP198" s="1"/>
  <c r="AJ65"/>
  <c r="AK65" s="1"/>
  <c r="AP65" s="1"/>
  <c r="AJ88"/>
  <c r="AK88" s="1"/>
  <c r="AP88" s="1"/>
  <c r="AJ127"/>
  <c r="AK127" s="1"/>
  <c r="AP127" s="1"/>
  <c r="AJ157"/>
  <c r="AK157" s="1"/>
  <c r="AP157" s="1"/>
  <c r="AJ48"/>
  <c r="AK48" s="1"/>
  <c r="AP48" s="1"/>
  <c r="AJ189"/>
  <c r="AK189" s="1"/>
  <c r="AO189" s="1"/>
  <c r="AJ117"/>
  <c r="AK117" s="1"/>
  <c r="AP117" s="1"/>
  <c r="AJ252"/>
  <c r="AK252" s="1"/>
  <c r="AD252"/>
  <c r="AJ245"/>
  <c r="AK245" s="1"/>
  <c r="AD245"/>
  <c r="AJ249"/>
  <c r="AK249" s="1"/>
  <c r="AD249"/>
  <c r="AD253"/>
  <c r="AJ253"/>
  <c r="AK253" s="1"/>
  <c r="AJ260"/>
  <c r="AK260" s="1"/>
  <c r="AD260"/>
  <c r="AD257"/>
  <c r="AJ257"/>
  <c r="AK257" s="1"/>
  <c r="AD189"/>
  <c r="AJ158"/>
  <c r="AK158" s="1"/>
  <c r="AP158" s="1"/>
  <c r="AJ58"/>
  <c r="AK58" s="1"/>
  <c r="AO58" s="1"/>
  <c r="AJ91"/>
  <c r="AK91" s="1"/>
  <c r="AP91" s="1"/>
  <c r="AJ84"/>
  <c r="AK84" s="1"/>
  <c r="AP84" s="1"/>
  <c r="AJ152"/>
  <c r="AK152" s="1"/>
  <c r="AO152" s="1"/>
  <c r="AJ82"/>
  <c r="AK82" s="1"/>
  <c r="AP82" s="1"/>
  <c r="AJ144"/>
  <c r="AK144" s="1"/>
  <c r="AP144" s="1"/>
  <c r="AJ60"/>
  <c r="AK60" s="1"/>
  <c r="AP60" s="1"/>
  <c r="AD247"/>
  <c r="AJ247"/>
  <c r="AK247" s="1"/>
  <c r="AD254"/>
  <c r="AJ254"/>
  <c r="AK254" s="1"/>
  <c r="AD251"/>
  <c r="AJ251"/>
  <c r="AK251" s="1"/>
  <c r="AJ103"/>
  <c r="AK103" s="1"/>
  <c r="AO103" s="1"/>
  <c r="AJ59"/>
  <c r="AK59" s="1"/>
  <c r="AP59" s="1"/>
  <c r="AJ23"/>
  <c r="AK23" s="1"/>
  <c r="AO23" s="1"/>
  <c r="AJ246"/>
  <c r="AK246" s="1"/>
  <c r="AD246"/>
  <c r="AJ258"/>
  <c r="AK258" s="1"/>
  <c r="AD258"/>
  <c r="AD255"/>
  <c r="AJ255"/>
  <c r="AK255" s="1"/>
  <c r="AJ181"/>
  <c r="AK181" s="1"/>
  <c r="AP181" s="1"/>
  <c r="AJ6"/>
  <c r="AK6" s="1"/>
  <c r="AP6" s="1"/>
  <c r="AJ148"/>
  <c r="AK148" s="1"/>
  <c r="AO148" s="1"/>
  <c r="AJ174"/>
  <c r="AK174" s="1"/>
  <c r="AP174" s="1"/>
  <c r="AJ248"/>
  <c r="AK248" s="1"/>
  <c r="AD248"/>
  <c r="AD250"/>
  <c r="AJ250"/>
  <c r="AK250" s="1"/>
  <c r="AJ256"/>
  <c r="AK256" s="1"/>
  <c r="AD256"/>
  <c r="AD259"/>
  <c r="AJ259"/>
  <c r="AK259" s="1"/>
  <c r="AD219"/>
  <c r="AJ219"/>
  <c r="AK219" s="1"/>
  <c r="AJ232"/>
  <c r="AK232" s="1"/>
  <c r="AD232"/>
  <c r="AJ222"/>
  <c r="AK222" s="1"/>
  <c r="AD222"/>
  <c r="AD231"/>
  <c r="AJ231"/>
  <c r="AK231" s="1"/>
  <c r="AJ226"/>
  <c r="AK226" s="1"/>
  <c r="AD226"/>
  <c r="AD235"/>
  <c r="AJ235"/>
  <c r="AK235" s="1"/>
  <c r="AD203"/>
  <c r="AJ203"/>
  <c r="AK203" s="1"/>
  <c r="AD241"/>
  <c r="AJ241"/>
  <c r="AK241" s="1"/>
  <c r="AD209"/>
  <c r="AJ209"/>
  <c r="AK209" s="1"/>
  <c r="AJ36"/>
  <c r="AK36" s="1"/>
  <c r="AO36" s="1"/>
  <c r="AJ134"/>
  <c r="AK134" s="1"/>
  <c r="AP134" s="1"/>
  <c r="AD65"/>
  <c r="AD174"/>
  <c r="AD84"/>
  <c r="AJ166"/>
  <c r="AK166" s="1"/>
  <c r="AP166" s="1"/>
  <c r="AJ156"/>
  <c r="AK156" s="1"/>
  <c r="AP156" s="1"/>
  <c r="AJ141"/>
  <c r="AK141" s="1"/>
  <c r="AO141" s="1"/>
  <c r="AJ210"/>
  <c r="AK210" s="1"/>
  <c r="AD210"/>
  <c r="AJ216"/>
  <c r="AK216" s="1"/>
  <c r="AD216"/>
  <c r="AD223"/>
  <c r="AJ223"/>
  <c r="AK223" s="1"/>
  <c r="AJ236"/>
  <c r="AK236" s="1"/>
  <c r="AD236"/>
  <c r="AJ218"/>
  <c r="AK218" s="1"/>
  <c r="AD218"/>
  <c r="AJ240"/>
  <c r="AK240" s="1"/>
  <c r="AD240"/>
  <c r="AD205"/>
  <c r="AJ205"/>
  <c r="AK205" s="1"/>
  <c r="AJ230"/>
  <c r="AK230" s="1"/>
  <c r="AD230"/>
  <c r="AD239"/>
  <c r="AJ239"/>
  <c r="AK239" s="1"/>
  <c r="AD207"/>
  <c r="AJ207"/>
  <c r="AK207" s="1"/>
  <c r="AD212"/>
  <c r="AJ212"/>
  <c r="AK212" s="1"/>
  <c r="AD213"/>
  <c r="AJ213"/>
  <c r="AK213" s="1"/>
  <c r="AD91"/>
  <c r="AJ33"/>
  <c r="AK33" s="1"/>
  <c r="AP33" s="1"/>
  <c r="AJ100"/>
  <c r="AK100" s="1"/>
  <c r="AO100" s="1"/>
  <c r="AJ176"/>
  <c r="AK176" s="1"/>
  <c r="AP176" s="1"/>
  <c r="AJ124"/>
  <c r="AK124" s="1"/>
  <c r="AP124" s="1"/>
  <c r="AJ173"/>
  <c r="AK173" s="1"/>
  <c r="AP173" s="1"/>
  <c r="AD225"/>
  <c r="AJ225"/>
  <c r="AK225" s="1"/>
  <c r="AJ224"/>
  <c r="AK224" s="1"/>
  <c r="AD224"/>
  <c r="AD227"/>
  <c r="AJ227"/>
  <c r="AK227" s="1"/>
  <c r="AD233"/>
  <c r="AJ233"/>
  <c r="AK233" s="1"/>
  <c r="AD237"/>
  <c r="AJ237"/>
  <c r="AK237" s="1"/>
  <c r="AJ234"/>
  <c r="AK234" s="1"/>
  <c r="AD234"/>
  <c r="AD243"/>
  <c r="AJ243"/>
  <c r="AK243" s="1"/>
  <c r="AD211"/>
  <c r="AJ211"/>
  <c r="AK211" s="1"/>
  <c r="AD204"/>
  <c r="AJ204"/>
  <c r="AK204" s="1"/>
  <c r="AD217"/>
  <c r="AJ217"/>
  <c r="AK217" s="1"/>
  <c r="AJ137"/>
  <c r="AK137" s="1"/>
  <c r="AP137" s="1"/>
  <c r="AD60"/>
  <c r="AJ38"/>
  <c r="AK38" s="1"/>
  <c r="AO38" s="1"/>
  <c r="AJ131"/>
  <c r="AK131" s="1"/>
  <c r="AP131" s="1"/>
  <c r="AJ93"/>
  <c r="AK93" s="1"/>
  <c r="AP93" s="1"/>
  <c r="AJ138"/>
  <c r="AK138" s="1"/>
  <c r="AP138" s="1"/>
  <c r="AJ63"/>
  <c r="AK63" s="1"/>
  <c r="AP63" s="1"/>
  <c r="AJ118"/>
  <c r="AK118" s="1"/>
  <c r="AP118" s="1"/>
  <c r="AJ242"/>
  <c r="AK242" s="1"/>
  <c r="AD242"/>
  <c r="AJ228"/>
  <c r="AK228" s="1"/>
  <c r="AD228"/>
  <c r="AJ214"/>
  <c r="AK214" s="1"/>
  <c r="AD214"/>
  <c r="AD229"/>
  <c r="AJ229"/>
  <c r="AK229" s="1"/>
  <c r="AD244"/>
  <c r="AJ244"/>
  <c r="AK244" s="1"/>
  <c r="AJ238"/>
  <c r="AK238" s="1"/>
  <c r="AD238"/>
  <c r="AJ206"/>
  <c r="AK206" s="1"/>
  <c r="AD206"/>
  <c r="AD215"/>
  <c r="AJ215"/>
  <c r="AK215" s="1"/>
  <c r="AJ208"/>
  <c r="AK208" s="1"/>
  <c r="AD208"/>
  <c r="AD221"/>
  <c r="AJ221"/>
  <c r="AK221" s="1"/>
  <c r="AD220"/>
  <c r="AJ220"/>
  <c r="AK220" s="1"/>
  <c r="AJ169"/>
  <c r="AK169" s="1"/>
  <c r="AO169" s="1"/>
  <c r="AJ12"/>
  <c r="AK12" s="1"/>
  <c r="AO12" s="1"/>
  <c r="AJ132"/>
  <c r="AK132" s="1"/>
  <c r="AP132" s="1"/>
  <c r="AJ153"/>
  <c r="AK153" s="1"/>
  <c r="AO153" s="1"/>
  <c r="AJ202"/>
  <c r="AK202" s="1"/>
  <c r="AP202" s="1"/>
  <c r="AJ125"/>
  <c r="AK125" s="1"/>
  <c r="AP125" s="1"/>
  <c r="AJ49"/>
  <c r="AK49" s="1"/>
  <c r="AO49" s="1"/>
  <c r="AJ130"/>
  <c r="AK130" s="1"/>
  <c r="AO130" s="1"/>
  <c r="AJ110"/>
  <c r="AK110" s="1"/>
  <c r="AP110" s="1"/>
  <c r="AJ101"/>
  <c r="AK101" s="1"/>
  <c r="AO101" s="1"/>
  <c r="AJ129"/>
  <c r="AK129" s="1"/>
  <c r="AP129" s="1"/>
  <c r="AJ168"/>
  <c r="AK168" s="1"/>
  <c r="AO168" s="1"/>
  <c r="AJ75"/>
  <c r="AK75" s="1"/>
  <c r="AP75" s="1"/>
  <c r="AJ76"/>
  <c r="AK76" s="1"/>
  <c r="AP76" s="1"/>
  <c r="AJ62"/>
  <c r="AK62" s="1"/>
  <c r="AO62" s="1"/>
  <c r="AJ108"/>
  <c r="AK108" s="1"/>
  <c r="AO108" s="1"/>
  <c r="AJ95"/>
  <c r="AK95" s="1"/>
  <c r="AO95" s="1"/>
  <c r="AJ89"/>
  <c r="AK89" s="1"/>
  <c r="AP89" s="1"/>
  <c r="AJ85"/>
  <c r="AK85" s="1"/>
  <c r="AO85" s="1"/>
  <c r="AJ191"/>
  <c r="AK191" s="1"/>
  <c r="AO191" s="1"/>
  <c r="AJ188"/>
  <c r="AK188" s="1"/>
  <c r="AP188" s="1"/>
  <c r="AJ68"/>
  <c r="AK68" s="1"/>
  <c r="AP68" s="1"/>
  <c r="AJ74"/>
  <c r="AK74" s="1"/>
  <c r="AO74" s="1"/>
  <c r="AJ121"/>
  <c r="AK121" s="1"/>
  <c r="AO121" s="1"/>
  <c r="AJ139"/>
  <c r="AK139" s="1"/>
  <c r="AO139" s="1"/>
  <c r="AJ159"/>
  <c r="AK159" s="1"/>
  <c r="AP159" s="1"/>
  <c r="AJ94"/>
  <c r="AK94" s="1"/>
  <c r="AO94" s="1"/>
  <c r="AJ16"/>
  <c r="AK16" s="1"/>
  <c r="AP16" s="1"/>
  <c r="AJ167"/>
  <c r="AK167" s="1"/>
  <c r="AP167" s="1"/>
  <c r="AJ150"/>
  <c r="AK150" s="1"/>
  <c r="AO150" s="1"/>
  <c r="AJ81"/>
  <c r="AK81" s="1"/>
  <c r="AP81" s="1"/>
  <c r="AJ107"/>
  <c r="AK107" s="1"/>
  <c r="AP107" s="1"/>
  <c r="AJ116"/>
  <c r="AK116" s="1"/>
  <c r="AO116" s="1"/>
  <c r="AJ105"/>
  <c r="AK105" s="1"/>
  <c r="AO105" s="1"/>
  <c r="AJ72"/>
  <c r="AK72" s="1"/>
  <c r="AP72" s="1"/>
  <c r="AJ193"/>
  <c r="AK193" s="1"/>
  <c r="AO193" s="1"/>
  <c r="AJ195"/>
  <c r="AK195" s="1"/>
  <c r="AO195" s="1"/>
  <c r="AJ106"/>
  <c r="AK106" s="1"/>
  <c r="AP106" s="1"/>
  <c r="AJ43"/>
  <c r="AK43" s="1"/>
  <c r="AO43" s="1"/>
  <c r="AJ56"/>
  <c r="AK56" s="1"/>
  <c r="AO56" s="1"/>
  <c r="AJ44"/>
  <c r="AK44" s="1"/>
  <c r="AP44" s="1"/>
  <c r="AJ46"/>
  <c r="AK46" s="1"/>
  <c r="AP46" s="1"/>
  <c r="AJ201"/>
  <c r="AK201" s="1"/>
  <c r="AP201" s="1"/>
  <c r="AJ92"/>
  <c r="AK92" s="1"/>
  <c r="AP92" s="1"/>
  <c r="AJ104"/>
  <c r="AK104" s="1"/>
  <c r="AI12"/>
  <c r="AJ42"/>
  <c r="AK42" s="1"/>
  <c r="AP42" s="1"/>
  <c r="AJ18"/>
  <c r="AK18" s="1"/>
  <c r="AO18" s="1"/>
  <c r="AJ102"/>
  <c r="AK102" s="1"/>
  <c r="AP102" s="1"/>
  <c r="AJ99"/>
  <c r="AK99" s="1"/>
  <c r="AO99" s="1"/>
  <c r="AJ185"/>
  <c r="AK185" s="1"/>
  <c r="AO185" s="1"/>
  <c r="AJ160"/>
  <c r="AK160" s="1"/>
  <c r="AP160" s="1"/>
  <c r="AJ5"/>
  <c r="AK5" s="1"/>
  <c r="AD16"/>
  <c r="AD49"/>
  <c r="AJ11"/>
  <c r="AK11" s="1"/>
  <c r="AP11" s="1"/>
  <c r="AD173"/>
  <c r="AJ83"/>
  <c r="AK83" s="1"/>
  <c r="AO83" s="1"/>
  <c r="AD144"/>
  <c r="AJ154"/>
  <c r="AK154" s="1"/>
  <c r="AP154" s="1"/>
  <c r="AD124"/>
  <c r="AJ51"/>
  <c r="AK51" s="1"/>
  <c r="AP51" s="1"/>
  <c r="AJ71"/>
  <c r="AK71" s="1"/>
  <c r="AP71" s="1"/>
  <c r="AJ126"/>
  <c r="AK126" s="1"/>
  <c r="AO126" s="1"/>
  <c r="AD167"/>
  <c r="AD132"/>
  <c r="AJ53"/>
  <c r="AK53" s="1"/>
  <c r="AO53" s="1"/>
  <c r="AR53" s="1"/>
  <c r="AD75"/>
  <c r="AD118"/>
  <c r="AD116"/>
  <c r="AD188"/>
  <c r="AJ192"/>
  <c r="AK192" s="1"/>
  <c r="AO192" s="1"/>
  <c r="AJ13"/>
  <c r="AK13" s="1"/>
  <c r="AP13" s="1"/>
  <c r="AJ122"/>
  <c r="AK122" s="1"/>
  <c r="AP122" s="1"/>
  <c r="AJ170"/>
  <c r="AK170" s="1"/>
  <c r="AO170" s="1"/>
  <c r="AJ26"/>
  <c r="AK26" s="1"/>
  <c r="AO26" s="1"/>
  <c r="AJ97"/>
  <c r="AK97" s="1"/>
  <c r="AP97" s="1"/>
  <c r="AJ87"/>
  <c r="AK87" s="1"/>
  <c r="AP87" s="1"/>
  <c r="AJ70"/>
  <c r="AK70" s="1"/>
  <c r="AO70" s="1"/>
  <c r="AJ64"/>
  <c r="AK64" s="1"/>
  <c r="AO64" s="1"/>
  <c r="AJ24"/>
  <c r="AK24" s="1"/>
  <c r="AO24" s="1"/>
  <c r="AJ182"/>
  <c r="AK182" s="1"/>
  <c r="AP182" s="1"/>
  <c r="AJ109"/>
  <c r="AK109" s="1"/>
  <c r="AP109" s="1"/>
  <c r="AJ196"/>
  <c r="AK196" s="1"/>
  <c r="AP196" s="1"/>
  <c r="AJ8"/>
  <c r="AK8" s="1"/>
  <c r="AO8" s="1"/>
  <c r="AJ120"/>
  <c r="AK120" s="1"/>
  <c r="AP120" s="1"/>
  <c r="AJ30"/>
  <c r="AK30" s="1"/>
  <c r="AP30" s="1"/>
  <c r="AJ54"/>
  <c r="AK54" s="1"/>
  <c r="AO54" s="1"/>
  <c r="AJ200"/>
  <c r="AK200" s="1"/>
  <c r="AP200" s="1"/>
  <c r="AJ197"/>
  <c r="AK197" s="1"/>
  <c r="AO197" s="1"/>
  <c r="AJ149"/>
  <c r="AK149" s="1"/>
  <c r="AP149" s="1"/>
  <c r="AJ161"/>
  <c r="AK161" s="1"/>
  <c r="AO161" s="1"/>
  <c r="AJ22"/>
  <c r="AK22" s="1"/>
  <c r="AO22" s="1"/>
  <c r="AJ98"/>
  <c r="AK98" s="1"/>
  <c r="AO98" s="1"/>
  <c r="AJ21"/>
  <c r="AK21" s="1"/>
  <c r="AP21" s="1"/>
  <c r="AJ55"/>
  <c r="AK55" s="1"/>
  <c r="AO55" s="1"/>
  <c r="AJ133"/>
  <c r="AK133" s="1"/>
  <c r="AP133" s="1"/>
  <c r="AJ32"/>
  <c r="AK32" s="1"/>
  <c r="AP32" s="1"/>
  <c r="AJ45"/>
  <c r="AK45" s="1"/>
  <c r="AP45" s="1"/>
  <c r="AJ162"/>
  <c r="AK162" s="1"/>
  <c r="AO162" s="1"/>
  <c r="AJ37"/>
  <c r="AK37" s="1"/>
  <c r="AO37" s="1"/>
  <c r="AJ164"/>
  <c r="AK164" s="1"/>
  <c r="AP164" s="1"/>
  <c r="AJ142"/>
  <c r="AK142" s="1"/>
  <c r="AP142" s="1"/>
  <c r="AJ113"/>
  <c r="AK113" s="1"/>
  <c r="AO113" s="1"/>
  <c r="AJ171"/>
  <c r="AK171" s="1"/>
  <c r="AP171" s="1"/>
  <c r="AJ29"/>
  <c r="AK29" s="1"/>
  <c r="AO29" s="1"/>
  <c r="AJ27"/>
  <c r="AK27" s="1"/>
  <c r="AO27" s="1"/>
  <c r="AJ119"/>
  <c r="AK119" s="1"/>
  <c r="AO119" s="1"/>
  <c r="AJ155"/>
  <c r="AK155" s="1"/>
  <c r="AJ15"/>
  <c r="AK15" s="1"/>
  <c r="AJ34"/>
  <c r="AK34" s="1"/>
  <c r="AO34" s="1"/>
  <c r="AJ147"/>
  <c r="AK147" s="1"/>
  <c r="AO147" s="1"/>
  <c r="AJ28"/>
  <c r="AK28" s="1"/>
  <c r="AJ50"/>
  <c r="AK50" s="1"/>
  <c r="AJ20"/>
  <c r="AK20" s="1"/>
  <c r="AP20" s="1"/>
  <c r="AJ47"/>
  <c r="AK47" s="1"/>
  <c r="AO47" s="1"/>
  <c r="AJ41"/>
  <c r="AK41" s="1"/>
  <c r="AP41" s="1"/>
  <c r="AJ86"/>
  <c r="AK86" s="1"/>
  <c r="AP86" s="1"/>
  <c r="AJ186"/>
  <c r="AK186" s="1"/>
  <c r="AP186" s="1"/>
  <c r="AJ35"/>
  <c r="AK35" s="1"/>
  <c r="AO35" s="1"/>
  <c r="AJ165"/>
  <c r="AK165" s="1"/>
  <c r="AO165" s="1"/>
  <c r="AJ39"/>
  <c r="AK39" s="1"/>
  <c r="AO39" s="1"/>
  <c r="AJ115"/>
  <c r="AK115" s="1"/>
  <c r="AO115" s="1"/>
  <c r="AJ135"/>
  <c r="AK135" s="1"/>
  <c r="AP135" s="1"/>
  <c r="AJ31"/>
  <c r="AK31" s="1"/>
  <c r="AO31" s="1"/>
  <c r="AJ190"/>
  <c r="AK190" s="1"/>
  <c r="AO190" s="1"/>
  <c r="AJ163"/>
  <c r="AK163" s="1"/>
  <c r="AO163" s="1"/>
  <c r="AJ78"/>
  <c r="AK78" s="1"/>
  <c r="AP78" s="1"/>
  <c r="AJ69"/>
  <c r="AK69" s="1"/>
  <c r="AJ143"/>
  <c r="AK143" s="1"/>
  <c r="AO143" s="1"/>
  <c r="AJ90"/>
  <c r="AK90" s="1"/>
  <c r="AP90" s="1"/>
  <c r="AJ67"/>
  <c r="AK67" s="1"/>
  <c r="AO67" s="1"/>
  <c r="AJ123"/>
  <c r="AK123" s="1"/>
  <c r="AP123" s="1"/>
  <c r="AJ180"/>
  <c r="AK180" s="1"/>
  <c r="AP180" s="1"/>
  <c r="AJ179"/>
  <c r="AK179" s="1"/>
  <c r="AO179" s="1"/>
  <c r="AI19"/>
  <c r="AJ177"/>
  <c r="AK177" s="1"/>
  <c r="AO177" s="1"/>
  <c r="AJ114"/>
  <c r="AK114" s="1"/>
  <c r="AO114" s="1"/>
  <c r="AJ183"/>
  <c r="AK183" s="1"/>
  <c r="AP183" s="1"/>
  <c r="AJ175"/>
  <c r="AK175" s="1"/>
  <c r="AP175" s="1"/>
  <c r="AJ10"/>
  <c r="AK10" s="1"/>
  <c r="AO10" s="1"/>
  <c r="AJ79"/>
  <c r="AK79" s="1"/>
  <c r="AO79" s="1"/>
  <c r="AJ66"/>
  <c r="AK66" s="1"/>
  <c r="AP66" s="1"/>
  <c r="AJ111"/>
  <c r="AK111" s="1"/>
  <c r="AO111" s="1"/>
  <c r="AR111" s="1"/>
  <c r="AJ136"/>
  <c r="AK136" s="1"/>
  <c r="AP136" s="1"/>
  <c r="AJ80"/>
  <c r="AK80" s="1"/>
  <c r="AO80" s="1"/>
  <c r="AJ52"/>
  <c r="AK52" s="1"/>
  <c r="AP52" s="1"/>
  <c r="AJ128"/>
  <c r="AK128" s="1"/>
  <c r="AP128" s="1"/>
  <c r="AJ199"/>
  <c r="AK199" s="1"/>
  <c r="AP199" s="1"/>
  <c r="AJ96"/>
  <c r="AK96" s="1"/>
  <c r="AP96" s="1"/>
  <c r="AJ151"/>
  <c r="AK151" s="1"/>
  <c r="AO151" s="1"/>
  <c r="AJ172"/>
  <c r="AK172" s="1"/>
  <c r="AP172" s="1"/>
  <c r="AJ17"/>
  <c r="AK17" s="1"/>
  <c r="AP17" s="1"/>
  <c r="AJ140"/>
  <c r="AK140" s="1"/>
  <c r="AP140" s="1"/>
  <c r="AJ40"/>
  <c r="AK40" s="1"/>
  <c r="AO40" s="1"/>
  <c r="AJ184"/>
  <c r="AK184" s="1"/>
  <c r="AP184" s="1"/>
  <c r="AJ178"/>
  <c r="AK178" s="1"/>
  <c r="AP178" s="1"/>
  <c r="AJ112"/>
  <c r="AK112" s="1"/>
  <c r="AO112" s="1"/>
  <c r="AJ77"/>
  <c r="AK77" s="1"/>
  <c r="AP77" s="1"/>
  <c r="AJ194"/>
  <c r="AK194" s="1"/>
  <c r="AO194" s="1"/>
  <c r="AJ146"/>
  <c r="AK146" s="1"/>
  <c r="AP146" s="1"/>
  <c r="AJ9"/>
  <c r="AK9" s="1"/>
  <c r="AO9" s="1"/>
  <c r="AJ145"/>
  <c r="AK145" s="1"/>
  <c r="AP145" s="1"/>
  <c r="AJ61"/>
  <c r="AK61" s="1"/>
  <c r="AP61" s="1"/>
  <c r="AJ14"/>
  <c r="AK14" s="1"/>
  <c r="AP14" s="1"/>
  <c r="AJ73"/>
  <c r="AK73" s="1"/>
  <c r="AO73" s="1"/>
  <c r="AQ73" s="1"/>
  <c r="AJ187"/>
  <c r="AK187" s="1"/>
  <c r="AO187" s="1"/>
  <c r="AM187" s="1"/>
  <c r="AN187" s="1"/>
  <c r="AP152"/>
  <c r="AO82"/>
  <c r="AO88"/>
  <c r="AO65" l="1"/>
  <c r="AM65" s="1"/>
  <c r="AN65" s="1"/>
  <c r="B5" i="2"/>
  <c r="D39" s="1"/>
  <c r="D43" i="3" s="1"/>
  <c r="AO5" i="4"/>
  <c r="AM5" s="1"/>
  <c r="AN5" s="1"/>
  <c r="AR2"/>
  <c r="AR3"/>
  <c r="AO19"/>
  <c r="AQ19" s="1"/>
  <c r="AP111"/>
  <c r="AP126"/>
  <c r="AM53"/>
  <c r="AN53" s="1"/>
  <c r="AP193"/>
  <c r="AE2"/>
  <c r="AD2"/>
  <c r="AP153"/>
  <c r="AP189"/>
  <c r="AO110"/>
  <c r="AR110" s="1"/>
  <c r="AP100"/>
  <c r="AO176"/>
  <c r="AM176" s="1"/>
  <c r="AN176" s="1"/>
  <c r="AP148"/>
  <c r="AP58"/>
  <c r="AO86"/>
  <c r="AR86" s="1"/>
  <c r="AO93"/>
  <c r="AR93" s="1"/>
  <c r="AO158"/>
  <c r="AR158" s="1"/>
  <c r="AP94"/>
  <c r="AP7"/>
  <c r="AO129"/>
  <c r="AM129" s="1"/>
  <c r="AN129" s="1"/>
  <c r="AP185"/>
  <c r="AO201"/>
  <c r="AR201" s="1"/>
  <c r="AO198"/>
  <c r="AR198" s="1"/>
  <c r="AO6"/>
  <c r="AM6" s="1"/>
  <c r="AN6" s="1"/>
  <c r="AO75"/>
  <c r="AR75" s="1"/>
  <c r="AP85"/>
  <c r="AO48"/>
  <c r="AM48" s="1"/>
  <c r="AN48" s="1"/>
  <c r="AO137"/>
  <c r="AQ137" s="1"/>
  <c r="AP101"/>
  <c r="AO157"/>
  <c r="AQ157" s="1"/>
  <c r="AP12"/>
  <c r="AO134"/>
  <c r="AQ134" s="1"/>
  <c r="AO132"/>
  <c r="AR132" s="1"/>
  <c r="AP25"/>
  <c r="AO72"/>
  <c r="AQ72" s="1"/>
  <c r="AP23"/>
  <c r="AO91"/>
  <c r="AQ91" s="1"/>
  <c r="AO57"/>
  <c r="AM57" s="1"/>
  <c r="AN57" s="1"/>
  <c r="AO146"/>
  <c r="AR146" s="1"/>
  <c r="AO109"/>
  <c r="AR109" s="1"/>
  <c r="AP5"/>
  <c r="AO174"/>
  <c r="AR174" s="1"/>
  <c r="AP108"/>
  <c r="AP38"/>
  <c r="AP195"/>
  <c r="AO117"/>
  <c r="AQ117" s="1"/>
  <c r="AO202"/>
  <c r="AQ202" s="1"/>
  <c r="AP55"/>
  <c r="AO124"/>
  <c r="AM124" s="1"/>
  <c r="AN124" s="1"/>
  <c r="AQ111"/>
  <c r="AP169"/>
  <c r="AP141"/>
  <c r="AO106"/>
  <c r="AM106" s="1"/>
  <c r="AN106" s="1"/>
  <c r="AO127"/>
  <c r="AQ127" s="1"/>
  <c r="AO167"/>
  <c r="AQ167" s="1"/>
  <c r="AP248"/>
  <c r="AO248"/>
  <c r="AP258"/>
  <c r="AO258"/>
  <c r="AO254"/>
  <c r="AP254"/>
  <c r="AP260"/>
  <c r="AO260"/>
  <c r="AP252"/>
  <c r="AO252"/>
  <c r="AP251"/>
  <c r="AO251"/>
  <c r="AP245"/>
  <c r="AO245"/>
  <c r="AP103"/>
  <c r="AO144"/>
  <c r="AQ144" s="1"/>
  <c r="AP95"/>
  <c r="AO125"/>
  <c r="AR125" s="1"/>
  <c r="AO173"/>
  <c r="AQ173" s="1"/>
  <c r="AO44"/>
  <c r="AM44" s="1"/>
  <c r="AN44" s="1"/>
  <c r="AO250"/>
  <c r="AP250"/>
  <c r="AP257"/>
  <c r="AO257"/>
  <c r="AP249"/>
  <c r="AO249"/>
  <c r="AP150"/>
  <c r="AO181"/>
  <c r="AM181" s="1"/>
  <c r="AN181" s="1"/>
  <c r="AO131"/>
  <c r="AR131" s="1"/>
  <c r="AO102"/>
  <c r="AR102" s="1"/>
  <c r="AO60"/>
  <c r="AR60" s="1"/>
  <c r="AP10"/>
  <c r="AO84"/>
  <c r="AQ84" s="1"/>
  <c r="AP36"/>
  <c r="AP255"/>
  <c r="AO255"/>
  <c r="AP256"/>
  <c r="AO256"/>
  <c r="AP246"/>
  <c r="AO246"/>
  <c r="AP247"/>
  <c r="AO247"/>
  <c r="AO76"/>
  <c r="AR76" s="1"/>
  <c r="AO68"/>
  <c r="AR68" s="1"/>
  <c r="AO166"/>
  <c r="AR166" s="1"/>
  <c r="AO59"/>
  <c r="AR59" s="1"/>
  <c r="AP259"/>
  <c r="AO259"/>
  <c r="AP253"/>
  <c r="AO253"/>
  <c r="AO159"/>
  <c r="AR159" s="1"/>
  <c r="AP98"/>
  <c r="AO199"/>
  <c r="AQ199" s="1"/>
  <c r="AP239"/>
  <c r="AO239"/>
  <c r="AP208"/>
  <c r="AO208"/>
  <c r="AO242"/>
  <c r="AP242"/>
  <c r="AP240"/>
  <c r="AO240"/>
  <c r="AP216"/>
  <c r="AO216"/>
  <c r="AO222"/>
  <c r="AP222"/>
  <c r="AP130"/>
  <c r="AO14"/>
  <c r="AQ14" s="1"/>
  <c r="AO164"/>
  <c r="AM164" s="1"/>
  <c r="AN164" s="1"/>
  <c r="AP83"/>
  <c r="AP139"/>
  <c r="AP116"/>
  <c r="AP18"/>
  <c r="AP192"/>
  <c r="AO122"/>
  <c r="AQ122" s="1"/>
  <c r="AP64"/>
  <c r="AO118"/>
  <c r="AQ118" s="1"/>
  <c r="AO89"/>
  <c r="AM89" s="1"/>
  <c r="AN89" s="1"/>
  <c r="AP99"/>
  <c r="AP190"/>
  <c r="AO214"/>
  <c r="AP214"/>
  <c r="AP236"/>
  <c r="AO236"/>
  <c r="AP204"/>
  <c r="AO204"/>
  <c r="AP213"/>
  <c r="AO213"/>
  <c r="AP209"/>
  <c r="AO209"/>
  <c r="AO210"/>
  <c r="AP210"/>
  <c r="AP215"/>
  <c r="AO215"/>
  <c r="AP217"/>
  <c r="AO217"/>
  <c r="AP235"/>
  <c r="AO235"/>
  <c r="AP244"/>
  <c r="AO244"/>
  <c r="AP243"/>
  <c r="AO243"/>
  <c r="AP227"/>
  <c r="AO227"/>
  <c r="AP207"/>
  <c r="AO207"/>
  <c r="AP203"/>
  <c r="AO203"/>
  <c r="AP70"/>
  <c r="AO107"/>
  <c r="AQ107" s="1"/>
  <c r="AO156"/>
  <c r="AQ156" s="1"/>
  <c r="AO178"/>
  <c r="AR178" s="1"/>
  <c r="AO33"/>
  <c r="AM33" s="1"/>
  <c r="AN33" s="1"/>
  <c r="AP56"/>
  <c r="AO138"/>
  <c r="AQ138" s="1"/>
  <c r="AO11"/>
  <c r="AQ11" s="1"/>
  <c r="AO42"/>
  <c r="AM42" s="1"/>
  <c r="AN42" s="1"/>
  <c r="AP105"/>
  <c r="AO46"/>
  <c r="AM46" s="1"/>
  <c r="AN46" s="1"/>
  <c r="AP43"/>
  <c r="AO206"/>
  <c r="AP206"/>
  <c r="AP226"/>
  <c r="AO226"/>
  <c r="AP225"/>
  <c r="AO225"/>
  <c r="AP224"/>
  <c r="AO224"/>
  <c r="AP229"/>
  <c r="AO229"/>
  <c r="AP238"/>
  <c r="AO238"/>
  <c r="AP228"/>
  <c r="AO228"/>
  <c r="AP54"/>
  <c r="AP74"/>
  <c r="AO142"/>
  <c r="AQ142" s="1"/>
  <c r="AO63"/>
  <c r="AR63" s="1"/>
  <c r="AO230"/>
  <c r="AP230"/>
  <c r="AP220"/>
  <c r="AO220"/>
  <c r="AP237"/>
  <c r="AO237"/>
  <c r="AP219"/>
  <c r="AO219"/>
  <c r="AO234"/>
  <c r="AP234"/>
  <c r="AP218"/>
  <c r="AO218"/>
  <c r="AP232"/>
  <c r="AO232"/>
  <c r="AP221"/>
  <c r="AO221"/>
  <c r="AP211"/>
  <c r="AO211"/>
  <c r="AP233"/>
  <c r="AO233"/>
  <c r="AP212"/>
  <c r="AO212"/>
  <c r="AP205"/>
  <c r="AO205"/>
  <c r="AP223"/>
  <c r="AO223"/>
  <c r="AP241"/>
  <c r="AO241"/>
  <c r="AP231"/>
  <c r="AO231"/>
  <c r="AO71"/>
  <c r="AQ71" s="1"/>
  <c r="AO81"/>
  <c r="AR81" s="1"/>
  <c r="AO180"/>
  <c r="AM180" s="1"/>
  <c r="AN180" s="1"/>
  <c r="AP121"/>
  <c r="AP194"/>
  <c r="AO16"/>
  <c r="AQ16" s="1"/>
  <c r="AO172"/>
  <c r="AM172" s="1"/>
  <c r="AN172" s="1"/>
  <c r="AP168"/>
  <c r="AO149"/>
  <c r="AQ149" s="1"/>
  <c r="AO188"/>
  <c r="AR188" s="1"/>
  <c r="AO160"/>
  <c r="AQ160" s="1"/>
  <c r="AP29"/>
  <c r="AO45"/>
  <c r="AQ45" s="1"/>
  <c r="AO92"/>
  <c r="AQ92" s="1"/>
  <c r="AP191"/>
  <c r="AP62"/>
  <c r="AO30"/>
  <c r="AR30" s="1"/>
  <c r="AM111"/>
  <c r="AN111" s="1"/>
  <c r="AP170"/>
  <c r="AO104"/>
  <c r="AP104"/>
  <c r="AP49"/>
  <c r="AQ53"/>
  <c r="AP26"/>
  <c r="AP161"/>
  <c r="AO87"/>
  <c r="AM87" s="1"/>
  <c r="AN87" s="1"/>
  <c r="AO128"/>
  <c r="AQ128" s="1"/>
  <c r="AO175"/>
  <c r="AM175" s="1"/>
  <c r="AN175" s="1"/>
  <c r="AO61"/>
  <c r="AR61" s="1"/>
  <c r="AO66"/>
  <c r="AR66" s="1"/>
  <c r="AO145"/>
  <c r="AQ145" s="1"/>
  <c r="AO21"/>
  <c r="AQ21" s="1"/>
  <c r="AO51"/>
  <c r="AQ51" s="1"/>
  <c r="AO41"/>
  <c r="AQ41" s="1"/>
  <c r="AP27"/>
  <c r="AP8"/>
  <c r="AM73"/>
  <c r="AN73" s="1"/>
  <c r="AO78"/>
  <c r="AQ78" s="1"/>
  <c r="AO186"/>
  <c r="AQ186" s="1"/>
  <c r="AO154"/>
  <c r="AM154" s="1"/>
  <c r="AN154" s="1"/>
  <c r="AO17"/>
  <c r="AQ17" s="1"/>
  <c r="AP112"/>
  <c r="AP179"/>
  <c r="AO32"/>
  <c r="AM32" s="1"/>
  <c r="AN32" s="1"/>
  <c r="AP53"/>
  <c r="AQ187"/>
  <c r="AP147"/>
  <c r="AR187"/>
  <c r="AP151"/>
  <c r="AP40"/>
  <c r="AO90"/>
  <c r="AQ90" s="1"/>
  <c r="AP165"/>
  <c r="AO120"/>
  <c r="AR120" s="1"/>
  <c r="AP22"/>
  <c r="AO171"/>
  <c r="AM171" s="1"/>
  <c r="AN171" s="1"/>
  <c r="AP197"/>
  <c r="AO97"/>
  <c r="AQ97" s="1"/>
  <c r="AP35"/>
  <c r="AO136"/>
  <c r="AR136" s="1"/>
  <c r="AR73"/>
  <c r="AP113"/>
  <c r="AO13"/>
  <c r="AQ13" s="1"/>
  <c r="AO196"/>
  <c r="AR196" s="1"/>
  <c r="AP143"/>
  <c r="AP177"/>
  <c r="AO77"/>
  <c r="AR77" s="1"/>
  <c r="AO182"/>
  <c r="AR182" s="1"/>
  <c r="AO96"/>
  <c r="AR96" s="1"/>
  <c r="AP163"/>
  <c r="AP187"/>
  <c r="AP24"/>
  <c r="AP39"/>
  <c r="AP34"/>
  <c r="AO200"/>
  <c r="AQ200" s="1"/>
  <c r="AP79"/>
  <c r="AO133"/>
  <c r="AR133" s="1"/>
  <c r="AO135"/>
  <c r="AQ135" s="1"/>
  <c r="AO155"/>
  <c r="AP155"/>
  <c r="AP15"/>
  <c r="AO15"/>
  <c r="AP9"/>
  <c r="AP114"/>
  <c r="AP37"/>
  <c r="AP115"/>
  <c r="AO123"/>
  <c r="AQ123" s="1"/>
  <c r="AP80"/>
  <c r="AP67"/>
  <c r="AO183"/>
  <c r="AR183" s="1"/>
  <c r="AO20"/>
  <c r="AQ20" s="1"/>
  <c r="AO140"/>
  <c r="AM140" s="1"/>
  <c r="AN140" s="1"/>
  <c r="AP47"/>
  <c r="AP31"/>
  <c r="AO69"/>
  <c r="AP69"/>
  <c r="AO28"/>
  <c r="AP28"/>
  <c r="AP119"/>
  <c r="AP162"/>
  <c r="AO184"/>
  <c r="AR184" s="1"/>
  <c r="AO52"/>
  <c r="AQ52" s="1"/>
  <c r="AO50"/>
  <c r="AP50"/>
  <c r="AP73"/>
  <c r="AM148"/>
  <c r="AN148" s="1"/>
  <c r="AR148"/>
  <c r="AQ148"/>
  <c r="AR35"/>
  <c r="AM35"/>
  <c r="AN35" s="1"/>
  <c r="AQ35"/>
  <c r="AM168"/>
  <c r="AN168" s="1"/>
  <c r="AR168"/>
  <c r="AQ168"/>
  <c r="AM74"/>
  <c r="AN74" s="1"/>
  <c r="AR74"/>
  <c r="AQ74"/>
  <c r="AM126"/>
  <c r="AN126" s="1"/>
  <c r="AR126"/>
  <c r="AQ126"/>
  <c r="AM25"/>
  <c r="AN25" s="1"/>
  <c r="AR25"/>
  <c r="AQ25"/>
  <c r="AM185"/>
  <c r="AN185" s="1"/>
  <c r="AQ185"/>
  <c r="AR185"/>
  <c r="AM9"/>
  <c r="AN9" s="1"/>
  <c r="AQ9"/>
  <c r="AR9"/>
  <c r="AM114"/>
  <c r="AN114" s="1"/>
  <c r="AR114"/>
  <c r="AQ114"/>
  <c r="AM64"/>
  <c r="AN64" s="1"/>
  <c r="AQ64"/>
  <c r="AR64"/>
  <c r="AM47"/>
  <c r="AN47" s="1"/>
  <c r="AR47"/>
  <c r="AQ47"/>
  <c r="AM105"/>
  <c r="AN105" s="1"/>
  <c r="AR105"/>
  <c r="AQ105"/>
  <c r="AM8"/>
  <c r="AN8" s="1"/>
  <c r="AR8"/>
  <c r="AQ8"/>
  <c r="AM116"/>
  <c r="AN116" s="1"/>
  <c r="AQ116"/>
  <c r="AR116"/>
  <c r="AQ197"/>
  <c r="AR197"/>
  <c r="AM197"/>
  <c r="AN197" s="1"/>
  <c r="AM22"/>
  <c r="AN22" s="1"/>
  <c r="AQ22"/>
  <c r="AR22"/>
  <c r="AM95"/>
  <c r="AN95" s="1"/>
  <c r="AQ95"/>
  <c r="AR95"/>
  <c r="AM163"/>
  <c r="AN163" s="1"/>
  <c r="AR163"/>
  <c r="AQ163"/>
  <c r="AM58"/>
  <c r="AN58" s="1"/>
  <c r="AQ58"/>
  <c r="AR58"/>
  <c r="AM36"/>
  <c r="AN36" s="1"/>
  <c r="AR36"/>
  <c r="AQ36"/>
  <c r="AM43"/>
  <c r="AN43" s="1"/>
  <c r="AR43"/>
  <c r="AQ43"/>
  <c r="AM169"/>
  <c r="AN169" s="1"/>
  <c r="AQ169"/>
  <c r="AR169"/>
  <c r="AM37"/>
  <c r="AN37" s="1"/>
  <c r="AQ37"/>
  <c r="AR37"/>
  <c r="AM119"/>
  <c r="AN119" s="1"/>
  <c r="AQ119"/>
  <c r="AR119"/>
  <c r="AQ121"/>
  <c r="AM121"/>
  <c r="AN121" s="1"/>
  <c r="AR121"/>
  <c r="AQ189"/>
  <c r="AR189"/>
  <c r="AM189"/>
  <c r="AN189" s="1"/>
  <c r="AM49"/>
  <c r="AN49" s="1"/>
  <c r="AR49"/>
  <c r="AQ49"/>
  <c r="AM24"/>
  <c r="AN24" s="1"/>
  <c r="AR24"/>
  <c r="AQ24"/>
  <c r="AM150"/>
  <c r="AN150" s="1"/>
  <c r="AQ150"/>
  <c r="AR150"/>
  <c r="AM139"/>
  <c r="AN139" s="1"/>
  <c r="AQ139"/>
  <c r="AR139"/>
  <c r="AQ55"/>
  <c r="AM55"/>
  <c r="AN55" s="1"/>
  <c r="AR55"/>
  <c r="AM34"/>
  <c r="AN34" s="1"/>
  <c r="AR34"/>
  <c r="AQ34"/>
  <c r="AM85"/>
  <c r="AN85" s="1"/>
  <c r="AR85"/>
  <c r="AQ85"/>
  <c r="AM115"/>
  <c r="AN115" s="1"/>
  <c r="AQ115"/>
  <c r="AR115"/>
  <c r="AM112"/>
  <c r="AN112" s="1"/>
  <c r="AR112"/>
  <c r="AQ112"/>
  <c r="AM80"/>
  <c r="AN80" s="1"/>
  <c r="AQ80"/>
  <c r="AR80"/>
  <c r="AM7"/>
  <c r="AN7" s="1"/>
  <c r="AQ7"/>
  <c r="AR7"/>
  <c r="AM162"/>
  <c r="AN162" s="1"/>
  <c r="AQ162"/>
  <c r="AR162"/>
  <c r="AM70"/>
  <c r="AN70" s="1"/>
  <c r="AQ70"/>
  <c r="AR70"/>
  <c r="AM23"/>
  <c r="AN23" s="1"/>
  <c r="AQ23"/>
  <c r="AR23"/>
  <c r="AM100"/>
  <c r="AN100" s="1"/>
  <c r="AR100"/>
  <c r="AQ100"/>
  <c r="AM108"/>
  <c r="AN108" s="1"/>
  <c r="AR108"/>
  <c r="AQ108"/>
  <c r="AM113"/>
  <c r="AN113" s="1"/>
  <c r="AR113"/>
  <c r="AQ113"/>
  <c r="AR65"/>
  <c r="AM194"/>
  <c r="AN194" s="1"/>
  <c r="AQ194"/>
  <c r="AR194"/>
  <c r="AM27"/>
  <c r="AN27" s="1"/>
  <c r="AQ27"/>
  <c r="AR27"/>
  <c r="AM177"/>
  <c r="AN177" s="1"/>
  <c r="AQ177"/>
  <c r="AR177"/>
  <c r="AM161"/>
  <c r="AN161" s="1"/>
  <c r="AQ161"/>
  <c r="AR161"/>
  <c r="AM170"/>
  <c r="AN170" s="1"/>
  <c r="AR170"/>
  <c r="AQ170"/>
  <c r="AM147"/>
  <c r="AN147" s="1"/>
  <c r="AQ147"/>
  <c r="AR147"/>
  <c r="AM191"/>
  <c r="AN191" s="1"/>
  <c r="AR191"/>
  <c r="AQ191"/>
  <c r="AM62"/>
  <c r="AN62" s="1"/>
  <c r="AR62"/>
  <c r="AQ62"/>
  <c r="AM83"/>
  <c r="AN83" s="1"/>
  <c r="AQ83"/>
  <c r="AR83"/>
  <c r="AM94"/>
  <c r="AN94" s="1"/>
  <c r="AR94"/>
  <c r="AQ94"/>
  <c r="AM40"/>
  <c r="AN40" s="1"/>
  <c r="AQ40"/>
  <c r="AR40"/>
  <c r="AM82"/>
  <c r="AN82" s="1"/>
  <c r="AQ82"/>
  <c r="AR82"/>
  <c r="AM179"/>
  <c r="AN179" s="1"/>
  <c r="AR179"/>
  <c r="AQ179"/>
  <c r="AM103"/>
  <c r="AN103" s="1"/>
  <c r="AR103"/>
  <c r="AQ103"/>
  <c r="AM192"/>
  <c r="AN192" s="1"/>
  <c r="AR192"/>
  <c r="AQ192"/>
  <c r="AM12"/>
  <c r="AN12" s="1"/>
  <c r="AR12"/>
  <c r="AQ12"/>
  <c r="AM31"/>
  <c r="AN31" s="1"/>
  <c r="AQ31"/>
  <c r="AR31"/>
  <c r="AM152"/>
  <c r="AN152" s="1"/>
  <c r="AR152"/>
  <c r="AQ152"/>
  <c r="AM38"/>
  <c r="AN38" s="1"/>
  <c r="AQ38"/>
  <c r="AR38"/>
  <c r="AM143"/>
  <c r="AN143" s="1"/>
  <c r="AQ143"/>
  <c r="AR143"/>
  <c r="AM18"/>
  <c r="AN18" s="1"/>
  <c r="AQ18"/>
  <c r="AR18"/>
  <c r="AQ29"/>
  <c r="AM29"/>
  <c r="AN29" s="1"/>
  <c r="AR29"/>
  <c r="AM39"/>
  <c r="AN39" s="1"/>
  <c r="AQ39"/>
  <c r="AR39"/>
  <c r="AM101"/>
  <c r="AN101" s="1"/>
  <c r="AQ101"/>
  <c r="AR101"/>
  <c r="AM88"/>
  <c r="AN88" s="1"/>
  <c r="AQ88"/>
  <c r="AR88"/>
  <c r="AM165"/>
  <c r="AN165" s="1"/>
  <c r="AQ165"/>
  <c r="AR165"/>
  <c r="AM67"/>
  <c r="AN67" s="1"/>
  <c r="AR67"/>
  <c r="AQ67"/>
  <c r="AM130"/>
  <c r="AN130" s="1"/>
  <c r="AR130"/>
  <c r="AQ130"/>
  <c r="AM26"/>
  <c r="AN26" s="1"/>
  <c r="AR26"/>
  <c r="AQ26"/>
  <c r="AM195"/>
  <c r="AN195" s="1"/>
  <c r="AR195"/>
  <c r="AQ195"/>
  <c r="AM79"/>
  <c r="AN79" s="1"/>
  <c r="AR79"/>
  <c r="AQ79"/>
  <c r="AQ193"/>
  <c r="AM193"/>
  <c r="AN193" s="1"/>
  <c r="AR193"/>
  <c r="AM153"/>
  <c r="AN153" s="1"/>
  <c r="AR153"/>
  <c r="AQ153"/>
  <c r="AM54"/>
  <c r="AN54" s="1"/>
  <c r="AQ54"/>
  <c r="AR54"/>
  <c r="AM98"/>
  <c r="AN98" s="1"/>
  <c r="AQ98"/>
  <c r="AR98"/>
  <c r="AM141"/>
  <c r="AN141" s="1"/>
  <c r="AR141"/>
  <c r="AQ141"/>
  <c r="AM56"/>
  <c r="AN56" s="1"/>
  <c r="AQ56"/>
  <c r="AR56"/>
  <c r="AM10"/>
  <c r="AN10" s="1"/>
  <c r="AQ10"/>
  <c r="AR10"/>
  <c r="AM99"/>
  <c r="AN99" s="1"/>
  <c r="AR99"/>
  <c r="AQ99"/>
  <c r="AM151"/>
  <c r="AN151" s="1"/>
  <c r="AQ151"/>
  <c r="AR151"/>
  <c r="AM190"/>
  <c r="AN190" s="1"/>
  <c r="AQ190"/>
  <c r="AR190"/>
  <c r="D22" i="2" l="1"/>
  <c r="D26" i="3" s="1"/>
  <c r="D99" i="2"/>
  <c r="D103" i="3" s="1"/>
  <c r="D49" i="2"/>
  <c r="D53" i="3" s="1"/>
  <c r="D60" i="2"/>
  <c r="D64" i="3" s="1"/>
  <c r="D14" i="2"/>
  <c r="D18" i="3" s="1"/>
  <c r="D77" i="2"/>
  <c r="D81" i="3" s="1"/>
  <c r="D13" i="2"/>
  <c r="D17" i="3" s="1"/>
  <c r="D21" i="2"/>
  <c r="D25" i="3" s="1"/>
  <c r="D18" i="2"/>
  <c r="D22" i="3" s="1"/>
  <c r="D16" i="2"/>
  <c r="D20" i="3" s="1"/>
  <c r="D79" i="2"/>
  <c r="D83" i="3" s="1"/>
  <c r="D91" i="2"/>
  <c r="D95" i="3" s="1"/>
  <c r="D94" i="2"/>
  <c r="D98" i="3" s="1"/>
  <c r="D3" i="2"/>
  <c r="D7" i="3" s="1"/>
  <c r="D23" i="2"/>
  <c r="D27" i="3" s="1"/>
  <c r="N10" i="2"/>
  <c r="D36"/>
  <c r="D40" i="3" s="1"/>
  <c r="D33" i="2"/>
  <c r="D37" i="3" s="1"/>
  <c r="D30" i="2"/>
  <c r="D34" i="3" s="1"/>
  <c r="D2" i="2"/>
  <c r="D43"/>
  <c r="D47" i="3" s="1"/>
  <c r="D41" i="2"/>
  <c r="D45" i="3" s="1"/>
  <c r="D72" i="2"/>
  <c r="D76" i="3" s="1"/>
  <c r="D97" i="2"/>
  <c r="D101" i="3" s="1"/>
  <c r="D51" i="2"/>
  <c r="D55" i="3" s="1"/>
  <c r="D27" i="2"/>
  <c r="D31" i="3" s="1"/>
  <c r="D6" i="2"/>
  <c r="D10" i="3" s="1"/>
  <c r="D20" i="2"/>
  <c r="D24" i="3" s="1"/>
  <c r="D62" i="2"/>
  <c r="D66" i="3" s="1"/>
  <c r="D54" i="2"/>
  <c r="D58" i="3" s="1"/>
  <c r="D37" i="2"/>
  <c r="D41" i="3" s="1"/>
  <c r="D10" i="2"/>
  <c r="D14" i="3" s="1"/>
  <c r="D68" i="2"/>
  <c r="D72" i="3" s="1"/>
  <c r="D24" i="2"/>
  <c r="D28" i="3" s="1"/>
  <c r="D11" i="2"/>
  <c r="D15" i="3" s="1"/>
  <c r="D59" i="2"/>
  <c r="D63" i="3" s="1"/>
  <c r="D40" i="2"/>
  <c r="D44" i="3" s="1"/>
  <c r="D44" i="2"/>
  <c r="D48" i="3" s="1"/>
  <c r="D61" i="2"/>
  <c r="D65" i="3" s="1"/>
  <c r="D53" i="2"/>
  <c r="D57" i="3" s="1"/>
  <c r="D25" i="2"/>
  <c r="D29" i="3" s="1"/>
  <c r="D19" i="2"/>
  <c r="D23" i="3" s="1"/>
  <c r="D92" i="2"/>
  <c r="D96" i="3" s="1"/>
  <c r="D86" i="2"/>
  <c r="D90" i="3" s="1"/>
  <c r="D67" i="2"/>
  <c r="D71" i="3" s="1"/>
  <c r="D46" i="2"/>
  <c r="D50" i="3" s="1"/>
  <c r="D80" i="2"/>
  <c r="D84" i="3" s="1"/>
  <c r="D66" i="2"/>
  <c r="D70" i="3" s="1"/>
  <c r="D81" i="2"/>
  <c r="D85" i="3" s="1"/>
  <c r="D69" i="2"/>
  <c r="D73" i="3" s="1"/>
  <c r="D88" i="2"/>
  <c r="D92" i="3" s="1"/>
  <c r="D58" i="2"/>
  <c r="D62" i="3" s="1"/>
  <c r="D26" i="2"/>
  <c r="D30" i="3" s="1"/>
  <c r="D57" i="2"/>
  <c r="D61" i="3" s="1"/>
  <c r="D64" i="2"/>
  <c r="D68" i="3" s="1"/>
  <c r="D83" i="2"/>
  <c r="D87" i="3" s="1"/>
  <c r="D5" i="2"/>
  <c r="D9" i="3" s="1"/>
  <c r="D8" i="2"/>
  <c r="D12" i="3" s="1"/>
  <c r="D9" i="2"/>
  <c r="D13" i="3" s="1"/>
  <c r="D55" i="2"/>
  <c r="D59" i="3" s="1"/>
  <c r="D63" i="2"/>
  <c r="D67" i="3" s="1"/>
  <c r="D7" i="2"/>
  <c r="D11" i="3" s="1"/>
  <c r="D89" i="2"/>
  <c r="D93" i="3" s="1"/>
  <c r="D82" i="2"/>
  <c r="D86" i="3" s="1"/>
  <c r="D65" i="2"/>
  <c r="D69" i="3" s="1"/>
  <c r="D4" i="2"/>
  <c r="D8" i="3" s="1"/>
  <c r="D17" i="2"/>
  <c r="D21" i="3" s="1"/>
  <c r="D47" i="2"/>
  <c r="D51" i="3" s="1"/>
  <c r="D101" i="2"/>
  <c r="D105" i="3" s="1"/>
  <c r="D70" i="2"/>
  <c r="D74" i="3" s="1"/>
  <c r="D35" i="2"/>
  <c r="D39" i="3" s="1"/>
  <c r="D95" i="2"/>
  <c r="D99" i="3" s="1"/>
  <c r="D31" i="2"/>
  <c r="D35" i="3" s="1"/>
  <c r="D100" i="2"/>
  <c r="D104" i="3" s="1"/>
  <c r="D34" i="2"/>
  <c r="D38" i="3" s="1"/>
  <c r="D52" i="2"/>
  <c r="D56" i="3" s="1"/>
  <c r="D78" i="2"/>
  <c r="D82" i="3" s="1"/>
  <c r="D32" i="2"/>
  <c r="D36" i="3" s="1"/>
  <c r="D90" i="2"/>
  <c r="D94" i="3" s="1"/>
  <c r="D28" i="2"/>
  <c r="D32" i="3" s="1"/>
  <c r="D75" i="2"/>
  <c r="D79" i="3" s="1"/>
  <c r="D93" i="2"/>
  <c r="D97" i="3" s="1"/>
  <c r="D87" i="2"/>
  <c r="D91" i="3" s="1"/>
  <c r="D96" i="2"/>
  <c r="D100" i="3" s="1"/>
  <c r="D29" i="2"/>
  <c r="D33" i="3" s="1"/>
  <c r="N9" i="2"/>
  <c r="D50"/>
  <c r="D54" i="3" s="1"/>
  <c r="D38" i="2"/>
  <c r="D42" i="3" s="1"/>
  <c r="D15" i="2"/>
  <c r="D19" i="3" s="1"/>
  <c r="D48" i="2"/>
  <c r="D52" i="3" s="1"/>
  <c r="D42" i="2"/>
  <c r="D46" i="3" s="1"/>
  <c r="D84" i="2"/>
  <c r="D88" i="3" s="1"/>
  <c r="D76" i="2"/>
  <c r="D80" i="3" s="1"/>
  <c r="D85" i="2"/>
  <c r="D89" i="3" s="1"/>
  <c r="D74" i="2"/>
  <c r="D78" i="3" s="1"/>
  <c r="D56" i="2"/>
  <c r="D60" i="3" s="1"/>
  <c r="D45" i="2"/>
  <c r="D49" i="3" s="1"/>
  <c r="D73" i="2"/>
  <c r="D77" i="3" s="1"/>
  <c r="D12" i="2"/>
  <c r="D16" i="3" s="1"/>
  <c r="AQ65" i="4"/>
  <c r="AQ5"/>
  <c r="AR5"/>
  <c r="D71" i="2"/>
  <c r="D75" i="3" s="1"/>
  <c r="D98" i="2"/>
  <c r="D102" i="3" s="1"/>
  <c r="AS3" i="4"/>
  <c r="AT3"/>
  <c r="AT2"/>
  <c r="AS2"/>
  <c r="AR19"/>
  <c r="AM19"/>
  <c r="AN19" s="1"/>
  <c r="AM110"/>
  <c r="AN110" s="1"/>
  <c r="AQ110"/>
  <c r="AQ93"/>
  <c r="AM72"/>
  <c r="AN72" s="1"/>
  <c r="AQ201"/>
  <c r="AQ176"/>
  <c r="AM157"/>
  <c r="AN157" s="1"/>
  <c r="AR176"/>
  <c r="AM199"/>
  <c r="AN199" s="1"/>
  <c r="AM86"/>
  <c r="AN86" s="1"/>
  <c r="AR6"/>
  <c r="AQ86"/>
  <c r="AR48"/>
  <c r="AQ146"/>
  <c r="AM93"/>
  <c r="AN93" s="1"/>
  <c r="AM92"/>
  <c r="AN92" s="1"/>
  <c r="AR106"/>
  <c r="AQ6"/>
  <c r="AQ158"/>
  <c r="AR137"/>
  <c r="AM202"/>
  <c r="AN202" s="1"/>
  <c r="AQ75"/>
  <c r="AM158"/>
  <c r="AN158" s="1"/>
  <c r="AM75"/>
  <c r="AN75" s="1"/>
  <c r="AQ132"/>
  <c r="AQ48"/>
  <c r="AM118"/>
  <c r="AN118" s="1"/>
  <c r="AM201"/>
  <c r="AN201" s="1"/>
  <c r="AR72"/>
  <c r="AQ106"/>
  <c r="AR57"/>
  <c r="AM146"/>
  <c r="AN146" s="1"/>
  <c r="AQ198"/>
  <c r="AQ57"/>
  <c r="AM160"/>
  <c r="AN160" s="1"/>
  <c r="AR129"/>
  <c r="AM198"/>
  <c r="AN198" s="1"/>
  <c r="AQ129"/>
  <c r="AM166"/>
  <c r="AN166" s="1"/>
  <c r="AQ60"/>
  <c r="AR138"/>
  <c r="AR199"/>
  <c r="AM137"/>
  <c r="AN137" s="1"/>
  <c r="AM134"/>
  <c r="AN134" s="1"/>
  <c r="AM76"/>
  <c r="AN76" s="1"/>
  <c r="AR16"/>
  <c r="AM102"/>
  <c r="AN102" s="1"/>
  <c r="AR180"/>
  <c r="AM127"/>
  <c r="AN127" s="1"/>
  <c r="AR89"/>
  <c r="AQ180"/>
  <c r="AQ89"/>
  <c r="AF2"/>
  <c r="AR127"/>
  <c r="AR167"/>
  <c r="AQ59"/>
  <c r="AM109"/>
  <c r="AN109" s="1"/>
  <c r="AQ164"/>
  <c r="AR144"/>
  <c r="AR202"/>
  <c r="AQ181"/>
  <c r="AR157"/>
  <c r="AQ109"/>
  <c r="AM132"/>
  <c r="AN132" s="1"/>
  <c r="AR181"/>
  <c r="AM11"/>
  <c r="AN11" s="1"/>
  <c r="AM91"/>
  <c r="AN91" s="1"/>
  <c r="AM68"/>
  <c r="AN68" s="1"/>
  <c r="AM178"/>
  <c r="AN178" s="1"/>
  <c r="AM60"/>
  <c r="AN60" s="1"/>
  <c r="AM59"/>
  <c r="AN59" s="1"/>
  <c r="AR91"/>
  <c r="AR134"/>
  <c r="AQ159"/>
  <c r="AM144"/>
  <c r="AN144" s="1"/>
  <c r="AR117"/>
  <c r="AM167"/>
  <c r="AN167" s="1"/>
  <c r="AR44"/>
  <c r="AQ44"/>
  <c r="AM117"/>
  <c r="AN117" s="1"/>
  <c r="AQ172"/>
  <c r="AM131"/>
  <c r="AN131" s="1"/>
  <c r="AM125"/>
  <c r="AN125" s="1"/>
  <c r="AR164"/>
  <c r="AM16"/>
  <c r="AN16" s="1"/>
  <c r="AQ131"/>
  <c r="AM133"/>
  <c r="AN133" s="1"/>
  <c r="AQ125"/>
  <c r="AR154"/>
  <c r="AR92"/>
  <c r="AM21"/>
  <c r="AN21" s="1"/>
  <c r="AR13"/>
  <c r="AM122"/>
  <c r="AN122" s="1"/>
  <c r="AQ102"/>
  <c r="AQ166"/>
  <c r="AQ124"/>
  <c r="AQ154"/>
  <c r="AM174"/>
  <c r="AN174" s="1"/>
  <c r="AQ42"/>
  <c r="AM107"/>
  <c r="AN107" s="1"/>
  <c r="AM13"/>
  <c r="AN13" s="1"/>
  <c r="AQ133"/>
  <c r="AR124"/>
  <c r="AQ76"/>
  <c r="AR173"/>
  <c r="AR21"/>
  <c r="AR122"/>
  <c r="AM138"/>
  <c r="AN138" s="1"/>
  <c r="AM51"/>
  <c r="AN51" s="1"/>
  <c r="AQ174"/>
  <c r="AM123"/>
  <c r="AN123" s="1"/>
  <c r="AM173"/>
  <c r="AN173" s="1"/>
  <c r="AQ188"/>
  <c r="AQ81"/>
  <c r="AR97"/>
  <c r="AR160"/>
  <c r="AR107"/>
  <c r="AM247"/>
  <c r="AN247" s="1"/>
  <c r="AR247"/>
  <c r="AQ247"/>
  <c r="AM249"/>
  <c r="AN249" s="1"/>
  <c r="AQ249"/>
  <c r="AR249"/>
  <c r="AM252"/>
  <c r="AN252" s="1"/>
  <c r="AQ252"/>
  <c r="AR252"/>
  <c r="AM248"/>
  <c r="AN248" s="1"/>
  <c r="AQ248"/>
  <c r="AR248"/>
  <c r="AM253"/>
  <c r="AN253" s="1"/>
  <c r="AQ253"/>
  <c r="AR253"/>
  <c r="AM145"/>
  <c r="AN145" s="1"/>
  <c r="AQ68"/>
  <c r="AQ66"/>
  <c r="AM142"/>
  <c r="AN142" s="1"/>
  <c r="AR51"/>
  <c r="AM255"/>
  <c r="AN255" s="1"/>
  <c r="AR255"/>
  <c r="AQ255"/>
  <c r="AM250"/>
  <c r="AN250" s="1"/>
  <c r="AR250"/>
  <c r="AQ250"/>
  <c r="AM256"/>
  <c r="AN256" s="1"/>
  <c r="AR256"/>
  <c r="AQ256"/>
  <c r="AM245"/>
  <c r="AN245" s="1"/>
  <c r="AR245"/>
  <c r="AQ245"/>
  <c r="AM84"/>
  <c r="AN84" s="1"/>
  <c r="AR149"/>
  <c r="AR11"/>
  <c r="AQ30"/>
  <c r="AR118"/>
  <c r="AM14"/>
  <c r="AN14" s="1"/>
  <c r="AR84"/>
  <c r="AR71"/>
  <c r="AM251"/>
  <c r="AN251" s="1"/>
  <c r="AQ251"/>
  <c r="AR251"/>
  <c r="AM254"/>
  <c r="AN254" s="1"/>
  <c r="AR254"/>
  <c r="AQ254"/>
  <c r="AR145"/>
  <c r="AM71"/>
  <c r="AN71" s="1"/>
  <c r="AR14"/>
  <c r="AQ171"/>
  <c r="AR42"/>
  <c r="AM159"/>
  <c r="AN159" s="1"/>
  <c r="AM259"/>
  <c r="AN259" s="1"/>
  <c r="AQ259"/>
  <c r="AR259"/>
  <c r="AM258"/>
  <c r="AN258" s="1"/>
  <c r="AQ258"/>
  <c r="AR258"/>
  <c r="AM246"/>
  <c r="AN246" s="1"/>
  <c r="AQ246"/>
  <c r="AR246"/>
  <c r="AM257"/>
  <c r="AN257" s="1"/>
  <c r="AR257"/>
  <c r="AQ257"/>
  <c r="AM260"/>
  <c r="AN260" s="1"/>
  <c r="AQ260"/>
  <c r="AR260"/>
  <c r="AR142"/>
  <c r="AR171"/>
  <c r="AQ140"/>
  <c r="AM212"/>
  <c r="AN212" s="1"/>
  <c r="AR212"/>
  <c r="AQ212"/>
  <c r="AM224"/>
  <c r="AN224" s="1"/>
  <c r="AQ224"/>
  <c r="AR224"/>
  <c r="AM227"/>
  <c r="AN227" s="1"/>
  <c r="AQ227"/>
  <c r="AR227"/>
  <c r="AM213"/>
  <c r="AN213" s="1"/>
  <c r="AQ213"/>
  <c r="AR213"/>
  <c r="AM239"/>
  <c r="AN239" s="1"/>
  <c r="AQ239"/>
  <c r="AR239"/>
  <c r="AM222"/>
  <c r="AN222" s="1"/>
  <c r="AR222"/>
  <c r="AQ222"/>
  <c r="AM219"/>
  <c r="AN219" s="1"/>
  <c r="AQ219"/>
  <c r="AR219"/>
  <c r="AM207"/>
  <c r="AN207" s="1"/>
  <c r="AQ207"/>
  <c r="AR207"/>
  <c r="AM209"/>
  <c r="AN209" s="1"/>
  <c r="AR209"/>
  <c r="AQ209"/>
  <c r="AM234"/>
  <c r="AN234" s="1"/>
  <c r="AR234"/>
  <c r="AQ234"/>
  <c r="AM230"/>
  <c r="AN230" s="1"/>
  <c r="AQ230"/>
  <c r="AR230"/>
  <c r="AM210"/>
  <c r="AN210" s="1"/>
  <c r="AQ210"/>
  <c r="AR210"/>
  <c r="AM242"/>
  <c r="AN242" s="1"/>
  <c r="AQ242"/>
  <c r="AR242"/>
  <c r="AR46"/>
  <c r="AQ175"/>
  <c r="AM156"/>
  <c r="AN156" s="1"/>
  <c r="AR33"/>
  <c r="AR186"/>
  <c r="AQ46"/>
  <c r="AR175"/>
  <c r="AR156"/>
  <c r="AQ63"/>
  <c r="AM231"/>
  <c r="AN231" s="1"/>
  <c r="AQ231"/>
  <c r="AR231"/>
  <c r="AM237"/>
  <c r="AN237" s="1"/>
  <c r="AR237"/>
  <c r="AQ237"/>
  <c r="AM217"/>
  <c r="AN217" s="1"/>
  <c r="AQ217"/>
  <c r="AR217"/>
  <c r="AM235"/>
  <c r="AN235" s="1"/>
  <c r="AR235"/>
  <c r="AQ235"/>
  <c r="AM223"/>
  <c r="AN223" s="1"/>
  <c r="AQ223"/>
  <c r="AR223"/>
  <c r="AM211"/>
  <c r="AN211" s="1"/>
  <c r="AQ211"/>
  <c r="AR211"/>
  <c r="AM238"/>
  <c r="AN238" s="1"/>
  <c r="AQ238"/>
  <c r="AR238"/>
  <c r="AM226"/>
  <c r="AN226" s="1"/>
  <c r="AR226"/>
  <c r="AQ226"/>
  <c r="AM203"/>
  <c r="AN203" s="1"/>
  <c r="AQ203"/>
  <c r="AR203"/>
  <c r="AM244"/>
  <c r="AN244" s="1"/>
  <c r="AQ244"/>
  <c r="AR244"/>
  <c r="AM236"/>
  <c r="AN236" s="1"/>
  <c r="AQ236"/>
  <c r="AR236"/>
  <c r="AQ33"/>
  <c r="AM232"/>
  <c r="AN232" s="1"/>
  <c r="AQ232"/>
  <c r="AR232"/>
  <c r="AM216"/>
  <c r="AN216" s="1"/>
  <c r="AQ216"/>
  <c r="AR216"/>
  <c r="AM206"/>
  <c r="AN206" s="1"/>
  <c r="AQ206"/>
  <c r="AR206"/>
  <c r="AM214"/>
  <c r="AN214" s="1"/>
  <c r="AQ214"/>
  <c r="AR214"/>
  <c r="AM221"/>
  <c r="AN221" s="1"/>
  <c r="AQ221"/>
  <c r="AR221"/>
  <c r="AM208"/>
  <c r="AN208" s="1"/>
  <c r="AQ208"/>
  <c r="AR208"/>
  <c r="AR172"/>
  <c r="AQ178"/>
  <c r="AM188"/>
  <c r="AN188" s="1"/>
  <c r="AM81"/>
  <c r="AN81" s="1"/>
  <c r="AM63"/>
  <c r="AN63" s="1"/>
  <c r="AM205"/>
  <c r="AN205" s="1"/>
  <c r="AQ205"/>
  <c r="AR205"/>
  <c r="AM229"/>
  <c r="AN229" s="1"/>
  <c r="AR229"/>
  <c r="AQ229"/>
  <c r="AM241"/>
  <c r="AN241" s="1"/>
  <c r="AR241"/>
  <c r="AQ241"/>
  <c r="AM233"/>
  <c r="AN233" s="1"/>
  <c r="AR233"/>
  <c r="AQ233"/>
  <c r="AM218"/>
  <c r="AN218" s="1"/>
  <c r="AR218"/>
  <c r="AQ218"/>
  <c r="AM220"/>
  <c r="AN220" s="1"/>
  <c r="AQ220"/>
  <c r="AR220"/>
  <c r="AM228"/>
  <c r="AN228" s="1"/>
  <c r="AR228"/>
  <c r="AQ228"/>
  <c r="AM225"/>
  <c r="AN225" s="1"/>
  <c r="AQ225"/>
  <c r="AR225"/>
  <c r="AM243"/>
  <c r="AN243" s="1"/>
  <c r="AR243"/>
  <c r="AQ243"/>
  <c r="AM215"/>
  <c r="AN215" s="1"/>
  <c r="AQ215"/>
  <c r="AR215"/>
  <c r="AM204"/>
  <c r="AN204" s="1"/>
  <c r="AQ204"/>
  <c r="AR204"/>
  <c r="AM240"/>
  <c r="AN240" s="1"/>
  <c r="AQ240"/>
  <c r="AR240"/>
  <c r="AQ120"/>
  <c r="AM149"/>
  <c r="AN149" s="1"/>
  <c r="AM30"/>
  <c r="AN30" s="1"/>
  <c r="AM45"/>
  <c r="AN45" s="1"/>
  <c r="AR45"/>
  <c r="AM128"/>
  <c r="AN128" s="1"/>
  <c r="AM61"/>
  <c r="AN61" s="1"/>
  <c r="AQ104"/>
  <c r="AR104"/>
  <c r="AM104"/>
  <c r="AN104" s="1"/>
  <c r="AR128"/>
  <c r="AQ61"/>
  <c r="AM66"/>
  <c r="AN66" s="1"/>
  <c r="AM41"/>
  <c r="AN41" s="1"/>
  <c r="AR41"/>
  <c r="AM196"/>
  <c r="AN196" s="1"/>
  <c r="AQ196"/>
  <c r="AM17"/>
  <c r="AN17" s="1"/>
  <c r="AQ87"/>
  <c r="AQ32"/>
  <c r="AR17"/>
  <c r="AM97"/>
  <c r="AN97" s="1"/>
  <c r="AR87"/>
  <c r="AR78"/>
  <c r="AM183"/>
  <c r="AN183" s="1"/>
  <c r="AQ183"/>
  <c r="AM186"/>
  <c r="AN186" s="1"/>
  <c r="AM78"/>
  <c r="AN78" s="1"/>
  <c r="AM120"/>
  <c r="AN120" s="1"/>
  <c r="AR123"/>
  <c r="AQ182"/>
  <c r="AR90"/>
  <c r="AR140"/>
  <c r="AR200"/>
  <c r="AM90"/>
  <c r="AN90" s="1"/>
  <c r="AR32"/>
  <c r="AQ96"/>
  <c r="AM136"/>
  <c r="AN136" s="1"/>
  <c r="AM182"/>
  <c r="AN182" s="1"/>
  <c r="AQ136"/>
  <c r="AM200"/>
  <c r="AN200" s="1"/>
  <c r="AM20"/>
  <c r="AN20" s="1"/>
  <c r="AM77"/>
  <c r="AN77" s="1"/>
  <c r="AR20"/>
  <c r="AQ77"/>
  <c r="AM96"/>
  <c r="AN96" s="1"/>
  <c r="AM28"/>
  <c r="AN28" s="1"/>
  <c r="AR28"/>
  <c r="AQ28"/>
  <c r="AM15"/>
  <c r="AN15" s="1"/>
  <c r="AQ15"/>
  <c r="AR15"/>
  <c r="AQ69"/>
  <c r="AM69"/>
  <c r="AN69" s="1"/>
  <c r="AR69"/>
  <c r="AM184"/>
  <c r="AN184" s="1"/>
  <c r="AM135"/>
  <c r="AN135" s="1"/>
  <c r="AQ184"/>
  <c r="AR135"/>
  <c r="AM155"/>
  <c r="AN155" s="1"/>
  <c r="AQ155"/>
  <c r="AR155"/>
  <c r="AM52"/>
  <c r="AN52" s="1"/>
  <c r="AR52"/>
  <c r="AQ50"/>
  <c r="AR50"/>
  <c r="AM50"/>
  <c r="AN50" s="1"/>
  <c r="B7" i="2" l="1"/>
  <c r="B8"/>
  <c r="E43"/>
  <c r="E3"/>
  <c r="D6" i="3"/>
  <c r="E2" i="2"/>
  <c r="E66"/>
  <c r="E16"/>
  <c r="E15"/>
  <c r="E8"/>
  <c r="E21"/>
  <c r="E22"/>
  <c r="E64"/>
  <c r="E41"/>
  <c r="E17"/>
  <c r="E5"/>
  <c r="E45"/>
  <c r="E24"/>
  <c r="E68"/>
  <c r="E54"/>
  <c r="E47"/>
  <c r="E6"/>
  <c r="E12"/>
  <c r="E27"/>
  <c r="E9"/>
  <c r="E34"/>
  <c r="E37"/>
  <c r="E14"/>
  <c r="E40"/>
  <c r="E50"/>
  <c r="E69"/>
  <c r="E63"/>
  <c r="E30"/>
  <c r="E49"/>
  <c r="E10"/>
  <c r="E13"/>
  <c r="E36"/>
  <c r="E60"/>
  <c r="E32"/>
  <c r="E39"/>
  <c r="E20"/>
  <c r="E42"/>
  <c r="E70"/>
  <c r="E55"/>
  <c r="E58"/>
  <c r="E44"/>
  <c r="E53"/>
  <c r="E61"/>
  <c r="E7"/>
  <c r="E38"/>
  <c r="E11"/>
  <c r="E31"/>
  <c r="E65"/>
  <c r="E57"/>
  <c r="E62"/>
  <c r="E59"/>
  <c r="E19"/>
  <c r="E51"/>
  <c r="E35"/>
  <c r="E52"/>
  <c r="E18"/>
  <c r="E26"/>
  <c r="E33"/>
  <c r="E46"/>
  <c r="E4"/>
  <c r="E29"/>
  <c r="E48"/>
  <c r="E56"/>
  <c r="E23"/>
  <c r="E67"/>
  <c r="E25"/>
  <c r="E28"/>
  <c r="AQ2" i="4"/>
  <c r="AV2"/>
  <c r="AU2"/>
  <c r="E74" i="2"/>
  <c r="E97"/>
  <c r="E80"/>
  <c r="E78"/>
  <c r="E75"/>
  <c r="E71"/>
  <c r="E94"/>
  <c r="E89"/>
  <c r="E92"/>
  <c r="E87"/>
  <c r="E99"/>
  <c r="E100"/>
  <c r="E93"/>
  <c r="E72"/>
  <c r="E76"/>
  <c r="E82"/>
  <c r="E90"/>
  <c r="E98"/>
  <c r="E88"/>
  <c r="E85"/>
  <c r="E86"/>
  <c r="E83"/>
  <c r="E101"/>
  <c r="E96"/>
  <c r="E91"/>
  <c r="E77"/>
  <c r="E79"/>
  <c r="E84"/>
  <c r="E73"/>
  <c r="E81"/>
  <c r="E95"/>
  <c r="AU3" i="4"/>
  <c r="AV3"/>
  <c r="AQ3"/>
  <c r="U58" i="1"/>
  <c r="B5"/>
  <c r="B6"/>
  <c r="D21" l="1"/>
  <c r="X5" i="3" s="1"/>
  <c r="X105" s="1"/>
  <c r="D98" i="1"/>
  <c r="CW5" i="3" s="1"/>
  <c r="D95" i="1"/>
  <c r="CT5" i="3" s="1"/>
  <c r="D99" i="1"/>
  <c r="CX5" i="3" s="1"/>
  <c r="D97" i="1"/>
  <c r="CV5" i="3" s="1"/>
  <c r="D100" i="1"/>
  <c r="CY5" i="3" s="1"/>
  <c r="D101" i="1"/>
  <c r="CZ5" i="3" s="1"/>
  <c r="D94" i="1"/>
  <c r="CS5" i="3" s="1"/>
  <c r="D96" i="1"/>
  <c r="CU5" i="3" s="1"/>
  <c r="D88" i="1"/>
  <c r="CM5" i="3" s="1"/>
  <c r="D78" i="1"/>
  <c r="CC5" i="3" s="1"/>
  <c r="D70" i="1"/>
  <c r="BU5" i="3" s="1"/>
  <c r="D66" i="1"/>
  <c r="BQ5" i="3" s="1"/>
  <c r="D76" i="1"/>
  <c r="CA5" i="3" s="1"/>
  <c r="D62" i="1"/>
  <c r="BM5" i="3" s="1"/>
  <c r="D84" i="1"/>
  <c r="CI5" i="3" s="1"/>
  <c r="D74" i="1"/>
  <c r="BY5" i="3" s="1"/>
  <c r="D63" i="1"/>
  <c r="BN5" i="3" s="1"/>
  <c r="D89" i="1"/>
  <c r="CN5" i="3" s="1"/>
  <c r="D79" i="1"/>
  <c r="CD5" i="3" s="1"/>
  <c r="D71" i="1"/>
  <c r="BV5" i="3" s="1"/>
  <c r="D91" i="1"/>
  <c r="CP5" i="3" s="1"/>
  <c r="D73" i="1"/>
  <c r="BX5" i="3" s="1"/>
  <c r="D82" i="1"/>
  <c r="CG5" i="3" s="1"/>
  <c r="D68" i="1"/>
  <c r="BS5" i="3" s="1"/>
  <c r="D64" i="1"/>
  <c r="BO5" i="3" s="1"/>
  <c r="D65" i="1"/>
  <c r="BP5" i="3" s="1"/>
  <c r="D90" i="1"/>
  <c r="CO5" i="3" s="1"/>
  <c r="D80" i="1"/>
  <c r="CE5" i="3" s="1"/>
  <c r="D75" i="1"/>
  <c r="BZ5" i="3" s="1"/>
  <c r="D72" i="1"/>
  <c r="BW5" i="3" s="1"/>
  <c r="D81" i="1"/>
  <c r="CF5" i="3" s="1"/>
  <c r="D67" i="1"/>
  <c r="BR5" i="3" s="1"/>
  <c r="D92" i="1"/>
  <c r="CQ5" i="3" s="1"/>
  <c r="D77" i="1"/>
  <c r="CB5" i="3" s="1"/>
  <c r="D86" i="1"/>
  <c r="CK5" i="3" s="1"/>
  <c r="D93" i="1"/>
  <c r="CR5" i="3" s="1"/>
  <c r="D85" i="1"/>
  <c r="CJ5" i="3" s="1"/>
  <c r="D83" i="1"/>
  <c r="CH5" i="3" s="1"/>
  <c r="D87" i="1"/>
  <c r="CL5" i="3" s="1"/>
  <c r="D69" i="1"/>
  <c r="BT5" i="3" s="1"/>
  <c r="D2" i="1"/>
  <c r="N9"/>
  <c r="D61"/>
  <c r="BL5" i="3" s="1"/>
  <c r="D47" i="1"/>
  <c r="AX5" i="3" s="1"/>
  <c r="D50" i="1"/>
  <c r="BA5" i="3" s="1"/>
  <c r="D37" i="1"/>
  <c r="AN5" i="3" s="1"/>
  <c r="D25" i="1"/>
  <c r="AB5" i="3" s="1"/>
  <c r="D8" i="1"/>
  <c r="K5" i="3" s="1"/>
  <c r="D44" i="1"/>
  <c r="AU5" i="3" s="1"/>
  <c r="D36" i="1"/>
  <c r="AM5" i="3" s="1"/>
  <c r="D48" i="1"/>
  <c r="AY5" i="3" s="1"/>
  <c r="D43" i="1"/>
  <c r="AT5" i="3" s="1"/>
  <c r="D18" i="1"/>
  <c r="U5" i="3" s="1"/>
  <c r="D60" i="1"/>
  <c r="BK5" i="3" s="1"/>
  <c r="D55" i="1"/>
  <c r="BF5" i="3" s="1"/>
  <c r="D51" i="1"/>
  <c r="BB5" i="3" s="1"/>
  <c r="D46" i="1"/>
  <c r="AW5" i="3" s="1"/>
  <c r="D42" i="1"/>
  <c r="AS5" i="3" s="1"/>
  <c r="D38" i="1"/>
  <c r="AO5" i="3" s="1"/>
  <c r="D34" i="1"/>
  <c r="AK5" i="3" s="1"/>
  <c r="D30" i="1"/>
  <c r="AG5" i="3" s="1"/>
  <c r="D26" i="1"/>
  <c r="AC5" i="3" s="1"/>
  <c r="D22" i="1"/>
  <c r="Y5" i="3" s="1"/>
  <c r="D17" i="1"/>
  <c r="T5" i="3" s="1"/>
  <c r="D12" i="1"/>
  <c r="O5" i="3" s="1"/>
  <c r="D58" i="1"/>
  <c r="BI5" i="3" s="1"/>
  <c r="D45" i="1"/>
  <c r="AV5" i="3" s="1"/>
  <c r="D33" i="1"/>
  <c r="AJ5" i="3" s="1"/>
  <c r="D16" i="1"/>
  <c r="S5" i="3" s="1"/>
  <c r="D32" i="1"/>
  <c r="AI5" i="3" s="1"/>
  <c r="D15" i="1"/>
  <c r="R5" i="3" s="1"/>
  <c r="D6" i="1"/>
  <c r="I5" i="3" s="1"/>
  <c r="D56" i="1"/>
  <c r="BG5" i="3" s="1"/>
  <c r="D59" i="1"/>
  <c r="BJ5" i="3" s="1"/>
  <c r="D11" i="1"/>
  <c r="N5" i="3" s="1"/>
  <c r="D10" i="1"/>
  <c r="M5" i="3" s="1"/>
  <c r="D9" i="1"/>
  <c r="L5" i="3" s="1"/>
  <c r="D54" i="1"/>
  <c r="BE5" i="3" s="1"/>
  <c r="D41" i="1"/>
  <c r="AR5" i="3" s="1"/>
  <c r="D29" i="1"/>
  <c r="AF5" i="3" s="1"/>
  <c r="D52" i="1"/>
  <c r="BC5" i="3" s="1"/>
  <c r="D39" i="1"/>
  <c r="AP5" i="3" s="1"/>
  <c r="D35" i="1"/>
  <c r="AL5" i="3" s="1"/>
  <c r="D23" i="1"/>
  <c r="Z5" i="3" s="1"/>
  <c r="D13" i="1"/>
  <c r="P5" i="3" s="1"/>
  <c r="D4" i="1"/>
  <c r="G5" i="3" s="1"/>
  <c r="D3" i="1"/>
  <c r="F5" i="3" s="1"/>
  <c r="D20" i="1"/>
  <c r="W5" i="3" s="1"/>
  <c r="N10" i="1"/>
  <c r="D7"/>
  <c r="J5" i="3" s="1"/>
  <c r="D57" i="1"/>
  <c r="BH5" i="3" s="1"/>
  <c r="D53" i="1"/>
  <c r="BD5" i="3" s="1"/>
  <c r="D49" i="1"/>
  <c r="AZ5" i="3" s="1"/>
  <c r="D40" i="1"/>
  <c r="AQ5" i="3" s="1"/>
  <c r="D28" i="1"/>
  <c r="AE5" i="3" s="1"/>
  <c r="D24" i="1"/>
  <c r="AA5" i="3" s="1"/>
  <c r="D19" i="1"/>
  <c r="V5" i="3" s="1"/>
  <c r="D14" i="1"/>
  <c r="Q5" i="3" s="1"/>
  <c r="D5" i="1"/>
  <c r="H5" i="3" s="1"/>
  <c r="D31" i="1"/>
  <c r="AH5" i="3" s="1"/>
  <c r="D27" i="1"/>
  <c r="AD5" i="3" s="1"/>
  <c r="E5" l="1"/>
  <c r="E94" s="1"/>
  <c r="B7" i="1"/>
  <c r="B8"/>
  <c r="X35" i="3"/>
  <c r="X100"/>
  <c r="X58"/>
  <c r="X73"/>
  <c r="X48"/>
  <c r="X26"/>
  <c r="X38"/>
  <c r="X85"/>
  <c r="X56"/>
  <c r="X62"/>
  <c r="X57"/>
  <c r="X64"/>
  <c r="X31"/>
  <c r="X29"/>
  <c r="X13"/>
  <c r="X90"/>
  <c r="X103"/>
  <c r="X40"/>
  <c r="X41"/>
  <c r="X32"/>
  <c r="X43"/>
  <c r="X37"/>
  <c r="X91"/>
  <c r="X47"/>
  <c r="X104"/>
  <c r="X21"/>
  <c r="X30"/>
  <c r="X6"/>
  <c r="X81"/>
  <c r="X71"/>
  <c r="X20"/>
  <c r="X14"/>
  <c r="X19"/>
  <c r="X28"/>
  <c r="X96"/>
  <c r="X49"/>
  <c r="X54"/>
  <c r="X61"/>
  <c r="X34"/>
  <c r="X42"/>
  <c r="X92"/>
  <c r="X87"/>
  <c r="X79"/>
  <c r="X63"/>
  <c r="X10"/>
  <c r="X59"/>
  <c r="X97"/>
  <c r="X75"/>
  <c r="X51"/>
  <c r="X69"/>
  <c r="X88"/>
  <c r="X9"/>
  <c r="X78"/>
  <c r="X11"/>
  <c r="X102"/>
  <c r="X46"/>
  <c r="X94"/>
  <c r="X95"/>
  <c r="X83"/>
  <c r="X16"/>
  <c r="X39"/>
  <c r="X22"/>
  <c r="X60"/>
  <c r="X98"/>
  <c r="X24"/>
  <c r="X44"/>
  <c r="X15"/>
  <c r="X65"/>
  <c r="X82"/>
  <c r="X84"/>
  <c r="X18"/>
  <c r="X93"/>
  <c r="X33"/>
  <c r="X50"/>
  <c r="X101"/>
  <c r="X72"/>
  <c r="X8"/>
  <c r="X52"/>
  <c r="X99"/>
  <c r="X25"/>
  <c r="X70"/>
  <c r="X77"/>
  <c r="X36"/>
  <c r="X66"/>
  <c r="X55"/>
  <c r="X7"/>
  <c r="X89"/>
  <c r="X67"/>
  <c r="X17"/>
  <c r="X80"/>
  <c r="X74"/>
  <c r="X86"/>
  <c r="X53"/>
  <c r="X12"/>
  <c r="X76"/>
  <c r="X23"/>
  <c r="X68"/>
  <c r="X27"/>
  <c r="X45"/>
  <c r="P105"/>
  <c r="P66"/>
  <c r="P55"/>
  <c r="P52"/>
  <c r="P94"/>
  <c r="P45"/>
  <c r="P95"/>
  <c r="P73"/>
  <c r="P27"/>
  <c r="P103"/>
  <c r="P71"/>
  <c r="P10"/>
  <c r="P41"/>
  <c r="P99"/>
  <c r="P60"/>
  <c r="P98"/>
  <c r="P40"/>
  <c r="P49"/>
  <c r="P68"/>
  <c r="P102"/>
  <c r="P104"/>
  <c r="P58"/>
  <c r="P26"/>
  <c r="P70"/>
  <c r="P39"/>
  <c r="P42"/>
  <c r="P92"/>
  <c r="P72"/>
  <c r="P77"/>
  <c r="P85"/>
  <c r="P78"/>
  <c r="P14"/>
  <c r="P46"/>
  <c r="P90"/>
  <c r="P63"/>
  <c r="P21"/>
  <c r="P12"/>
  <c r="P89"/>
  <c r="P75"/>
  <c r="P9"/>
  <c r="P8"/>
  <c r="P32"/>
  <c r="P11"/>
  <c r="P23"/>
  <c r="P67"/>
  <c r="P31"/>
  <c r="P38"/>
  <c r="P29"/>
  <c r="P30"/>
  <c r="P25"/>
  <c r="P34"/>
  <c r="P28"/>
  <c r="P43"/>
  <c r="P44"/>
  <c r="P19"/>
  <c r="P64"/>
  <c r="P51"/>
  <c r="P84"/>
  <c r="P74"/>
  <c r="P15"/>
  <c r="P6"/>
  <c r="P79"/>
  <c r="P69"/>
  <c r="P35"/>
  <c r="P13"/>
  <c r="P22"/>
  <c r="P88"/>
  <c r="P61"/>
  <c r="P96"/>
  <c r="P87"/>
  <c r="P54"/>
  <c r="P80"/>
  <c r="P82"/>
  <c r="P53"/>
  <c r="P36"/>
  <c r="P97"/>
  <c r="P65"/>
  <c r="P20"/>
  <c r="P24"/>
  <c r="P16"/>
  <c r="P33"/>
  <c r="P57"/>
  <c r="P59"/>
  <c r="P47"/>
  <c r="P93"/>
  <c r="P81"/>
  <c r="P83"/>
  <c r="P17"/>
  <c r="P76"/>
  <c r="P100"/>
  <c r="P7"/>
  <c r="P86"/>
  <c r="P62"/>
  <c r="P50"/>
  <c r="P101"/>
  <c r="P18"/>
  <c r="P48"/>
  <c r="P56"/>
  <c r="P37"/>
  <c r="P91"/>
  <c r="AG99"/>
  <c r="AG15"/>
  <c r="AG52"/>
  <c r="AG73"/>
  <c r="AG95"/>
  <c r="AG55"/>
  <c r="AG20"/>
  <c r="AG67"/>
  <c r="AG58"/>
  <c r="AG94"/>
  <c r="AG10"/>
  <c r="AG45"/>
  <c r="AG105"/>
  <c r="AG60"/>
  <c r="AG71"/>
  <c r="AG41"/>
  <c r="AG98"/>
  <c r="AG49"/>
  <c r="AG72"/>
  <c r="AG59"/>
  <c r="AG46"/>
  <c r="AG102"/>
  <c r="AG81"/>
  <c r="AG38"/>
  <c r="AG66"/>
  <c r="AG26"/>
  <c r="AG32"/>
  <c r="AG89"/>
  <c r="AG42"/>
  <c r="AG103"/>
  <c r="AG104"/>
  <c r="AG78"/>
  <c r="AG12"/>
  <c r="AG61"/>
  <c r="AG13"/>
  <c r="AG6"/>
  <c r="AG22"/>
  <c r="AG40"/>
  <c r="AG36"/>
  <c r="AG30"/>
  <c r="AG75"/>
  <c r="AG79"/>
  <c r="AG27"/>
  <c r="AG29"/>
  <c r="AG11"/>
  <c r="AG101"/>
  <c r="AG21"/>
  <c r="AG96"/>
  <c r="AG35"/>
  <c r="AG14"/>
  <c r="AG63"/>
  <c r="AG83"/>
  <c r="AG19"/>
  <c r="AG80"/>
  <c r="AG53"/>
  <c r="AG74"/>
  <c r="AG77"/>
  <c r="AG23"/>
  <c r="AG34"/>
  <c r="AG43"/>
  <c r="AG64"/>
  <c r="AG51"/>
  <c r="AG31"/>
  <c r="AG87"/>
  <c r="AG88"/>
  <c r="AG56"/>
  <c r="AG24"/>
  <c r="AG100"/>
  <c r="AG76"/>
  <c r="AG86"/>
  <c r="AG91"/>
  <c r="AG62"/>
  <c r="AG68"/>
  <c r="AG70"/>
  <c r="AG84"/>
  <c r="AG97"/>
  <c r="AG50"/>
  <c r="AG92"/>
  <c r="AG82"/>
  <c r="AG37"/>
  <c r="AG90"/>
  <c r="AG8"/>
  <c r="AG85"/>
  <c r="AG28"/>
  <c r="AG44"/>
  <c r="AG54"/>
  <c r="AG69"/>
  <c r="AG47"/>
  <c r="AG18"/>
  <c r="AG25"/>
  <c r="AG39"/>
  <c r="AG9"/>
  <c r="AG33"/>
  <c r="AG65"/>
  <c r="AG16"/>
  <c r="AG48"/>
  <c r="AG7"/>
  <c r="AG93"/>
  <c r="AG17"/>
  <c r="AG57"/>
  <c r="CY52"/>
  <c r="CY72"/>
  <c r="CY98"/>
  <c r="CY66"/>
  <c r="CY45"/>
  <c r="CY14"/>
  <c r="CY94"/>
  <c r="CY103"/>
  <c r="CY49"/>
  <c r="CY95"/>
  <c r="CY67"/>
  <c r="CY71"/>
  <c r="CY10"/>
  <c r="CY41"/>
  <c r="CY105"/>
  <c r="CY107" s="1"/>
  <c r="CY59"/>
  <c r="CY40"/>
  <c r="CY73"/>
  <c r="CY68"/>
  <c r="CY90"/>
  <c r="CY63"/>
  <c r="CY70"/>
  <c r="CY31"/>
  <c r="CY81"/>
  <c r="CY104"/>
  <c r="CY99"/>
  <c r="CY15"/>
  <c r="CY58"/>
  <c r="CY20"/>
  <c r="CY78"/>
  <c r="CY32"/>
  <c r="CY101"/>
  <c r="CY75"/>
  <c r="CY9"/>
  <c r="CY83"/>
  <c r="CY89"/>
  <c r="CY8"/>
  <c r="CY85"/>
  <c r="CY30"/>
  <c r="CY28"/>
  <c r="CY102"/>
  <c r="CY92"/>
  <c r="CY43"/>
  <c r="CY54"/>
  <c r="CY21"/>
  <c r="CY11"/>
  <c r="CY23"/>
  <c r="CY87"/>
  <c r="CY38"/>
  <c r="CY50"/>
  <c r="CY6"/>
  <c r="CY33"/>
  <c r="CY35"/>
  <c r="CY76"/>
  <c r="CY60"/>
  <c r="CY22"/>
  <c r="CY96"/>
  <c r="CY34"/>
  <c r="CY82"/>
  <c r="CY44"/>
  <c r="CY74"/>
  <c r="CY77"/>
  <c r="CY26"/>
  <c r="CY12"/>
  <c r="CY93"/>
  <c r="CY19"/>
  <c r="CY53"/>
  <c r="CY37"/>
  <c r="CY16"/>
  <c r="CY80"/>
  <c r="CY36"/>
  <c r="CY61"/>
  <c r="CY13"/>
  <c r="CY51"/>
  <c r="CY84"/>
  <c r="CY100"/>
  <c r="CY62"/>
  <c r="CY97"/>
  <c r="CY88"/>
  <c r="CY79"/>
  <c r="CY64"/>
  <c r="CY69"/>
  <c r="CY57"/>
  <c r="CY47"/>
  <c r="CY25"/>
  <c r="CY42"/>
  <c r="CY17"/>
  <c r="CY48"/>
  <c r="CY56"/>
  <c r="CY24"/>
  <c r="CY65"/>
  <c r="CY27"/>
  <c r="CY18"/>
  <c r="CY91"/>
  <c r="CY55"/>
  <c r="CY46"/>
  <c r="CY39"/>
  <c r="CY29"/>
  <c r="CY7"/>
  <c r="CY86"/>
  <c r="AQ55"/>
  <c r="AQ73"/>
  <c r="AQ66"/>
  <c r="AQ40"/>
  <c r="AQ52"/>
  <c r="AQ94"/>
  <c r="AQ72"/>
  <c r="AQ15"/>
  <c r="AQ67"/>
  <c r="AQ58"/>
  <c r="AQ95"/>
  <c r="AQ98"/>
  <c r="AQ71"/>
  <c r="AQ49"/>
  <c r="AQ103"/>
  <c r="AQ14"/>
  <c r="AQ27"/>
  <c r="AQ77"/>
  <c r="AQ20"/>
  <c r="AQ10"/>
  <c r="AQ26"/>
  <c r="AQ104"/>
  <c r="AQ99"/>
  <c r="AQ31"/>
  <c r="AQ81"/>
  <c r="AQ45"/>
  <c r="AQ68"/>
  <c r="AQ90"/>
  <c r="AQ8"/>
  <c r="AQ105"/>
  <c r="AQ70"/>
  <c r="AQ39"/>
  <c r="AQ92"/>
  <c r="AQ63"/>
  <c r="AQ85"/>
  <c r="AQ13"/>
  <c r="AQ23"/>
  <c r="AQ59"/>
  <c r="AQ38"/>
  <c r="AQ101"/>
  <c r="AQ75"/>
  <c r="AQ79"/>
  <c r="AQ41"/>
  <c r="AQ89"/>
  <c r="AQ11"/>
  <c r="AQ6"/>
  <c r="AQ102"/>
  <c r="AQ82"/>
  <c r="AQ28"/>
  <c r="AQ87"/>
  <c r="AQ33"/>
  <c r="AQ60"/>
  <c r="AQ34"/>
  <c r="AQ64"/>
  <c r="AQ69"/>
  <c r="AQ80"/>
  <c r="AQ35"/>
  <c r="AQ12"/>
  <c r="AQ29"/>
  <c r="AQ30"/>
  <c r="AQ44"/>
  <c r="AQ18"/>
  <c r="AQ46"/>
  <c r="AQ32"/>
  <c r="AQ61"/>
  <c r="AQ43"/>
  <c r="AQ19"/>
  <c r="AQ91"/>
  <c r="AQ88"/>
  <c r="AQ53"/>
  <c r="AQ56"/>
  <c r="AQ86"/>
  <c r="AQ42"/>
  <c r="AQ9"/>
  <c r="AQ51"/>
  <c r="AQ17"/>
  <c r="AQ84"/>
  <c r="AQ76"/>
  <c r="AQ16"/>
  <c r="AQ47"/>
  <c r="AQ7"/>
  <c r="AQ78"/>
  <c r="AQ50"/>
  <c r="AQ22"/>
  <c r="AQ57"/>
  <c r="AQ37"/>
  <c r="AQ36"/>
  <c r="AQ21"/>
  <c r="AQ54"/>
  <c r="AQ74"/>
  <c r="AQ93"/>
  <c r="AQ24"/>
  <c r="AQ100"/>
  <c r="AQ65"/>
  <c r="AQ62"/>
  <c r="AQ83"/>
  <c r="AQ96"/>
  <c r="AQ25"/>
  <c r="AQ97"/>
  <c r="AQ48"/>
  <c r="G94"/>
  <c r="G45"/>
  <c r="G98"/>
  <c r="G59"/>
  <c r="G95"/>
  <c r="G40"/>
  <c r="G99"/>
  <c r="G14"/>
  <c r="G55"/>
  <c r="G72"/>
  <c r="G41"/>
  <c r="G66"/>
  <c r="G49"/>
  <c r="G15"/>
  <c r="G27"/>
  <c r="G103"/>
  <c r="G71"/>
  <c r="G46"/>
  <c r="G102"/>
  <c r="G52"/>
  <c r="G10"/>
  <c r="G77"/>
  <c r="G26"/>
  <c r="G90"/>
  <c r="G63"/>
  <c r="G8"/>
  <c r="G20"/>
  <c r="G67"/>
  <c r="G73"/>
  <c r="G70"/>
  <c r="G81"/>
  <c r="G104"/>
  <c r="G32"/>
  <c r="G31"/>
  <c r="G89"/>
  <c r="G6"/>
  <c r="G22"/>
  <c r="G79"/>
  <c r="G58"/>
  <c r="G21"/>
  <c r="G29"/>
  <c r="G30"/>
  <c r="G23"/>
  <c r="G9"/>
  <c r="G105"/>
  <c r="G68"/>
  <c r="G38"/>
  <c r="G61"/>
  <c r="G11"/>
  <c r="G96"/>
  <c r="G39"/>
  <c r="G13"/>
  <c r="G101"/>
  <c r="G25"/>
  <c r="G87"/>
  <c r="G54"/>
  <c r="G76"/>
  <c r="G42"/>
  <c r="G88"/>
  <c r="G93"/>
  <c r="G53"/>
  <c r="G57"/>
  <c r="G75"/>
  <c r="G36"/>
  <c r="G92"/>
  <c r="G43"/>
  <c r="G33"/>
  <c r="G35"/>
  <c r="G86"/>
  <c r="G47"/>
  <c r="G37"/>
  <c r="G80"/>
  <c r="G16"/>
  <c r="G78"/>
  <c r="G85"/>
  <c r="G56"/>
  <c r="G91"/>
  <c r="G34"/>
  <c r="G19"/>
  <c r="G64"/>
  <c r="G100"/>
  <c r="G65"/>
  <c r="G60"/>
  <c r="G97"/>
  <c r="G7"/>
  <c r="G12"/>
  <c r="G83"/>
  <c r="G17"/>
  <c r="G18"/>
  <c r="G62"/>
  <c r="G82"/>
  <c r="G50"/>
  <c r="G28"/>
  <c r="G44"/>
  <c r="G51"/>
  <c r="G84"/>
  <c r="G74"/>
  <c r="G48"/>
  <c r="G69"/>
  <c r="G24"/>
  <c r="BK73"/>
  <c r="BK72"/>
  <c r="BK98"/>
  <c r="BK95"/>
  <c r="BK52"/>
  <c r="BK14"/>
  <c r="BK20"/>
  <c r="BK15"/>
  <c r="BK41"/>
  <c r="BK66"/>
  <c r="BK94"/>
  <c r="BK77"/>
  <c r="BK40"/>
  <c r="BK59"/>
  <c r="BK27"/>
  <c r="BK49"/>
  <c r="BK67"/>
  <c r="BK105"/>
  <c r="BK58"/>
  <c r="BK90"/>
  <c r="BK99"/>
  <c r="BK103"/>
  <c r="BK68"/>
  <c r="BK104"/>
  <c r="BK26"/>
  <c r="BK31"/>
  <c r="BK81"/>
  <c r="BK60"/>
  <c r="BK70"/>
  <c r="BK10"/>
  <c r="BK50"/>
  <c r="BK42"/>
  <c r="BK96"/>
  <c r="BK46"/>
  <c r="BK36"/>
  <c r="BK85"/>
  <c r="BK39"/>
  <c r="BK29"/>
  <c r="BK13"/>
  <c r="BK75"/>
  <c r="BK23"/>
  <c r="BK12"/>
  <c r="BK6"/>
  <c r="BK43"/>
  <c r="BK87"/>
  <c r="BK71"/>
  <c r="BK89"/>
  <c r="BK30"/>
  <c r="BK88"/>
  <c r="BK93"/>
  <c r="BK64"/>
  <c r="BK84"/>
  <c r="BK74"/>
  <c r="BK102"/>
  <c r="BK38"/>
  <c r="BK78"/>
  <c r="BK9"/>
  <c r="BK54"/>
  <c r="BK53"/>
  <c r="BK86"/>
  <c r="BK63"/>
  <c r="BK11"/>
  <c r="BK19"/>
  <c r="BK18"/>
  <c r="BK55"/>
  <c r="BK8"/>
  <c r="BK101"/>
  <c r="BK92"/>
  <c r="BK28"/>
  <c r="BK17"/>
  <c r="BK56"/>
  <c r="BK97"/>
  <c r="BK25"/>
  <c r="BK34"/>
  <c r="BK35"/>
  <c r="BK48"/>
  <c r="BK44"/>
  <c r="BK22"/>
  <c r="BK33"/>
  <c r="BK24"/>
  <c r="BK61"/>
  <c r="BK47"/>
  <c r="BK62"/>
  <c r="BK21"/>
  <c r="BK91"/>
  <c r="BK80"/>
  <c r="BK76"/>
  <c r="BK57"/>
  <c r="BK37"/>
  <c r="BK45"/>
  <c r="BK83"/>
  <c r="BK79"/>
  <c r="BK82"/>
  <c r="BK100"/>
  <c r="BK65"/>
  <c r="BK16"/>
  <c r="BK32"/>
  <c r="BK51"/>
  <c r="BK69"/>
  <c r="BK7"/>
  <c r="AN95"/>
  <c r="AN73"/>
  <c r="AN20"/>
  <c r="AN99"/>
  <c r="AN40"/>
  <c r="AN15"/>
  <c r="AN98"/>
  <c r="AN66"/>
  <c r="AN67"/>
  <c r="AN58"/>
  <c r="AN49"/>
  <c r="AN14"/>
  <c r="AN103"/>
  <c r="AN41"/>
  <c r="AN59"/>
  <c r="AN27"/>
  <c r="AN46"/>
  <c r="AN94"/>
  <c r="AN10"/>
  <c r="AN68"/>
  <c r="AN102"/>
  <c r="AN31"/>
  <c r="AN8"/>
  <c r="AN52"/>
  <c r="AN63"/>
  <c r="AN60"/>
  <c r="AN90"/>
  <c r="AN21"/>
  <c r="AN42"/>
  <c r="AN6"/>
  <c r="AN55"/>
  <c r="AN45"/>
  <c r="AN105"/>
  <c r="AN81"/>
  <c r="AN12"/>
  <c r="AN26"/>
  <c r="AN38"/>
  <c r="AN22"/>
  <c r="AN23"/>
  <c r="AN72"/>
  <c r="AN71"/>
  <c r="AN104"/>
  <c r="AN83"/>
  <c r="AN29"/>
  <c r="AN50"/>
  <c r="AN11"/>
  <c r="AN79"/>
  <c r="AN25"/>
  <c r="AN82"/>
  <c r="AN78"/>
  <c r="AN75"/>
  <c r="AN28"/>
  <c r="AN44"/>
  <c r="AN51"/>
  <c r="AN74"/>
  <c r="AN85"/>
  <c r="AN32"/>
  <c r="AN13"/>
  <c r="AN18"/>
  <c r="AN61"/>
  <c r="AN89"/>
  <c r="AN92"/>
  <c r="AN19"/>
  <c r="AN76"/>
  <c r="AN39"/>
  <c r="AN93"/>
  <c r="AN35"/>
  <c r="AN86"/>
  <c r="AN100"/>
  <c r="AN30"/>
  <c r="AN96"/>
  <c r="AN34"/>
  <c r="AN43"/>
  <c r="AN33"/>
  <c r="AN37"/>
  <c r="AN16"/>
  <c r="AN62"/>
  <c r="AN77"/>
  <c r="AN53"/>
  <c r="AN17"/>
  <c r="AN80"/>
  <c r="AN57"/>
  <c r="AN56"/>
  <c r="AN7"/>
  <c r="AN87"/>
  <c r="AN88"/>
  <c r="AN91"/>
  <c r="AN47"/>
  <c r="AN24"/>
  <c r="AN36"/>
  <c r="AN70"/>
  <c r="AN54"/>
  <c r="AN101"/>
  <c r="AN9"/>
  <c r="AN48"/>
  <c r="AN97"/>
  <c r="AN64"/>
  <c r="AN69"/>
  <c r="AN84"/>
  <c r="AN65"/>
  <c r="CH94"/>
  <c r="CH55"/>
  <c r="CH15"/>
  <c r="CH67"/>
  <c r="CH95"/>
  <c r="CH45"/>
  <c r="CH105"/>
  <c r="CH27"/>
  <c r="CH49"/>
  <c r="CH20"/>
  <c r="CH40"/>
  <c r="CH58"/>
  <c r="CH77"/>
  <c r="CH72"/>
  <c r="CH103"/>
  <c r="CH52"/>
  <c r="CH14"/>
  <c r="CH98"/>
  <c r="CH66"/>
  <c r="CH59"/>
  <c r="CH60"/>
  <c r="CH10"/>
  <c r="CH8"/>
  <c r="CH41"/>
  <c r="CH31"/>
  <c r="CH81"/>
  <c r="CH104"/>
  <c r="CH85"/>
  <c r="CH36"/>
  <c r="CH102"/>
  <c r="CH12"/>
  <c r="CH9"/>
  <c r="CH99"/>
  <c r="CH26"/>
  <c r="CH22"/>
  <c r="CH46"/>
  <c r="CH39"/>
  <c r="CH50"/>
  <c r="CH42"/>
  <c r="CH11"/>
  <c r="CH25"/>
  <c r="CH68"/>
  <c r="CH63"/>
  <c r="CH38"/>
  <c r="CH101"/>
  <c r="CH92"/>
  <c r="CH79"/>
  <c r="CH43"/>
  <c r="CH70"/>
  <c r="CH28"/>
  <c r="CH93"/>
  <c r="CH64"/>
  <c r="CH80"/>
  <c r="CH57"/>
  <c r="CH32"/>
  <c r="CH61"/>
  <c r="CH29"/>
  <c r="CH44"/>
  <c r="CH69"/>
  <c r="CH73"/>
  <c r="CH78"/>
  <c r="CH23"/>
  <c r="CH19"/>
  <c r="CH51"/>
  <c r="CH13"/>
  <c r="CH6"/>
  <c r="CH53"/>
  <c r="CH86"/>
  <c r="CH37"/>
  <c r="CH87"/>
  <c r="CH33"/>
  <c r="CH47"/>
  <c r="CH91"/>
  <c r="CH62"/>
  <c r="CH83"/>
  <c r="CH96"/>
  <c r="CH84"/>
  <c r="CH18"/>
  <c r="CH74"/>
  <c r="CH90"/>
  <c r="CH82"/>
  <c r="CH17"/>
  <c r="CH48"/>
  <c r="CH65"/>
  <c r="CH16"/>
  <c r="CH54"/>
  <c r="CH56"/>
  <c r="CH71"/>
  <c r="CH35"/>
  <c r="CH89"/>
  <c r="CH34"/>
  <c r="CH88"/>
  <c r="CH100"/>
  <c r="CH21"/>
  <c r="CH30"/>
  <c r="CH24"/>
  <c r="CH97"/>
  <c r="CH7"/>
  <c r="CH75"/>
  <c r="CH76"/>
  <c r="BW41"/>
  <c r="BW67"/>
  <c r="BW105"/>
  <c r="BW72"/>
  <c r="BW15"/>
  <c r="BW98"/>
  <c r="BW55"/>
  <c r="BW99"/>
  <c r="BW45"/>
  <c r="BW58"/>
  <c r="BW66"/>
  <c r="BW49"/>
  <c r="BW77"/>
  <c r="BW95"/>
  <c r="BW27"/>
  <c r="BW52"/>
  <c r="BW70"/>
  <c r="BW8"/>
  <c r="BW59"/>
  <c r="BW104"/>
  <c r="BW14"/>
  <c r="BW20"/>
  <c r="BW73"/>
  <c r="BW60"/>
  <c r="BW68"/>
  <c r="BW26"/>
  <c r="BW85"/>
  <c r="BW21"/>
  <c r="BW10"/>
  <c r="BW50"/>
  <c r="BW94"/>
  <c r="BW90"/>
  <c r="BW102"/>
  <c r="BW78"/>
  <c r="BW29"/>
  <c r="BW92"/>
  <c r="BW40"/>
  <c r="BW30"/>
  <c r="BW103"/>
  <c r="BW71"/>
  <c r="BW63"/>
  <c r="BW36"/>
  <c r="BW13"/>
  <c r="BW22"/>
  <c r="BW23"/>
  <c r="BW96"/>
  <c r="BW43"/>
  <c r="BW89"/>
  <c r="BW44"/>
  <c r="BW54"/>
  <c r="BW74"/>
  <c r="BW35"/>
  <c r="BW31"/>
  <c r="BW61"/>
  <c r="BW42"/>
  <c r="BW88"/>
  <c r="BW33"/>
  <c r="BW19"/>
  <c r="BW101"/>
  <c r="BW84"/>
  <c r="BW57"/>
  <c r="BW81"/>
  <c r="BW25"/>
  <c r="BW34"/>
  <c r="BW82"/>
  <c r="BW93"/>
  <c r="BW17"/>
  <c r="BW80"/>
  <c r="BW86"/>
  <c r="BW79"/>
  <c r="BW87"/>
  <c r="BW53"/>
  <c r="BW24"/>
  <c r="BW62"/>
  <c r="BW64"/>
  <c r="BW37"/>
  <c r="BW83"/>
  <c r="BW12"/>
  <c r="BW11"/>
  <c r="BW91"/>
  <c r="BW39"/>
  <c r="BW76"/>
  <c r="BW48"/>
  <c r="BW18"/>
  <c r="BW65"/>
  <c r="BW16"/>
  <c r="BW46"/>
  <c r="BW6"/>
  <c r="BW51"/>
  <c r="BW56"/>
  <c r="BW97"/>
  <c r="BW7"/>
  <c r="BW38"/>
  <c r="BW32"/>
  <c r="BW75"/>
  <c r="BW100"/>
  <c r="BW9"/>
  <c r="BW28"/>
  <c r="BW69"/>
  <c r="BW47"/>
  <c r="BX52"/>
  <c r="BX14"/>
  <c r="BX20"/>
  <c r="BX105"/>
  <c r="BX27"/>
  <c r="BX55"/>
  <c r="BX67"/>
  <c r="BX95"/>
  <c r="BX99"/>
  <c r="BX73"/>
  <c r="BX58"/>
  <c r="BX94"/>
  <c r="BX71"/>
  <c r="BX40"/>
  <c r="BX59"/>
  <c r="BX10"/>
  <c r="BX98"/>
  <c r="BX36"/>
  <c r="BX31"/>
  <c r="BX46"/>
  <c r="BX45"/>
  <c r="BX66"/>
  <c r="BX103"/>
  <c r="BX60"/>
  <c r="BX68"/>
  <c r="BX26"/>
  <c r="BX104"/>
  <c r="BX85"/>
  <c r="BX21"/>
  <c r="BX38"/>
  <c r="BX101"/>
  <c r="BX92"/>
  <c r="BX75"/>
  <c r="BX6"/>
  <c r="BX72"/>
  <c r="BX70"/>
  <c r="BX13"/>
  <c r="BX96"/>
  <c r="BX79"/>
  <c r="BX25"/>
  <c r="BX50"/>
  <c r="BX77"/>
  <c r="BX102"/>
  <c r="BX34"/>
  <c r="BX87"/>
  <c r="BX11"/>
  <c r="BX28"/>
  <c r="BX88"/>
  <c r="BX76"/>
  <c r="BX78"/>
  <c r="BX12"/>
  <c r="BX30"/>
  <c r="BX86"/>
  <c r="BX89"/>
  <c r="BX93"/>
  <c r="BX19"/>
  <c r="BX51"/>
  <c r="BX17"/>
  <c r="BX35"/>
  <c r="BX15"/>
  <c r="BX32"/>
  <c r="BX23"/>
  <c r="BX43"/>
  <c r="BX53"/>
  <c r="BX57"/>
  <c r="BX97"/>
  <c r="BX29"/>
  <c r="BX22"/>
  <c r="BX84"/>
  <c r="BX74"/>
  <c r="BX47"/>
  <c r="BX7"/>
  <c r="BX81"/>
  <c r="BX16"/>
  <c r="BX65"/>
  <c r="BX39"/>
  <c r="BX61"/>
  <c r="BX80"/>
  <c r="BX48"/>
  <c r="BX54"/>
  <c r="BX33"/>
  <c r="BX82"/>
  <c r="BX41"/>
  <c r="BX83"/>
  <c r="BX42"/>
  <c r="BX64"/>
  <c r="BX69"/>
  <c r="BX24"/>
  <c r="BX8"/>
  <c r="BX9"/>
  <c r="BX44"/>
  <c r="BX56"/>
  <c r="BX18"/>
  <c r="BX91"/>
  <c r="BX62"/>
  <c r="BX49"/>
  <c r="BX90"/>
  <c r="BX63"/>
  <c r="BX37"/>
  <c r="BX100"/>
  <c r="BM52"/>
  <c r="BM14"/>
  <c r="BM58"/>
  <c r="BM95"/>
  <c r="BM41"/>
  <c r="BM20"/>
  <c r="BM99"/>
  <c r="BM72"/>
  <c r="BM15"/>
  <c r="BM66"/>
  <c r="BM59"/>
  <c r="BM105"/>
  <c r="BM60"/>
  <c r="BM10"/>
  <c r="BM77"/>
  <c r="BM26"/>
  <c r="BM90"/>
  <c r="BM85"/>
  <c r="BM67"/>
  <c r="BM98"/>
  <c r="BM49"/>
  <c r="BM102"/>
  <c r="BM40"/>
  <c r="BM31"/>
  <c r="BM81"/>
  <c r="BM55"/>
  <c r="BM45"/>
  <c r="BM103"/>
  <c r="BM71"/>
  <c r="BM63"/>
  <c r="BM32"/>
  <c r="BM83"/>
  <c r="BM101"/>
  <c r="BM6"/>
  <c r="BM22"/>
  <c r="BM68"/>
  <c r="BM36"/>
  <c r="BM42"/>
  <c r="BM27"/>
  <c r="BM39"/>
  <c r="BM61"/>
  <c r="BM13"/>
  <c r="BM11"/>
  <c r="BM38"/>
  <c r="BM30"/>
  <c r="BM92"/>
  <c r="BM50"/>
  <c r="BM54"/>
  <c r="BM73"/>
  <c r="BM70"/>
  <c r="BM104"/>
  <c r="BM29"/>
  <c r="BM34"/>
  <c r="BM33"/>
  <c r="BM64"/>
  <c r="BM53"/>
  <c r="BM86"/>
  <c r="BM94"/>
  <c r="BM8"/>
  <c r="BM78"/>
  <c r="BM9"/>
  <c r="BM46"/>
  <c r="BM12"/>
  <c r="BM35"/>
  <c r="BM56"/>
  <c r="BM100"/>
  <c r="BM82"/>
  <c r="BM19"/>
  <c r="BM17"/>
  <c r="BM37"/>
  <c r="BM97"/>
  <c r="BM62"/>
  <c r="BM44"/>
  <c r="BM16"/>
  <c r="BM28"/>
  <c r="BM87"/>
  <c r="BM24"/>
  <c r="BM7"/>
  <c r="BM89"/>
  <c r="BM51"/>
  <c r="BM48"/>
  <c r="BM21"/>
  <c r="BM23"/>
  <c r="BM25"/>
  <c r="BM76"/>
  <c r="BM96"/>
  <c r="BM47"/>
  <c r="BM79"/>
  <c r="BM91"/>
  <c r="BM93"/>
  <c r="BM74"/>
  <c r="BM43"/>
  <c r="BM88"/>
  <c r="BM69"/>
  <c r="BM80"/>
  <c r="BM57"/>
  <c r="BM65"/>
  <c r="BM75"/>
  <c r="BM84"/>
  <c r="BM18"/>
  <c r="CZ94"/>
  <c r="CZ58"/>
  <c r="CZ66"/>
  <c r="CZ59"/>
  <c r="CZ15"/>
  <c r="CZ52"/>
  <c r="CZ14"/>
  <c r="CZ20"/>
  <c r="CZ73"/>
  <c r="CZ95"/>
  <c r="CZ55"/>
  <c r="CZ98"/>
  <c r="CZ45"/>
  <c r="CZ27"/>
  <c r="CZ10"/>
  <c r="CZ71"/>
  <c r="CZ105"/>
  <c r="CZ102"/>
  <c r="CZ67"/>
  <c r="CZ40"/>
  <c r="CZ49"/>
  <c r="CZ70"/>
  <c r="CZ41"/>
  <c r="CZ99"/>
  <c r="CZ46"/>
  <c r="CZ31"/>
  <c r="CZ21"/>
  <c r="CZ29"/>
  <c r="CZ11"/>
  <c r="CZ30"/>
  <c r="CZ22"/>
  <c r="CZ26"/>
  <c r="CZ8"/>
  <c r="CZ104"/>
  <c r="CZ39"/>
  <c r="CZ96"/>
  <c r="CZ103"/>
  <c r="CZ77"/>
  <c r="CZ12"/>
  <c r="CZ13"/>
  <c r="CZ60"/>
  <c r="CZ85"/>
  <c r="CZ61"/>
  <c r="CZ50"/>
  <c r="CZ42"/>
  <c r="CZ82"/>
  <c r="CZ17"/>
  <c r="CZ57"/>
  <c r="CZ68"/>
  <c r="CZ81"/>
  <c r="CZ92"/>
  <c r="CZ75"/>
  <c r="CZ6"/>
  <c r="CZ25"/>
  <c r="CZ38"/>
  <c r="CZ23"/>
  <c r="CZ79"/>
  <c r="CZ9"/>
  <c r="CZ33"/>
  <c r="CZ19"/>
  <c r="CZ54"/>
  <c r="CZ80"/>
  <c r="CZ36"/>
  <c r="CZ93"/>
  <c r="CZ64"/>
  <c r="CZ53"/>
  <c r="CZ48"/>
  <c r="CZ47"/>
  <c r="CZ56"/>
  <c r="CZ24"/>
  <c r="CZ32"/>
  <c r="CZ83"/>
  <c r="CZ63"/>
  <c r="CZ69"/>
  <c r="CZ86"/>
  <c r="CZ101"/>
  <c r="CZ78"/>
  <c r="CZ62"/>
  <c r="CZ90"/>
  <c r="CZ51"/>
  <c r="CZ84"/>
  <c r="CZ91"/>
  <c r="CZ37"/>
  <c r="CZ100"/>
  <c r="CZ72"/>
  <c r="CZ74"/>
  <c r="CZ65"/>
  <c r="CZ7"/>
  <c r="CZ16"/>
  <c r="CZ89"/>
  <c r="CZ28"/>
  <c r="CZ43"/>
  <c r="CZ87"/>
  <c r="CZ88"/>
  <c r="CZ18"/>
  <c r="CZ76"/>
  <c r="CZ97"/>
  <c r="CZ34"/>
  <c r="CZ44"/>
  <c r="CZ35"/>
  <c r="AE20"/>
  <c r="AE45"/>
  <c r="AE105"/>
  <c r="AE15"/>
  <c r="AE66"/>
  <c r="AE14"/>
  <c r="AE98"/>
  <c r="AE41"/>
  <c r="AE99"/>
  <c r="AE72"/>
  <c r="AE52"/>
  <c r="AE40"/>
  <c r="AE67"/>
  <c r="AE103"/>
  <c r="AE49"/>
  <c r="AE95"/>
  <c r="AE60"/>
  <c r="AE77"/>
  <c r="AE36"/>
  <c r="AE94"/>
  <c r="AE73"/>
  <c r="AE71"/>
  <c r="AE46"/>
  <c r="AE26"/>
  <c r="AE70"/>
  <c r="AE104"/>
  <c r="AE10"/>
  <c r="AE58"/>
  <c r="AE90"/>
  <c r="AE78"/>
  <c r="AE55"/>
  <c r="AE59"/>
  <c r="AE81"/>
  <c r="AE29"/>
  <c r="AE27"/>
  <c r="AE68"/>
  <c r="AE83"/>
  <c r="AE61"/>
  <c r="AE89"/>
  <c r="AE50"/>
  <c r="AE96"/>
  <c r="AE102"/>
  <c r="AE85"/>
  <c r="AE12"/>
  <c r="AE75"/>
  <c r="AE32"/>
  <c r="AE9"/>
  <c r="AE80"/>
  <c r="AE8"/>
  <c r="AE42"/>
  <c r="AE93"/>
  <c r="AE57"/>
  <c r="AE23"/>
  <c r="AE28"/>
  <c r="AE43"/>
  <c r="AE17"/>
  <c r="AE86"/>
  <c r="AE11"/>
  <c r="AE92"/>
  <c r="AE6"/>
  <c r="AE79"/>
  <c r="AE25"/>
  <c r="AE34"/>
  <c r="AE33"/>
  <c r="AE69"/>
  <c r="AE18"/>
  <c r="AE48"/>
  <c r="AE63"/>
  <c r="AE101"/>
  <c r="AE87"/>
  <c r="AE64"/>
  <c r="AE65"/>
  <c r="AE30"/>
  <c r="AE88"/>
  <c r="AE76"/>
  <c r="AE47"/>
  <c r="AE56"/>
  <c r="AE39"/>
  <c r="AE19"/>
  <c r="AE24"/>
  <c r="AE38"/>
  <c r="AE91"/>
  <c r="AE37"/>
  <c r="AE97"/>
  <c r="AE7"/>
  <c r="AE84"/>
  <c r="AE100"/>
  <c r="AE16"/>
  <c r="AE21"/>
  <c r="AE44"/>
  <c r="AE13"/>
  <c r="AE22"/>
  <c r="AE82"/>
  <c r="AE74"/>
  <c r="AE31"/>
  <c r="AE54"/>
  <c r="AE51"/>
  <c r="AE53"/>
  <c r="AE62"/>
  <c r="AE35"/>
  <c r="F95"/>
  <c r="F41"/>
  <c r="F40"/>
  <c r="F72"/>
  <c r="F99"/>
  <c r="F105"/>
  <c r="F94"/>
  <c r="F20"/>
  <c r="F67"/>
  <c r="F45"/>
  <c r="F52"/>
  <c r="F14"/>
  <c r="F66"/>
  <c r="F55"/>
  <c r="F58"/>
  <c r="F59"/>
  <c r="F73"/>
  <c r="F60"/>
  <c r="F10"/>
  <c r="F15"/>
  <c r="F71"/>
  <c r="F26"/>
  <c r="F90"/>
  <c r="F63"/>
  <c r="F36"/>
  <c r="F31"/>
  <c r="F27"/>
  <c r="F103"/>
  <c r="F49"/>
  <c r="F77"/>
  <c r="F68"/>
  <c r="F104"/>
  <c r="F23"/>
  <c r="F96"/>
  <c r="F81"/>
  <c r="F89"/>
  <c r="F11"/>
  <c r="F22"/>
  <c r="F85"/>
  <c r="F32"/>
  <c r="F50"/>
  <c r="F13"/>
  <c r="F101"/>
  <c r="F9"/>
  <c r="F98"/>
  <c r="F46"/>
  <c r="F70"/>
  <c r="F21"/>
  <c r="F75"/>
  <c r="F82"/>
  <c r="F44"/>
  <c r="F29"/>
  <c r="F42"/>
  <c r="F80"/>
  <c r="F53"/>
  <c r="F86"/>
  <c r="F38"/>
  <c r="F25"/>
  <c r="F87"/>
  <c r="F83"/>
  <c r="F18"/>
  <c r="F39"/>
  <c r="F17"/>
  <c r="F34"/>
  <c r="F33"/>
  <c r="F19"/>
  <c r="F54"/>
  <c r="F48"/>
  <c r="F100"/>
  <c r="F97"/>
  <c r="F16"/>
  <c r="F62"/>
  <c r="F93"/>
  <c r="F76"/>
  <c r="F61"/>
  <c r="F28"/>
  <c r="F51"/>
  <c r="F84"/>
  <c r="F78"/>
  <c r="F92"/>
  <c r="F43"/>
  <c r="F7"/>
  <c r="F8"/>
  <c r="F88"/>
  <c r="F91"/>
  <c r="F12"/>
  <c r="F64"/>
  <c r="F102"/>
  <c r="F74"/>
  <c r="F37"/>
  <c r="F35"/>
  <c r="F57"/>
  <c r="F30"/>
  <c r="F69"/>
  <c r="F47"/>
  <c r="F56"/>
  <c r="F65"/>
  <c r="F6"/>
  <c r="F79"/>
  <c r="F24"/>
  <c r="AR95"/>
  <c r="AR55"/>
  <c r="AR98"/>
  <c r="AR66"/>
  <c r="AR73"/>
  <c r="AR72"/>
  <c r="AR41"/>
  <c r="AR99"/>
  <c r="AR40"/>
  <c r="AR15"/>
  <c r="AR94"/>
  <c r="AR71"/>
  <c r="AR45"/>
  <c r="AR60"/>
  <c r="AR14"/>
  <c r="AR67"/>
  <c r="AR77"/>
  <c r="AR31"/>
  <c r="AR105"/>
  <c r="AR59"/>
  <c r="AR10"/>
  <c r="AR90"/>
  <c r="AR70"/>
  <c r="AR52"/>
  <c r="AR58"/>
  <c r="AR20"/>
  <c r="AR63"/>
  <c r="AR36"/>
  <c r="AR102"/>
  <c r="AR38"/>
  <c r="AR32"/>
  <c r="AR103"/>
  <c r="AR81"/>
  <c r="AR78"/>
  <c r="AR61"/>
  <c r="AR29"/>
  <c r="AR22"/>
  <c r="AR9"/>
  <c r="AR104"/>
  <c r="AR42"/>
  <c r="AR6"/>
  <c r="AR96"/>
  <c r="AR8"/>
  <c r="AR83"/>
  <c r="AR89"/>
  <c r="AR92"/>
  <c r="AR79"/>
  <c r="AR49"/>
  <c r="AR26"/>
  <c r="AR39"/>
  <c r="AR12"/>
  <c r="AR30"/>
  <c r="AR25"/>
  <c r="AR82"/>
  <c r="AR87"/>
  <c r="AR53"/>
  <c r="AR74"/>
  <c r="AR46"/>
  <c r="AR11"/>
  <c r="AR28"/>
  <c r="AR54"/>
  <c r="AR18"/>
  <c r="AR23"/>
  <c r="AR34"/>
  <c r="AR33"/>
  <c r="AR93"/>
  <c r="AR80"/>
  <c r="AR57"/>
  <c r="AR85"/>
  <c r="AR64"/>
  <c r="AR69"/>
  <c r="AR84"/>
  <c r="AR97"/>
  <c r="AR56"/>
  <c r="AR65"/>
  <c r="AR50"/>
  <c r="AR101"/>
  <c r="AR35"/>
  <c r="AR86"/>
  <c r="AR21"/>
  <c r="AR75"/>
  <c r="AR44"/>
  <c r="AR16"/>
  <c r="AR62"/>
  <c r="AR19"/>
  <c r="AR24"/>
  <c r="AR43"/>
  <c r="AR88"/>
  <c r="AR51"/>
  <c r="AR17"/>
  <c r="AR68"/>
  <c r="AR13"/>
  <c r="AR47"/>
  <c r="AR27"/>
  <c r="AR76"/>
  <c r="AR48"/>
  <c r="AR100"/>
  <c r="AR37"/>
  <c r="AR7"/>
  <c r="AR91"/>
  <c r="R14"/>
  <c r="R20"/>
  <c r="R67"/>
  <c r="R15"/>
  <c r="R66"/>
  <c r="R55"/>
  <c r="R45"/>
  <c r="R98"/>
  <c r="R52"/>
  <c r="R105"/>
  <c r="R27"/>
  <c r="R103"/>
  <c r="R71"/>
  <c r="R10"/>
  <c r="R58"/>
  <c r="R99"/>
  <c r="R60"/>
  <c r="R77"/>
  <c r="R36"/>
  <c r="R31"/>
  <c r="R104"/>
  <c r="R72"/>
  <c r="R95"/>
  <c r="R68"/>
  <c r="R102"/>
  <c r="R41"/>
  <c r="R40"/>
  <c r="R21"/>
  <c r="R8"/>
  <c r="R50"/>
  <c r="R39"/>
  <c r="R42"/>
  <c r="R92"/>
  <c r="R61"/>
  <c r="R96"/>
  <c r="R32"/>
  <c r="R13"/>
  <c r="R101"/>
  <c r="R30"/>
  <c r="R6"/>
  <c r="R79"/>
  <c r="R9"/>
  <c r="R49"/>
  <c r="R90"/>
  <c r="R81"/>
  <c r="R12"/>
  <c r="R64"/>
  <c r="R17"/>
  <c r="R18"/>
  <c r="R85"/>
  <c r="R78"/>
  <c r="R22"/>
  <c r="R34"/>
  <c r="R28"/>
  <c r="R43"/>
  <c r="R44"/>
  <c r="R19"/>
  <c r="R51"/>
  <c r="R69"/>
  <c r="R84"/>
  <c r="R74"/>
  <c r="R29"/>
  <c r="R11"/>
  <c r="R88"/>
  <c r="R93"/>
  <c r="R35"/>
  <c r="R73"/>
  <c r="R83"/>
  <c r="R89"/>
  <c r="R80"/>
  <c r="R76"/>
  <c r="R100"/>
  <c r="R70"/>
  <c r="R38"/>
  <c r="R53"/>
  <c r="R86"/>
  <c r="R91"/>
  <c r="R59"/>
  <c r="R75"/>
  <c r="R82"/>
  <c r="R56"/>
  <c r="R65"/>
  <c r="R46"/>
  <c r="R47"/>
  <c r="R94"/>
  <c r="R23"/>
  <c r="R33"/>
  <c r="R54"/>
  <c r="R24"/>
  <c r="R97"/>
  <c r="R16"/>
  <c r="R63"/>
  <c r="R25"/>
  <c r="R48"/>
  <c r="R26"/>
  <c r="R87"/>
  <c r="R7"/>
  <c r="R57"/>
  <c r="R62"/>
  <c r="R37"/>
  <c r="Y52"/>
  <c r="Y20"/>
  <c r="Y99"/>
  <c r="Y67"/>
  <c r="Y73"/>
  <c r="Y72"/>
  <c r="Y59"/>
  <c r="Y27"/>
  <c r="Y95"/>
  <c r="Y94"/>
  <c r="Y98"/>
  <c r="Y15"/>
  <c r="Y41"/>
  <c r="Y58"/>
  <c r="Y60"/>
  <c r="Y10"/>
  <c r="Y45"/>
  <c r="Y49"/>
  <c r="Y105"/>
  <c r="Y71"/>
  <c r="Y63"/>
  <c r="Y81"/>
  <c r="Y55"/>
  <c r="Y36"/>
  <c r="Y102"/>
  <c r="Y8"/>
  <c r="Y14"/>
  <c r="Y66"/>
  <c r="Y103"/>
  <c r="Y68"/>
  <c r="Y40"/>
  <c r="Y70"/>
  <c r="Y32"/>
  <c r="Y46"/>
  <c r="Y12"/>
  <c r="Y30"/>
  <c r="Y92"/>
  <c r="Y22"/>
  <c r="Y96"/>
  <c r="Y90"/>
  <c r="Y104"/>
  <c r="Y39"/>
  <c r="Y23"/>
  <c r="Y85"/>
  <c r="Y61"/>
  <c r="Y89"/>
  <c r="Y9"/>
  <c r="Y44"/>
  <c r="Y53"/>
  <c r="Y74"/>
  <c r="Y38"/>
  <c r="Y13"/>
  <c r="Y34"/>
  <c r="Y86"/>
  <c r="Y50"/>
  <c r="Y82"/>
  <c r="Y76"/>
  <c r="Y31"/>
  <c r="Y28"/>
  <c r="Y51"/>
  <c r="Y69"/>
  <c r="Y56"/>
  <c r="Y42"/>
  <c r="Y17"/>
  <c r="Y84"/>
  <c r="Y21"/>
  <c r="Y91"/>
  <c r="Y65"/>
  <c r="Y47"/>
  <c r="Y11"/>
  <c r="Y6"/>
  <c r="Y25"/>
  <c r="Y93"/>
  <c r="Y54"/>
  <c r="Y35"/>
  <c r="Y100"/>
  <c r="Y26"/>
  <c r="Y79"/>
  <c r="Y18"/>
  <c r="Y97"/>
  <c r="Y16"/>
  <c r="Y83"/>
  <c r="Y57"/>
  <c r="Y64"/>
  <c r="Y48"/>
  <c r="Y101"/>
  <c r="Y24"/>
  <c r="Y37"/>
  <c r="Y29"/>
  <c r="Y75"/>
  <c r="Y43"/>
  <c r="Y87"/>
  <c r="Y19"/>
  <c r="Y80"/>
  <c r="Y62"/>
  <c r="Y77"/>
  <c r="Y78"/>
  <c r="Y88"/>
  <c r="Y33"/>
  <c r="Y7"/>
  <c r="BF55"/>
  <c r="BF66"/>
  <c r="BF59"/>
  <c r="BF95"/>
  <c r="BF99"/>
  <c r="BF73"/>
  <c r="BF45"/>
  <c r="BF72"/>
  <c r="BF98"/>
  <c r="BF58"/>
  <c r="BF27"/>
  <c r="BF71"/>
  <c r="BF94"/>
  <c r="BF14"/>
  <c r="BF20"/>
  <c r="BF40"/>
  <c r="BF41"/>
  <c r="BF26"/>
  <c r="BF15"/>
  <c r="BF102"/>
  <c r="BF90"/>
  <c r="BF36"/>
  <c r="BF8"/>
  <c r="BF77"/>
  <c r="BF31"/>
  <c r="BF32"/>
  <c r="BF52"/>
  <c r="BF38"/>
  <c r="BF21"/>
  <c r="BF89"/>
  <c r="BF30"/>
  <c r="BF75"/>
  <c r="BF60"/>
  <c r="BF46"/>
  <c r="BF70"/>
  <c r="BF81"/>
  <c r="BF78"/>
  <c r="BF6"/>
  <c r="BF22"/>
  <c r="BF79"/>
  <c r="BF105"/>
  <c r="BF49"/>
  <c r="BF68"/>
  <c r="BF104"/>
  <c r="BF39"/>
  <c r="BF13"/>
  <c r="BF67"/>
  <c r="BF101"/>
  <c r="BF92"/>
  <c r="BF9"/>
  <c r="BF88"/>
  <c r="BF17"/>
  <c r="BF57"/>
  <c r="BF34"/>
  <c r="BF28"/>
  <c r="BF43"/>
  <c r="BF33"/>
  <c r="BF10"/>
  <c r="BF64"/>
  <c r="BF54"/>
  <c r="BF69"/>
  <c r="BF80"/>
  <c r="BF18"/>
  <c r="BF23"/>
  <c r="BF25"/>
  <c r="BF53"/>
  <c r="BF35"/>
  <c r="BF48"/>
  <c r="BF103"/>
  <c r="BF61"/>
  <c r="BF50"/>
  <c r="BF82"/>
  <c r="BF47"/>
  <c r="BF87"/>
  <c r="BF19"/>
  <c r="BF84"/>
  <c r="BF91"/>
  <c r="BF24"/>
  <c r="BF100"/>
  <c r="BF7"/>
  <c r="BF63"/>
  <c r="BF83"/>
  <c r="BF96"/>
  <c r="BF93"/>
  <c r="BF74"/>
  <c r="BF62"/>
  <c r="BF29"/>
  <c r="BF85"/>
  <c r="BF86"/>
  <c r="BF56"/>
  <c r="BF37"/>
  <c r="BF12"/>
  <c r="BF42"/>
  <c r="BF44"/>
  <c r="BF51"/>
  <c r="BF65"/>
  <c r="BF11"/>
  <c r="BF97"/>
  <c r="BF76"/>
  <c r="BF16"/>
  <c r="AB52"/>
  <c r="AB94"/>
  <c r="AB20"/>
  <c r="AB67"/>
  <c r="AB73"/>
  <c r="AB58"/>
  <c r="AB15"/>
  <c r="AB60"/>
  <c r="AB41"/>
  <c r="AB105"/>
  <c r="AB103"/>
  <c r="AB95"/>
  <c r="AB59"/>
  <c r="AB27"/>
  <c r="AB10"/>
  <c r="AB14"/>
  <c r="AB99"/>
  <c r="AB68"/>
  <c r="AB26"/>
  <c r="AB71"/>
  <c r="AB77"/>
  <c r="AB90"/>
  <c r="AB70"/>
  <c r="AB31"/>
  <c r="AB40"/>
  <c r="AB55"/>
  <c r="AB45"/>
  <c r="AB46"/>
  <c r="AB81"/>
  <c r="AB104"/>
  <c r="AB49"/>
  <c r="AB8"/>
  <c r="AB21"/>
  <c r="AB83"/>
  <c r="AB61"/>
  <c r="AB89"/>
  <c r="AB11"/>
  <c r="AB23"/>
  <c r="AB96"/>
  <c r="AB102"/>
  <c r="AB12"/>
  <c r="AB30"/>
  <c r="AB75"/>
  <c r="AB72"/>
  <c r="AB98"/>
  <c r="AB6"/>
  <c r="AB66"/>
  <c r="AB13"/>
  <c r="AB101"/>
  <c r="AB9"/>
  <c r="AB42"/>
  <c r="AB25"/>
  <c r="AB51"/>
  <c r="AB69"/>
  <c r="AB53"/>
  <c r="AB35"/>
  <c r="AB57"/>
  <c r="AB22"/>
  <c r="AB28"/>
  <c r="AB44"/>
  <c r="AB63"/>
  <c r="AB39"/>
  <c r="AB32"/>
  <c r="AB50"/>
  <c r="AB87"/>
  <c r="AB19"/>
  <c r="AB18"/>
  <c r="AB76"/>
  <c r="AB85"/>
  <c r="AB38"/>
  <c r="AB88"/>
  <c r="AB17"/>
  <c r="AB80"/>
  <c r="AB86"/>
  <c r="AB24"/>
  <c r="AB97"/>
  <c r="AB78"/>
  <c r="AB29"/>
  <c r="AB92"/>
  <c r="AB48"/>
  <c r="AB47"/>
  <c r="AB36"/>
  <c r="AB34"/>
  <c r="AB33"/>
  <c r="AB93"/>
  <c r="AB84"/>
  <c r="AB43"/>
  <c r="AB74"/>
  <c r="AB62"/>
  <c r="AB54"/>
  <c r="AB79"/>
  <c r="AB82"/>
  <c r="AB64"/>
  <c r="AB37"/>
  <c r="AB7"/>
  <c r="AB56"/>
  <c r="AB100"/>
  <c r="AB65"/>
  <c r="AB16"/>
  <c r="AB91"/>
  <c r="CL94"/>
  <c r="CL58"/>
  <c r="CL66"/>
  <c r="CL27"/>
  <c r="CL99"/>
  <c r="CL15"/>
  <c r="CL95"/>
  <c r="CL67"/>
  <c r="CL45"/>
  <c r="CL40"/>
  <c r="CL72"/>
  <c r="CL59"/>
  <c r="CL60"/>
  <c r="CL103"/>
  <c r="CL55"/>
  <c r="CL105"/>
  <c r="CL41"/>
  <c r="CL14"/>
  <c r="CL98"/>
  <c r="CL46"/>
  <c r="CL26"/>
  <c r="CL71"/>
  <c r="CL36"/>
  <c r="CL104"/>
  <c r="CL49"/>
  <c r="CL102"/>
  <c r="CL8"/>
  <c r="CL10"/>
  <c r="CL70"/>
  <c r="CL38"/>
  <c r="CL13"/>
  <c r="CL92"/>
  <c r="CL90"/>
  <c r="CL30"/>
  <c r="CL79"/>
  <c r="CL83"/>
  <c r="CL61"/>
  <c r="CL75"/>
  <c r="CL22"/>
  <c r="CL50"/>
  <c r="CL42"/>
  <c r="CL96"/>
  <c r="CL28"/>
  <c r="CL44"/>
  <c r="CL20"/>
  <c r="CL39"/>
  <c r="CL9"/>
  <c r="CL25"/>
  <c r="CL51"/>
  <c r="CL35"/>
  <c r="CL52"/>
  <c r="CL81"/>
  <c r="CL23"/>
  <c r="CL43"/>
  <c r="CL69"/>
  <c r="CL78"/>
  <c r="CL29"/>
  <c r="CL88"/>
  <c r="CL33"/>
  <c r="CL64"/>
  <c r="CL84"/>
  <c r="CL76"/>
  <c r="CL101"/>
  <c r="CL6"/>
  <c r="CL93"/>
  <c r="CL73"/>
  <c r="CL68"/>
  <c r="CL19"/>
  <c r="CL54"/>
  <c r="CL74"/>
  <c r="CL86"/>
  <c r="CL65"/>
  <c r="CL12"/>
  <c r="CL18"/>
  <c r="CL21"/>
  <c r="CL62"/>
  <c r="CL77"/>
  <c r="CL63"/>
  <c r="CL32"/>
  <c r="CL89"/>
  <c r="CL53"/>
  <c r="CL47"/>
  <c r="CL97"/>
  <c r="CL11"/>
  <c r="CL34"/>
  <c r="CL87"/>
  <c r="CL31"/>
  <c r="CL85"/>
  <c r="CL16"/>
  <c r="CL48"/>
  <c r="CL91"/>
  <c r="CL7"/>
  <c r="CL82"/>
  <c r="CL80"/>
  <c r="CL56"/>
  <c r="CL37"/>
  <c r="CL17"/>
  <c r="CL100"/>
  <c r="CL57"/>
  <c r="CL24"/>
  <c r="CF52"/>
  <c r="CF94"/>
  <c r="CF55"/>
  <c r="CF40"/>
  <c r="CF72"/>
  <c r="CF20"/>
  <c r="CF45"/>
  <c r="CF15"/>
  <c r="CF58"/>
  <c r="CF66"/>
  <c r="CF41"/>
  <c r="CF67"/>
  <c r="CF95"/>
  <c r="CF59"/>
  <c r="CF71"/>
  <c r="CF73"/>
  <c r="CF98"/>
  <c r="CF49"/>
  <c r="CF103"/>
  <c r="CF46"/>
  <c r="CF14"/>
  <c r="CF77"/>
  <c r="CF99"/>
  <c r="CF27"/>
  <c r="CF105"/>
  <c r="CF26"/>
  <c r="CF104"/>
  <c r="CF36"/>
  <c r="CF38"/>
  <c r="CF61"/>
  <c r="CF92"/>
  <c r="CF75"/>
  <c r="CF68"/>
  <c r="CF102"/>
  <c r="CF21"/>
  <c r="CF39"/>
  <c r="CF12"/>
  <c r="CF81"/>
  <c r="CF96"/>
  <c r="CF10"/>
  <c r="CF63"/>
  <c r="CF78"/>
  <c r="CF32"/>
  <c r="CF30"/>
  <c r="CF22"/>
  <c r="CF23"/>
  <c r="CF11"/>
  <c r="CF9"/>
  <c r="CF18"/>
  <c r="CF34"/>
  <c r="CF82"/>
  <c r="CF28"/>
  <c r="CF93"/>
  <c r="CF17"/>
  <c r="CF80"/>
  <c r="CF35"/>
  <c r="CF29"/>
  <c r="CF25"/>
  <c r="CF33"/>
  <c r="CF60"/>
  <c r="CF85"/>
  <c r="CF83"/>
  <c r="CF6"/>
  <c r="CF87"/>
  <c r="CF54"/>
  <c r="CF74"/>
  <c r="CF100"/>
  <c r="CF97"/>
  <c r="CF70"/>
  <c r="CF8"/>
  <c r="CF84"/>
  <c r="CF56"/>
  <c r="CF69"/>
  <c r="CF47"/>
  <c r="CF7"/>
  <c r="CF64"/>
  <c r="CF62"/>
  <c r="CF24"/>
  <c r="CF90"/>
  <c r="CF91"/>
  <c r="CF31"/>
  <c r="CF42"/>
  <c r="CF43"/>
  <c r="CF13"/>
  <c r="CF88"/>
  <c r="CF86"/>
  <c r="CF37"/>
  <c r="CF89"/>
  <c r="CF101"/>
  <c r="CF79"/>
  <c r="CF44"/>
  <c r="CF19"/>
  <c r="CF51"/>
  <c r="CF53"/>
  <c r="CF57"/>
  <c r="CF65"/>
  <c r="CF16"/>
  <c r="CF50"/>
  <c r="CF48"/>
  <c r="CF76"/>
  <c r="CG99"/>
  <c r="CG45"/>
  <c r="CG105"/>
  <c r="CG72"/>
  <c r="CG66"/>
  <c r="CG94"/>
  <c r="CG58"/>
  <c r="CG41"/>
  <c r="CG15"/>
  <c r="CG98"/>
  <c r="CG52"/>
  <c r="CG20"/>
  <c r="CG14"/>
  <c r="CG67"/>
  <c r="CG71"/>
  <c r="CG103"/>
  <c r="CG95"/>
  <c r="CG55"/>
  <c r="CG73"/>
  <c r="CG68"/>
  <c r="CG26"/>
  <c r="CG60"/>
  <c r="CG63"/>
  <c r="CG85"/>
  <c r="CG40"/>
  <c r="CG49"/>
  <c r="CG46"/>
  <c r="CG36"/>
  <c r="CG70"/>
  <c r="CG77"/>
  <c r="CG102"/>
  <c r="CG31"/>
  <c r="CG104"/>
  <c r="CG89"/>
  <c r="CG13"/>
  <c r="CG30"/>
  <c r="CG9"/>
  <c r="CG83"/>
  <c r="CG12"/>
  <c r="CG42"/>
  <c r="CG92"/>
  <c r="CG75"/>
  <c r="CG32"/>
  <c r="CG101"/>
  <c r="CG79"/>
  <c r="CG38"/>
  <c r="CG39"/>
  <c r="CG29"/>
  <c r="CG96"/>
  <c r="CG81"/>
  <c r="CG50"/>
  <c r="CG43"/>
  <c r="CG87"/>
  <c r="CG27"/>
  <c r="CG21"/>
  <c r="CG82"/>
  <c r="CG54"/>
  <c r="CG80"/>
  <c r="CG53"/>
  <c r="CG74"/>
  <c r="CG88"/>
  <c r="CG57"/>
  <c r="CG8"/>
  <c r="CG22"/>
  <c r="CG25"/>
  <c r="CG19"/>
  <c r="CG64"/>
  <c r="CG6"/>
  <c r="CG48"/>
  <c r="CG47"/>
  <c r="CG28"/>
  <c r="CG18"/>
  <c r="CG91"/>
  <c r="CG37"/>
  <c r="CG16"/>
  <c r="CG44"/>
  <c r="CG84"/>
  <c r="CG35"/>
  <c r="CG24"/>
  <c r="CG10"/>
  <c r="CG11"/>
  <c r="CG34"/>
  <c r="CG93"/>
  <c r="CG100"/>
  <c r="CG97"/>
  <c r="CG7"/>
  <c r="CG51"/>
  <c r="CG23"/>
  <c r="CG76"/>
  <c r="CG59"/>
  <c r="CG17"/>
  <c r="CG56"/>
  <c r="CG65"/>
  <c r="CG69"/>
  <c r="CG86"/>
  <c r="CG62"/>
  <c r="CG90"/>
  <c r="CG78"/>
  <c r="CG61"/>
  <c r="CG33"/>
  <c r="CI41"/>
  <c r="CI105"/>
  <c r="CI73"/>
  <c r="CI95"/>
  <c r="CI67"/>
  <c r="CI15"/>
  <c r="CI40"/>
  <c r="CI72"/>
  <c r="CI66"/>
  <c r="CI55"/>
  <c r="CI99"/>
  <c r="CI58"/>
  <c r="CI14"/>
  <c r="CI52"/>
  <c r="CI20"/>
  <c r="CI77"/>
  <c r="CI49"/>
  <c r="CI59"/>
  <c r="CI90"/>
  <c r="CI102"/>
  <c r="CI45"/>
  <c r="CI103"/>
  <c r="CI71"/>
  <c r="CI94"/>
  <c r="CI27"/>
  <c r="CI68"/>
  <c r="CI78"/>
  <c r="CI60"/>
  <c r="CI8"/>
  <c r="CI85"/>
  <c r="CI98"/>
  <c r="CI32"/>
  <c r="CI63"/>
  <c r="CI31"/>
  <c r="CI101"/>
  <c r="CI10"/>
  <c r="CI81"/>
  <c r="CI83"/>
  <c r="CI29"/>
  <c r="CI89"/>
  <c r="CI11"/>
  <c r="CI22"/>
  <c r="CI25"/>
  <c r="CI82"/>
  <c r="CI26"/>
  <c r="CI36"/>
  <c r="CI70"/>
  <c r="CI42"/>
  <c r="CI79"/>
  <c r="CI33"/>
  <c r="CI93"/>
  <c r="CI19"/>
  <c r="CI39"/>
  <c r="CI28"/>
  <c r="CI88"/>
  <c r="CI64"/>
  <c r="CI84"/>
  <c r="CI76"/>
  <c r="CI13"/>
  <c r="CI30"/>
  <c r="CI75"/>
  <c r="CI34"/>
  <c r="CI44"/>
  <c r="CI53"/>
  <c r="CI61"/>
  <c r="CI6"/>
  <c r="CI96"/>
  <c r="CI43"/>
  <c r="CI80"/>
  <c r="CI100"/>
  <c r="CI104"/>
  <c r="CI54"/>
  <c r="CI74"/>
  <c r="CI91"/>
  <c r="CI12"/>
  <c r="CI69"/>
  <c r="CI62"/>
  <c r="CI92"/>
  <c r="CI18"/>
  <c r="CI48"/>
  <c r="CI50"/>
  <c r="CI86"/>
  <c r="CI37"/>
  <c r="CI16"/>
  <c r="CI65"/>
  <c r="CI56"/>
  <c r="CI23"/>
  <c r="CI9"/>
  <c r="CI51"/>
  <c r="CI35"/>
  <c r="CI57"/>
  <c r="CI24"/>
  <c r="CI46"/>
  <c r="CI38"/>
  <c r="CI87"/>
  <c r="CI97"/>
  <c r="CI21"/>
  <c r="CI17"/>
  <c r="CI7"/>
  <c r="CI47"/>
  <c r="CS95"/>
  <c r="CS52"/>
  <c r="CS20"/>
  <c r="CS67"/>
  <c r="CS15"/>
  <c r="CS45"/>
  <c r="CS49"/>
  <c r="CS77"/>
  <c r="CS55"/>
  <c r="CS40"/>
  <c r="CS72"/>
  <c r="CS10"/>
  <c r="CS27"/>
  <c r="CS103"/>
  <c r="CS60"/>
  <c r="CS102"/>
  <c r="CS85"/>
  <c r="CS14"/>
  <c r="CS73"/>
  <c r="CS59"/>
  <c r="CS68"/>
  <c r="CS46"/>
  <c r="CS98"/>
  <c r="CS8"/>
  <c r="CS94"/>
  <c r="CS71"/>
  <c r="CS90"/>
  <c r="CS36"/>
  <c r="CS61"/>
  <c r="CS89"/>
  <c r="CS13"/>
  <c r="CS30"/>
  <c r="CS96"/>
  <c r="CS41"/>
  <c r="CS66"/>
  <c r="CS81"/>
  <c r="CS22"/>
  <c r="CS70"/>
  <c r="CS38"/>
  <c r="CS78"/>
  <c r="CS39"/>
  <c r="CS25"/>
  <c r="CS82"/>
  <c r="CS58"/>
  <c r="CS63"/>
  <c r="CS12"/>
  <c r="CS105"/>
  <c r="CS104"/>
  <c r="CS50"/>
  <c r="CS101"/>
  <c r="CS79"/>
  <c r="CS19"/>
  <c r="CS80"/>
  <c r="CS99"/>
  <c r="CS83"/>
  <c r="CS11"/>
  <c r="CS33"/>
  <c r="CS54"/>
  <c r="CS17"/>
  <c r="CS53"/>
  <c r="CS74"/>
  <c r="CS57"/>
  <c r="CS86"/>
  <c r="CS26"/>
  <c r="CS29"/>
  <c r="CS42"/>
  <c r="CS23"/>
  <c r="CS34"/>
  <c r="CS28"/>
  <c r="CS88"/>
  <c r="CS64"/>
  <c r="CS51"/>
  <c r="CS84"/>
  <c r="CS35"/>
  <c r="CS76"/>
  <c r="CS48"/>
  <c r="CS56"/>
  <c r="CS24"/>
  <c r="CS75"/>
  <c r="CS47"/>
  <c r="CS7"/>
  <c r="CS9"/>
  <c r="CS37"/>
  <c r="CS92"/>
  <c r="CS91"/>
  <c r="CS65"/>
  <c r="CS32"/>
  <c r="CS44"/>
  <c r="CS69"/>
  <c r="CS18"/>
  <c r="CS100"/>
  <c r="CS62"/>
  <c r="CS97"/>
  <c r="CS31"/>
  <c r="CS21"/>
  <c r="CS6"/>
  <c r="CS43"/>
  <c r="CS93"/>
  <c r="CS16"/>
  <c r="CS87"/>
  <c r="AZ14"/>
  <c r="AZ55"/>
  <c r="AZ67"/>
  <c r="AZ105"/>
  <c r="AZ41"/>
  <c r="AZ20"/>
  <c r="AZ45"/>
  <c r="AZ40"/>
  <c r="AZ98"/>
  <c r="AZ73"/>
  <c r="AZ60"/>
  <c r="AZ49"/>
  <c r="AZ10"/>
  <c r="AZ77"/>
  <c r="AZ52"/>
  <c r="AZ99"/>
  <c r="AZ72"/>
  <c r="AZ59"/>
  <c r="AZ103"/>
  <c r="AZ95"/>
  <c r="AZ94"/>
  <c r="AZ36"/>
  <c r="AZ46"/>
  <c r="AZ26"/>
  <c r="AZ70"/>
  <c r="AZ31"/>
  <c r="AZ85"/>
  <c r="AZ15"/>
  <c r="AZ90"/>
  <c r="AZ66"/>
  <c r="AZ27"/>
  <c r="AZ63"/>
  <c r="AZ78"/>
  <c r="AZ21"/>
  <c r="AZ79"/>
  <c r="AZ61"/>
  <c r="AZ11"/>
  <c r="AZ23"/>
  <c r="AZ32"/>
  <c r="AZ83"/>
  <c r="AZ29"/>
  <c r="AZ13"/>
  <c r="AZ43"/>
  <c r="AZ44"/>
  <c r="AZ89"/>
  <c r="AZ92"/>
  <c r="AZ6"/>
  <c r="AZ25"/>
  <c r="AZ53"/>
  <c r="AZ42"/>
  <c r="AZ84"/>
  <c r="AZ12"/>
  <c r="AZ75"/>
  <c r="AZ9"/>
  <c r="AZ28"/>
  <c r="AZ19"/>
  <c r="AZ64"/>
  <c r="AZ17"/>
  <c r="AZ57"/>
  <c r="AZ71"/>
  <c r="AZ87"/>
  <c r="AZ93"/>
  <c r="AZ18"/>
  <c r="AZ74"/>
  <c r="AZ47"/>
  <c r="AZ48"/>
  <c r="AZ82"/>
  <c r="AZ104"/>
  <c r="AZ96"/>
  <c r="AZ34"/>
  <c r="AZ88"/>
  <c r="AZ76"/>
  <c r="AZ24"/>
  <c r="AZ65"/>
  <c r="AZ69"/>
  <c r="AZ91"/>
  <c r="AZ102"/>
  <c r="AZ22"/>
  <c r="AZ51"/>
  <c r="AZ97"/>
  <c r="AZ39"/>
  <c r="AZ101"/>
  <c r="AZ68"/>
  <c r="AZ38"/>
  <c r="AZ30"/>
  <c r="AZ33"/>
  <c r="AZ80"/>
  <c r="AZ58"/>
  <c r="AZ8"/>
  <c r="AZ50"/>
  <c r="AZ54"/>
  <c r="AZ35"/>
  <c r="AZ56"/>
  <c r="AZ62"/>
  <c r="AZ81"/>
  <c r="AZ86"/>
  <c r="AZ7"/>
  <c r="AZ100"/>
  <c r="AZ16"/>
  <c r="AZ37"/>
  <c r="S55"/>
  <c r="S40"/>
  <c r="S45"/>
  <c r="S14"/>
  <c r="S58"/>
  <c r="S99"/>
  <c r="S67"/>
  <c r="S73"/>
  <c r="S72"/>
  <c r="S60"/>
  <c r="S66"/>
  <c r="S59"/>
  <c r="S15"/>
  <c r="S71"/>
  <c r="S49"/>
  <c r="S20"/>
  <c r="S98"/>
  <c r="S103"/>
  <c r="S31"/>
  <c r="S105"/>
  <c r="S46"/>
  <c r="S36"/>
  <c r="S8"/>
  <c r="S94"/>
  <c r="S27"/>
  <c r="S77"/>
  <c r="S68"/>
  <c r="S70"/>
  <c r="S63"/>
  <c r="S41"/>
  <c r="S104"/>
  <c r="S85"/>
  <c r="S92"/>
  <c r="S38"/>
  <c r="S29"/>
  <c r="S89"/>
  <c r="S50"/>
  <c r="S11"/>
  <c r="S6"/>
  <c r="S10"/>
  <c r="S26"/>
  <c r="S12"/>
  <c r="S32"/>
  <c r="S61"/>
  <c r="S101"/>
  <c r="S30"/>
  <c r="S23"/>
  <c r="S44"/>
  <c r="S13"/>
  <c r="S64"/>
  <c r="S18"/>
  <c r="S22"/>
  <c r="S79"/>
  <c r="S19"/>
  <c r="S54"/>
  <c r="S69"/>
  <c r="S35"/>
  <c r="S95"/>
  <c r="S21"/>
  <c r="S25"/>
  <c r="S51"/>
  <c r="S76"/>
  <c r="S78"/>
  <c r="S83"/>
  <c r="S42"/>
  <c r="S34"/>
  <c r="S28"/>
  <c r="S53"/>
  <c r="S74"/>
  <c r="S24"/>
  <c r="S57"/>
  <c r="S91"/>
  <c r="S62"/>
  <c r="S43"/>
  <c r="S93"/>
  <c r="S48"/>
  <c r="S9"/>
  <c r="S87"/>
  <c r="S80"/>
  <c r="S90"/>
  <c r="S47"/>
  <c r="S65"/>
  <c r="S7"/>
  <c r="S39"/>
  <c r="S84"/>
  <c r="S97"/>
  <c r="S52"/>
  <c r="S75"/>
  <c r="S88"/>
  <c r="S56"/>
  <c r="S102"/>
  <c r="S96"/>
  <c r="S82"/>
  <c r="S17"/>
  <c r="S86"/>
  <c r="S100"/>
  <c r="S16"/>
  <c r="S81"/>
  <c r="S33"/>
  <c r="S37"/>
  <c r="U15"/>
  <c r="U98"/>
  <c r="U55"/>
  <c r="U40"/>
  <c r="U58"/>
  <c r="U41"/>
  <c r="U45"/>
  <c r="U66"/>
  <c r="U49"/>
  <c r="U99"/>
  <c r="U59"/>
  <c r="U14"/>
  <c r="U20"/>
  <c r="U36"/>
  <c r="U103"/>
  <c r="U68"/>
  <c r="U31"/>
  <c r="U67"/>
  <c r="U72"/>
  <c r="U10"/>
  <c r="U46"/>
  <c r="U26"/>
  <c r="U105"/>
  <c r="U85"/>
  <c r="U94"/>
  <c r="U39"/>
  <c r="U23"/>
  <c r="U52"/>
  <c r="U71"/>
  <c r="U90"/>
  <c r="U104"/>
  <c r="U42"/>
  <c r="U11"/>
  <c r="U63"/>
  <c r="U38"/>
  <c r="U101"/>
  <c r="U73"/>
  <c r="U78"/>
  <c r="U83"/>
  <c r="U29"/>
  <c r="U50"/>
  <c r="U79"/>
  <c r="U13"/>
  <c r="U34"/>
  <c r="U28"/>
  <c r="U27"/>
  <c r="U61"/>
  <c r="U89"/>
  <c r="U82"/>
  <c r="U64"/>
  <c r="U32"/>
  <c r="U54"/>
  <c r="U17"/>
  <c r="U84"/>
  <c r="U35"/>
  <c r="U70"/>
  <c r="U75"/>
  <c r="U9"/>
  <c r="U88"/>
  <c r="U18"/>
  <c r="U76"/>
  <c r="U81"/>
  <c r="U25"/>
  <c r="U93"/>
  <c r="U51"/>
  <c r="U16"/>
  <c r="U95"/>
  <c r="U37"/>
  <c r="U60"/>
  <c r="U44"/>
  <c r="U91"/>
  <c r="U97"/>
  <c r="U6"/>
  <c r="U24"/>
  <c r="U62"/>
  <c r="U21"/>
  <c r="U30"/>
  <c r="U57"/>
  <c r="U48"/>
  <c r="U100"/>
  <c r="U65"/>
  <c r="U47"/>
  <c r="U8"/>
  <c r="U43"/>
  <c r="U87"/>
  <c r="U19"/>
  <c r="U69"/>
  <c r="U80"/>
  <c r="U7"/>
  <c r="U77"/>
  <c r="U12"/>
  <c r="U92"/>
  <c r="U22"/>
  <c r="U33"/>
  <c r="U56"/>
  <c r="U102"/>
  <c r="U96"/>
  <c r="U53"/>
  <c r="U74"/>
  <c r="U86"/>
  <c r="CP14"/>
  <c r="CP99"/>
  <c r="CP98"/>
  <c r="CP41"/>
  <c r="CP67"/>
  <c r="CP105"/>
  <c r="CP52"/>
  <c r="CP20"/>
  <c r="CP15"/>
  <c r="CP66"/>
  <c r="CP95"/>
  <c r="CP45"/>
  <c r="CP73"/>
  <c r="CP77"/>
  <c r="CP94"/>
  <c r="CP58"/>
  <c r="CP59"/>
  <c r="CP27"/>
  <c r="CP71"/>
  <c r="CP90"/>
  <c r="CP72"/>
  <c r="CP26"/>
  <c r="CP60"/>
  <c r="CP70"/>
  <c r="CP10"/>
  <c r="CP68"/>
  <c r="CP85"/>
  <c r="CP63"/>
  <c r="CP102"/>
  <c r="CP31"/>
  <c r="CP78"/>
  <c r="CP39"/>
  <c r="CP83"/>
  <c r="CP25"/>
  <c r="CP36"/>
  <c r="CP50"/>
  <c r="CP42"/>
  <c r="CP101"/>
  <c r="CP23"/>
  <c r="CP96"/>
  <c r="CP9"/>
  <c r="CP55"/>
  <c r="CP38"/>
  <c r="CP40"/>
  <c r="CP49"/>
  <c r="CP104"/>
  <c r="CP21"/>
  <c r="CP61"/>
  <c r="CP30"/>
  <c r="CP46"/>
  <c r="CP89"/>
  <c r="CP6"/>
  <c r="CP19"/>
  <c r="CP12"/>
  <c r="CP75"/>
  <c r="CP34"/>
  <c r="CP87"/>
  <c r="CP80"/>
  <c r="CP53"/>
  <c r="CP11"/>
  <c r="CP92"/>
  <c r="CP33"/>
  <c r="CP51"/>
  <c r="CP17"/>
  <c r="CP35"/>
  <c r="CP57"/>
  <c r="CP37"/>
  <c r="CP97"/>
  <c r="CP81"/>
  <c r="CP18"/>
  <c r="CP48"/>
  <c r="CP65"/>
  <c r="CP62"/>
  <c r="CP32"/>
  <c r="CP13"/>
  <c r="CP43"/>
  <c r="CP79"/>
  <c r="CP93"/>
  <c r="CP56"/>
  <c r="CP8"/>
  <c r="CP82"/>
  <c r="CP28"/>
  <c r="CP88"/>
  <c r="CP64"/>
  <c r="CP76"/>
  <c r="CP24"/>
  <c r="CP103"/>
  <c r="CP44"/>
  <c r="CP100"/>
  <c r="CP47"/>
  <c r="CP7"/>
  <c r="CP29"/>
  <c r="CP22"/>
  <c r="CP84"/>
  <c r="CP54"/>
  <c r="CP69"/>
  <c r="CP74"/>
  <c r="CP91"/>
  <c r="CP86"/>
  <c r="CP16"/>
  <c r="AC41"/>
  <c r="AC52"/>
  <c r="AC55"/>
  <c r="AC67"/>
  <c r="AC45"/>
  <c r="AC94"/>
  <c r="AC40"/>
  <c r="AC73"/>
  <c r="AC72"/>
  <c r="AC58"/>
  <c r="AC60"/>
  <c r="AC49"/>
  <c r="AC95"/>
  <c r="AC105"/>
  <c r="AC71"/>
  <c r="AC68"/>
  <c r="AC99"/>
  <c r="AC15"/>
  <c r="AC59"/>
  <c r="AC90"/>
  <c r="AC104"/>
  <c r="AC20"/>
  <c r="AC103"/>
  <c r="AC26"/>
  <c r="AC31"/>
  <c r="AC27"/>
  <c r="AC77"/>
  <c r="AC102"/>
  <c r="AC8"/>
  <c r="AC36"/>
  <c r="AC14"/>
  <c r="AC78"/>
  <c r="AC32"/>
  <c r="AC12"/>
  <c r="AC29"/>
  <c r="AC50"/>
  <c r="AC46"/>
  <c r="AC22"/>
  <c r="AC23"/>
  <c r="AC61"/>
  <c r="AC9"/>
  <c r="AC63"/>
  <c r="AC38"/>
  <c r="AC21"/>
  <c r="AC11"/>
  <c r="AC82"/>
  <c r="AC87"/>
  <c r="AC33"/>
  <c r="AC80"/>
  <c r="AC39"/>
  <c r="AC13"/>
  <c r="AC30"/>
  <c r="AC53"/>
  <c r="AC101"/>
  <c r="AC92"/>
  <c r="AC93"/>
  <c r="AC69"/>
  <c r="AC57"/>
  <c r="AC76"/>
  <c r="AC86"/>
  <c r="AC75"/>
  <c r="AC79"/>
  <c r="AC44"/>
  <c r="AC19"/>
  <c r="AC54"/>
  <c r="AC25"/>
  <c r="AC91"/>
  <c r="AC24"/>
  <c r="AC98"/>
  <c r="AC81"/>
  <c r="AC89"/>
  <c r="AC65"/>
  <c r="AC51"/>
  <c r="AC7"/>
  <c r="AC28"/>
  <c r="AC64"/>
  <c r="AC17"/>
  <c r="AC70"/>
  <c r="AC85"/>
  <c r="AC42"/>
  <c r="AC6"/>
  <c r="AC84"/>
  <c r="AC35"/>
  <c r="AC48"/>
  <c r="AC56"/>
  <c r="AC100"/>
  <c r="AC97"/>
  <c r="AC74"/>
  <c r="AC10"/>
  <c r="AC34"/>
  <c r="AC88"/>
  <c r="AC18"/>
  <c r="AC47"/>
  <c r="AC66"/>
  <c r="AC83"/>
  <c r="AC96"/>
  <c r="AC37"/>
  <c r="AC43"/>
  <c r="AC16"/>
  <c r="AC62"/>
  <c r="W95"/>
  <c r="W41"/>
  <c r="W52"/>
  <c r="W94"/>
  <c r="W98"/>
  <c r="W45"/>
  <c r="W15"/>
  <c r="W66"/>
  <c r="W55"/>
  <c r="W20"/>
  <c r="W40"/>
  <c r="W58"/>
  <c r="W14"/>
  <c r="W27"/>
  <c r="W60"/>
  <c r="W73"/>
  <c r="W105"/>
  <c r="W103"/>
  <c r="W10"/>
  <c r="W46"/>
  <c r="W59"/>
  <c r="W102"/>
  <c r="W81"/>
  <c r="W8"/>
  <c r="W31"/>
  <c r="W71"/>
  <c r="W36"/>
  <c r="W104"/>
  <c r="W21"/>
  <c r="W67"/>
  <c r="W77"/>
  <c r="W12"/>
  <c r="W96"/>
  <c r="W49"/>
  <c r="W85"/>
  <c r="W39"/>
  <c r="W92"/>
  <c r="W23"/>
  <c r="W29"/>
  <c r="W89"/>
  <c r="W11"/>
  <c r="W6"/>
  <c r="W99"/>
  <c r="W70"/>
  <c r="W42"/>
  <c r="W75"/>
  <c r="W63"/>
  <c r="W38"/>
  <c r="W33"/>
  <c r="W18"/>
  <c r="W86"/>
  <c r="W72"/>
  <c r="W68"/>
  <c r="W61"/>
  <c r="W101"/>
  <c r="W79"/>
  <c r="W28"/>
  <c r="W64"/>
  <c r="W17"/>
  <c r="W69"/>
  <c r="W9"/>
  <c r="W43"/>
  <c r="W87"/>
  <c r="W93"/>
  <c r="W19"/>
  <c r="W80"/>
  <c r="W47"/>
  <c r="W13"/>
  <c r="W54"/>
  <c r="W35"/>
  <c r="W37"/>
  <c r="W90"/>
  <c r="W48"/>
  <c r="W50"/>
  <c r="W51"/>
  <c r="W57"/>
  <c r="W16"/>
  <c r="W76"/>
  <c r="W24"/>
  <c r="W83"/>
  <c r="W34"/>
  <c r="W74"/>
  <c r="W91"/>
  <c r="W30"/>
  <c r="W65"/>
  <c r="W32"/>
  <c r="W26"/>
  <c r="W44"/>
  <c r="W84"/>
  <c r="W97"/>
  <c r="W62"/>
  <c r="W78"/>
  <c r="W88"/>
  <c r="W53"/>
  <c r="W7"/>
  <c r="W22"/>
  <c r="W25"/>
  <c r="W82"/>
  <c r="W100"/>
  <c r="W56"/>
  <c r="T99"/>
  <c r="T40"/>
  <c r="T72"/>
  <c r="T20"/>
  <c r="T67"/>
  <c r="T105"/>
  <c r="T15"/>
  <c r="T66"/>
  <c r="T58"/>
  <c r="T94"/>
  <c r="T59"/>
  <c r="T52"/>
  <c r="T27"/>
  <c r="T41"/>
  <c r="T103"/>
  <c r="T90"/>
  <c r="T63"/>
  <c r="T81"/>
  <c r="T45"/>
  <c r="T60"/>
  <c r="T49"/>
  <c r="T36"/>
  <c r="T31"/>
  <c r="T70"/>
  <c r="T104"/>
  <c r="T55"/>
  <c r="T77"/>
  <c r="T102"/>
  <c r="T8"/>
  <c r="T101"/>
  <c r="T50"/>
  <c r="T85"/>
  <c r="T78"/>
  <c r="T39"/>
  <c r="T42"/>
  <c r="T92"/>
  <c r="T71"/>
  <c r="T10"/>
  <c r="T83"/>
  <c r="T61"/>
  <c r="T96"/>
  <c r="T34"/>
  <c r="T28"/>
  <c r="T14"/>
  <c r="T46"/>
  <c r="T21"/>
  <c r="T9"/>
  <c r="T33"/>
  <c r="T95"/>
  <c r="T12"/>
  <c r="T29"/>
  <c r="T30"/>
  <c r="T25"/>
  <c r="T64"/>
  <c r="T18"/>
  <c r="T6"/>
  <c r="T79"/>
  <c r="T43"/>
  <c r="T44"/>
  <c r="T19"/>
  <c r="T51"/>
  <c r="T69"/>
  <c r="T84"/>
  <c r="T74"/>
  <c r="T68"/>
  <c r="T75"/>
  <c r="T82"/>
  <c r="T17"/>
  <c r="T35"/>
  <c r="T48"/>
  <c r="T56"/>
  <c r="T37"/>
  <c r="T13"/>
  <c r="T11"/>
  <c r="T97"/>
  <c r="T65"/>
  <c r="T53"/>
  <c r="T91"/>
  <c r="T22"/>
  <c r="T23"/>
  <c r="T47"/>
  <c r="T98"/>
  <c r="T80"/>
  <c r="T24"/>
  <c r="T16"/>
  <c r="T88"/>
  <c r="T89"/>
  <c r="T93"/>
  <c r="T57"/>
  <c r="T73"/>
  <c r="T38"/>
  <c r="T32"/>
  <c r="T54"/>
  <c r="T76"/>
  <c r="T100"/>
  <c r="T26"/>
  <c r="T87"/>
  <c r="T86"/>
  <c r="T62"/>
  <c r="T7"/>
  <c r="BR41"/>
  <c r="BR20"/>
  <c r="BR59"/>
  <c r="BR67"/>
  <c r="BR45"/>
  <c r="BR72"/>
  <c r="BR95"/>
  <c r="BR94"/>
  <c r="BR14"/>
  <c r="BR73"/>
  <c r="BR66"/>
  <c r="BR40"/>
  <c r="BR55"/>
  <c r="BR58"/>
  <c r="BR77"/>
  <c r="BR27"/>
  <c r="BR71"/>
  <c r="BR98"/>
  <c r="BR60"/>
  <c r="BR52"/>
  <c r="BR36"/>
  <c r="BR104"/>
  <c r="BR99"/>
  <c r="BR15"/>
  <c r="BR46"/>
  <c r="BR26"/>
  <c r="BR81"/>
  <c r="BR102"/>
  <c r="BR21"/>
  <c r="BR32"/>
  <c r="BR83"/>
  <c r="BR10"/>
  <c r="BR8"/>
  <c r="BR38"/>
  <c r="BR12"/>
  <c r="BR89"/>
  <c r="BR75"/>
  <c r="BR96"/>
  <c r="BR31"/>
  <c r="BR85"/>
  <c r="BR39"/>
  <c r="BR61"/>
  <c r="BR11"/>
  <c r="BR103"/>
  <c r="BR68"/>
  <c r="BR70"/>
  <c r="BR78"/>
  <c r="BR50"/>
  <c r="BR42"/>
  <c r="BR79"/>
  <c r="BR25"/>
  <c r="BR105"/>
  <c r="BR49"/>
  <c r="BR92"/>
  <c r="BR28"/>
  <c r="BR17"/>
  <c r="BR51"/>
  <c r="BR35"/>
  <c r="BR57"/>
  <c r="BR101"/>
  <c r="BR6"/>
  <c r="BR44"/>
  <c r="BR33"/>
  <c r="BR54"/>
  <c r="BR13"/>
  <c r="BR30"/>
  <c r="BR82"/>
  <c r="BR87"/>
  <c r="BR93"/>
  <c r="BR84"/>
  <c r="BR18"/>
  <c r="BR86"/>
  <c r="BR91"/>
  <c r="BR23"/>
  <c r="BR69"/>
  <c r="BR74"/>
  <c r="BR97"/>
  <c r="BR7"/>
  <c r="BR48"/>
  <c r="BR34"/>
  <c r="BR22"/>
  <c r="BR9"/>
  <c r="BR63"/>
  <c r="BR43"/>
  <c r="BR90"/>
  <c r="BR56"/>
  <c r="BR19"/>
  <c r="BR80"/>
  <c r="BR100"/>
  <c r="BR16"/>
  <c r="BR62"/>
  <c r="BR88"/>
  <c r="BR76"/>
  <c r="BR47"/>
  <c r="BR24"/>
  <c r="BR37"/>
  <c r="BR29"/>
  <c r="BR64"/>
  <c r="BR53"/>
  <c r="BR65"/>
  <c r="BS52"/>
  <c r="BS14"/>
  <c r="BS55"/>
  <c r="BS99"/>
  <c r="BS73"/>
  <c r="BS15"/>
  <c r="BS98"/>
  <c r="BS66"/>
  <c r="BS105"/>
  <c r="BS40"/>
  <c r="BS45"/>
  <c r="BS41"/>
  <c r="BS94"/>
  <c r="BS20"/>
  <c r="BS71"/>
  <c r="BS72"/>
  <c r="BS10"/>
  <c r="BS77"/>
  <c r="BS103"/>
  <c r="BS90"/>
  <c r="BS27"/>
  <c r="BS49"/>
  <c r="BS63"/>
  <c r="BS95"/>
  <c r="BS46"/>
  <c r="BS68"/>
  <c r="BS36"/>
  <c r="BS85"/>
  <c r="BS59"/>
  <c r="BS26"/>
  <c r="BS70"/>
  <c r="BS31"/>
  <c r="BS8"/>
  <c r="BS12"/>
  <c r="BS61"/>
  <c r="BS29"/>
  <c r="BS96"/>
  <c r="BS60"/>
  <c r="BS101"/>
  <c r="BS22"/>
  <c r="BS81"/>
  <c r="BS78"/>
  <c r="BS42"/>
  <c r="BS11"/>
  <c r="BS58"/>
  <c r="BS21"/>
  <c r="BS32"/>
  <c r="BS83"/>
  <c r="BS50"/>
  <c r="BS79"/>
  <c r="BS25"/>
  <c r="BS82"/>
  <c r="BS44"/>
  <c r="BS39"/>
  <c r="BS6"/>
  <c r="BS51"/>
  <c r="BS69"/>
  <c r="BS92"/>
  <c r="BS23"/>
  <c r="BS9"/>
  <c r="BS80"/>
  <c r="BS84"/>
  <c r="BS76"/>
  <c r="BS67"/>
  <c r="BS93"/>
  <c r="BS74"/>
  <c r="BS102"/>
  <c r="BS38"/>
  <c r="BS17"/>
  <c r="BS35"/>
  <c r="BS48"/>
  <c r="BS97"/>
  <c r="BS28"/>
  <c r="BS33"/>
  <c r="BS64"/>
  <c r="BS86"/>
  <c r="BS89"/>
  <c r="BS7"/>
  <c r="BS75"/>
  <c r="BS43"/>
  <c r="BS88"/>
  <c r="BS54"/>
  <c r="BS100"/>
  <c r="BS91"/>
  <c r="BS13"/>
  <c r="BS34"/>
  <c r="BS56"/>
  <c r="BS24"/>
  <c r="BS62"/>
  <c r="BS18"/>
  <c r="BS30"/>
  <c r="BS87"/>
  <c r="BS53"/>
  <c r="BS37"/>
  <c r="BS65"/>
  <c r="BS104"/>
  <c r="BS19"/>
  <c r="BS47"/>
  <c r="BS16"/>
  <c r="BS57"/>
  <c r="BG40"/>
  <c r="BG45"/>
  <c r="BG14"/>
  <c r="BG67"/>
  <c r="BG41"/>
  <c r="BG55"/>
  <c r="BG73"/>
  <c r="BG15"/>
  <c r="BG94"/>
  <c r="BG99"/>
  <c r="BG72"/>
  <c r="BG58"/>
  <c r="BG20"/>
  <c r="BG66"/>
  <c r="BG59"/>
  <c r="BG95"/>
  <c r="BG60"/>
  <c r="BG52"/>
  <c r="BG10"/>
  <c r="BG77"/>
  <c r="BG102"/>
  <c r="BG8"/>
  <c r="BG49"/>
  <c r="BG68"/>
  <c r="BG98"/>
  <c r="BG46"/>
  <c r="BG26"/>
  <c r="BG63"/>
  <c r="BG70"/>
  <c r="BG104"/>
  <c r="BG85"/>
  <c r="BG21"/>
  <c r="BG27"/>
  <c r="BG83"/>
  <c r="BG61"/>
  <c r="BG96"/>
  <c r="BG71"/>
  <c r="BG90"/>
  <c r="BG12"/>
  <c r="BG89"/>
  <c r="BG36"/>
  <c r="BG31"/>
  <c r="BG78"/>
  <c r="BG50"/>
  <c r="BG42"/>
  <c r="BG6"/>
  <c r="BG9"/>
  <c r="BG43"/>
  <c r="BG87"/>
  <c r="BG33"/>
  <c r="BG19"/>
  <c r="BG86"/>
  <c r="BG101"/>
  <c r="BG92"/>
  <c r="BG25"/>
  <c r="BG17"/>
  <c r="BG80"/>
  <c r="BG53"/>
  <c r="BG35"/>
  <c r="BG76"/>
  <c r="BG34"/>
  <c r="BG82"/>
  <c r="BG74"/>
  <c r="BG38"/>
  <c r="BG11"/>
  <c r="BG30"/>
  <c r="BG91"/>
  <c r="BG24"/>
  <c r="BG13"/>
  <c r="BG28"/>
  <c r="BG44"/>
  <c r="BG37"/>
  <c r="BG65"/>
  <c r="BG16"/>
  <c r="BG75"/>
  <c r="BG22"/>
  <c r="BG88"/>
  <c r="BG51"/>
  <c r="BG81"/>
  <c r="BG79"/>
  <c r="BG103"/>
  <c r="BG32"/>
  <c r="BG84"/>
  <c r="BG48"/>
  <c r="BG93"/>
  <c r="BG64"/>
  <c r="BG105"/>
  <c r="BG39"/>
  <c r="BG100"/>
  <c r="BG7"/>
  <c r="BG29"/>
  <c r="BG69"/>
  <c r="BG57"/>
  <c r="BG97"/>
  <c r="BG23"/>
  <c r="BG54"/>
  <c r="BG18"/>
  <c r="BG62"/>
  <c r="BG47"/>
  <c r="BG56"/>
  <c r="CQ95"/>
  <c r="CQ67"/>
  <c r="CQ105"/>
  <c r="CQ15"/>
  <c r="CQ66"/>
  <c r="CQ59"/>
  <c r="CQ103"/>
  <c r="CQ40"/>
  <c r="CQ72"/>
  <c r="CQ58"/>
  <c r="CQ52"/>
  <c r="CQ20"/>
  <c r="CQ45"/>
  <c r="CQ55"/>
  <c r="CQ99"/>
  <c r="CQ71"/>
  <c r="CQ94"/>
  <c r="CQ46"/>
  <c r="CQ41"/>
  <c r="CQ85"/>
  <c r="CQ60"/>
  <c r="CQ90"/>
  <c r="CQ81"/>
  <c r="CQ8"/>
  <c r="CQ98"/>
  <c r="CQ77"/>
  <c r="CQ63"/>
  <c r="CQ102"/>
  <c r="CQ31"/>
  <c r="CQ39"/>
  <c r="CQ83"/>
  <c r="CQ21"/>
  <c r="CQ32"/>
  <c r="CQ6"/>
  <c r="CQ49"/>
  <c r="CQ68"/>
  <c r="CQ89"/>
  <c r="CQ13"/>
  <c r="CQ30"/>
  <c r="CQ36"/>
  <c r="CQ38"/>
  <c r="CQ29"/>
  <c r="CQ42"/>
  <c r="CQ22"/>
  <c r="CQ23"/>
  <c r="CQ79"/>
  <c r="CQ9"/>
  <c r="CQ73"/>
  <c r="CQ27"/>
  <c r="CQ70"/>
  <c r="CQ75"/>
  <c r="CQ82"/>
  <c r="CQ28"/>
  <c r="CQ88"/>
  <c r="CQ64"/>
  <c r="CQ54"/>
  <c r="CQ84"/>
  <c r="CQ18"/>
  <c r="CQ76"/>
  <c r="CQ11"/>
  <c r="CQ44"/>
  <c r="CQ104"/>
  <c r="CQ78"/>
  <c r="CQ12"/>
  <c r="CQ25"/>
  <c r="CQ53"/>
  <c r="CQ86"/>
  <c r="CQ87"/>
  <c r="CQ69"/>
  <c r="CQ74"/>
  <c r="CQ61"/>
  <c r="CQ57"/>
  <c r="CQ56"/>
  <c r="CQ33"/>
  <c r="CQ35"/>
  <c r="CQ65"/>
  <c r="CQ14"/>
  <c r="CQ10"/>
  <c r="CQ93"/>
  <c r="CQ80"/>
  <c r="CQ97"/>
  <c r="CQ16"/>
  <c r="CQ34"/>
  <c r="CQ37"/>
  <c r="CQ62"/>
  <c r="CQ26"/>
  <c r="CQ101"/>
  <c r="CQ92"/>
  <c r="CQ48"/>
  <c r="CQ50"/>
  <c r="CQ19"/>
  <c r="CQ51"/>
  <c r="CQ17"/>
  <c r="CQ24"/>
  <c r="CQ96"/>
  <c r="CQ43"/>
  <c r="CQ100"/>
  <c r="CQ47"/>
  <c r="CQ7"/>
  <c r="CQ91"/>
  <c r="CM52"/>
  <c r="CM15"/>
  <c r="CM40"/>
  <c r="CM94"/>
  <c r="CM55"/>
  <c r="CM45"/>
  <c r="CM73"/>
  <c r="CM72"/>
  <c r="CM58"/>
  <c r="CM66"/>
  <c r="CM60"/>
  <c r="CM41"/>
  <c r="CM99"/>
  <c r="CM103"/>
  <c r="CM71"/>
  <c r="CM8"/>
  <c r="CM67"/>
  <c r="CM27"/>
  <c r="CM14"/>
  <c r="CM105"/>
  <c r="CM68"/>
  <c r="CM36"/>
  <c r="CM26"/>
  <c r="CM63"/>
  <c r="CM102"/>
  <c r="CM81"/>
  <c r="CM78"/>
  <c r="CM59"/>
  <c r="CM32"/>
  <c r="CM90"/>
  <c r="CM104"/>
  <c r="CM83"/>
  <c r="CM12"/>
  <c r="CM11"/>
  <c r="CM6"/>
  <c r="CM46"/>
  <c r="CM21"/>
  <c r="CM92"/>
  <c r="CM87"/>
  <c r="CM85"/>
  <c r="CM101"/>
  <c r="CM30"/>
  <c r="CM34"/>
  <c r="CM82"/>
  <c r="CM88"/>
  <c r="CM77"/>
  <c r="CM22"/>
  <c r="CM33"/>
  <c r="CM17"/>
  <c r="CM53"/>
  <c r="CM18"/>
  <c r="CM57"/>
  <c r="CM98"/>
  <c r="CM64"/>
  <c r="CM84"/>
  <c r="CM95"/>
  <c r="CM75"/>
  <c r="CM25"/>
  <c r="CM28"/>
  <c r="CM93"/>
  <c r="CM54"/>
  <c r="CM69"/>
  <c r="CM80"/>
  <c r="CM74"/>
  <c r="CM76"/>
  <c r="CM86"/>
  <c r="CM37"/>
  <c r="CM65"/>
  <c r="CM49"/>
  <c r="CM89"/>
  <c r="CM50"/>
  <c r="CM44"/>
  <c r="CM7"/>
  <c r="CM38"/>
  <c r="CM61"/>
  <c r="CM23"/>
  <c r="CM35"/>
  <c r="CM56"/>
  <c r="CM24"/>
  <c r="CM31"/>
  <c r="CM29"/>
  <c r="CM51"/>
  <c r="CM47"/>
  <c r="CM91"/>
  <c r="CM20"/>
  <c r="CM10"/>
  <c r="CM70"/>
  <c r="CM97"/>
  <c r="CM96"/>
  <c r="CM9"/>
  <c r="CM39"/>
  <c r="CM100"/>
  <c r="CM48"/>
  <c r="CM16"/>
  <c r="CM62"/>
  <c r="CM13"/>
  <c r="CM42"/>
  <c r="CM79"/>
  <c r="CM43"/>
  <c r="CM19"/>
  <c r="Q58"/>
  <c r="Q41"/>
  <c r="Q105"/>
  <c r="Q95"/>
  <c r="Q94"/>
  <c r="Q59"/>
  <c r="Q49"/>
  <c r="Q99"/>
  <c r="Q45"/>
  <c r="Q71"/>
  <c r="Q52"/>
  <c r="Q20"/>
  <c r="Q73"/>
  <c r="Q103"/>
  <c r="Q67"/>
  <c r="Q72"/>
  <c r="Q66"/>
  <c r="Q27"/>
  <c r="Q10"/>
  <c r="Q55"/>
  <c r="Q46"/>
  <c r="Q68"/>
  <c r="Q14"/>
  <c r="Q70"/>
  <c r="Q90"/>
  <c r="Q104"/>
  <c r="Q77"/>
  <c r="Q26"/>
  <c r="Q102"/>
  <c r="Q38"/>
  <c r="Q11"/>
  <c r="Q63"/>
  <c r="Q101"/>
  <c r="Q60"/>
  <c r="Q13"/>
  <c r="Q75"/>
  <c r="Q40"/>
  <c r="Q21"/>
  <c r="Q12"/>
  <c r="Q92"/>
  <c r="Q22"/>
  <c r="Q96"/>
  <c r="Q36"/>
  <c r="Q61"/>
  <c r="Q89"/>
  <c r="Q79"/>
  <c r="Q82"/>
  <c r="Q54"/>
  <c r="Q35"/>
  <c r="Q85"/>
  <c r="Q32"/>
  <c r="Q50"/>
  <c r="Q51"/>
  <c r="Q17"/>
  <c r="Q84"/>
  <c r="Q81"/>
  <c r="Q8"/>
  <c r="Q42"/>
  <c r="Q25"/>
  <c r="Q43"/>
  <c r="Q87"/>
  <c r="Q93"/>
  <c r="Q80"/>
  <c r="Q98"/>
  <c r="Q29"/>
  <c r="Q30"/>
  <c r="Q33"/>
  <c r="Q57"/>
  <c r="Q86"/>
  <c r="Q100"/>
  <c r="Q15"/>
  <c r="Q44"/>
  <c r="Q48"/>
  <c r="Q97"/>
  <c r="Q19"/>
  <c r="Q7"/>
  <c r="Q83"/>
  <c r="Q18"/>
  <c r="Q76"/>
  <c r="Q47"/>
  <c r="Q65"/>
  <c r="Q88"/>
  <c r="Q56"/>
  <c r="Q39"/>
  <c r="Q6"/>
  <c r="Q74"/>
  <c r="Q24"/>
  <c r="Q62"/>
  <c r="Q64"/>
  <c r="Q37"/>
  <c r="Q69"/>
  <c r="Q31"/>
  <c r="Q78"/>
  <c r="Q9"/>
  <c r="Q53"/>
  <c r="Q23"/>
  <c r="Q34"/>
  <c r="Q28"/>
  <c r="Q91"/>
  <c r="Q16"/>
  <c r="J14"/>
  <c r="J105"/>
  <c r="J99"/>
  <c r="J67"/>
  <c r="J72"/>
  <c r="J41"/>
  <c r="J52"/>
  <c r="J55"/>
  <c r="J40"/>
  <c r="J15"/>
  <c r="J73"/>
  <c r="J66"/>
  <c r="J103"/>
  <c r="J49"/>
  <c r="J45"/>
  <c r="J98"/>
  <c r="J26"/>
  <c r="J27"/>
  <c r="J104"/>
  <c r="J94"/>
  <c r="J77"/>
  <c r="J20"/>
  <c r="J60"/>
  <c r="J63"/>
  <c r="J95"/>
  <c r="J68"/>
  <c r="J31"/>
  <c r="J81"/>
  <c r="J38"/>
  <c r="J58"/>
  <c r="J71"/>
  <c r="J50"/>
  <c r="J75"/>
  <c r="J10"/>
  <c r="J83"/>
  <c r="J79"/>
  <c r="J59"/>
  <c r="J78"/>
  <c r="J32"/>
  <c r="J42"/>
  <c r="J30"/>
  <c r="J9"/>
  <c r="J90"/>
  <c r="J8"/>
  <c r="J13"/>
  <c r="J23"/>
  <c r="J25"/>
  <c r="J43"/>
  <c r="J61"/>
  <c r="J101"/>
  <c r="J87"/>
  <c r="J17"/>
  <c r="J80"/>
  <c r="J84"/>
  <c r="J76"/>
  <c r="J88"/>
  <c r="J19"/>
  <c r="J57"/>
  <c r="J46"/>
  <c r="J12"/>
  <c r="J11"/>
  <c r="J93"/>
  <c r="J102"/>
  <c r="J39"/>
  <c r="J82"/>
  <c r="J44"/>
  <c r="J33"/>
  <c r="J64"/>
  <c r="J36"/>
  <c r="J28"/>
  <c r="J74"/>
  <c r="J65"/>
  <c r="J62"/>
  <c r="J29"/>
  <c r="J34"/>
  <c r="J70"/>
  <c r="J24"/>
  <c r="J100"/>
  <c r="J69"/>
  <c r="J6"/>
  <c r="J18"/>
  <c r="J92"/>
  <c r="J56"/>
  <c r="J97"/>
  <c r="J7"/>
  <c r="J21"/>
  <c r="J53"/>
  <c r="J86"/>
  <c r="J22"/>
  <c r="J96"/>
  <c r="J37"/>
  <c r="J16"/>
  <c r="J85"/>
  <c r="J54"/>
  <c r="J35"/>
  <c r="J91"/>
  <c r="J89"/>
  <c r="J51"/>
  <c r="J47"/>
  <c r="J48"/>
  <c r="AP94"/>
  <c r="AP20"/>
  <c r="AP41"/>
  <c r="AP14"/>
  <c r="AP105"/>
  <c r="AP40"/>
  <c r="AP95"/>
  <c r="AP99"/>
  <c r="AP67"/>
  <c r="AP73"/>
  <c r="AP15"/>
  <c r="AP103"/>
  <c r="AP77"/>
  <c r="AP10"/>
  <c r="AP45"/>
  <c r="AP59"/>
  <c r="AP52"/>
  <c r="AP71"/>
  <c r="AP60"/>
  <c r="AP90"/>
  <c r="AP63"/>
  <c r="AP70"/>
  <c r="AP85"/>
  <c r="AP58"/>
  <c r="AP98"/>
  <c r="AP46"/>
  <c r="AP36"/>
  <c r="AP8"/>
  <c r="AP49"/>
  <c r="AP104"/>
  <c r="AP32"/>
  <c r="AP72"/>
  <c r="AP42"/>
  <c r="AP11"/>
  <c r="AP30"/>
  <c r="AP6"/>
  <c r="AP102"/>
  <c r="AP83"/>
  <c r="AP29"/>
  <c r="AP38"/>
  <c r="AP75"/>
  <c r="AP96"/>
  <c r="AP81"/>
  <c r="AP78"/>
  <c r="AP13"/>
  <c r="AP101"/>
  <c r="AP22"/>
  <c r="AP9"/>
  <c r="AP25"/>
  <c r="AP66"/>
  <c r="AP68"/>
  <c r="AP44"/>
  <c r="AP93"/>
  <c r="AP64"/>
  <c r="AP51"/>
  <c r="AP39"/>
  <c r="AP12"/>
  <c r="AP54"/>
  <c r="AP76"/>
  <c r="AP26"/>
  <c r="AP31"/>
  <c r="AP21"/>
  <c r="AP61"/>
  <c r="AP27"/>
  <c r="AP87"/>
  <c r="AP17"/>
  <c r="AP43"/>
  <c r="AP88"/>
  <c r="AP84"/>
  <c r="AP35"/>
  <c r="AP57"/>
  <c r="AP65"/>
  <c r="AP16"/>
  <c r="AP62"/>
  <c r="AP86"/>
  <c r="AP7"/>
  <c r="AP50"/>
  <c r="AP18"/>
  <c r="AP100"/>
  <c r="AP97"/>
  <c r="AP23"/>
  <c r="AP28"/>
  <c r="AP91"/>
  <c r="AP55"/>
  <c r="AP82"/>
  <c r="AP47"/>
  <c r="AP33"/>
  <c r="AP69"/>
  <c r="AP92"/>
  <c r="AP79"/>
  <c r="AP80"/>
  <c r="AP53"/>
  <c r="AP74"/>
  <c r="AP56"/>
  <c r="AP89"/>
  <c r="AP34"/>
  <c r="AP19"/>
  <c r="AP24"/>
  <c r="AP48"/>
  <c r="AP37"/>
  <c r="BJ94"/>
  <c r="BJ20"/>
  <c r="BJ103"/>
  <c r="BJ40"/>
  <c r="BJ15"/>
  <c r="BJ55"/>
  <c r="BJ105"/>
  <c r="BJ98"/>
  <c r="BJ99"/>
  <c r="BJ72"/>
  <c r="BJ66"/>
  <c r="BJ27"/>
  <c r="BJ59"/>
  <c r="BJ67"/>
  <c r="BJ73"/>
  <c r="BJ71"/>
  <c r="BJ10"/>
  <c r="BJ52"/>
  <c r="BJ58"/>
  <c r="BJ46"/>
  <c r="BJ68"/>
  <c r="BJ81"/>
  <c r="BJ60"/>
  <c r="BJ36"/>
  <c r="BJ77"/>
  <c r="BJ26"/>
  <c r="BJ90"/>
  <c r="BJ14"/>
  <c r="BJ8"/>
  <c r="BJ89"/>
  <c r="BJ92"/>
  <c r="BJ102"/>
  <c r="BJ42"/>
  <c r="BJ95"/>
  <c r="BJ41"/>
  <c r="BJ85"/>
  <c r="BJ38"/>
  <c r="BJ29"/>
  <c r="BJ50"/>
  <c r="BJ13"/>
  <c r="BJ30"/>
  <c r="BJ23"/>
  <c r="BJ96"/>
  <c r="BJ63"/>
  <c r="BJ78"/>
  <c r="BJ101"/>
  <c r="BJ28"/>
  <c r="BJ80"/>
  <c r="BJ104"/>
  <c r="BJ83"/>
  <c r="BJ11"/>
  <c r="BJ22"/>
  <c r="BJ25"/>
  <c r="BJ43"/>
  <c r="BJ39"/>
  <c r="BJ75"/>
  <c r="BJ21"/>
  <c r="BJ54"/>
  <c r="BJ17"/>
  <c r="BJ18"/>
  <c r="BJ48"/>
  <c r="BJ24"/>
  <c r="BJ79"/>
  <c r="BJ69"/>
  <c r="BJ76"/>
  <c r="BJ57"/>
  <c r="BJ47"/>
  <c r="BJ97"/>
  <c r="BJ88"/>
  <c r="BJ64"/>
  <c r="BJ51"/>
  <c r="BJ56"/>
  <c r="BJ16"/>
  <c r="BJ31"/>
  <c r="BJ32"/>
  <c r="BJ12"/>
  <c r="BJ100"/>
  <c r="BJ6"/>
  <c r="BJ44"/>
  <c r="BJ19"/>
  <c r="BJ53"/>
  <c r="BJ86"/>
  <c r="BJ82"/>
  <c r="BJ74"/>
  <c r="BJ35"/>
  <c r="BJ37"/>
  <c r="BJ7"/>
  <c r="BJ49"/>
  <c r="BJ84"/>
  <c r="BJ65"/>
  <c r="BJ62"/>
  <c r="BJ70"/>
  <c r="BJ34"/>
  <c r="BJ87"/>
  <c r="BJ33"/>
  <c r="BJ91"/>
  <c r="BJ45"/>
  <c r="BJ61"/>
  <c r="BJ9"/>
  <c r="BJ93"/>
  <c r="BI55"/>
  <c r="BI58"/>
  <c r="BI99"/>
  <c r="BI40"/>
  <c r="BI45"/>
  <c r="BI94"/>
  <c r="BI20"/>
  <c r="BI67"/>
  <c r="BI52"/>
  <c r="BI73"/>
  <c r="BI15"/>
  <c r="BI98"/>
  <c r="BI77"/>
  <c r="BI95"/>
  <c r="BI105"/>
  <c r="BI72"/>
  <c r="BI10"/>
  <c r="BI49"/>
  <c r="BI59"/>
  <c r="BI60"/>
  <c r="BI66"/>
  <c r="BI26"/>
  <c r="BI70"/>
  <c r="BI81"/>
  <c r="BI8"/>
  <c r="BI27"/>
  <c r="BI68"/>
  <c r="BI36"/>
  <c r="BI71"/>
  <c r="BI102"/>
  <c r="BI41"/>
  <c r="BI46"/>
  <c r="BI63"/>
  <c r="BI38"/>
  <c r="BI78"/>
  <c r="BI61"/>
  <c r="BI50"/>
  <c r="BI42"/>
  <c r="BI30"/>
  <c r="BI103"/>
  <c r="BI90"/>
  <c r="BI39"/>
  <c r="BI11"/>
  <c r="BI75"/>
  <c r="BI9"/>
  <c r="BI29"/>
  <c r="BI104"/>
  <c r="BI89"/>
  <c r="BI6"/>
  <c r="BI83"/>
  <c r="BI13"/>
  <c r="BI82"/>
  <c r="BI35"/>
  <c r="BI86"/>
  <c r="BI43"/>
  <c r="BI64"/>
  <c r="BI51"/>
  <c r="BI14"/>
  <c r="BI85"/>
  <c r="BI96"/>
  <c r="BI44"/>
  <c r="BI88"/>
  <c r="BI93"/>
  <c r="BI23"/>
  <c r="BI54"/>
  <c r="BI76"/>
  <c r="BI47"/>
  <c r="BI21"/>
  <c r="BI12"/>
  <c r="BI48"/>
  <c r="BI56"/>
  <c r="BI24"/>
  <c r="BI100"/>
  <c r="BI33"/>
  <c r="BI22"/>
  <c r="BI79"/>
  <c r="BI25"/>
  <c r="BI74"/>
  <c r="BI16"/>
  <c r="BI34"/>
  <c r="BI19"/>
  <c r="BI17"/>
  <c r="BI65"/>
  <c r="BI31"/>
  <c r="BI28"/>
  <c r="BI84"/>
  <c r="BI18"/>
  <c r="BI62"/>
  <c r="BI32"/>
  <c r="BI87"/>
  <c r="BI69"/>
  <c r="BI57"/>
  <c r="BI7"/>
  <c r="BI101"/>
  <c r="BI37"/>
  <c r="BI97"/>
  <c r="BI92"/>
  <c r="BI80"/>
  <c r="BI53"/>
  <c r="BI91"/>
  <c r="AS67"/>
  <c r="AS40"/>
  <c r="AS45"/>
  <c r="AS98"/>
  <c r="AS105"/>
  <c r="AS66"/>
  <c r="AS20"/>
  <c r="AS52"/>
  <c r="AS94"/>
  <c r="AS99"/>
  <c r="AS41"/>
  <c r="AS72"/>
  <c r="AS15"/>
  <c r="AS58"/>
  <c r="AS103"/>
  <c r="AS77"/>
  <c r="AS55"/>
  <c r="AS27"/>
  <c r="AS104"/>
  <c r="AS8"/>
  <c r="AS14"/>
  <c r="AS71"/>
  <c r="AS63"/>
  <c r="AS36"/>
  <c r="AS102"/>
  <c r="AS81"/>
  <c r="AS10"/>
  <c r="AS90"/>
  <c r="AS31"/>
  <c r="AS39"/>
  <c r="AS12"/>
  <c r="AS61"/>
  <c r="AS13"/>
  <c r="AS42"/>
  <c r="AS79"/>
  <c r="AS73"/>
  <c r="AS60"/>
  <c r="AS68"/>
  <c r="AS70"/>
  <c r="AS32"/>
  <c r="AS11"/>
  <c r="AS22"/>
  <c r="AS23"/>
  <c r="AS38"/>
  <c r="AS83"/>
  <c r="AS30"/>
  <c r="AS75"/>
  <c r="AS9"/>
  <c r="AS43"/>
  <c r="AS87"/>
  <c r="AS21"/>
  <c r="AS29"/>
  <c r="AS92"/>
  <c r="AS93"/>
  <c r="AS80"/>
  <c r="AS101"/>
  <c r="AS28"/>
  <c r="AS33"/>
  <c r="AS64"/>
  <c r="AS17"/>
  <c r="AS69"/>
  <c r="AS84"/>
  <c r="AS74"/>
  <c r="AS49"/>
  <c r="AS85"/>
  <c r="AS6"/>
  <c r="AS35"/>
  <c r="AS59"/>
  <c r="AS46"/>
  <c r="AS78"/>
  <c r="AS44"/>
  <c r="AS51"/>
  <c r="AS57"/>
  <c r="AS47"/>
  <c r="AS24"/>
  <c r="AS65"/>
  <c r="AS25"/>
  <c r="AS26"/>
  <c r="AS88"/>
  <c r="AS54"/>
  <c r="AS48"/>
  <c r="AS97"/>
  <c r="AS37"/>
  <c r="AS96"/>
  <c r="AS53"/>
  <c r="AS89"/>
  <c r="AS82"/>
  <c r="AS16"/>
  <c r="AS50"/>
  <c r="AS95"/>
  <c r="AS18"/>
  <c r="AS56"/>
  <c r="AS76"/>
  <c r="AS86"/>
  <c r="AS7"/>
  <c r="AS34"/>
  <c r="AS19"/>
  <c r="AS62"/>
  <c r="AS91"/>
  <c r="AS100"/>
  <c r="AM40"/>
  <c r="AM105"/>
  <c r="AM20"/>
  <c r="AM67"/>
  <c r="AM73"/>
  <c r="AM58"/>
  <c r="AM99"/>
  <c r="AM14"/>
  <c r="AM15"/>
  <c r="AM98"/>
  <c r="AM66"/>
  <c r="AM41"/>
  <c r="AM103"/>
  <c r="AM10"/>
  <c r="AM52"/>
  <c r="AM94"/>
  <c r="AM55"/>
  <c r="AM72"/>
  <c r="AM71"/>
  <c r="AM49"/>
  <c r="AM45"/>
  <c r="AM31"/>
  <c r="AM70"/>
  <c r="AM59"/>
  <c r="AM68"/>
  <c r="AM90"/>
  <c r="AM60"/>
  <c r="AM8"/>
  <c r="AM39"/>
  <c r="AM102"/>
  <c r="AM13"/>
  <c r="AM63"/>
  <c r="AM78"/>
  <c r="AM29"/>
  <c r="AM23"/>
  <c r="AM95"/>
  <c r="AM38"/>
  <c r="AM21"/>
  <c r="AM32"/>
  <c r="AM101"/>
  <c r="AM96"/>
  <c r="AM79"/>
  <c r="AM77"/>
  <c r="AM36"/>
  <c r="AM12"/>
  <c r="AM30"/>
  <c r="AM75"/>
  <c r="AM28"/>
  <c r="AM85"/>
  <c r="AM11"/>
  <c r="AM25"/>
  <c r="AM93"/>
  <c r="AM84"/>
  <c r="AM18"/>
  <c r="AM76"/>
  <c r="AM26"/>
  <c r="AM81"/>
  <c r="AM89"/>
  <c r="AM92"/>
  <c r="AM44"/>
  <c r="AM80"/>
  <c r="AM57"/>
  <c r="AM42"/>
  <c r="AM82"/>
  <c r="AM33"/>
  <c r="AM51"/>
  <c r="AM74"/>
  <c r="AM50"/>
  <c r="AM6"/>
  <c r="AM34"/>
  <c r="AM54"/>
  <c r="AM35"/>
  <c r="AM37"/>
  <c r="AM87"/>
  <c r="AM16"/>
  <c r="AM19"/>
  <c r="AM53"/>
  <c r="AM83"/>
  <c r="AM86"/>
  <c r="AM22"/>
  <c r="AM46"/>
  <c r="AM17"/>
  <c r="AM100"/>
  <c r="AM47"/>
  <c r="AM64"/>
  <c r="AM48"/>
  <c r="AM56"/>
  <c r="AM24"/>
  <c r="AM62"/>
  <c r="AM104"/>
  <c r="AM61"/>
  <c r="AM9"/>
  <c r="AM69"/>
  <c r="AM91"/>
  <c r="AM65"/>
  <c r="AM7"/>
  <c r="AM27"/>
  <c r="AM43"/>
  <c r="AM88"/>
  <c r="AM97"/>
  <c r="CB98"/>
  <c r="CB27"/>
  <c r="CB52"/>
  <c r="CB94"/>
  <c r="CB99"/>
  <c r="CB105"/>
  <c r="CB15"/>
  <c r="CB55"/>
  <c r="CB67"/>
  <c r="CB45"/>
  <c r="CB95"/>
  <c r="CB60"/>
  <c r="CB20"/>
  <c r="CB71"/>
  <c r="CB49"/>
  <c r="CB73"/>
  <c r="CB72"/>
  <c r="CB103"/>
  <c r="CB10"/>
  <c r="CB66"/>
  <c r="CB90"/>
  <c r="CB81"/>
  <c r="CB63"/>
  <c r="CB102"/>
  <c r="CB8"/>
  <c r="CB59"/>
  <c r="CB31"/>
  <c r="CB78"/>
  <c r="CB32"/>
  <c r="CB89"/>
  <c r="CB79"/>
  <c r="CB46"/>
  <c r="CB36"/>
  <c r="CB21"/>
  <c r="CB83"/>
  <c r="CB42"/>
  <c r="CB6"/>
  <c r="CB14"/>
  <c r="CB77"/>
  <c r="CB68"/>
  <c r="CB70"/>
  <c r="CB30"/>
  <c r="CB25"/>
  <c r="CB82"/>
  <c r="CB104"/>
  <c r="CB64"/>
  <c r="CB29"/>
  <c r="CB34"/>
  <c r="CB51"/>
  <c r="CB87"/>
  <c r="CB33"/>
  <c r="CB18"/>
  <c r="CB58"/>
  <c r="CB39"/>
  <c r="CB61"/>
  <c r="CB22"/>
  <c r="CB19"/>
  <c r="CB47"/>
  <c r="CB56"/>
  <c r="CB91"/>
  <c r="CB38"/>
  <c r="CB50"/>
  <c r="CB13"/>
  <c r="CB101"/>
  <c r="CB80"/>
  <c r="CB48"/>
  <c r="CB24"/>
  <c r="CB37"/>
  <c r="CB57"/>
  <c r="CB40"/>
  <c r="CB92"/>
  <c r="CB96"/>
  <c r="CB69"/>
  <c r="CB75"/>
  <c r="CB44"/>
  <c r="CB85"/>
  <c r="CB11"/>
  <c r="CB23"/>
  <c r="CB9"/>
  <c r="CB43"/>
  <c r="CB74"/>
  <c r="CB41"/>
  <c r="CB93"/>
  <c r="CB28"/>
  <c r="CB26"/>
  <c r="CB54"/>
  <c r="CB84"/>
  <c r="CB53"/>
  <c r="CB76"/>
  <c r="CB86"/>
  <c r="CB97"/>
  <c r="CB65"/>
  <c r="CB7"/>
  <c r="CB62"/>
  <c r="CB17"/>
  <c r="CB35"/>
  <c r="CB100"/>
  <c r="CB12"/>
  <c r="CB88"/>
  <c r="CB16"/>
  <c r="BP55"/>
  <c r="BP67"/>
  <c r="BP45"/>
  <c r="BP58"/>
  <c r="BP94"/>
  <c r="BP20"/>
  <c r="BP99"/>
  <c r="BP73"/>
  <c r="BP98"/>
  <c r="BP72"/>
  <c r="BP14"/>
  <c r="BP59"/>
  <c r="BP49"/>
  <c r="BP26"/>
  <c r="BP70"/>
  <c r="BP81"/>
  <c r="BP95"/>
  <c r="BP52"/>
  <c r="BP10"/>
  <c r="BP104"/>
  <c r="BP60"/>
  <c r="BP46"/>
  <c r="BP71"/>
  <c r="BP63"/>
  <c r="BP36"/>
  <c r="BP31"/>
  <c r="BP32"/>
  <c r="BP15"/>
  <c r="BP39"/>
  <c r="BP89"/>
  <c r="BP9"/>
  <c r="BP40"/>
  <c r="BP61"/>
  <c r="BP101"/>
  <c r="BP27"/>
  <c r="BP102"/>
  <c r="BP8"/>
  <c r="BP21"/>
  <c r="BP11"/>
  <c r="BP23"/>
  <c r="BP82"/>
  <c r="BP68"/>
  <c r="BP12"/>
  <c r="BP29"/>
  <c r="BP13"/>
  <c r="BP42"/>
  <c r="BP96"/>
  <c r="BP34"/>
  <c r="BP86"/>
  <c r="BP38"/>
  <c r="BP30"/>
  <c r="BP93"/>
  <c r="BP19"/>
  <c r="BP64"/>
  <c r="BP84"/>
  <c r="BP83"/>
  <c r="BP75"/>
  <c r="BP22"/>
  <c r="BP44"/>
  <c r="BP57"/>
  <c r="BP105"/>
  <c r="BP103"/>
  <c r="BP77"/>
  <c r="BP50"/>
  <c r="BP79"/>
  <c r="BP87"/>
  <c r="BP88"/>
  <c r="BP80"/>
  <c r="BP74"/>
  <c r="BP66"/>
  <c r="BP90"/>
  <c r="BP6"/>
  <c r="BP54"/>
  <c r="BP41"/>
  <c r="BP25"/>
  <c r="BP33"/>
  <c r="BP17"/>
  <c r="BP18"/>
  <c r="BP47"/>
  <c r="BP56"/>
  <c r="BP37"/>
  <c r="BP7"/>
  <c r="BP76"/>
  <c r="BP24"/>
  <c r="BP100"/>
  <c r="BP53"/>
  <c r="BP85"/>
  <c r="BP69"/>
  <c r="BP92"/>
  <c r="BP28"/>
  <c r="BP51"/>
  <c r="BP97"/>
  <c r="BP16"/>
  <c r="BP78"/>
  <c r="BP43"/>
  <c r="BP48"/>
  <c r="BP91"/>
  <c r="BP65"/>
  <c r="BP35"/>
  <c r="BP62"/>
  <c r="CN41"/>
  <c r="CN105"/>
  <c r="CN52"/>
  <c r="CN94"/>
  <c r="CN55"/>
  <c r="CN99"/>
  <c r="CN14"/>
  <c r="CN40"/>
  <c r="CN66"/>
  <c r="CN98"/>
  <c r="CN45"/>
  <c r="CN59"/>
  <c r="CN27"/>
  <c r="CN49"/>
  <c r="CN10"/>
  <c r="CN77"/>
  <c r="CN95"/>
  <c r="CN67"/>
  <c r="CN58"/>
  <c r="CN103"/>
  <c r="CN73"/>
  <c r="CN71"/>
  <c r="CN104"/>
  <c r="CN20"/>
  <c r="CN60"/>
  <c r="CN85"/>
  <c r="CN36"/>
  <c r="CN46"/>
  <c r="CN81"/>
  <c r="CN21"/>
  <c r="CN90"/>
  <c r="CN63"/>
  <c r="CN31"/>
  <c r="CN8"/>
  <c r="CN38"/>
  <c r="CN23"/>
  <c r="CN96"/>
  <c r="CN79"/>
  <c r="CN78"/>
  <c r="CN61"/>
  <c r="CN89"/>
  <c r="CN13"/>
  <c r="CN11"/>
  <c r="CN9"/>
  <c r="CN72"/>
  <c r="CN39"/>
  <c r="CN42"/>
  <c r="CN92"/>
  <c r="CN26"/>
  <c r="CN29"/>
  <c r="CN101"/>
  <c r="CN44"/>
  <c r="CN83"/>
  <c r="CN75"/>
  <c r="CN50"/>
  <c r="CN28"/>
  <c r="CN51"/>
  <c r="CN84"/>
  <c r="CN18"/>
  <c r="CN35"/>
  <c r="CN32"/>
  <c r="CN12"/>
  <c r="CN82"/>
  <c r="CN43"/>
  <c r="CN80"/>
  <c r="CN102"/>
  <c r="CN19"/>
  <c r="CN54"/>
  <c r="CN86"/>
  <c r="CN47"/>
  <c r="CN91"/>
  <c r="CN6"/>
  <c r="CN33"/>
  <c r="CN76"/>
  <c r="CN48"/>
  <c r="CN16"/>
  <c r="CN70"/>
  <c r="CN30"/>
  <c r="CN56"/>
  <c r="CN74"/>
  <c r="CN100"/>
  <c r="CN87"/>
  <c r="CN53"/>
  <c r="CN37"/>
  <c r="CN15"/>
  <c r="CN25"/>
  <c r="CN88"/>
  <c r="CN24"/>
  <c r="CN69"/>
  <c r="CN7"/>
  <c r="CN17"/>
  <c r="CN57"/>
  <c r="CN22"/>
  <c r="CN34"/>
  <c r="CN64"/>
  <c r="CN97"/>
  <c r="CN65"/>
  <c r="CN62"/>
  <c r="CN68"/>
  <c r="CN93"/>
  <c r="CC52"/>
  <c r="CC14"/>
  <c r="CC55"/>
  <c r="CC20"/>
  <c r="CC73"/>
  <c r="CC58"/>
  <c r="CC98"/>
  <c r="CC95"/>
  <c r="CC40"/>
  <c r="CC105"/>
  <c r="CC27"/>
  <c r="CC77"/>
  <c r="CC94"/>
  <c r="CC67"/>
  <c r="CC45"/>
  <c r="CC72"/>
  <c r="CC103"/>
  <c r="CC99"/>
  <c r="CC71"/>
  <c r="CC66"/>
  <c r="CC90"/>
  <c r="CC41"/>
  <c r="CC68"/>
  <c r="CC26"/>
  <c r="CC36"/>
  <c r="CC85"/>
  <c r="CC60"/>
  <c r="CC63"/>
  <c r="CC70"/>
  <c r="CC31"/>
  <c r="CC10"/>
  <c r="CC46"/>
  <c r="CC81"/>
  <c r="CC32"/>
  <c r="CC59"/>
  <c r="CC21"/>
  <c r="CC89"/>
  <c r="CC13"/>
  <c r="CC11"/>
  <c r="CC15"/>
  <c r="CC39"/>
  <c r="CC6"/>
  <c r="CC78"/>
  <c r="CC83"/>
  <c r="CC50"/>
  <c r="CC23"/>
  <c r="CC9"/>
  <c r="CC104"/>
  <c r="CC42"/>
  <c r="CC38"/>
  <c r="CC12"/>
  <c r="CC61"/>
  <c r="CC30"/>
  <c r="CC28"/>
  <c r="CC69"/>
  <c r="CC84"/>
  <c r="CC8"/>
  <c r="CC22"/>
  <c r="CC88"/>
  <c r="CC76"/>
  <c r="CC96"/>
  <c r="CC87"/>
  <c r="CC64"/>
  <c r="CC54"/>
  <c r="CC17"/>
  <c r="CC80"/>
  <c r="CC53"/>
  <c r="CC57"/>
  <c r="CC18"/>
  <c r="CC25"/>
  <c r="CC51"/>
  <c r="CC86"/>
  <c r="CC79"/>
  <c r="CC100"/>
  <c r="CC62"/>
  <c r="CC47"/>
  <c r="CC29"/>
  <c r="CC101"/>
  <c r="CC43"/>
  <c r="CC19"/>
  <c r="CC74"/>
  <c r="CC97"/>
  <c r="CC65"/>
  <c r="CC7"/>
  <c r="CC35"/>
  <c r="CC44"/>
  <c r="CC93"/>
  <c r="CC34"/>
  <c r="CC16"/>
  <c r="CC102"/>
  <c r="CC75"/>
  <c r="CC82"/>
  <c r="CC24"/>
  <c r="CC48"/>
  <c r="CC91"/>
  <c r="CC37"/>
  <c r="CC49"/>
  <c r="CC92"/>
  <c r="CC33"/>
  <c r="CC56"/>
  <c r="CT40"/>
  <c r="CT72"/>
  <c r="CT41"/>
  <c r="CT94"/>
  <c r="CT55"/>
  <c r="CT99"/>
  <c r="CT105"/>
  <c r="CT58"/>
  <c r="CT66"/>
  <c r="CT95"/>
  <c r="CT14"/>
  <c r="CT67"/>
  <c r="CT45"/>
  <c r="CT73"/>
  <c r="CT15"/>
  <c r="CT98"/>
  <c r="CT103"/>
  <c r="CT52"/>
  <c r="CT20"/>
  <c r="CT71"/>
  <c r="CT49"/>
  <c r="CT77"/>
  <c r="CT60"/>
  <c r="CT10"/>
  <c r="CT8"/>
  <c r="CT63"/>
  <c r="CT102"/>
  <c r="CT31"/>
  <c r="CT85"/>
  <c r="CT90"/>
  <c r="CT36"/>
  <c r="CT104"/>
  <c r="CT32"/>
  <c r="CT68"/>
  <c r="CT39"/>
  <c r="CT6"/>
  <c r="CT83"/>
  <c r="CT11"/>
  <c r="CT81"/>
  <c r="CT61"/>
  <c r="CT89"/>
  <c r="CT13"/>
  <c r="CT30"/>
  <c r="CT75"/>
  <c r="CT96"/>
  <c r="CT9"/>
  <c r="CT26"/>
  <c r="CT12"/>
  <c r="CT92"/>
  <c r="CT22"/>
  <c r="CT43"/>
  <c r="CT44"/>
  <c r="CT93"/>
  <c r="CT51"/>
  <c r="CT69"/>
  <c r="CT18"/>
  <c r="CT35"/>
  <c r="CT46"/>
  <c r="CT87"/>
  <c r="CT50"/>
  <c r="CT101"/>
  <c r="CT59"/>
  <c r="CT27"/>
  <c r="CT80"/>
  <c r="CT16"/>
  <c r="CT25"/>
  <c r="CT28"/>
  <c r="CT24"/>
  <c r="CT78"/>
  <c r="CT100"/>
  <c r="CT33"/>
  <c r="CT54"/>
  <c r="CT74"/>
  <c r="CT86"/>
  <c r="CT48"/>
  <c r="CT34"/>
  <c r="CT88"/>
  <c r="CT64"/>
  <c r="CT76"/>
  <c r="CT47"/>
  <c r="CT91"/>
  <c r="CT7"/>
  <c r="CT70"/>
  <c r="CT38"/>
  <c r="CT29"/>
  <c r="CT56"/>
  <c r="CT79"/>
  <c r="CT19"/>
  <c r="CT17"/>
  <c r="CT53"/>
  <c r="CT57"/>
  <c r="CT37"/>
  <c r="CT62"/>
  <c r="CT42"/>
  <c r="CT97"/>
  <c r="CT65"/>
  <c r="CT21"/>
  <c r="CT23"/>
  <c r="CT82"/>
  <c r="CT84"/>
  <c r="AD20"/>
  <c r="AD99"/>
  <c r="AD72"/>
  <c r="AD67"/>
  <c r="AD73"/>
  <c r="AD58"/>
  <c r="AD55"/>
  <c r="AD45"/>
  <c r="AD95"/>
  <c r="AD14"/>
  <c r="AD15"/>
  <c r="AD98"/>
  <c r="AD27"/>
  <c r="AD94"/>
  <c r="AD49"/>
  <c r="AD10"/>
  <c r="AD52"/>
  <c r="AD66"/>
  <c r="AD59"/>
  <c r="AD77"/>
  <c r="AD105"/>
  <c r="AD104"/>
  <c r="AD90"/>
  <c r="AD40"/>
  <c r="AD63"/>
  <c r="AD81"/>
  <c r="AD68"/>
  <c r="AD26"/>
  <c r="AD85"/>
  <c r="AD103"/>
  <c r="AD75"/>
  <c r="AD9"/>
  <c r="AD38"/>
  <c r="AD83"/>
  <c r="AD22"/>
  <c r="AD79"/>
  <c r="AD70"/>
  <c r="AD8"/>
  <c r="AD78"/>
  <c r="AD13"/>
  <c r="AD31"/>
  <c r="AD21"/>
  <c r="AD96"/>
  <c r="AD43"/>
  <c r="AD46"/>
  <c r="AD39"/>
  <c r="AD23"/>
  <c r="AD44"/>
  <c r="AD18"/>
  <c r="AD76"/>
  <c r="AD101"/>
  <c r="AD33"/>
  <c r="AD41"/>
  <c r="AD60"/>
  <c r="AD29"/>
  <c r="AD30"/>
  <c r="AD34"/>
  <c r="AD82"/>
  <c r="AD80"/>
  <c r="AD57"/>
  <c r="AD36"/>
  <c r="AD12"/>
  <c r="AD50"/>
  <c r="AD11"/>
  <c r="AD88"/>
  <c r="AD64"/>
  <c r="AD84"/>
  <c r="AD48"/>
  <c r="AD32"/>
  <c r="AD92"/>
  <c r="AD7"/>
  <c r="AD16"/>
  <c r="AD89"/>
  <c r="AD42"/>
  <c r="AD51"/>
  <c r="AD74"/>
  <c r="AD71"/>
  <c r="AD102"/>
  <c r="AD69"/>
  <c r="AD54"/>
  <c r="AD65"/>
  <c r="AD28"/>
  <c r="AD53"/>
  <c r="AD35"/>
  <c r="AD37"/>
  <c r="AD62"/>
  <c r="AD61"/>
  <c r="AD6"/>
  <c r="AD100"/>
  <c r="AD17"/>
  <c r="AD86"/>
  <c r="AD91"/>
  <c r="AD93"/>
  <c r="AD47"/>
  <c r="AD56"/>
  <c r="AD25"/>
  <c r="AD87"/>
  <c r="AD19"/>
  <c r="AD24"/>
  <c r="AD97"/>
  <c r="L99"/>
  <c r="L67"/>
  <c r="L105"/>
  <c r="L72"/>
  <c r="L59"/>
  <c r="L27"/>
  <c r="L95"/>
  <c r="L52"/>
  <c r="L94"/>
  <c r="L20"/>
  <c r="L73"/>
  <c r="L45"/>
  <c r="L98"/>
  <c r="L55"/>
  <c r="L40"/>
  <c r="L10"/>
  <c r="L41"/>
  <c r="L66"/>
  <c r="L71"/>
  <c r="L60"/>
  <c r="L14"/>
  <c r="L77"/>
  <c r="L63"/>
  <c r="L68"/>
  <c r="L102"/>
  <c r="L58"/>
  <c r="L8"/>
  <c r="L15"/>
  <c r="L26"/>
  <c r="L70"/>
  <c r="L32"/>
  <c r="L49"/>
  <c r="L31"/>
  <c r="L78"/>
  <c r="L30"/>
  <c r="L50"/>
  <c r="L42"/>
  <c r="L22"/>
  <c r="L96"/>
  <c r="L9"/>
  <c r="L103"/>
  <c r="L61"/>
  <c r="L101"/>
  <c r="L46"/>
  <c r="L81"/>
  <c r="L85"/>
  <c r="L38"/>
  <c r="L12"/>
  <c r="L92"/>
  <c r="L57"/>
  <c r="L36"/>
  <c r="L13"/>
  <c r="L11"/>
  <c r="L93"/>
  <c r="L86"/>
  <c r="L104"/>
  <c r="L21"/>
  <c r="L75"/>
  <c r="L6"/>
  <c r="L28"/>
  <c r="L53"/>
  <c r="L18"/>
  <c r="L74"/>
  <c r="L90"/>
  <c r="L25"/>
  <c r="L82"/>
  <c r="L51"/>
  <c r="L84"/>
  <c r="L56"/>
  <c r="L100"/>
  <c r="L37"/>
  <c r="L97"/>
  <c r="L83"/>
  <c r="L64"/>
  <c r="L7"/>
  <c r="L19"/>
  <c r="L16"/>
  <c r="L39"/>
  <c r="L44"/>
  <c r="L79"/>
  <c r="L43"/>
  <c r="L76"/>
  <c r="L91"/>
  <c r="L29"/>
  <c r="L69"/>
  <c r="L80"/>
  <c r="L87"/>
  <c r="L88"/>
  <c r="L34"/>
  <c r="L23"/>
  <c r="L33"/>
  <c r="L54"/>
  <c r="L35"/>
  <c r="L48"/>
  <c r="L47"/>
  <c r="L89"/>
  <c r="L62"/>
  <c r="L17"/>
  <c r="L65"/>
  <c r="L24"/>
  <c r="BA59"/>
  <c r="BA94"/>
  <c r="BA15"/>
  <c r="BA40"/>
  <c r="BA45"/>
  <c r="BA14"/>
  <c r="BA55"/>
  <c r="BA105"/>
  <c r="BA72"/>
  <c r="BA67"/>
  <c r="BA27"/>
  <c r="BA20"/>
  <c r="BA10"/>
  <c r="BA77"/>
  <c r="BA66"/>
  <c r="BA71"/>
  <c r="BA60"/>
  <c r="BA41"/>
  <c r="BA95"/>
  <c r="BA52"/>
  <c r="BA58"/>
  <c r="BA98"/>
  <c r="BA103"/>
  <c r="BA49"/>
  <c r="BA26"/>
  <c r="BA81"/>
  <c r="BA8"/>
  <c r="BA73"/>
  <c r="BA68"/>
  <c r="BA104"/>
  <c r="BA21"/>
  <c r="BA46"/>
  <c r="BA36"/>
  <c r="BA39"/>
  <c r="BA61"/>
  <c r="BA92"/>
  <c r="BA63"/>
  <c r="BA31"/>
  <c r="BA9"/>
  <c r="BA99"/>
  <c r="BA29"/>
  <c r="BA30"/>
  <c r="BA22"/>
  <c r="BA82"/>
  <c r="BA33"/>
  <c r="BA80"/>
  <c r="BA53"/>
  <c r="BA78"/>
  <c r="BA83"/>
  <c r="BA13"/>
  <c r="BA6"/>
  <c r="BA23"/>
  <c r="BA87"/>
  <c r="BA51"/>
  <c r="BA35"/>
  <c r="BA90"/>
  <c r="BA11"/>
  <c r="BA19"/>
  <c r="BA64"/>
  <c r="BA54"/>
  <c r="BA76"/>
  <c r="BA70"/>
  <c r="BA32"/>
  <c r="BA25"/>
  <c r="BA34"/>
  <c r="BA43"/>
  <c r="BA69"/>
  <c r="BA57"/>
  <c r="BA86"/>
  <c r="BA102"/>
  <c r="BA85"/>
  <c r="BA96"/>
  <c r="BA88"/>
  <c r="BA91"/>
  <c r="BA7"/>
  <c r="BA75"/>
  <c r="BA12"/>
  <c r="BA48"/>
  <c r="BA56"/>
  <c r="BA24"/>
  <c r="BA100"/>
  <c r="BA47"/>
  <c r="BA16"/>
  <c r="BA89"/>
  <c r="BA28"/>
  <c r="BA38"/>
  <c r="BA42"/>
  <c r="BA93"/>
  <c r="BA62"/>
  <c r="BA17"/>
  <c r="BA65"/>
  <c r="BA79"/>
  <c r="BA18"/>
  <c r="BA50"/>
  <c r="BA101"/>
  <c r="BA44"/>
  <c r="BA84"/>
  <c r="BA74"/>
  <c r="BA97"/>
  <c r="BA37"/>
  <c r="BZ55"/>
  <c r="BZ20"/>
  <c r="BZ99"/>
  <c r="BZ58"/>
  <c r="BZ66"/>
  <c r="BZ103"/>
  <c r="BZ95"/>
  <c r="BZ67"/>
  <c r="BZ41"/>
  <c r="BZ72"/>
  <c r="BZ94"/>
  <c r="BZ14"/>
  <c r="BZ45"/>
  <c r="BZ59"/>
  <c r="BZ27"/>
  <c r="BZ77"/>
  <c r="BZ40"/>
  <c r="BZ15"/>
  <c r="BZ60"/>
  <c r="BZ49"/>
  <c r="BZ90"/>
  <c r="BZ85"/>
  <c r="BZ98"/>
  <c r="BZ71"/>
  <c r="BZ63"/>
  <c r="BZ36"/>
  <c r="BZ31"/>
  <c r="BZ8"/>
  <c r="BZ68"/>
  <c r="BZ81"/>
  <c r="BZ39"/>
  <c r="BZ105"/>
  <c r="BZ73"/>
  <c r="BZ10"/>
  <c r="BZ32"/>
  <c r="BZ83"/>
  <c r="BZ29"/>
  <c r="BZ89"/>
  <c r="BZ22"/>
  <c r="BZ46"/>
  <c r="BZ102"/>
  <c r="BZ38"/>
  <c r="BZ78"/>
  <c r="BZ101"/>
  <c r="BZ30"/>
  <c r="BZ104"/>
  <c r="BZ50"/>
  <c r="BZ11"/>
  <c r="BZ23"/>
  <c r="BZ9"/>
  <c r="BZ34"/>
  <c r="BZ52"/>
  <c r="BZ21"/>
  <c r="BZ19"/>
  <c r="BZ84"/>
  <c r="BZ35"/>
  <c r="BZ13"/>
  <c r="BZ92"/>
  <c r="BZ96"/>
  <c r="BZ82"/>
  <c r="BZ44"/>
  <c r="BZ33"/>
  <c r="BZ64"/>
  <c r="BZ17"/>
  <c r="BZ70"/>
  <c r="BZ87"/>
  <c r="BZ88"/>
  <c r="BZ51"/>
  <c r="BZ76"/>
  <c r="BZ75"/>
  <c r="BZ24"/>
  <c r="BZ43"/>
  <c r="BZ7"/>
  <c r="BZ86"/>
  <c r="BZ26"/>
  <c r="BZ25"/>
  <c r="BZ42"/>
  <c r="BZ18"/>
  <c r="BZ74"/>
  <c r="BZ91"/>
  <c r="BZ28"/>
  <c r="BZ54"/>
  <c r="BZ12"/>
  <c r="BZ53"/>
  <c r="BZ48"/>
  <c r="BZ16"/>
  <c r="BZ62"/>
  <c r="BZ47"/>
  <c r="BZ65"/>
  <c r="BZ61"/>
  <c r="BZ6"/>
  <c r="BZ93"/>
  <c r="BZ57"/>
  <c r="BZ100"/>
  <c r="BZ69"/>
  <c r="BZ56"/>
  <c r="BZ97"/>
  <c r="BZ79"/>
  <c r="BZ80"/>
  <c r="BZ37"/>
  <c r="BE52"/>
  <c r="BE95"/>
  <c r="BE67"/>
  <c r="BE40"/>
  <c r="BE105"/>
  <c r="BE98"/>
  <c r="BE41"/>
  <c r="BE45"/>
  <c r="BE71"/>
  <c r="BE73"/>
  <c r="BE27"/>
  <c r="BE49"/>
  <c r="BE77"/>
  <c r="BE103"/>
  <c r="BE14"/>
  <c r="BE55"/>
  <c r="BE99"/>
  <c r="BE59"/>
  <c r="BE10"/>
  <c r="BE72"/>
  <c r="BE81"/>
  <c r="BE46"/>
  <c r="BE94"/>
  <c r="BE68"/>
  <c r="BE90"/>
  <c r="BE102"/>
  <c r="BE70"/>
  <c r="BE85"/>
  <c r="BE8"/>
  <c r="BE39"/>
  <c r="BE20"/>
  <c r="BE12"/>
  <c r="BE50"/>
  <c r="BE101"/>
  <c r="BE26"/>
  <c r="BE21"/>
  <c r="BE104"/>
  <c r="BE78"/>
  <c r="BE61"/>
  <c r="BE42"/>
  <c r="BE92"/>
  <c r="BE31"/>
  <c r="BE32"/>
  <c r="BE22"/>
  <c r="BE28"/>
  <c r="BE75"/>
  <c r="BE69"/>
  <c r="BE86"/>
  <c r="BE66"/>
  <c r="BE89"/>
  <c r="BE79"/>
  <c r="BE25"/>
  <c r="BE34"/>
  <c r="BE87"/>
  <c r="BE19"/>
  <c r="BE53"/>
  <c r="BE18"/>
  <c r="BE63"/>
  <c r="BE36"/>
  <c r="BE35"/>
  <c r="BE96"/>
  <c r="BE33"/>
  <c r="BE80"/>
  <c r="BE84"/>
  <c r="BE74"/>
  <c r="BE91"/>
  <c r="BE17"/>
  <c r="BE57"/>
  <c r="BE37"/>
  <c r="BE30"/>
  <c r="BE44"/>
  <c r="BE56"/>
  <c r="BE23"/>
  <c r="BE9"/>
  <c r="BE15"/>
  <c r="BE38"/>
  <c r="BE83"/>
  <c r="BE76"/>
  <c r="BE47"/>
  <c r="BE7"/>
  <c r="BE16"/>
  <c r="BE29"/>
  <c r="BE93"/>
  <c r="BE100"/>
  <c r="BE65"/>
  <c r="BE11"/>
  <c r="BE48"/>
  <c r="BE97"/>
  <c r="BE60"/>
  <c r="BE64"/>
  <c r="BE51"/>
  <c r="BE13"/>
  <c r="BE6"/>
  <c r="BE82"/>
  <c r="BE24"/>
  <c r="BE62"/>
  <c r="BE58"/>
  <c r="BE43"/>
  <c r="BE88"/>
  <c r="BE54"/>
  <c r="AA45"/>
  <c r="AA73"/>
  <c r="AA15"/>
  <c r="AA41"/>
  <c r="AA99"/>
  <c r="AA67"/>
  <c r="AA95"/>
  <c r="AA72"/>
  <c r="AA52"/>
  <c r="AA14"/>
  <c r="AA105"/>
  <c r="AA40"/>
  <c r="AA58"/>
  <c r="AA98"/>
  <c r="AA20"/>
  <c r="AA55"/>
  <c r="AA60"/>
  <c r="AA90"/>
  <c r="AA26"/>
  <c r="AA59"/>
  <c r="AA63"/>
  <c r="AA102"/>
  <c r="AA49"/>
  <c r="AA77"/>
  <c r="AA81"/>
  <c r="AA36"/>
  <c r="AA70"/>
  <c r="AA38"/>
  <c r="AA21"/>
  <c r="AA39"/>
  <c r="AA46"/>
  <c r="AA83"/>
  <c r="AA42"/>
  <c r="AA101"/>
  <c r="AA79"/>
  <c r="AA13"/>
  <c r="AA30"/>
  <c r="AA66"/>
  <c r="AA71"/>
  <c r="AA8"/>
  <c r="AA29"/>
  <c r="AA9"/>
  <c r="AA94"/>
  <c r="AA27"/>
  <c r="AA78"/>
  <c r="AA61"/>
  <c r="AA89"/>
  <c r="AA92"/>
  <c r="AA96"/>
  <c r="AA34"/>
  <c r="AA87"/>
  <c r="AA23"/>
  <c r="AA17"/>
  <c r="AA103"/>
  <c r="AA74"/>
  <c r="AA10"/>
  <c r="AA68"/>
  <c r="AA25"/>
  <c r="AA33"/>
  <c r="AA64"/>
  <c r="AA28"/>
  <c r="AA93"/>
  <c r="AA84"/>
  <c r="AA18"/>
  <c r="AA35"/>
  <c r="AA24"/>
  <c r="AA85"/>
  <c r="AA12"/>
  <c r="AA22"/>
  <c r="AA54"/>
  <c r="AA11"/>
  <c r="AA88"/>
  <c r="AA80"/>
  <c r="AA32"/>
  <c r="AA50"/>
  <c r="AA19"/>
  <c r="AA69"/>
  <c r="AA100"/>
  <c r="AA7"/>
  <c r="AA56"/>
  <c r="AA82"/>
  <c r="AA44"/>
  <c r="AA51"/>
  <c r="AA53"/>
  <c r="AA37"/>
  <c r="AA62"/>
  <c r="AA91"/>
  <c r="AA6"/>
  <c r="AA86"/>
  <c r="AA47"/>
  <c r="AA31"/>
  <c r="AA57"/>
  <c r="AA97"/>
  <c r="AA65"/>
  <c r="AA104"/>
  <c r="AA75"/>
  <c r="AA43"/>
  <c r="AA48"/>
  <c r="AA76"/>
  <c r="AA16"/>
  <c r="BB14"/>
  <c r="BB67"/>
  <c r="BB45"/>
  <c r="BB72"/>
  <c r="BB58"/>
  <c r="BB41"/>
  <c r="BB94"/>
  <c r="BB15"/>
  <c r="BB95"/>
  <c r="BB55"/>
  <c r="BB99"/>
  <c r="BB40"/>
  <c r="BB98"/>
  <c r="BB71"/>
  <c r="BB73"/>
  <c r="BB103"/>
  <c r="BB10"/>
  <c r="BB8"/>
  <c r="BB46"/>
  <c r="BB104"/>
  <c r="BB31"/>
  <c r="BB52"/>
  <c r="BB49"/>
  <c r="BB102"/>
  <c r="BB78"/>
  <c r="BB77"/>
  <c r="BB61"/>
  <c r="BB79"/>
  <c r="BB59"/>
  <c r="BB27"/>
  <c r="BB26"/>
  <c r="BB12"/>
  <c r="BB42"/>
  <c r="BB96"/>
  <c r="BB9"/>
  <c r="BB105"/>
  <c r="BB68"/>
  <c r="BB21"/>
  <c r="BB39"/>
  <c r="BB32"/>
  <c r="BB89"/>
  <c r="BB6"/>
  <c r="BB22"/>
  <c r="BB60"/>
  <c r="BB38"/>
  <c r="BB30"/>
  <c r="BB82"/>
  <c r="BB93"/>
  <c r="BB19"/>
  <c r="BB64"/>
  <c r="BB101"/>
  <c r="BB44"/>
  <c r="BB33"/>
  <c r="BB66"/>
  <c r="BB90"/>
  <c r="BB20"/>
  <c r="BB63"/>
  <c r="BB81"/>
  <c r="BB11"/>
  <c r="BB28"/>
  <c r="BB43"/>
  <c r="BB51"/>
  <c r="BB57"/>
  <c r="BB37"/>
  <c r="BB83"/>
  <c r="BB23"/>
  <c r="BB88"/>
  <c r="BB91"/>
  <c r="BB92"/>
  <c r="BB65"/>
  <c r="BB85"/>
  <c r="BB50"/>
  <c r="BB13"/>
  <c r="BB17"/>
  <c r="BB69"/>
  <c r="BB97"/>
  <c r="BB7"/>
  <c r="BB25"/>
  <c r="BB53"/>
  <c r="BB48"/>
  <c r="BB56"/>
  <c r="BB54"/>
  <c r="BB24"/>
  <c r="BB86"/>
  <c r="BB76"/>
  <c r="BB29"/>
  <c r="BB87"/>
  <c r="BB80"/>
  <c r="BB74"/>
  <c r="BB36"/>
  <c r="BB75"/>
  <c r="BB84"/>
  <c r="BB18"/>
  <c r="BB47"/>
  <c r="BB100"/>
  <c r="BB62"/>
  <c r="BB70"/>
  <c r="BB34"/>
  <c r="BB35"/>
  <c r="BB16"/>
  <c r="K52"/>
  <c r="K94"/>
  <c r="K45"/>
  <c r="K58"/>
  <c r="K14"/>
  <c r="K98"/>
  <c r="K41"/>
  <c r="K20"/>
  <c r="K67"/>
  <c r="K60"/>
  <c r="K99"/>
  <c r="K15"/>
  <c r="K40"/>
  <c r="K72"/>
  <c r="K66"/>
  <c r="K49"/>
  <c r="K73"/>
  <c r="K68"/>
  <c r="K104"/>
  <c r="K95"/>
  <c r="K70"/>
  <c r="K59"/>
  <c r="K46"/>
  <c r="K36"/>
  <c r="K31"/>
  <c r="K21"/>
  <c r="K77"/>
  <c r="K85"/>
  <c r="K78"/>
  <c r="K75"/>
  <c r="K90"/>
  <c r="K63"/>
  <c r="K38"/>
  <c r="K83"/>
  <c r="K12"/>
  <c r="K89"/>
  <c r="K9"/>
  <c r="K81"/>
  <c r="K29"/>
  <c r="K30"/>
  <c r="K6"/>
  <c r="K79"/>
  <c r="K55"/>
  <c r="K26"/>
  <c r="K102"/>
  <c r="K50"/>
  <c r="K43"/>
  <c r="K69"/>
  <c r="K71"/>
  <c r="K82"/>
  <c r="K88"/>
  <c r="K54"/>
  <c r="K42"/>
  <c r="K93"/>
  <c r="K53"/>
  <c r="K57"/>
  <c r="K76"/>
  <c r="K32"/>
  <c r="K13"/>
  <c r="K11"/>
  <c r="K18"/>
  <c r="K97"/>
  <c r="K47"/>
  <c r="K24"/>
  <c r="K17"/>
  <c r="K105"/>
  <c r="K61"/>
  <c r="K23"/>
  <c r="K80"/>
  <c r="K64"/>
  <c r="K100"/>
  <c r="K27"/>
  <c r="K86"/>
  <c r="K16"/>
  <c r="K8"/>
  <c r="K92"/>
  <c r="K22"/>
  <c r="K34"/>
  <c r="K33"/>
  <c r="K19"/>
  <c r="K65"/>
  <c r="K25"/>
  <c r="K87"/>
  <c r="K96"/>
  <c r="K91"/>
  <c r="K62"/>
  <c r="K39"/>
  <c r="K101"/>
  <c r="K28"/>
  <c r="K44"/>
  <c r="K51"/>
  <c r="K84"/>
  <c r="K74"/>
  <c r="K48"/>
  <c r="K56"/>
  <c r="K37"/>
  <c r="K103"/>
  <c r="K10"/>
  <c r="K35"/>
  <c r="K7"/>
  <c r="CU94"/>
  <c r="CU99"/>
  <c r="CU105"/>
  <c r="CU58"/>
  <c r="CU60"/>
  <c r="CU10"/>
  <c r="CU59"/>
  <c r="CU27"/>
  <c r="CU103"/>
  <c r="CU20"/>
  <c r="CU15"/>
  <c r="CU36"/>
  <c r="CU70"/>
  <c r="CU81"/>
  <c r="CU104"/>
  <c r="CU55"/>
  <c r="CU72"/>
  <c r="CU49"/>
  <c r="CU41"/>
  <c r="CU40"/>
  <c r="CU66"/>
  <c r="CU71"/>
  <c r="CU77"/>
  <c r="CU46"/>
  <c r="CU73"/>
  <c r="CU38"/>
  <c r="CU12"/>
  <c r="CU29"/>
  <c r="CU50"/>
  <c r="CU42"/>
  <c r="CU101"/>
  <c r="CU92"/>
  <c r="CU45"/>
  <c r="CU102"/>
  <c r="CU8"/>
  <c r="CU78"/>
  <c r="CU21"/>
  <c r="CU23"/>
  <c r="CU79"/>
  <c r="CU25"/>
  <c r="CU68"/>
  <c r="CU39"/>
  <c r="CU32"/>
  <c r="CU6"/>
  <c r="CU52"/>
  <c r="CU63"/>
  <c r="CU31"/>
  <c r="CU85"/>
  <c r="CU22"/>
  <c r="CU96"/>
  <c r="CU9"/>
  <c r="CU34"/>
  <c r="CU28"/>
  <c r="CU44"/>
  <c r="CU90"/>
  <c r="CU61"/>
  <c r="CU13"/>
  <c r="CU30"/>
  <c r="CU82"/>
  <c r="CU43"/>
  <c r="CU88"/>
  <c r="CU93"/>
  <c r="CU64"/>
  <c r="CU51"/>
  <c r="CU69"/>
  <c r="CU84"/>
  <c r="CU18"/>
  <c r="CU35"/>
  <c r="CU76"/>
  <c r="CU14"/>
  <c r="CU89"/>
  <c r="CU11"/>
  <c r="CU75"/>
  <c r="CU87"/>
  <c r="CU65"/>
  <c r="CU48"/>
  <c r="CU16"/>
  <c r="CU47"/>
  <c r="CU33"/>
  <c r="CU54"/>
  <c r="CU80"/>
  <c r="CU74"/>
  <c r="CU86"/>
  <c r="CU98"/>
  <c r="CU67"/>
  <c r="CU83"/>
  <c r="CU56"/>
  <c r="CU91"/>
  <c r="CU26"/>
  <c r="CU19"/>
  <c r="CU17"/>
  <c r="CU53"/>
  <c r="CU57"/>
  <c r="CU24"/>
  <c r="CU100"/>
  <c r="CU95"/>
  <c r="CU37"/>
  <c r="CU97"/>
  <c r="CU62"/>
  <c r="CU7"/>
  <c r="V95"/>
  <c r="V73"/>
  <c r="V99"/>
  <c r="V20"/>
  <c r="V67"/>
  <c r="V15"/>
  <c r="V52"/>
  <c r="V105"/>
  <c r="V49"/>
  <c r="V59"/>
  <c r="V94"/>
  <c r="V41"/>
  <c r="V55"/>
  <c r="V40"/>
  <c r="V72"/>
  <c r="V60"/>
  <c r="V77"/>
  <c r="V46"/>
  <c r="V90"/>
  <c r="V27"/>
  <c r="V26"/>
  <c r="V70"/>
  <c r="V81"/>
  <c r="V103"/>
  <c r="V63"/>
  <c r="V104"/>
  <c r="V36"/>
  <c r="V31"/>
  <c r="V14"/>
  <c r="V66"/>
  <c r="V71"/>
  <c r="V10"/>
  <c r="V38"/>
  <c r="V78"/>
  <c r="V102"/>
  <c r="V21"/>
  <c r="V11"/>
  <c r="V23"/>
  <c r="V8"/>
  <c r="V58"/>
  <c r="V50"/>
  <c r="V68"/>
  <c r="V85"/>
  <c r="V12"/>
  <c r="V89"/>
  <c r="V75"/>
  <c r="V22"/>
  <c r="V82"/>
  <c r="V44"/>
  <c r="V39"/>
  <c r="V92"/>
  <c r="V87"/>
  <c r="V64"/>
  <c r="V57"/>
  <c r="V17"/>
  <c r="V45"/>
  <c r="V32"/>
  <c r="V30"/>
  <c r="V9"/>
  <c r="V34"/>
  <c r="V28"/>
  <c r="V69"/>
  <c r="V18"/>
  <c r="V25"/>
  <c r="V6"/>
  <c r="V79"/>
  <c r="V51"/>
  <c r="V84"/>
  <c r="V74"/>
  <c r="V37"/>
  <c r="V7"/>
  <c r="V33"/>
  <c r="V54"/>
  <c r="V24"/>
  <c r="V29"/>
  <c r="V88"/>
  <c r="V93"/>
  <c r="V48"/>
  <c r="V96"/>
  <c r="V53"/>
  <c r="V35"/>
  <c r="V86"/>
  <c r="V98"/>
  <c r="V97"/>
  <c r="V13"/>
  <c r="V101"/>
  <c r="V80"/>
  <c r="V56"/>
  <c r="V91"/>
  <c r="V65"/>
  <c r="V62"/>
  <c r="V16"/>
  <c r="V43"/>
  <c r="V19"/>
  <c r="V61"/>
  <c r="V42"/>
  <c r="V47"/>
  <c r="V83"/>
  <c r="V76"/>
  <c r="V100"/>
  <c r="AW94"/>
  <c r="AW98"/>
  <c r="AW52"/>
  <c r="AW55"/>
  <c r="AW67"/>
  <c r="AW73"/>
  <c r="AW105"/>
  <c r="AW60"/>
  <c r="AW71"/>
  <c r="AW10"/>
  <c r="AW95"/>
  <c r="AW27"/>
  <c r="AW103"/>
  <c r="AW77"/>
  <c r="AW68"/>
  <c r="AW26"/>
  <c r="AW41"/>
  <c r="AW20"/>
  <c r="AW90"/>
  <c r="AW102"/>
  <c r="AW58"/>
  <c r="AW81"/>
  <c r="AW66"/>
  <c r="AW46"/>
  <c r="AW63"/>
  <c r="AW40"/>
  <c r="AW31"/>
  <c r="AW85"/>
  <c r="AW78"/>
  <c r="AW39"/>
  <c r="AW72"/>
  <c r="AW59"/>
  <c r="AW38"/>
  <c r="AW30"/>
  <c r="AW6"/>
  <c r="AW8"/>
  <c r="AW12"/>
  <c r="AW29"/>
  <c r="AW89"/>
  <c r="AW13"/>
  <c r="AW92"/>
  <c r="AW99"/>
  <c r="AW15"/>
  <c r="AW49"/>
  <c r="AW36"/>
  <c r="AW101"/>
  <c r="AW22"/>
  <c r="AW14"/>
  <c r="AW83"/>
  <c r="AW42"/>
  <c r="AW23"/>
  <c r="AW9"/>
  <c r="AW79"/>
  <c r="AW34"/>
  <c r="AW43"/>
  <c r="AW44"/>
  <c r="AW18"/>
  <c r="AW35"/>
  <c r="AW75"/>
  <c r="AW87"/>
  <c r="AW54"/>
  <c r="AW51"/>
  <c r="AW74"/>
  <c r="AW70"/>
  <c r="AW32"/>
  <c r="AW82"/>
  <c r="AW69"/>
  <c r="AW80"/>
  <c r="AW64"/>
  <c r="AW53"/>
  <c r="AW48"/>
  <c r="AW47"/>
  <c r="AW24"/>
  <c r="AW50"/>
  <c r="AW33"/>
  <c r="AW19"/>
  <c r="AW17"/>
  <c r="AW84"/>
  <c r="AW56"/>
  <c r="AW21"/>
  <c r="AW37"/>
  <c r="AW25"/>
  <c r="AW65"/>
  <c r="AW86"/>
  <c r="AW91"/>
  <c r="AW97"/>
  <c r="AW7"/>
  <c r="AW100"/>
  <c r="AW104"/>
  <c r="AW88"/>
  <c r="AW76"/>
  <c r="AW45"/>
  <c r="AW61"/>
  <c r="AW11"/>
  <c r="AW28"/>
  <c r="AW93"/>
  <c r="AW96"/>
  <c r="AW62"/>
  <c r="AW57"/>
  <c r="AW16"/>
  <c r="BO66"/>
  <c r="BO52"/>
  <c r="BO94"/>
  <c r="BO67"/>
  <c r="BO40"/>
  <c r="BO105"/>
  <c r="BO58"/>
  <c r="BO95"/>
  <c r="BO98"/>
  <c r="BO27"/>
  <c r="BO103"/>
  <c r="BO60"/>
  <c r="BO45"/>
  <c r="BO59"/>
  <c r="BO14"/>
  <c r="BO15"/>
  <c r="BO41"/>
  <c r="BO26"/>
  <c r="BO77"/>
  <c r="BO55"/>
  <c r="BO46"/>
  <c r="BO99"/>
  <c r="BO10"/>
  <c r="BO71"/>
  <c r="BO31"/>
  <c r="BO39"/>
  <c r="BO68"/>
  <c r="BO75"/>
  <c r="BO23"/>
  <c r="BO79"/>
  <c r="BO85"/>
  <c r="BO83"/>
  <c r="BO9"/>
  <c r="BO21"/>
  <c r="BO30"/>
  <c r="BO90"/>
  <c r="BO102"/>
  <c r="BO70"/>
  <c r="BO104"/>
  <c r="BO101"/>
  <c r="BO73"/>
  <c r="BO32"/>
  <c r="BO13"/>
  <c r="BO25"/>
  <c r="BO44"/>
  <c r="BO51"/>
  <c r="BO63"/>
  <c r="BO78"/>
  <c r="BO50"/>
  <c r="BO96"/>
  <c r="BO87"/>
  <c r="BO69"/>
  <c r="BO72"/>
  <c r="BO6"/>
  <c r="BO22"/>
  <c r="BO43"/>
  <c r="BO88"/>
  <c r="BO54"/>
  <c r="BO17"/>
  <c r="BO35"/>
  <c r="BO86"/>
  <c r="BO81"/>
  <c r="BO12"/>
  <c r="BO29"/>
  <c r="BO28"/>
  <c r="BO33"/>
  <c r="BO64"/>
  <c r="BO76"/>
  <c r="BO47"/>
  <c r="BO36"/>
  <c r="BO80"/>
  <c r="BO48"/>
  <c r="BO91"/>
  <c r="BO100"/>
  <c r="BO38"/>
  <c r="BO82"/>
  <c r="BO7"/>
  <c r="BO16"/>
  <c r="BO62"/>
  <c r="BO19"/>
  <c r="BO37"/>
  <c r="BO97"/>
  <c r="BO49"/>
  <c r="BO74"/>
  <c r="BO20"/>
  <c r="BO42"/>
  <c r="BO57"/>
  <c r="BO53"/>
  <c r="BO92"/>
  <c r="BO56"/>
  <c r="BO24"/>
  <c r="BO61"/>
  <c r="BO89"/>
  <c r="BO34"/>
  <c r="BO84"/>
  <c r="BO65"/>
  <c r="BO8"/>
  <c r="BO11"/>
  <c r="BO93"/>
  <c r="BO18"/>
  <c r="BN41"/>
  <c r="BN20"/>
  <c r="BN67"/>
  <c r="BN58"/>
  <c r="BN45"/>
  <c r="BN99"/>
  <c r="BN40"/>
  <c r="BN95"/>
  <c r="BN94"/>
  <c r="BN14"/>
  <c r="BN55"/>
  <c r="BN66"/>
  <c r="BN105"/>
  <c r="BN77"/>
  <c r="BN27"/>
  <c r="BN71"/>
  <c r="BN49"/>
  <c r="BN15"/>
  <c r="BN72"/>
  <c r="BN103"/>
  <c r="BN60"/>
  <c r="BN68"/>
  <c r="BN70"/>
  <c r="BN85"/>
  <c r="BN73"/>
  <c r="BN31"/>
  <c r="BN36"/>
  <c r="BN59"/>
  <c r="BN81"/>
  <c r="BN98"/>
  <c r="BN12"/>
  <c r="BN50"/>
  <c r="BN23"/>
  <c r="BN9"/>
  <c r="BN104"/>
  <c r="BN61"/>
  <c r="BN52"/>
  <c r="BN102"/>
  <c r="BN21"/>
  <c r="BN89"/>
  <c r="BN30"/>
  <c r="BN26"/>
  <c r="BN8"/>
  <c r="BN42"/>
  <c r="BN11"/>
  <c r="BN101"/>
  <c r="BN96"/>
  <c r="BN10"/>
  <c r="BN90"/>
  <c r="BN63"/>
  <c r="BN22"/>
  <c r="BN80"/>
  <c r="BN53"/>
  <c r="BN32"/>
  <c r="BN82"/>
  <c r="BN93"/>
  <c r="BN19"/>
  <c r="BN76"/>
  <c r="BN86"/>
  <c r="BN46"/>
  <c r="BN83"/>
  <c r="BN25"/>
  <c r="BN43"/>
  <c r="BN87"/>
  <c r="BN88"/>
  <c r="BN64"/>
  <c r="BN54"/>
  <c r="BN51"/>
  <c r="BN84"/>
  <c r="BN29"/>
  <c r="BN13"/>
  <c r="BN44"/>
  <c r="BN69"/>
  <c r="BN57"/>
  <c r="BN38"/>
  <c r="BN78"/>
  <c r="BN100"/>
  <c r="BN16"/>
  <c r="BN74"/>
  <c r="BN17"/>
  <c r="BN79"/>
  <c r="BN28"/>
  <c r="BN48"/>
  <c r="BN56"/>
  <c r="BN91"/>
  <c r="BN24"/>
  <c r="BN18"/>
  <c r="BN35"/>
  <c r="BN47"/>
  <c r="BN92"/>
  <c r="BN75"/>
  <c r="BN34"/>
  <c r="BN37"/>
  <c r="BN97"/>
  <c r="BN39"/>
  <c r="BN6"/>
  <c r="BN65"/>
  <c r="BN7"/>
  <c r="BN62"/>
  <c r="BN33"/>
  <c r="H41"/>
  <c r="H14"/>
  <c r="H99"/>
  <c r="H67"/>
  <c r="H105"/>
  <c r="H72"/>
  <c r="H95"/>
  <c r="H94"/>
  <c r="H52"/>
  <c r="H20"/>
  <c r="H73"/>
  <c r="H45"/>
  <c r="H55"/>
  <c r="H40"/>
  <c r="H27"/>
  <c r="H15"/>
  <c r="H58"/>
  <c r="H59"/>
  <c r="H60"/>
  <c r="H26"/>
  <c r="H66"/>
  <c r="H90"/>
  <c r="H63"/>
  <c r="H98"/>
  <c r="H71"/>
  <c r="H102"/>
  <c r="H46"/>
  <c r="H81"/>
  <c r="H39"/>
  <c r="H10"/>
  <c r="H83"/>
  <c r="H42"/>
  <c r="H101"/>
  <c r="H79"/>
  <c r="H31"/>
  <c r="H78"/>
  <c r="H32"/>
  <c r="H13"/>
  <c r="H30"/>
  <c r="H36"/>
  <c r="H70"/>
  <c r="H61"/>
  <c r="H89"/>
  <c r="H6"/>
  <c r="H22"/>
  <c r="H96"/>
  <c r="H9"/>
  <c r="H77"/>
  <c r="H11"/>
  <c r="H82"/>
  <c r="H87"/>
  <c r="H103"/>
  <c r="H85"/>
  <c r="H50"/>
  <c r="H43"/>
  <c r="H88"/>
  <c r="H19"/>
  <c r="H17"/>
  <c r="H84"/>
  <c r="H49"/>
  <c r="H8"/>
  <c r="H25"/>
  <c r="H93"/>
  <c r="H74"/>
  <c r="H44"/>
  <c r="H69"/>
  <c r="H86"/>
  <c r="H21"/>
  <c r="H12"/>
  <c r="H23"/>
  <c r="H54"/>
  <c r="H53"/>
  <c r="H35"/>
  <c r="H97"/>
  <c r="H104"/>
  <c r="H18"/>
  <c r="H76"/>
  <c r="H24"/>
  <c r="H65"/>
  <c r="H80"/>
  <c r="H64"/>
  <c r="H57"/>
  <c r="H56"/>
  <c r="H100"/>
  <c r="H7"/>
  <c r="H92"/>
  <c r="H75"/>
  <c r="H16"/>
  <c r="H38"/>
  <c r="H37"/>
  <c r="H29"/>
  <c r="H33"/>
  <c r="H91"/>
  <c r="H34"/>
  <c r="H28"/>
  <c r="H51"/>
  <c r="H48"/>
  <c r="H47"/>
  <c r="H68"/>
  <c r="H62"/>
  <c r="BH95"/>
  <c r="BH20"/>
  <c r="BH72"/>
  <c r="BH58"/>
  <c r="BH59"/>
  <c r="BH103"/>
  <c r="BH14"/>
  <c r="BH98"/>
  <c r="BH41"/>
  <c r="BH55"/>
  <c r="BH99"/>
  <c r="BH45"/>
  <c r="BH15"/>
  <c r="BH73"/>
  <c r="BH66"/>
  <c r="BH60"/>
  <c r="BH10"/>
  <c r="BH40"/>
  <c r="BH27"/>
  <c r="BH67"/>
  <c r="BH46"/>
  <c r="BH104"/>
  <c r="BH90"/>
  <c r="BH102"/>
  <c r="BH31"/>
  <c r="BH52"/>
  <c r="BH81"/>
  <c r="BH8"/>
  <c r="BH77"/>
  <c r="BH85"/>
  <c r="BH78"/>
  <c r="BH50"/>
  <c r="BH96"/>
  <c r="BH49"/>
  <c r="BH38"/>
  <c r="BH61"/>
  <c r="BH11"/>
  <c r="BH12"/>
  <c r="BH89"/>
  <c r="BH13"/>
  <c r="BH92"/>
  <c r="BH22"/>
  <c r="BH83"/>
  <c r="BH75"/>
  <c r="BH94"/>
  <c r="BH26"/>
  <c r="BH36"/>
  <c r="BH6"/>
  <c r="BH34"/>
  <c r="BH57"/>
  <c r="BH79"/>
  <c r="BH44"/>
  <c r="BH39"/>
  <c r="BH30"/>
  <c r="BH54"/>
  <c r="BH18"/>
  <c r="BH74"/>
  <c r="BH68"/>
  <c r="BH21"/>
  <c r="BH42"/>
  <c r="BH43"/>
  <c r="BH88"/>
  <c r="BH76"/>
  <c r="BH56"/>
  <c r="BH101"/>
  <c r="BH9"/>
  <c r="BH97"/>
  <c r="BH16"/>
  <c r="BH62"/>
  <c r="BH87"/>
  <c r="BH70"/>
  <c r="BH32"/>
  <c r="BH51"/>
  <c r="BH80"/>
  <c r="BH100"/>
  <c r="BH23"/>
  <c r="BH93"/>
  <c r="BH84"/>
  <c r="BH65"/>
  <c r="BH105"/>
  <c r="BH17"/>
  <c r="BH48"/>
  <c r="BH37"/>
  <c r="BH71"/>
  <c r="BH33"/>
  <c r="BH19"/>
  <c r="BH53"/>
  <c r="BH82"/>
  <c r="BH25"/>
  <c r="BH69"/>
  <c r="BH86"/>
  <c r="BH47"/>
  <c r="BH91"/>
  <c r="BH24"/>
  <c r="BH63"/>
  <c r="BH29"/>
  <c r="BH64"/>
  <c r="BH35"/>
  <c r="BH7"/>
  <c r="BH28"/>
  <c r="AL40"/>
  <c r="AL15"/>
  <c r="AL66"/>
  <c r="AL27"/>
  <c r="AL105"/>
  <c r="AL72"/>
  <c r="AL58"/>
  <c r="AL52"/>
  <c r="AL73"/>
  <c r="AL94"/>
  <c r="AL20"/>
  <c r="AL98"/>
  <c r="AL10"/>
  <c r="AL14"/>
  <c r="AL41"/>
  <c r="AL67"/>
  <c r="AL99"/>
  <c r="AL60"/>
  <c r="AL46"/>
  <c r="AL68"/>
  <c r="AL90"/>
  <c r="AL36"/>
  <c r="AL85"/>
  <c r="AL59"/>
  <c r="AL77"/>
  <c r="AL63"/>
  <c r="AL103"/>
  <c r="AL70"/>
  <c r="AL81"/>
  <c r="AL45"/>
  <c r="AL26"/>
  <c r="AL104"/>
  <c r="AL32"/>
  <c r="AL50"/>
  <c r="AL13"/>
  <c r="AL11"/>
  <c r="AL75"/>
  <c r="AL95"/>
  <c r="AL31"/>
  <c r="AL21"/>
  <c r="AL83"/>
  <c r="AL61"/>
  <c r="AL92"/>
  <c r="AL49"/>
  <c r="AL29"/>
  <c r="AL22"/>
  <c r="AL23"/>
  <c r="AL43"/>
  <c r="AL102"/>
  <c r="AL38"/>
  <c r="AL78"/>
  <c r="AL12"/>
  <c r="AL89"/>
  <c r="AL9"/>
  <c r="AL87"/>
  <c r="AL88"/>
  <c r="AL74"/>
  <c r="AL39"/>
  <c r="AL6"/>
  <c r="AL44"/>
  <c r="AL17"/>
  <c r="AL96"/>
  <c r="AL34"/>
  <c r="AL8"/>
  <c r="AL101"/>
  <c r="AL30"/>
  <c r="AL82"/>
  <c r="AL28"/>
  <c r="AL19"/>
  <c r="AL76"/>
  <c r="AL54"/>
  <c r="AL86"/>
  <c r="AL47"/>
  <c r="AL24"/>
  <c r="AL100"/>
  <c r="AL93"/>
  <c r="AL53"/>
  <c r="AL7"/>
  <c r="AL71"/>
  <c r="AL51"/>
  <c r="AL48"/>
  <c r="AL62"/>
  <c r="AL79"/>
  <c r="AL25"/>
  <c r="AL33"/>
  <c r="AL69"/>
  <c r="AL57"/>
  <c r="AL56"/>
  <c r="AL91"/>
  <c r="AL37"/>
  <c r="AL42"/>
  <c r="AL35"/>
  <c r="AL65"/>
  <c r="AL80"/>
  <c r="AL97"/>
  <c r="AL55"/>
  <c r="AL64"/>
  <c r="AL84"/>
  <c r="AL16"/>
  <c r="AL18"/>
  <c r="N55"/>
  <c r="N27"/>
  <c r="N52"/>
  <c r="N41"/>
  <c r="N40"/>
  <c r="N72"/>
  <c r="N58"/>
  <c r="N99"/>
  <c r="N105"/>
  <c r="N103"/>
  <c r="N71"/>
  <c r="N10"/>
  <c r="N14"/>
  <c r="N60"/>
  <c r="N95"/>
  <c r="N45"/>
  <c r="N59"/>
  <c r="N26"/>
  <c r="N68"/>
  <c r="N102"/>
  <c r="N73"/>
  <c r="N15"/>
  <c r="N8"/>
  <c r="N94"/>
  <c r="N98"/>
  <c r="N46"/>
  <c r="N90"/>
  <c r="N63"/>
  <c r="N66"/>
  <c r="N12"/>
  <c r="N61"/>
  <c r="N75"/>
  <c r="N20"/>
  <c r="N67"/>
  <c r="N49"/>
  <c r="N31"/>
  <c r="N81"/>
  <c r="N83"/>
  <c r="N96"/>
  <c r="N29"/>
  <c r="N85"/>
  <c r="N6"/>
  <c r="N22"/>
  <c r="N79"/>
  <c r="N69"/>
  <c r="N35"/>
  <c r="N32"/>
  <c r="N11"/>
  <c r="N9"/>
  <c r="N88"/>
  <c r="N93"/>
  <c r="N70"/>
  <c r="N38"/>
  <c r="N82"/>
  <c r="N53"/>
  <c r="N86"/>
  <c r="N78"/>
  <c r="N13"/>
  <c r="N101"/>
  <c r="N23"/>
  <c r="N33"/>
  <c r="N54"/>
  <c r="N56"/>
  <c r="N65"/>
  <c r="N43"/>
  <c r="N64"/>
  <c r="N42"/>
  <c r="N76"/>
  <c r="N89"/>
  <c r="N80"/>
  <c r="N47"/>
  <c r="N24"/>
  <c r="N97"/>
  <c r="N16"/>
  <c r="N62"/>
  <c r="N17"/>
  <c r="N104"/>
  <c r="N25"/>
  <c r="N36"/>
  <c r="N92"/>
  <c r="N34"/>
  <c r="N19"/>
  <c r="N48"/>
  <c r="N100"/>
  <c r="N7"/>
  <c r="N77"/>
  <c r="N87"/>
  <c r="N50"/>
  <c r="N18"/>
  <c r="N57"/>
  <c r="N91"/>
  <c r="N37"/>
  <c r="N21"/>
  <c r="N39"/>
  <c r="N30"/>
  <c r="N28"/>
  <c r="N44"/>
  <c r="N51"/>
  <c r="N84"/>
  <c r="N74"/>
  <c r="AV45"/>
  <c r="AV95"/>
  <c r="AV52"/>
  <c r="AV55"/>
  <c r="AV40"/>
  <c r="AV72"/>
  <c r="AV15"/>
  <c r="AV41"/>
  <c r="AV66"/>
  <c r="AV14"/>
  <c r="AV105"/>
  <c r="AV59"/>
  <c r="AV99"/>
  <c r="AV103"/>
  <c r="AV49"/>
  <c r="AV20"/>
  <c r="AV73"/>
  <c r="AV98"/>
  <c r="AV26"/>
  <c r="AV58"/>
  <c r="AV63"/>
  <c r="AV102"/>
  <c r="AV70"/>
  <c r="AV104"/>
  <c r="AV10"/>
  <c r="AV90"/>
  <c r="AV31"/>
  <c r="AV8"/>
  <c r="AV85"/>
  <c r="AV38"/>
  <c r="AV39"/>
  <c r="AV27"/>
  <c r="AV68"/>
  <c r="AV9"/>
  <c r="AV67"/>
  <c r="AV12"/>
  <c r="AV29"/>
  <c r="AV30"/>
  <c r="AV94"/>
  <c r="AV13"/>
  <c r="AV60"/>
  <c r="AV46"/>
  <c r="AV78"/>
  <c r="AV32"/>
  <c r="AV101"/>
  <c r="AV75"/>
  <c r="AV87"/>
  <c r="AV71"/>
  <c r="AV36"/>
  <c r="AV44"/>
  <c r="AV19"/>
  <c r="AV93"/>
  <c r="AV18"/>
  <c r="AV21"/>
  <c r="AV34"/>
  <c r="AV88"/>
  <c r="AV17"/>
  <c r="AV83"/>
  <c r="AV89"/>
  <c r="AV76"/>
  <c r="AV37"/>
  <c r="AV42"/>
  <c r="AV96"/>
  <c r="AV25"/>
  <c r="AV91"/>
  <c r="AV7"/>
  <c r="AV77"/>
  <c r="AV100"/>
  <c r="AV82"/>
  <c r="AV11"/>
  <c r="AV22"/>
  <c r="AV86"/>
  <c r="AV50"/>
  <c r="AV35"/>
  <c r="AV56"/>
  <c r="AV65"/>
  <c r="AV61"/>
  <c r="AV51"/>
  <c r="AV69"/>
  <c r="AV57"/>
  <c r="AV16"/>
  <c r="AV92"/>
  <c r="AV33"/>
  <c r="AV54"/>
  <c r="AV80"/>
  <c r="AV79"/>
  <c r="AV84"/>
  <c r="AV24"/>
  <c r="AV81"/>
  <c r="AV6"/>
  <c r="AV23"/>
  <c r="AV28"/>
  <c r="AV43"/>
  <c r="AV47"/>
  <c r="AV97"/>
  <c r="AV53"/>
  <c r="AV62"/>
  <c r="AV64"/>
  <c r="AV74"/>
  <c r="AV48"/>
  <c r="AO72"/>
  <c r="AO98"/>
  <c r="AO55"/>
  <c r="AO99"/>
  <c r="AO15"/>
  <c r="AO66"/>
  <c r="AO41"/>
  <c r="AO52"/>
  <c r="AO14"/>
  <c r="AO73"/>
  <c r="AO95"/>
  <c r="AO105"/>
  <c r="AO59"/>
  <c r="AO71"/>
  <c r="AO67"/>
  <c r="AO60"/>
  <c r="AO94"/>
  <c r="AO58"/>
  <c r="AO40"/>
  <c r="AO49"/>
  <c r="AO81"/>
  <c r="AO46"/>
  <c r="AO26"/>
  <c r="AO70"/>
  <c r="AO103"/>
  <c r="AO63"/>
  <c r="AO104"/>
  <c r="AO68"/>
  <c r="AO12"/>
  <c r="AO75"/>
  <c r="AO6"/>
  <c r="AO9"/>
  <c r="AO20"/>
  <c r="AO77"/>
  <c r="AO31"/>
  <c r="AO21"/>
  <c r="AO32"/>
  <c r="AO13"/>
  <c r="AO92"/>
  <c r="AO45"/>
  <c r="AO90"/>
  <c r="AO36"/>
  <c r="AO83"/>
  <c r="AO50"/>
  <c r="AO101"/>
  <c r="AO39"/>
  <c r="AO61"/>
  <c r="AO42"/>
  <c r="AO79"/>
  <c r="AO34"/>
  <c r="AO28"/>
  <c r="AO27"/>
  <c r="AO54"/>
  <c r="AO51"/>
  <c r="AO69"/>
  <c r="AO35"/>
  <c r="AO76"/>
  <c r="AO10"/>
  <c r="AO43"/>
  <c r="AO84"/>
  <c r="AO89"/>
  <c r="AO88"/>
  <c r="AO57"/>
  <c r="AO85"/>
  <c r="AO30"/>
  <c r="AO44"/>
  <c r="AO33"/>
  <c r="AO93"/>
  <c r="AO64"/>
  <c r="AO48"/>
  <c r="AO37"/>
  <c r="AO86"/>
  <c r="AO62"/>
  <c r="AO82"/>
  <c r="AO25"/>
  <c r="AO53"/>
  <c r="AO78"/>
  <c r="AO96"/>
  <c r="AO19"/>
  <c r="AO17"/>
  <c r="AO18"/>
  <c r="AO7"/>
  <c r="AO102"/>
  <c r="AO38"/>
  <c r="AO29"/>
  <c r="AO56"/>
  <c r="AO100"/>
  <c r="AO65"/>
  <c r="AO8"/>
  <c r="AO11"/>
  <c r="AO91"/>
  <c r="AO24"/>
  <c r="AO16"/>
  <c r="AO22"/>
  <c r="AO23"/>
  <c r="AO87"/>
  <c r="AO80"/>
  <c r="AO74"/>
  <c r="AO47"/>
  <c r="AO97"/>
  <c r="AY52"/>
  <c r="AY55"/>
  <c r="AY40"/>
  <c r="AY99"/>
  <c r="AY45"/>
  <c r="AY58"/>
  <c r="AY94"/>
  <c r="AY14"/>
  <c r="AY105"/>
  <c r="AY73"/>
  <c r="AY103"/>
  <c r="AY95"/>
  <c r="AY49"/>
  <c r="AY67"/>
  <c r="AY15"/>
  <c r="AY72"/>
  <c r="AY98"/>
  <c r="AY10"/>
  <c r="AY26"/>
  <c r="AY60"/>
  <c r="AY68"/>
  <c r="AY36"/>
  <c r="AY102"/>
  <c r="AY59"/>
  <c r="AY90"/>
  <c r="AY31"/>
  <c r="AY41"/>
  <c r="AY20"/>
  <c r="AY63"/>
  <c r="AY8"/>
  <c r="AY104"/>
  <c r="AY27"/>
  <c r="AY71"/>
  <c r="AY46"/>
  <c r="AY70"/>
  <c r="AY78"/>
  <c r="AY61"/>
  <c r="AY11"/>
  <c r="AY22"/>
  <c r="AY77"/>
  <c r="AY81"/>
  <c r="AY85"/>
  <c r="AY29"/>
  <c r="AY13"/>
  <c r="AY92"/>
  <c r="AY23"/>
  <c r="AY66"/>
  <c r="AY39"/>
  <c r="AY89"/>
  <c r="AY42"/>
  <c r="AY96"/>
  <c r="AY34"/>
  <c r="AY88"/>
  <c r="AY83"/>
  <c r="AY12"/>
  <c r="AY75"/>
  <c r="AY25"/>
  <c r="AY33"/>
  <c r="AY54"/>
  <c r="AY18"/>
  <c r="AY50"/>
  <c r="AY101"/>
  <c r="AY79"/>
  <c r="AY82"/>
  <c r="AY87"/>
  <c r="AY51"/>
  <c r="AY84"/>
  <c r="AY21"/>
  <c r="AY19"/>
  <c r="AY53"/>
  <c r="AY74"/>
  <c r="AY35"/>
  <c r="AY56"/>
  <c r="AY9"/>
  <c r="AY47"/>
  <c r="AY7"/>
  <c r="AY6"/>
  <c r="AY62"/>
  <c r="AY38"/>
  <c r="AY37"/>
  <c r="AY97"/>
  <c r="AY17"/>
  <c r="AY76"/>
  <c r="AY65"/>
  <c r="AY16"/>
  <c r="AY69"/>
  <c r="AY30"/>
  <c r="AY57"/>
  <c r="AY86"/>
  <c r="AY91"/>
  <c r="AY43"/>
  <c r="AY48"/>
  <c r="AY44"/>
  <c r="AY93"/>
  <c r="AY64"/>
  <c r="AY32"/>
  <c r="AY28"/>
  <c r="AY80"/>
  <c r="AY24"/>
  <c r="AY100"/>
  <c r="BL41"/>
  <c r="BL94"/>
  <c r="BL14"/>
  <c r="BL45"/>
  <c r="BL66"/>
  <c r="BL99"/>
  <c r="BL58"/>
  <c r="BL52"/>
  <c r="BL72"/>
  <c r="BL15"/>
  <c r="BL27"/>
  <c r="BL103"/>
  <c r="BL67"/>
  <c r="BL55"/>
  <c r="BL60"/>
  <c r="BL49"/>
  <c r="BL46"/>
  <c r="BL68"/>
  <c r="BL90"/>
  <c r="BL105"/>
  <c r="BL73"/>
  <c r="BL20"/>
  <c r="BL31"/>
  <c r="BL95"/>
  <c r="BL77"/>
  <c r="BL26"/>
  <c r="BL32"/>
  <c r="BL42"/>
  <c r="BL11"/>
  <c r="BL38"/>
  <c r="BL21"/>
  <c r="BL29"/>
  <c r="BL50"/>
  <c r="BL75"/>
  <c r="BL70"/>
  <c r="BL30"/>
  <c r="BL6"/>
  <c r="BL23"/>
  <c r="BL83"/>
  <c r="BL87"/>
  <c r="BL98"/>
  <c r="BL104"/>
  <c r="BL78"/>
  <c r="BL101"/>
  <c r="BL9"/>
  <c r="BL44"/>
  <c r="BL19"/>
  <c r="BL74"/>
  <c r="BL57"/>
  <c r="BL76"/>
  <c r="BL59"/>
  <c r="BL71"/>
  <c r="BL102"/>
  <c r="BL61"/>
  <c r="BL79"/>
  <c r="BL69"/>
  <c r="BL40"/>
  <c r="BL43"/>
  <c r="BL93"/>
  <c r="BL53"/>
  <c r="BL82"/>
  <c r="BL64"/>
  <c r="BL51"/>
  <c r="BL80"/>
  <c r="BL84"/>
  <c r="BL10"/>
  <c r="BL18"/>
  <c r="BL35"/>
  <c r="BL56"/>
  <c r="BL28"/>
  <c r="BL39"/>
  <c r="BL34"/>
  <c r="BL88"/>
  <c r="BL48"/>
  <c r="BL62"/>
  <c r="BL22"/>
  <c r="BL47"/>
  <c r="BL91"/>
  <c r="BL97"/>
  <c r="BL16"/>
  <c r="BL81"/>
  <c r="BL8"/>
  <c r="BL37"/>
  <c r="BL65"/>
  <c r="BL89"/>
  <c r="BL63"/>
  <c r="BL12"/>
  <c r="BL92"/>
  <c r="BL96"/>
  <c r="BL54"/>
  <c r="BL24"/>
  <c r="BL85"/>
  <c r="BL25"/>
  <c r="BL33"/>
  <c r="BL17"/>
  <c r="BL86"/>
  <c r="BL36"/>
  <c r="BL13"/>
  <c r="BL100"/>
  <c r="BL7"/>
  <c r="CK41"/>
  <c r="CK40"/>
  <c r="CK14"/>
  <c r="CK55"/>
  <c r="CK99"/>
  <c r="CK98"/>
  <c r="CK52"/>
  <c r="CK45"/>
  <c r="CK73"/>
  <c r="CK59"/>
  <c r="CK27"/>
  <c r="CK20"/>
  <c r="CK103"/>
  <c r="CK49"/>
  <c r="CK10"/>
  <c r="CK15"/>
  <c r="CK66"/>
  <c r="CK77"/>
  <c r="CK46"/>
  <c r="CK94"/>
  <c r="CK26"/>
  <c r="CK90"/>
  <c r="CK105"/>
  <c r="CK8"/>
  <c r="CK85"/>
  <c r="CK22"/>
  <c r="CK23"/>
  <c r="CK79"/>
  <c r="CK71"/>
  <c r="CK39"/>
  <c r="CK89"/>
  <c r="CK6"/>
  <c r="CK9"/>
  <c r="CK67"/>
  <c r="CK58"/>
  <c r="CK60"/>
  <c r="CK36"/>
  <c r="CK81"/>
  <c r="CK21"/>
  <c r="CK83"/>
  <c r="CK32"/>
  <c r="CK61"/>
  <c r="CK13"/>
  <c r="CK96"/>
  <c r="CK68"/>
  <c r="CK50"/>
  <c r="CK93"/>
  <c r="CK63"/>
  <c r="CK78"/>
  <c r="CK43"/>
  <c r="CK54"/>
  <c r="CK51"/>
  <c r="CK80"/>
  <c r="CK74"/>
  <c r="CK35"/>
  <c r="CK76"/>
  <c r="CK86"/>
  <c r="CK87"/>
  <c r="CK88"/>
  <c r="CK69"/>
  <c r="CK84"/>
  <c r="CK70"/>
  <c r="CK31"/>
  <c r="CK38"/>
  <c r="CK101"/>
  <c r="CK92"/>
  <c r="CK82"/>
  <c r="CK19"/>
  <c r="CK18"/>
  <c r="CK47"/>
  <c r="CK91"/>
  <c r="CK17"/>
  <c r="CK104"/>
  <c r="CK75"/>
  <c r="CK34"/>
  <c r="CK33"/>
  <c r="CK37"/>
  <c r="CK30"/>
  <c r="CK28"/>
  <c r="CK100"/>
  <c r="CK72"/>
  <c r="CK29"/>
  <c r="CK97"/>
  <c r="CK48"/>
  <c r="CK56"/>
  <c r="CK62"/>
  <c r="CK64"/>
  <c r="CK24"/>
  <c r="CK42"/>
  <c r="CK11"/>
  <c r="CK95"/>
  <c r="CK25"/>
  <c r="CK44"/>
  <c r="CK57"/>
  <c r="CK7"/>
  <c r="CK16"/>
  <c r="CK102"/>
  <c r="CK12"/>
  <c r="CK53"/>
  <c r="CK65"/>
  <c r="CO95"/>
  <c r="CO98"/>
  <c r="CO103"/>
  <c r="CO52"/>
  <c r="CO20"/>
  <c r="CO41"/>
  <c r="CO105"/>
  <c r="CO15"/>
  <c r="CO58"/>
  <c r="CO94"/>
  <c r="CO40"/>
  <c r="CO72"/>
  <c r="CO99"/>
  <c r="CO45"/>
  <c r="CO71"/>
  <c r="CO60"/>
  <c r="CO10"/>
  <c r="CO14"/>
  <c r="CO27"/>
  <c r="CO49"/>
  <c r="CO68"/>
  <c r="CO90"/>
  <c r="CO66"/>
  <c r="CO73"/>
  <c r="CO63"/>
  <c r="CO36"/>
  <c r="CO31"/>
  <c r="CO104"/>
  <c r="CO46"/>
  <c r="CO78"/>
  <c r="CO70"/>
  <c r="CO21"/>
  <c r="CO75"/>
  <c r="CO25"/>
  <c r="CO59"/>
  <c r="CO30"/>
  <c r="CO12"/>
  <c r="CO92"/>
  <c r="CO77"/>
  <c r="CO8"/>
  <c r="CO32"/>
  <c r="CO83"/>
  <c r="CO6"/>
  <c r="CO22"/>
  <c r="CO79"/>
  <c r="CO34"/>
  <c r="CO61"/>
  <c r="CO13"/>
  <c r="CO23"/>
  <c r="CO80"/>
  <c r="CO85"/>
  <c r="CO38"/>
  <c r="CO39"/>
  <c r="CO9"/>
  <c r="CO43"/>
  <c r="CO93"/>
  <c r="CO19"/>
  <c r="CO69"/>
  <c r="CO35"/>
  <c r="CO26"/>
  <c r="CO82"/>
  <c r="CO74"/>
  <c r="CO86"/>
  <c r="CO44"/>
  <c r="CO33"/>
  <c r="CO17"/>
  <c r="CO53"/>
  <c r="CO57"/>
  <c r="CO91"/>
  <c r="CO97"/>
  <c r="CO11"/>
  <c r="CO51"/>
  <c r="CO56"/>
  <c r="CO29"/>
  <c r="CO18"/>
  <c r="CO62"/>
  <c r="CO81"/>
  <c r="CO89"/>
  <c r="CO28"/>
  <c r="CO88"/>
  <c r="CO64"/>
  <c r="CO76"/>
  <c r="CO24"/>
  <c r="CO100"/>
  <c r="CO67"/>
  <c r="CO42"/>
  <c r="CO101"/>
  <c r="CO102"/>
  <c r="CO87"/>
  <c r="CO47"/>
  <c r="CO96"/>
  <c r="CO54"/>
  <c r="CO50"/>
  <c r="CO84"/>
  <c r="CO16"/>
  <c r="CO55"/>
  <c r="CO37"/>
  <c r="CO7"/>
  <c r="CO48"/>
  <c r="CO65"/>
  <c r="CD40"/>
  <c r="CD72"/>
  <c r="CD66"/>
  <c r="CD27"/>
  <c r="CD41"/>
  <c r="CD105"/>
  <c r="CD15"/>
  <c r="CD14"/>
  <c r="CD73"/>
  <c r="CD59"/>
  <c r="CD60"/>
  <c r="CD94"/>
  <c r="CD99"/>
  <c r="CD45"/>
  <c r="CD98"/>
  <c r="CD77"/>
  <c r="CD55"/>
  <c r="CD95"/>
  <c r="CD52"/>
  <c r="CD58"/>
  <c r="CD31"/>
  <c r="CD81"/>
  <c r="CD63"/>
  <c r="CD67"/>
  <c r="CD49"/>
  <c r="CD70"/>
  <c r="CD103"/>
  <c r="CD71"/>
  <c r="CD102"/>
  <c r="CD104"/>
  <c r="CD39"/>
  <c r="CD32"/>
  <c r="CD36"/>
  <c r="CD83"/>
  <c r="CD25"/>
  <c r="CD26"/>
  <c r="CD101"/>
  <c r="CD92"/>
  <c r="CD20"/>
  <c r="CD10"/>
  <c r="CD89"/>
  <c r="CD13"/>
  <c r="CD22"/>
  <c r="CD96"/>
  <c r="CD85"/>
  <c r="CD30"/>
  <c r="CD79"/>
  <c r="CD9"/>
  <c r="CD21"/>
  <c r="CD75"/>
  <c r="CD23"/>
  <c r="CD34"/>
  <c r="CD93"/>
  <c r="CD76"/>
  <c r="CD86"/>
  <c r="CD84"/>
  <c r="CD74"/>
  <c r="CD57"/>
  <c r="CD8"/>
  <c r="CD61"/>
  <c r="CD50"/>
  <c r="CD11"/>
  <c r="CD28"/>
  <c r="CD44"/>
  <c r="CD90"/>
  <c r="CD42"/>
  <c r="CD69"/>
  <c r="CD24"/>
  <c r="CD100"/>
  <c r="CD65"/>
  <c r="CD35"/>
  <c r="CD47"/>
  <c r="CD37"/>
  <c r="CD97"/>
  <c r="CD46"/>
  <c r="CD82"/>
  <c r="CD54"/>
  <c r="CD17"/>
  <c r="CD18"/>
  <c r="CD91"/>
  <c r="CD56"/>
  <c r="CD80"/>
  <c r="CD78"/>
  <c r="CD12"/>
  <c r="CD29"/>
  <c r="CD43"/>
  <c r="CD48"/>
  <c r="CD33"/>
  <c r="CD19"/>
  <c r="CD7"/>
  <c r="CD68"/>
  <c r="CD53"/>
  <c r="CD62"/>
  <c r="CD38"/>
  <c r="CD6"/>
  <c r="CD87"/>
  <c r="CD88"/>
  <c r="CD64"/>
  <c r="CD51"/>
  <c r="CD16"/>
  <c r="BU20"/>
  <c r="BU99"/>
  <c r="BU73"/>
  <c r="BU58"/>
  <c r="BU66"/>
  <c r="BU41"/>
  <c r="BU14"/>
  <c r="BU55"/>
  <c r="BU40"/>
  <c r="BU98"/>
  <c r="BU15"/>
  <c r="BU94"/>
  <c r="BU52"/>
  <c r="BU67"/>
  <c r="BU105"/>
  <c r="BU59"/>
  <c r="BU27"/>
  <c r="BU60"/>
  <c r="BU95"/>
  <c r="BU103"/>
  <c r="BU46"/>
  <c r="BU26"/>
  <c r="BU45"/>
  <c r="BU71"/>
  <c r="BU49"/>
  <c r="BU10"/>
  <c r="BU68"/>
  <c r="BU36"/>
  <c r="BU70"/>
  <c r="BU81"/>
  <c r="BU85"/>
  <c r="BU72"/>
  <c r="BU32"/>
  <c r="BU8"/>
  <c r="BU61"/>
  <c r="BU101"/>
  <c r="BU92"/>
  <c r="BU77"/>
  <c r="BU23"/>
  <c r="BU9"/>
  <c r="BU11"/>
  <c r="BU96"/>
  <c r="BU90"/>
  <c r="BU63"/>
  <c r="BU102"/>
  <c r="BU38"/>
  <c r="BU21"/>
  <c r="BU29"/>
  <c r="BU34"/>
  <c r="BU43"/>
  <c r="BU69"/>
  <c r="BU80"/>
  <c r="BU53"/>
  <c r="BU74"/>
  <c r="BU6"/>
  <c r="BU22"/>
  <c r="BU82"/>
  <c r="BU57"/>
  <c r="BU42"/>
  <c r="BU79"/>
  <c r="BU28"/>
  <c r="BU33"/>
  <c r="BU54"/>
  <c r="BU86"/>
  <c r="BU12"/>
  <c r="BU89"/>
  <c r="BU88"/>
  <c r="BU51"/>
  <c r="BU39"/>
  <c r="BU65"/>
  <c r="BU17"/>
  <c r="BU84"/>
  <c r="BU64"/>
  <c r="BU48"/>
  <c r="BU16"/>
  <c r="BU13"/>
  <c r="BU44"/>
  <c r="BU100"/>
  <c r="BU31"/>
  <c r="BU25"/>
  <c r="BU87"/>
  <c r="BU35"/>
  <c r="BU47"/>
  <c r="BU56"/>
  <c r="BU37"/>
  <c r="BU75"/>
  <c r="BU78"/>
  <c r="BU97"/>
  <c r="BU7"/>
  <c r="BU62"/>
  <c r="BU83"/>
  <c r="BU50"/>
  <c r="BU19"/>
  <c r="BU76"/>
  <c r="BU24"/>
  <c r="BU104"/>
  <c r="BU30"/>
  <c r="BU93"/>
  <c r="BU18"/>
  <c r="BU91"/>
  <c r="CX52"/>
  <c r="CX20"/>
  <c r="CX14"/>
  <c r="CX45"/>
  <c r="CX73"/>
  <c r="CX98"/>
  <c r="CX41"/>
  <c r="CX94"/>
  <c r="CX105"/>
  <c r="CX58"/>
  <c r="CX66"/>
  <c r="CX55"/>
  <c r="CX40"/>
  <c r="CX72"/>
  <c r="CX60"/>
  <c r="CX59"/>
  <c r="CX27"/>
  <c r="CX68"/>
  <c r="CX103"/>
  <c r="CX46"/>
  <c r="CX71"/>
  <c r="CX26"/>
  <c r="CX90"/>
  <c r="CX36"/>
  <c r="CX104"/>
  <c r="CX107" s="1"/>
  <c r="CX77"/>
  <c r="CX70"/>
  <c r="CX81"/>
  <c r="CX8"/>
  <c r="CX99"/>
  <c r="CX12"/>
  <c r="CX6"/>
  <c r="CX67"/>
  <c r="CX63"/>
  <c r="CX31"/>
  <c r="CX92"/>
  <c r="CX23"/>
  <c r="CX79"/>
  <c r="CX85"/>
  <c r="CX29"/>
  <c r="CX50"/>
  <c r="CX42"/>
  <c r="CX11"/>
  <c r="CX101"/>
  <c r="CX95"/>
  <c r="CX78"/>
  <c r="CX39"/>
  <c r="CX33"/>
  <c r="CX54"/>
  <c r="CX17"/>
  <c r="CX53"/>
  <c r="CX74"/>
  <c r="CX57"/>
  <c r="CX86"/>
  <c r="CX83"/>
  <c r="CX75"/>
  <c r="CX49"/>
  <c r="CX89"/>
  <c r="CX96"/>
  <c r="CX51"/>
  <c r="CX35"/>
  <c r="CX10"/>
  <c r="CX21"/>
  <c r="CX32"/>
  <c r="CX9"/>
  <c r="CX34"/>
  <c r="CX28"/>
  <c r="CX88"/>
  <c r="CX64"/>
  <c r="CX76"/>
  <c r="CX24"/>
  <c r="CX100"/>
  <c r="CX38"/>
  <c r="CX25"/>
  <c r="CX44"/>
  <c r="CX69"/>
  <c r="CX18"/>
  <c r="CX62"/>
  <c r="CX65"/>
  <c r="CX84"/>
  <c r="CX61"/>
  <c r="CX30"/>
  <c r="CX19"/>
  <c r="CX37"/>
  <c r="CX97"/>
  <c r="CX15"/>
  <c r="CX43"/>
  <c r="CX7"/>
  <c r="CX16"/>
  <c r="CX82"/>
  <c r="CX87"/>
  <c r="CX93"/>
  <c r="CX47"/>
  <c r="CX102"/>
  <c r="CX13"/>
  <c r="CX48"/>
  <c r="CX91"/>
  <c r="CX22"/>
  <c r="CX80"/>
  <c r="CX56"/>
  <c r="CJ55"/>
  <c r="CJ99"/>
  <c r="CJ45"/>
  <c r="CJ73"/>
  <c r="CJ27"/>
  <c r="CJ94"/>
  <c r="CJ40"/>
  <c r="CJ72"/>
  <c r="CJ98"/>
  <c r="CJ41"/>
  <c r="CJ15"/>
  <c r="CJ71"/>
  <c r="CJ10"/>
  <c r="CJ60"/>
  <c r="CJ95"/>
  <c r="CJ20"/>
  <c r="CJ67"/>
  <c r="CJ105"/>
  <c r="CJ49"/>
  <c r="CJ77"/>
  <c r="CJ46"/>
  <c r="CJ70"/>
  <c r="CJ63"/>
  <c r="CJ31"/>
  <c r="CJ81"/>
  <c r="CJ59"/>
  <c r="CJ102"/>
  <c r="CJ85"/>
  <c r="CJ66"/>
  <c r="CJ103"/>
  <c r="CJ26"/>
  <c r="CJ83"/>
  <c r="CJ11"/>
  <c r="CJ92"/>
  <c r="CJ14"/>
  <c r="CJ58"/>
  <c r="CJ68"/>
  <c r="CJ38"/>
  <c r="CJ32"/>
  <c r="CJ29"/>
  <c r="CJ101"/>
  <c r="CJ75"/>
  <c r="CJ8"/>
  <c r="CJ104"/>
  <c r="CJ25"/>
  <c r="CJ36"/>
  <c r="CJ61"/>
  <c r="CJ89"/>
  <c r="CJ13"/>
  <c r="CJ6"/>
  <c r="CJ22"/>
  <c r="CJ96"/>
  <c r="CJ87"/>
  <c r="CJ88"/>
  <c r="CJ64"/>
  <c r="CJ84"/>
  <c r="CJ76"/>
  <c r="CJ42"/>
  <c r="CJ79"/>
  <c r="CJ90"/>
  <c r="CJ50"/>
  <c r="CJ82"/>
  <c r="CJ28"/>
  <c r="CJ54"/>
  <c r="CJ18"/>
  <c r="CJ74"/>
  <c r="CJ39"/>
  <c r="CJ69"/>
  <c r="CJ100"/>
  <c r="CJ16"/>
  <c r="CJ53"/>
  <c r="CJ91"/>
  <c r="CJ62"/>
  <c r="CJ12"/>
  <c r="CJ9"/>
  <c r="CJ37"/>
  <c r="CJ97"/>
  <c r="CJ57"/>
  <c r="CJ7"/>
  <c r="CJ93"/>
  <c r="CJ19"/>
  <c r="CJ56"/>
  <c r="CJ24"/>
  <c r="CJ78"/>
  <c r="CJ86"/>
  <c r="CJ47"/>
  <c r="CJ65"/>
  <c r="CJ17"/>
  <c r="CJ48"/>
  <c r="CJ21"/>
  <c r="CJ44"/>
  <c r="CJ80"/>
  <c r="CJ52"/>
  <c r="CJ23"/>
  <c r="CJ34"/>
  <c r="CJ30"/>
  <c r="CJ43"/>
  <c r="CJ33"/>
  <c r="CJ51"/>
  <c r="CJ35"/>
  <c r="CA95"/>
  <c r="CA105"/>
  <c r="CA73"/>
  <c r="CA58"/>
  <c r="CA66"/>
  <c r="CA14"/>
  <c r="CA20"/>
  <c r="CA72"/>
  <c r="CA41"/>
  <c r="CA67"/>
  <c r="CA55"/>
  <c r="CA98"/>
  <c r="CA59"/>
  <c r="CA60"/>
  <c r="CA52"/>
  <c r="CA45"/>
  <c r="CA15"/>
  <c r="CA10"/>
  <c r="CA26"/>
  <c r="CA77"/>
  <c r="CA102"/>
  <c r="CA70"/>
  <c r="CA85"/>
  <c r="CA81"/>
  <c r="CA90"/>
  <c r="CA8"/>
  <c r="CA49"/>
  <c r="CA68"/>
  <c r="CA32"/>
  <c r="CA83"/>
  <c r="CA42"/>
  <c r="CA31"/>
  <c r="CA38"/>
  <c r="CA61"/>
  <c r="CA96"/>
  <c r="CA79"/>
  <c r="CA63"/>
  <c r="CA104"/>
  <c r="CA11"/>
  <c r="CA101"/>
  <c r="CA75"/>
  <c r="CA103"/>
  <c r="CA46"/>
  <c r="CA29"/>
  <c r="CA89"/>
  <c r="CA50"/>
  <c r="CA13"/>
  <c r="CA92"/>
  <c r="CA27"/>
  <c r="CA6"/>
  <c r="CA82"/>
  <c r="CA17"/>
  <c r="CA69"/>
  <c r="CA18"/>
  <c r="CA99"/>
  <c r="CA30"/>
  <c r="CA28"/>
  <c r="CA88"/>
  <c r="CA51"/>
  <c r="CA86"/>
  <c r="CA71"/>
  <c r="CA36"/>
  <c r="CA22"/>
  <c r="CA35"/>
  <c r="CA40"/>
  <c r="CA78"/>
  <c r="CA39"/>
  <c r="CA43"/>
  <c r="CA9"/>
  <c r="CA93"/>
  <c r="CA54"/>
  <c r="CA23"/>
  <c r="CA87"/>
  <c r="CA80"/>
  <c r="CA48"/>
  <c r="CA97"/>
  <c r="CA21"/>
  <c r="CA24"/>
  <c r="CA94"/>
  <c r="CA34"/>
  <c r="CA33"/>
  <c r="CA84"/>
  <c r="CA76"/>
  <c r="CA56"/>
  <c r="CA100"/>
  <c r="CA62"/>
  <c r="CA53"/>
  <c r="CA65"/>
  <c r="CA12"/>
  <c r="CA91"/>
  <c r="CA25"/>
  <c r="CA64"/>
  <c r="CA74"/>
  <c r="CA16"/>
  <c r="CA44"/>
  <c r="CA19"/>
  <c r="CA57"/>
  <c r="CA7"/>
  <c r="CA47"/>
  <c r="CA37"/>
  <c r="AI41"/>
  <c r="AI99"/>
  <c r="AI105"/>
  <c r="AI27"/>
  <c r="AI73"/>
  <c r="AI72"/>
  <c r="AI98"/>
  <c r="AI66"/>
  <c r="AI20"/>
  <c r="AI14"/>
  <c r="AI67"/>
  <c r="AI58"/>
  <c r="AI10"/>
  <c r="AI95"/>
  <c r="AI94"/>
  <c r="AI103"/>
  <c r="AI60"/>
  <c r="AI49"/>
  <c r="AI15"/>
  <c r="AI26"/>
  <c r="AI59"/>
  <c r="AI63"/>
  <c r="AI77"/>
  <c r="AI46"/>
  <c r="AI70"/>
  <c r="AI81"/>
  <c r="AI85"/>
  <c r="AI78"/>
  <c r="AI21"/>
  <c r="AI22"/>
  <c r="AI71"/>
  <c r="AI8"/>
  <c r="AI50"/>
  <c r="AI42"/>
  <c r="AI75"/>
  <c r="AI12"/>
  <c r="AI13"/>
  <c r="AI92"/>
  <c r="AI31"/>
  <c r="AI61"/>
  <c r="AI6"/>
  <c r="AI23"/>
  <c r="AI28"/>
  <c r="AI40"/>
  <c r="AI39"/>
  <c r="AI83"/>
  <c r="AI101"/>
  <c r="AI25"/>
  <c r="AI88"/>
  <c r="AI57"/>
  <c r="AI55"/>
  <c r="AI30"/>
  <c r="AI96"/>
  <c r="AI33"/>
  <c r="AI80"/>
  <c r="AI84"/>
  <c r="AI18"/>
  <c r="AI36"/>
  <c r="AI102"/>
  <c r="AI89"/>
  <c r="AI69"/>
  <c r="AI74"/>
  <c r="AI35"/>
  <c r="AI45"/>
  <c r="AI38"/>
  <c r="AI9"/>
  <c r="AI34"/>
  <c r="AI17"/>
  <c r="AI48"/>
  <c r="AI68"/>
  <c r="AI90"/>
  <c r="AI29"/>
  <c r="AI97"/>
  <c r="AI7"/>
  <c r="AI37"/>
  <c r="AI82"/>
  <c r="AI53"/>
  <c r="AI64"/>
  <c r="AI11"/>
  <c r="AI87"/>
  <c r="AI47"/>
  <c r="AI32"/>
  <c r="AI44"/>
  <c r="AI76"/>
  <c r="AI86"/>
  <c r="AI56"/>
  <c r="AI104"/>
  <c r="AI79"/>
  <c r="AI43"/>
  <c r="AI19"/>
  <c r="AI54"/>
  <c r="AI51"/>
  <c r="AI100"/>
  <c r="AI16"/>
  <c r="AI62"/>
  <c r="AI24"/>
  <c r="AI52"/>
  <c r="AI93"/>
  <c r="AI91"/>
  <c r="AI65"/>
  <c r="AF14"/>
  <c r="AF41"/>
  <c r="AF94"/>
  <c r="AF20"/>
  <c r="AF52"/>
  <c r="AF45"/>
  <c r="AF58"/>
  <c r="AF105"/>
  <c r="AF103"/>
  <c r="AF71"/>
  <c r="AF98"/>
  <c r="AF60"/>
  <c r="AF49"/>
  <c r="AF99"/>
  <c r="AF40"/>
  <c r="AF15"/>
  <c r="AF66"/>
  <c r="AF36"/>
  <c r="AF81"/>
  <c r="AF68"/>
  <c r="AF90"/>
  <c r="AF55"/>
  <c r="AF73"/>
  <c r="AF59"/>
  <c r="AF63"/>
  <c r="AF31"/>
  <c r="AF27"/>
  <c r="AF38"/>
  <c r="AF92"/>
  <c r="AF75"/>
  <c r="AF79"/>
  <c r="AF70"/>
  <c r="AF8"/>
  <c r="AF39"/>
  <c r="AF13"/>
  <c r="AF101"/>
  <c r="AF78"/>
  <c r="AF83"/>
  <c r="AF12"/>
  <c r="AF6"/>
  <c r="AF26"/>
  <c r="AF50"/>
  <c r="AF28"/>
  <c r="AF95"/>
  <c r="AF72"/>
  <c r="AF61"/>
  <c r="AF30"/>
  <c r="AF84"/>
  <c r="AF77"/>
  <c r="AF102"/>
  <c r="AF21"/>
  <c r="AF23"/>
  <c r="AF33"/>
  <c r="AF35"/>
  <c r="AF96"/>
  <c r="AF9"/>
  <c r="AF34"/>
  <c r="AF44"/>
  <c r="AF53"/>
  <c r="AF32"/>
  <c r="AF89"/>
  <c r="AF64"/>
  <c r="AF48"/>
  <c r="AF22"/>
  <c r="AF82"/>
  <c r="AF43"/>
  <c r="AF87"/>
  <c r="AF93"/>
  <c r="AF51"/>
  <c r="AF76"/>
  <c r="AF24"/>
  <c r="AF25"/>
  <c r="AF69"/>
  <c r="AF57"/>
  <c r="AF100"/>
  <c r="AF16"/>
  <c r="AF46"/>
  <c r="AF104"/>
  <c r="AF29"/>
  <c r="AF74"/>
  <c r="AF86"/>
  <c r="AF47"/>
  <c r="AF85"/>
  <c r="AF91"/>
  <c r="AF54"/>
  <c r="AF67"/>
  <c r="AF65"/>
  <c r="AF7"/>
  <c r="AF10"/>
  <c r="AF19"/>
  <c r="AF17"/>
  <c r="AF62"/>
  <c r="AF11"/>
  <c r="AF88"/>
  <c r="AF80"/>
  <c r="AF18"/>
  <c r="AF97"/>
  <c r="AF42"/>
  <c r="AF37"/>
  <c r="AF56"/>
  <c r="I58"/>
  <c r="I41"/>
  <c r="I40"/>
  <c r="I72"/>
  <c r="I98"/>
  <c r="I95"/>
  <c r="I14"/>
  <c r="I105"/>
  <c r="I94"/>
  <c r="I73"/>
  <c r="I15"/>
  <c r="I66"/>
  <c r="I99"/>
  <c r="I55"/>
  <c r="I20"/>
  <c r="I67"/>
  <c r="I49"/>
  <c r="I46"/>
  <c r="I102"/>
  <c r="I8"/>
  <c r="I71"/>
  <c r="I45"/>
  <c r="I70"/>
  <c r="I81"/>
  <c r="I85"/>
  <c r="I39"/>
  <c r="I90"/>
  <c r="I63"/>
  <c r="I78"/>
  <c r="I83"/>
  <c r="I12"/>
  <c r="I61"/>
  <c r="I31"/>
  <c r="I6"/>
  <c r="I96"/>
  <c r="I79"/>
  <c r="I77"/>
  <c r="I89"/>
  <c r="I22"/>
  <c r="I23"/>
  <c r="I59"/>
  <c r="I36"/>
  <c r="I38"/>
  <c r="I42"/>
  <c r="I92"/>
  <c r="I32"/>
  <c r="I11"/>
  <c r="I9"/>
  <c r="I82"/>
  <c r="I88"/>
  <c r="I93"/>
  <c r="I29"/>
  <c r="I53"/>
  <c r="I76"/>
  <c r="I86"/>
  <c r="I27"/>
  <c r="I104"/>
  <c r="I25"/>
  <c r="I87"/>
  <c r="I52"/>
  <c r="I10"/>
  <c r="I26"/>
  <c r="I50"/>
  <c r="I34"/>
  <c r="I28"/>
  <c r="I44"/>
  <c r="I19"/>
  <c r="I51"/>
  <c r="I84"/>
  <c r="I74"/>
  <c r="I57"/>
  <c r="I91"/>
  <c r="I97"/>
  <c r="I75"/>
  <c r="I80"/>
  <c r="I24"/>
  <c r="I68"/>
  <c r="I13"/>
  <c r="I101"/>
  <c r="I33"/>
  <c r="I54"/>
  <c r="I62"/>
  <c r="I43"/>
  <c r="I17"/>
  <c r="I100"/>
  <c r="I16"/>
  <c r="I60"/>
  <c r="I48"/>
  <c r="I7"/>
  <c r="I30"/>
  <c r="I18"/>
  <c r="I37"/>
  <c r="I103"/>
  <c r="I21"/>
  <c r="I35"/>
  <c r="I64"/>
  <c r="I69"/>
  <c r="I65"/>
  <c r="I56"/>
  <c r="I47"/>
  <c r="BT73"/>
  <c r="BT27"/>
  <c r="BT41"/>
  <c r="BT52"/>
  <c r="BT72"/>
  <c r="BT66"/>
  <c r="BT105"/>
  <c r="BT95"/>
  <c r="BT55"/>
  <c r="BT40"/>
  <c r="BT58"/>
  <c r="BT99"/>
  <c r="BT59"/>
  <c r="BT10"/>
  <c r="BT77"/>
  <c r="BT67"/>
  <c r="BT31"/>
  <c r="BT45"/>
  <c r="BT68"/>
  <c r="BT26"/>
  <c r="BT14"/>
  <c r="BT71"/>
  <c r="BT102"/>
  <c r="BT15"/>
  <c r="BT49"/>
  <c r="BT46"/>
  <c r="BT36"/>
  <c r="BT70"/>
  <c r="BT8"/>
  <c r="BT38"/>
  <c r="BT21"/>
  <c r="BT81"/>
  <c r="BT50"/>
  <c r="BT101"/>
  <c r="BT96"/>
  <c r="BT9"/>
  <c r="BT30"/>
  <c r="BT23"/>
  <c r="BT98"/>
  <c r="BT63"/>
  <c r="BT78"/>
  <c r="BT32"/>
  <c r="BT92"/>
  <c r="BT75"/>
  <c r="BT22"/>
  <c r="BT94"/>
  <c r="BT20"/>
  <c r="BT60"/>
  <c r="BT13"/>
  <c r="BT11"/>
  <c r="BT85"/>
  <c r="BT83"/>
  <c r="BT61"/>
  <c r="BT79"/>
  <c r="BT28"/>
  <c r="BT44"/>
  <c r="BT88"/>
  <c r="BT33"/>
  <c r="BT19"/>
  <c r="BT80"/>
  <c r="BT35"/>
  <c r="BT90"/>
  <c r="BT89"/>
  <c r="BT87"/>
  <c r="BT39"/>
  <c r="BT12"/>
  <c r="BT34"/>
  <c r="BT43"/>
  <c r="BT103"/>
  <c r="BT29"/>
  <c r="BT25"/>
  <c r="BT51"/>
  <c r="BT17"/>
  <c r="BT69"/>
  <c r="BT57"/>
  <c r="BT86"/>
  <c r="BT37"/>
  <c r="BT64"/>
  <c r="BT18"/>
  <c r="BT47"/>
  <c r="BT97"/>
  <c r="BT16"/>
  <c r="BT54"/>
  <c r="BT100"/>
  <c r="BT6"/>
  <c r="BT82"/>
  <c r="BT48"/>
  <c r="BT104"/>
  <c r="BT93"/>
  <c r="BT76"/>
  <c r="BT84"/>
  <c r="BT74"/>
  <c r="BT65"/>
  <c r="BT62"/>
  <c r="BT7"/>
  <c r="BT53"/>
  <c r="BT91"/>
  <c r="BT24"/>
  <c r="BT42"/>
  <c r="BT56"/>
  <c r="BY59"/>
  <c r="BY94"/>
  <c r="BY72"/>
  <c r="BY20"/>
  <c r="BY15"/>
  <c r="BY99"/>
  <c r="BY45"/>
  <c r="BY73"/>
  <c r="BY98"/>
  <c r="BY41"/>
  <c r="BY14"/>
  <c r="BY67"/>
  <c r="BY10"/>
  <c r="BY40"/>
  <c r="BY105"/>
  <c r="BY71"/>
  <c r="BY49"/>
  <c r="BY66"/>
  <c r="BY55"/>
  <c r="BY58"/>
  <c r="BY27"/>
  <c r="BY46"/>
  <c r="BY68"/>
  <c r="BY63"/>
  <c r="BY8"/>
  <c r="BY102"/>
  <c r="BY95"/>
  <c r="BY60"/>
  <c r="BY70"/>
  <c r="BY85"/>
  <c r="BY38"/>
  <c r="BY21"/>
  <c r="BY26"/>
  <c r="BY36"/>
  <c r="BY12"/>
  <c r="BY13"/>
  <c r="BY42"/>
  <c r="BY79"/>
  <c r="BY9"/>
  <c r="BY52"/>
  <c r="BY104"/>
  <c r="BY50"/>
  <c r="BY30"/>
  <c r="BY22"/>
  <c r="BY81"/>
  <c r="BY61"/>
  <c r="BY89"/>
  <c r="BY23"/>
  <c r="BY25"/>
  <c r="BY28"/>
  <c r="BY44"/>
  <c r="BY77"/>
  <c r="BY29"/>
  <c r="BY34"/>
  <c r="BY43"/>
  <c r="BY51"/>
  <c r="BY31"/>
  <c r="BY18"/>
  <c r="BY57"/>
  <c r="BY86"/>
  <c r="BY90"/>
  <c r="BY39"/>
  <c r="BY83"/>
  <c r="BY92"/>
  <c r="BY6"/>
  <c r="BY80"/>
  <c r="BY35"/>
  <c r="BY101"/>
  <c r="BY87"/>
  <c r="BY17"/>
  <c r="BY84"/>
  <c r="BY78"/>
  <c r="BY11"/>
  <c r="BY65"/>
  <c r="BY7"/>
  <c r="BY33"/>
  <c r="BY53"/>
  <c r="BY76"/>
  <c r="BY16"/>
  <c r="BY75"/>
  <c r="BY93"/>
  <c r="BY24"/>
  <c r="BY64"/>
  <c r="BY88"/>
  <c r="BY19"/>
  <c r="BY54"/>
  <c r="BY56"/>
  <c r="BY62"/>
  <c r="BY103"/>
  <c r="BY69"/>
  <c r="BY74"/>
  <c r="BY48"/>
  <c r="BY47"/>
  <c r="BY91"/>
  <c r="BY37"/>
  <c r="BY96"/>
  <c r="BY82"/>
  <c r="BY100"/>
  <c r="BY97"/>
  <c r="BY32"/>
  <c r="BC55"/>
  <c r="BC99"/>
  <c r="BC27"/>
  <c r="BC105"/>
  <c r="BC73"/>
  <c r="BC98"/>
  <c r="BC95"/>
  <c r="BC67"/>
  <c r="BC58"/>
  <c r="BC20"/>
  <c r="BC72"/>
  <c r="BC71"/>
  <c r="BC10"/>
  <c r="BC66"/>
  <c r="BC15"/>
  <c r="BC49"/>
  <c r="BC45"/>
  <c r="BC46"/>
  <c r="BC52"/>
  <c r="BC70"/>
  <c r="BC8"/>
  <c r="BC14"/>
  <c r="BC40"/>
  <c r="BC103"/>
  <c r="BC26"/>
  <c r="BC102"/>
  <c r="BC31"/>
  <c r="BC81"/>
  <c r="BC94"/>
  <c r="BC60"/>
  <c r="BC77"/>
  <c r="BC104"/>
  <c r="BC68"/>
  <c r="BC90"/>
  <c r="BC36"/>
  <c r="BC38"/>
  <c r="BC13"/>
  <c r="BC41"/>
  <c r="BC78"/>
  <c r="BC89"/>
  <c r="BC50"/>
  <c r="BC42"/>
  <c r="BC85"/>
  <c r="BC39"/>
  <c r="BC12"/>
  <c r="BC30"/>
  <c r="BC92"/>
  <c r="BC75"/>
  <c r="BC59"/>
  <c r="BC6"/>
  <c r="BC9"/>
  <c r="BC34"/>
  <c r="BC23"/>
  <c r="BC86"/>
  <c r="BC61"/>
  <c r="BC29"/>
  <c r="BC88"/>
  <c r="BC54"/>
  <c r="BC74"/>
  <c r="BC57"/>
  <c r="BC44"/>
  <c r="BC17"/>
  <c r="BC80"/>
  <c r="BC21"/>
  <c r="BC83"/>
  <c r="BC22"/>
  <c r="BC79"/>
  <c r="BC82"/>
  <c r="BC64"/>
  <c r="BC53"/>
  <c r="BC76"/>
  <c r="BC43"/>
  <c r="BC18"/>
  <c r="BC7"/>
  <c r="BC69"/>
  <c r="BC56"/>
  <c r="BC91"/>
  <c r="BC37"/>
  <c r="BC93"/>
  <c r="BC19"/>
  <c r="BC96"/>
  <c r="BC35"/>
  <c r="BC100"/>
  <c r="BC33"/>
  <c r="BC62"/>
  <c r="BC63"/>
  <c r="BC84"/>
  <c r="BC28"/>
  <c r="BC65"/>
  <c r="BC16"/>
  <c r="BC11"/>
  <c r="BC87"/>
  <c r="BC24"/>
  <c r="BC32"/>
  <c r="BC25"/>
  <c r="BC47"/>
  <c r="BC101"/>
  <c r="BC51"/>
  <c r="BC97"/>
  <c r="BC48"/>
  <c r="O58"/>
  <c r="O14"/>
  <c r="O105"/>
  <c r="O66"/>
  <c r="O99"/>
  <c r="O71"/>
  <c r="O73"/>
  <c r="O103"/>
  <c r="O49"/>
  <c r="O55"/>
  <c r="O40"/>
  <c r="O95"/>
  <c r="O94"/>
  <c r="O77"/>
  <c r="O68"/>
  <c r="O98"/>
  <c r="O36"/>
  <c r="O70"/>
  <c r="O67"/>
  <c r="O72"/>
  <c r="O27"/>
  <c r="O104"/>
  <c r="O41"/>
  <c r="O10"/>
  <c r="O90"/>
  <c r="O8"/>
  <c r="O78"/>
  <c r="O20"/>
  <c r="O60"/>
  <c r="O63"/>
  <c r="O21"/>
  <c r="O29"/>
  <c r="O89"/>
  <c r="O6"/>
  <c r="O75"/>
  <c r="O52"/>
  <c r="O26"/>
  <c r="O31"/>
  <c r="O83"/>
  <c r="O50"/>
  <c r="O79"/>
  <c r="O45"/>
  <c r="O102"/>
  <c r="O39"/>
  <c r="O34"/>
  <c r="O32"/>
  <c r="O51"/>
  <c r="O69"/>
  <c r="O61"/>
  <c r="O101"/>
  <c r="O43"/>
  <c r="O87"/>
  <c r="O17"/>
  <c r="O80"/>
  <c r="O76"/>
  <c r="O15"/>
  <c r="O13"/>
  <c r="O88"/>
  <c r="O19"/>
  <c r="O84"/>
  <c r="O57"/>
  <c r="O22"/>
  <c r="O96"/>
  <c r="O48"/>
  <c r="O91"/>
  <c r="O24"/>
  <c r="O11"/>
  <c r="O93"/>
  <c r="O47"/>
  <c r="O38"/>
  <c r="O7"/>
  <c r="O12"/>
  <c r="O59"/>
  <c r="O42"/>
  <c r="O30"/>
  <c r="O9"/>
  <c r="O28"/>
  <c r="O74"/>
  <c r="O65"/>
  <c r="O62"/>
  <c r="O92"/>
  <c r="O56"/>
  <c r="O46"/>
  <c r="O82"/>
  <c r="O44"/>
  <c r="O64"/>
  <c r="O97"/>
  <c r="O53"/>
  <c r="O18"/>
  <c r="O86"/>
  <c r="O100"/>
  <c r="O81"/>
  <c r="O23"/>
  <c r="O25"/>
  <c r="O33"/>
  <c r="O37"/>
  <c r="O16"/>
  <c r="O85"/>
  <c r="O54"/>
  <c r="O35"/>
  <c r="AU14"/>
  <c r="AU99"/>
  <c r="AU73"/>
  <c r="AU95"/>
  <c r="AU66"/>
  <c r="AU40"/>
  <c r="AU105"/>
  <c r="AU67"/>
  <c r="AU45"/>
  <c r="AU15"/>
  <c r="AU58"/>
  <c r="AU52"/>
  <c r="AU55"/>
  <c r="AU103"/>
  <c r="AU94"/>
  <c r="AU41"/>
  <c r="AU20"/>
  <c r="AU98"/>
  <c r="AU60"/>
  <c r="AU49"/>
  <c r="AU59"/>
  <c r="AU68"/>
  <c r="AU102"/>
  <c r="AU71"/>
  <c r="AU10"/>
  <c r="AU77"/>
  <c r="AU36"/>
  <c r="AU72"/>
  <c r="AU8"/>
  <c r="AU90"/>
  <c r="AU81"/>
  <c r="AU104"/>
  <c r="AU29"/>
  <c r="AU27"/>
  <c r="AU63"/>
  <c r="AU70"/>
  <c r="AU85"/>
  <c r="AU32"/>
  <c r="AU12"/>
  <c r="AU50"/>
  <c r="AU79"/>
  <c r="AU31"/>
  <c r="AU21"/>
  <c r="AU11"/>
  <c r="AU22"/>
  <c r="AU96"/>
  <c r="AU46"/>
  <c r="AU39"/>
  <c r="AU61"/>
  <c r="AU6"/>
  <c r="AU9"/>
  <c r="AU44"/>
  <c r="AU83"/>
  <c r="AU92"/>
  <c r="AU75"/>
  <c r="AU33"/>
  <c r="AU74"/>
  <c r="AU86"/>
  <c r="AU28"/>
  <c r="AU51"/>
  <c r="AU69"/>
  <c r="AU38"/>
  <c r="AU42"/>
  <c r="AU26"/>
  <c r="AU93"/>
  <c r="AU84"/>
  <c r="AU47"/>
  <c r="AU100"/>
  <c r="AU65"/>
  <c r="AU23"/>
  <c r="AU34"/>
  <c r="AU17"/>
  <c r="AU57"/>
  <c r="AU30"/>
  <c r="AU43"/>
  <c r="AU56"/>
  <c r="AU24"/>
  <c r="AU7"/>
  <c r="AU19"/>
  <c r="AU53"/>
  <c r="AU18"/>
  <c r="AU89"/>
  <c r="AU88"/>
  <c r="AU37"/>
  <c r="AU62"/>
  <c r="AU78"/>
  <c r="AU91"/>
  <c r="AU13"/>
  <c r="AU101"/>
  <c r="AU25"/>
  <c r="AU80"/>
  <c r="AU35"/>
  <c r="AU76"/>
  <c r="AU54"/>
  <c r="AU48"/>
  <c r="AU97"/>
  <c r="AU16"/>
  <c r="AU82"/>
  <c r="AU87"/>
  <c r="AU64"/>
  <c r="E10"/>
  <c r="E102"/>
  <c r="E39"/>
  <c r="E86"/>
  <c r="E37"/>
  <c r="E91"/>
  <c r="CW14"/>
  <c r="CW72"/>
  <c r="CW41"/>
  <c r="CW20"/>
  <c r="CW73"/>
  <c r="CW95"/>
  <c r="CW40"/>
  <c r="CW105"/>
  <c r="CW71"/>
  <c r="CW60"/>
  <c r="CW10"/>
  <c r="CW94"/>
  <c r="CW99"/>
  <c r="CW98"/>
  <c r="CW59"/>
  <c r="CW27"/>
  <c r="CW58"/>
  <c r="CW52"/>
  <c r="CW45"/>
  <c r="CW103"/>
  <c r="CW77"/>
  <c r="CW68"/>
  <c r="CW8"/>
  <c r="CW102"/>
  <c r="CW66"/>
  <c r="CW26"/>
  <c r="CW55"/>
  <c r="CW49"/>
  <c r="CW90"/>
  <c r="CW36"/>
  <c r="CW70"/>
  <c r="CW81"/>
  <c r="CW67"/>
  <c r="CW104"/>
  <c r="CW38"/>
  <c r="CW13"/>
  <c r="CW11"/>
  <c r="CW101"/>
  <c r="CW6"/>
  <c r="CW23"/>
  <c r="CW61"/>
  <c r="CW21"/>
  <c r="CW32"/>
  <c r="CW83"/>
  <c r="CW22"/>
  <c r="CW15"/>
  <c r="CW85"/>
  <c r="CW78"/>
  <c r="CW39"/>
  <c r="CW12"/>
  <c r="CW75"/>
  <c r="CW44"/>
  <c r="CW42"/>
  <c r="CW17"/>
  <c r="CW69"/>
  <c r="CW53"/>
  <c r="CW46"/>
  <c r="CW89"/>
  <c r="CW96"/>
  <c r="CW35"/>
  <c r="CW31"/>
  <c r="CW30"/>
  <c r="CW43"/>
  <c r="CW54"/>
  <c r="CW84"/>
  <c r="CW76"/>
  <c r="CW29"/>
  <c r="CW79"/>
  <c r="CW34"/>
  <c r="CW19"/>
  <c r="CW80"/>
  <c r="CW57"/>
  <c r="CW91"/>
  <c r="CW48"/>
  <c r="CW74"/>
  <c r="CW7"/>
  <c r="CW100"/>
  <c r="CW82"/>
  <c r="CW93"/>
  <c r="CW86"/>
  <c r="CW28"/>
  <c r="CW87"/>
  <c r="CW88"/>
  <c r="CW33"/>
  <c r="CW24"/>
  <c r="CW97"/>
  <c r="CW50"/>
  <c r="CW64"/>
  <c r="CW18"/>
  <c r="CW16"/>
  <c r="CW62"/>
  <c r="CW63"/>
  <c r="CW92"/>
  <c r="CW47"/>
  <c r="CW56"/>
  <c r="CW37"/>
  <c r="CW9"/>
  <c r="CW25"/>
  <c r="CW51"/>
  <c r="CW65"/>
  <c r="AH55"/>
  <c r="AH41"/>
  <c r="AH99"/>
  <c r="AH105"/>
  <c r="AH20"/>
  <c r="AH72"/>
  <c r="AH98"/>
  <c r="AH27"/>
  <c r="AH73"/>
  <c r="AH15"/>
  <c r="AH58"/>
  <c r="AH77"/>
  <c r="AH52"/>
  <c r="AH67"/>
  <c r="AH94"/>
  <c r="AH40"/>
  <c r="AH71"/>
  <c r="AH68"/>
  <c r="AH45"/>
  <c r="AH59"/>
  <c r="AH10"/>
  <c r="AH46"/>
  <c r="AH63"/>
  <c r="AH8"/>
  <c r="AH60"/>
  <c r="AH85"/>
  <c r="AH95"/>
  <c r="AH103"/>
  <c r="AH14"/>
  <c r="AH90"/>
  <c r="AH102"/>
  <c r="AH81"/>
  <c r="AH104"/>
  <c r="AH36"/>
  <c r="AH39"/>
  <c r="AH89"/>
  <c r="AH23"/>
  <c r="AH26"/>
  <c r="AH38"/>
  <c r="AH32"/>
  <c r="AH83"/>
  <c r="AH11"/>
  <c r="AH30"/>
  <c r="AH29"/>
  <c r="AH50"/>
  <c r="AH22"/>
  <c r="AH70"/>
  <c r="AH79"/>
  <c r="AH43"/>
  <c r="AH88"/>
  <c r="AH19"/>
  <c r="AH18"/>
  <c r="AH75"/>
  <c r="AH96"/>
  <c r="AH93"/>
  <c r="AH74"/>
  <c r="AH13"/>
  <c r="AH9"/>
  <c r="AH25"/>
  <c r="AH51"/>
  <c r="AH49"/>
  <c r="AH33"/>
  <c r="AH54"/>
  <c r="AH69"/>
  <c r="AH76"/>
  <c r="AH91"/>
  <c r="AH37"/>
  <c r="AH31"/>
  <c r="AH61"/>
  <c r="AH34"/>
  <c r="AH64"/>
  <c r="AH100"/>
  <c r="AH24"/>
  <c r="AH97"/>
  <c r="AH78"/>
  <c r="AH6"/>
  <c r="AH87"/>
  <c r="AH80"/>
  <c r="AH35"/>
  <c r="AH57"/>
  <c r="AH65"/>
  <c r="AH62"/>
  <c r="AH21"/>
  <c r="AH101"/>
  <c r="AH84"/>
  <c r="AH48"/>
  <c r="AH56"/>
  <c r="AH44"/>
  <c r="AH16"/>
  <c r="AH12"/>
  <c r="AH82"/>
  <c r="AH86"/>
  <c r="AH7"/>
  <c r="AH28"/>
  <c r="AH17"/>
  <c r="AH66"/>
  <c r="AH42"/>
  <c r="AH92"/>
  <c r="AH53"/>
  <c r="AH47"/>
  <c r="BD67"/>
  <c r="BD45"/>
  <c r="BD27"/>
  <c r="BD94"/>
  <c r="BD14"/>
  <c r="BD40"/>
  <c r="BD99"/>
  <c r="BD98"/>
  <c r="BD66"/>
  <c r="BD52"/>
  <c r="BD15"/>
  <c r="BD55"/>
  <c r="BD105"/>
  <c r="BD73"/>
  <c r="BD58"/>
  <c r="BD95"/>
  <c r="BD20"/>
  <c r="BD71"/>
  <c r="BD77"/>
  <c r="BD72"/>
  <c r="BD10"/>
  <c r="BD68"/>
  <c r="BD36"/>
  <c r="BD103"/>
  <c r="BD49"/>
  <c r="BD26"/>
  <c r="BD8"/>
  <c r="BD60"/>
  <c r="BD90"/>
  <c r="BD63"/>
  <c r="BD81"/>
  <c r="BD38"/>
  <c r="BD39"/>
  <c r="BD32"/>
  <c r="BD46"/>
  <c r="BD104"/>
  <c r="BD29"/>
  <c r="BD101"/>
  <c r="BD22"/>
  <c r="BD23"/>
  <c r="BD9"/>
  <c r="BD11"/>
  <c r="BD30"/>
  <c r="BD75"/>
  <c r="BD102"/>
  <c r="BD85"/>
  <c r="BD78"/>
  <c r="BD61"/>
  <c r="BD6"/>
  <c r="BD79"/>
  <c r="BD21"/>
  <c r="BD12"/>
  <c r="BD59"/>
  <c r="BD31"/>
  <c r="BD50"/>
  <c r="BD13"/>
  <c r="BD34"/>
  <c r="BD87"/>
  <c r="BD54"/>
  <c r="BD51"/>
  <c r="BD76"/>
  <c r="BD70"/>
  <c r="BD82"/>
  <c r="BD43"/>
  <c r="BD88"/>
  <c r="BD93"/>
  <c r="BD19"/>
  <c r="BD64"/>
  <c r="BD17"/>
  <c r="BD84"/>
  <c r="BD89"/>
  <c r="BD92"/>
  <c r="BD69"/>
  <c r="BD53"/>
  <c r="BD74"/>
  <c r="BD35"/>
  <c r="BD41"/>
  <c r="BD96"/>
  <c r="BD25"/>
  <c r="BD18"/>
  <c r="BD86"/>
  <c r="BD42"/>
  <c r="BD28"/>
  <c r="BD48"/>
  <c r="BD56"/>
  <c r="BD24"/>
  <c r="BD37"/>
  <c r="BD62"/>
  <c r="BD44"/>
  <c r="BD33"/>
  <c r="BD97"/>
  <c r="BD65"/>
  <c r="BD83"/>
  <c r="BD80"/>
  <c r="BD57"/>
  <c r="BD7"/>
  <c r="BD16"/>
  <c r="BD91"/>
  <c r="BD100"/>
  <c r="BD47"/>
  <c r="Z58"/>
  <c r="Z14"/>
  <c r="Z73"/>
  <c r="Z98"/>
  <c r="Z95"/>
  <c r="Z41"/>
  <c r="Z40"/>
  <c r="Z72"/>
  <c r="Z66"/>
  <c r="Z20"/>
  <c r="Z67"/>
  <c r="Z15"/>
  <c r="Z49"/>
  <c r="Z105"/>
  <c r="Z59"/>
  <c r="Z27"/>
  <c r="Z46"/>
  <c r="Z99"/>
  <c r="Z77"/>
  <c r="Z70"/>
  <c r="Z81"/>
  <c r="Z103"/>
  <c r="Z26"/>
  <c r="Z90"/>
  <c r="Z104"/>
  <c r="Z8"/>
  <c r="Z39"/>
  <c r="Z60"/>
  <c r="Z38"/>
  <c r="Z83"/>
  <c r="Z29"/>
  <c r="Z36"/>
  <c r="Z102"/>
  <c r="Z21"/>
  <c r="Z6"/>
  <c r="Z79"/>
  <c r="Z11"/>
  <c r="Z23"/>
  <c r="Z52"/>
  <c r="Z31"/>
  <c r="Z78"/>
  <c r="Z42"/>
  <c r="Z92"/>
  <c r="Z33"/>
  <c r="Z54"/>
  <c r="Z50"/>
  <c r="Z87"/>
  <c r="Z64"/>
  <c r="Z57"/>
  <c r="Z76"/>
  <c r="Z55"/>
  <c r="Z71"/>
  <c r="Z85"/>
  <c r="Z22"/>
  <c r="Z17"/>
  <c r="Z63"/>
  <c r="Z61"/>
  <c r="Z96"/>
  <c r="Z43"/>
  <c r="Z19"/>
  <c r="Z51"/>
  <c r="Z84"/>
  <c r="Z53"/>
  <c r="Z74"/>
  <c r="Z86"/>
  <c r="Z91"/>
  <c r="Z32"/>
  <c r="Z69"/>
  <c r="Z62"/>
  <c r="Z94"/>
  <c r="Z28"/>
  <c r="Z44"/>
  <c r="Z18"/>
  <c r="Z100"/>
  <c r="Z37"/>
  <c r="Z82"/>
  <c r="Z80"/>
  <c r="Z65"/>
  <c r="Z16"/>
  <c r="Z30"/>
  <c r="Z24"/>
  <c r="Z97"/>
  <c r="Z68"/>
  <c r="Z89"/>
  <c r="Z35"/>
  <c r="Z7"/>
  <c r="Z13"/>
  <c r="Z101"/>
  <c r="Z75"/>
  <c r="Z56"/>
  <c r="Z45"/>
  <c r="Z12"/>
  <c r="Z9"/>
  <c r="Z34"/>
  <c r="Z88"/>
  <c r="Z93"/>
  <c r="Z48"/>
  <c r="Z10"/>
  <c r="Z25"/>
  <c r="Z47"/>
  <c r="M105"/>
  <c r="M93"/>
  <c r="M104"/>
  <c r="M72"/>
  <c r="M58"/>
  <c r="M54"/>
  <c r="M57"/>
  <c r="M51"/>
  <c r="M97"/>
  <c r="M94"/>
  <c r="M13"/>
  <c r="M19"/>
  <c r="M66"/>
  <c r="M70"/>
  <c r="M71"/>
  <c r="M65"/>
  <c r="M102"/>
  <c r="M9"/>
  <c r="M59"/>
  <c r="M89"/>
  <c r="M103"/>
  <c r="M48"/>
  <c r="M76"/>
  <c r="M45"/>
  <c r="M98"/>
  <c r="M35"/>
  <c r="M40"/>
  <c r="M62"/>
  <c r="M20"/>
  <c r="M44"/>
  <c r="M101"/>
  <c r="M28"/>
  <c r="M29"/>
  <c r="M22"/>
  <c r="M84"/>
  <c r="M91"/>
  <c r="M8"/>
  <c r="M26"/>
  <c r="M14"/>
  <c r="M67"/>
  <c r="M80"/>
  <c r="M82"/>
  <c r="M11"/>
  <c r="M100"/>
  <c r="M95"/>
  <c r="M7"/>
  <c r="M74"/>
  <c r="M21"/>
  <c r="M39"/>
  <c r="M25"/>
  <c r="M24"/>
  <c r="M33"/>
  <c r="M63"/>
  <c r="M50"/>
  <c r="M34"/>
  <c r="M77"/>
  <c r="M81"/>
  <c r="M83"/>
  <c r="M49"/>
  <c r="M78"/>
  <c r="M43"/>
  <c r="M87"/>
  <c r="M53"/>
  <c r="M17"/>
  <c r="M96"/>
  <c r="M38"/>
  <c r="M79"/>
  <c r="M73"/>
  <c r="M36"/>
  <c r="M46"/>
  <c r="M61"/>
  <c r="M27"/>
  <c r="M42"/>
  <c r="M86"/>
  <c r="M18"/>
  <c r="M32"/>
  <c r="M52"/>
  <c r="M31"/>
  <c r="M47"/>
  <c r="M88"/>
  <c r="M68"/>
  <c r="M23"/>
  <c r="M30"/>
  <c r="M64"/>
  <c r="M37"/>
  <c r="M12"/>
  <c r="M10"/>
  <c r="M75"/>
  <c r="M55"/>
  <c r="M90"/>
  <c r="M6"/>
  <c r="M41"/>
  <c r="M16"/>
  <c r="M56"/>
  <c r="M85"/>
  <c r="M69"/>
  <c r="M60"/>
  <c r="M92"/>
  <c r="M15"/>
  <c r="M99"/>
  <c r="AJ94"/>
  <c r="AJ15"/>
  <c r="AJ41"/>
  <c r="AJ20"/>
  <c r="AJ99"/>
  <c r="AJ72"/>
  <c r="AJ52"/>
  <c r="AJ105"/>
  <c r="AJ55"/>
  <c r="AJ45"/>
  <c r="AJ66"/>
  <c r="AJ103"/>
  <c r="AJ95"/>
  <c r="AJ98"/>
  <c r="AJ27"/>
  <c r="AJ77"/>
  <c r="AJ58"/>
  <c r="AJ73"/>
  <c r="AJ49"/>
  <c r="AJ26"/>
  <c r="AJ31"/>
  <c r="AJ104"/>
  <c r="AJ59"/>
  <c r="AJ40"/>
  <c r="AJ70"/>
  <c r="AJ39"/>
  <c r="AJ32"/>
  <c r="AJ11"/>
  <c r="AJ92"/>
  <c r="AJ81"/>
  <c r="AJ21"/>
  <c r="AJ83"/>
  <c r="AJ71"/>
  <c r="AJ10"/>
  <c r="AJ29"/>
  <c r="AJ50"/>
  <c r="AJ13"/>
  <c r="AJ30"/>
  <c r="AJ75"/>
  <c r="AJ36"/>
  <c r="AJ12"/>
  <c r="AJ61"/>
  <c r="AJ89"/>
  <c r="AJ79"/>
  <c r="AJ34"/>
  <c r="AJ28"/>
  <c r="AJ8"/>
  <c r="AJ78"/>
  <c r="AJ42"/>
  <c r="AJ33"/>
  <c r="AJ51"/>
  <c r="AJ53"/>
  <c r="AJ74"/>
  <c r="AJ57"/>
  <c r="AJ67"/>
  <c r="AJ90"/>
  <c r="AJ63"/>
  <c r="AJ6"/>
  <c r="AJ23"/>
  <c r="AJ82"/>
  <c r="AJ44"/>
  <c r="AJ17"/>
  <c r="AJ76"/>
  <c r="AJ68"/>
  <c r="AJ85"/>
  <c r="AJ38"/>
  <c r="AJ22"/>
  <c r="AJ96"/>
  <c r="AJ87"/>
  <c r="AJ19"/>
  <c r="AJ69"/>
  <c r="AJ37"/>
  <c r="AJ14"/>
  <c r="AJ24"/>
  <c r="AJ60"/>
  <c r="AJ101"/>
  <c r="AJ91"/>
  <c r="AJ35"/>
  <c r="AJ16"/>
  <c r="AJ9"/>
  <c r="AJ18"/>
  <c r="AJ25"/>
  <c r="AJ84"/>
  <c r="AJ62"/>
  <c r="AJ54"/>
  <c r="AJ80"/>
  <c r="AJ46"/>
  <c r="AJ102"/>
  <c r="AJ48"/>
  <c r="AJ100"/>
  <c r="AJ43"/>
  <c r="AJ88"/>
  <c r="AJ93"/>
  <c r="AJ64"/>
  <c r="AJ65"/>
  <c r="AJ56"/>
  <c r="AJ86"/>
  <c r="AJ7"/>
  <c r="AJ97"/>
  <c r="AJ47"/>
  <c r="AK95"/>
  <c r="AK67"/>
  <c r="AK20"/>
  <c r="AK45"/>
  <c r="AK41"/>
  <c r="AK14"/>
  <c r="AK15"/>
  <c r="AK98"/>
  <c r="AK59"/>
  <c r="AK49"/>
  <c r="AK52"/>
  <c r="AK55"/>
  <c r="AK40"/>
  <c r="AK72"/>
  <c r="AK58"/>
  <c r="AK66"/>
  <c r="AK94"/>
  <c r="AK46"/>
  <c r="AK63"/>
  <c r="AK60"/>
  <c r="AK36"/>
  <c r="AK81"/>
  <c r="AK105"/>
  <c r="AK27"/>
  <c r="AK10"/>
  <c r="AK68"/>
  <c r="AK90"/>
  <c r="AK31"/>
  <c r="AK85"/>
  <c r="AK73"/>
  <c r="AK30"/>
  <c r="AK89"/>
  <c r="AK22"/>
  <c r="AK96"/>
  <c r="AK103"/>
  <c r="AK102"/>
  <c r="AK6"/>
  <c r="AK79"/>
  <c r="AK8"/>
  <c r="AK92"/>
  <c r="AK75"/>
  <c r="AK34"/>
  <c r="AK77"/>
  <c r="AK12"/>
  <c r="AK11"/>
  <c r="AK43"/>
  <c r="AK93"/>
  <c r="AK57"/>
  <c r="AK50"/>
  <c r="AK42"/>
  <c r="AK54"/>
  <c r="AK80"/>
  <c r="AK53"/>
  <c r="AK26"/>
  <c r="AK104"/>
  <c r="AK78"/>
  <c r="AK29"/>
  <c r="AK13"/>
  <c r="AK101"/>
  <c r="AK33"/>
  <c r="AK9"/>
  <c r="AK44"/>
  <c r="AK88"/>
  <c r="AK76"/>
  <c r="AK71"/>
  <c r="AK21"/>
  <c r="AK51"/>
  <c r="AK100"/>
  <c r="AK97"/>
  <c r="AK18"/>
  <c r="AK87"/>
  <c r="AK64"/>
  <c r="AK17"/>
  <c r="AK91"/>
  <c r="AK37"/>
  <c r="AK65"/>
  <c r="AK28"/>
  <c r="AK69"/>
  <c r="AK32"/>
  <c r="AK74"/>
  <c r="AK86"/>
  <c r="AK56"/>
  <c r="AK35"/>
  <c r="AK62"/>
  <c r="AK61"/>
  <c r="AK48"/>
  <c r="AK39"/>
  <c r="AK83"/>
  <c r="AK25"/>
  <c r="AK82"/>
  <c r="AK84"/>
  <c r="AK24"/>
  <c r="AK16"/>
  <c r="AK99"/>
  <c r="AK70"/>
  <c r="AK23"/>
  <c r="AK19"/>
  <c r="AK47"/>
  <c r="AK7"/>
  <c r="AK38"/>
  <c r="AT40"/>
  <c r="AT41"/>
  <c r="AT52"/>
  <c r="AT94"/>
  <c r="AT58"/>
  <c r="AT73"/>
  <c r="AT72"/>
  <c r="AT98"/>
  <c r="AT105"/>
  <c r="AT10"/>
  <c r="AT14"/>
  <c r="AT20"/>
  <c r="AT66"/>
  <c r="AT15"/>
  <c r="AT27"/>
  <c r="AT31"/>
  <c r="AT8"/>
  <c r="AT104"/>
  <c r="AT55"/>
  <c r="AT68"/>
  <c r="AT99"/>
  <c r="AT63"/>
  <c r="AT36"/>
  <c r="AT102"/>
  <c r="AT70"/>
  <c r="AT38"/>
  <c r="AT60"/>
  <c r="AT49"/>
  <c r="AT85"/>
  <c r="AT39"/>
  <c r="AT29"/>
  <c r="AT13"/>
  <c r="AT101"/>
  <c r="AT30"/>
  <c r="AT92"/>
  <c r="AT23"/>
  <c r="AT71"/>
  <c r="AT79"/>
  <c r="AT95"/>
  <c r="AT45"/>
  <c r="AT21"/>
  <c r="AT50"/>
  <c r="AT75"/>
  <c r="AT25"/>
  <c r="AT82"/>
  <c r="AT28"/>
  <c r="AT32"/>
  <c r="AT83"/>
  <c r="AT22"/>
  <c r="AT96"/>
  <c r="AT43"/>
  <c r="AT64"/>
  <c r="AT18"/>
  <c r="AT12"/>
  <c r="AT57"/>
  <c r="AT59"/>
  <c r="AT103"/>
  <c r="AT61"/>
  <c r="AT69"/>
  <c r="AT84"/>
  <c r="AT78"/>
  <c r="AT89"/>
  <c r="AT42"/>
  <c r="AT9"/>
  <c r="AT51"/>
  <c r="AT53"/>
  <c r="AT46"/>
  <c r="AT6"/>
  <c r="AT100"/>
  <c r="AT65"/>
  <c r="AT35"/>
  <c r="AT87"/>
  <c r="AT54"/>
  <c r="AT74"/>
  <c r="AT86"/>
  <c r="AT47"/>
  <c r="AT76"/>
  <c r="AT77"/>
  <c r="AT93"/>
  <c r="AT80"/>
  <c r="AT91"/>
  <c r="AT7"/>
  <c r="AT16"/>
  <c r="AT26"/>
  <c r="AT34"/>
  <c r="AT67"/>
  <c r="AT33"/>
  <c r="AT62"/>
  <c r="AT90"/>
  <c r="AT37"/>
  <c r="AT97"/>
  <c r="AT81"/>
  <c r="AT19"/>
  <c r="AT11"/>
  <c r="AT44"/>
  <c r="AT88"/>
  <c r="AT17"/>
  <c r="AT48"/>
  <c r="AT56"/>
  <c r="AT24"/>
  <c r="AX67"/>
  <c r="AX40"/>
  <c r="AX103"/>
  <c r="AX55"/>
  <c r="AX15"/>
  <c r="AX98"/>
  <c r="AX45"/>
  <c r="AX66"/>
  <c r="AX94"/>
  <c r="AX14"/>
  <c r="AX105"/>
  <c r="AX58"/>
  <c r="AX95"/>
  <c r="AX20"/>
  <c r="AX72"/>
  <c r="AX71"/>
  <c r="AX60"/>
  <c r="AX10"/>
  <c r="AX99"/>
  <c r="AX46"/>
  <c r="AX26"/>
  <c r="AX49"/>
  <c r="AX41"/>
  <c r="AX77"/>
  <c r="AX68"/>
  <c r="AX63"/>
  <c r="AX27"/>
  <c r="AX52"/>
  <c r="AX73"/>
  <c r="AX78"/>
  <c r="AX32"/>
  <c r="AX38"/>
  <c r="AX70"/>
  <c r="AX29"/>
  <c r="AX92"/>
  <c r="AX6"/>
  <c r="AX90"/>
  <c r="AX85"/>
  <c r="AX39"/>
  <c r="AX96"/>
  <c r="AX25"/>
  <c r="AX82"/>
  <c r="AX101"/>
  <c r="AX64"/>
  <c r="AX54"/>
  <c r="AX17"/>
  <c r="AX53"/>
  <c r="AX18"/>
  <c r="AX35"/>
  <c r="AX36"/>
  <c r="AX21"/>
  <c r="AX9"/>
  <c r="AX43"/>
  <c r="AX88"/>
  <c r="AX74"/>
  <c r="AX102"/>
  <c r="AX81"/>
  <c r="AX50"/>
  <c r="AX79"/>
  <c r="AX93"/>
  <c r="AX76"/>
  <c r="AX31"/>
  <c r="AX104"/>
  <c r="AX44"/>
  <c r="AX69"/>
  <c r="AX100"/>
  <c r="AX89"/>
  <c r="AX33"/>
  <c r="AX97"/>
  <c r="AX87"/>
  <c r="AX59"/>
  <c r="AX8"/>
  <c r="AX37"/>
  <c r="AX62"/>
  <c r="AX12"/>
  <c r="AX61"/>
  <c r="AX30"/>
  <c r="AX75"/>
  <c r="AX51"/>
  <c r="AX57"/>
  <c r="AX7"/>
  <c r="AX16"/>
  <c r="AX11"/>
  <c r="AX22"/>
  <c r="AX28"/>
  <c r="AX42"/>
  <c r="AX23"/>
  <c r="AX34"/>
  <c r="AX80"/>
  <c r="AX84"/>
  <c r="AX47"/>
  <c r="AX83"/>
  <c r="AX13"/>
  <c r="AX19"/>
  <c r="AX48"/>
  <c r="AX24"/>
  <c r="AX86"/>
  <c r="AX56"/>
  <c r="AX65"/>
  <c r="AX91"/>
  <c r="CR58"/>
  <c r="CR66"/>
  <c r="CR14"/>
  <c r="CR52"/>
  <c r="CR72"/>
  <c r="CR41"/>
  <c r="CR15"/>
  <c r="CR71"/>
  <c r="CR20"/>
  <c r="CR40"/>
  <c r="CR59"/>
  <c r="CR94"/>
  <c r="CR55"/>
  <c r="CR73"/>
  <c r="CR26"/>
  <c r="CR63"/>
  <c r="CR31"/>
  <c r="CR81"/>
  <c r="CR105"/>
  <c r="CR10"/>
  <c r="CR77"/>
  <c r="CR98"/>
  <c r="CR103"/>
  <c r="CR46"/>
  <c r="CR8"/>
  <c r="CR104"/>
  <c r="CR95"/>
  <c r="CR67"/>
  <c r="CR49"/>
  <c r="CR68"/>
  <c r="CR45"/>
  <c r="CR29"/>
  <c r="CR101"/>
  <c r="CR75"/>
  <c r="CR96"/>
  <c r="CR70"/>
  <c r="CR85"/>
  <c r="CR78"/>
  <c r="CR32"/>
  <c r="CR50"/>
  <c r="CR25"/>
  <c r="CR21"/>
  <c r="CR6"/>
  <c r="CR9"/>
  <c r="CR90"/>
  <c r="CR38"/>
  <c r="CR23"/>
  <c r="CR79"/>
  <c r="CR43"/>
  <c r="CR87"/>
  <c r="CR84"/>
  <c r="CR76"/>
  <c r="CR89"/>
  <c r="CR82"/>
  <c r="CR28"/>
  <c r="CR54"/>
  <c r="CR27"/>
  <c r="CR102"/>
  <c r="CR39"/>
  <c r="CR42"/>
  <c r="CR92"/>
  <c r="CR44"/>
  <c r="CR93"/>
  <c r="CR19"/>
  <c r="CR69"/>
  <c r="CR18"/>
  <c r="CR74"/>
  <c r="CR86"/>
  <c r="CR12"/>
  <c r="CR61"/>
  <c r="CR13"/>
  <c r="CR99"/>
  <c r="CR30"/>
  <c r="CR88"/>
  <c r="CR37"/>
  <c r="CR97"/>
  <c r="CR34"/>
  <c r="CR64"/>
  <c r="CR47"/>
  <c r="CR65"/>
  <c r="CR83"/>
  <c r="CR11"/>
  <c r="CR36"/>
  <c r="CR17"/>
  <c r="CR80"/>
  <c r="CR53"/>
  <c r="CR57"/>
  <c r="CR48"/>
  <c r="CR91"/>
  <c r="CR7"/>
  <c r="CR62"/>
  <c r="CR22"/>
  <c r="CR16"/>
  <c r="CR60"/>
  <c r="CR33"/>
  <c r="CR51"/>
  <c r="CR35"/>
  <c r="CR56"/>
  <c r="CR100"/>
  <c r="CR24"/>
  <c r="CE95"/>
  <c r="CE41"/>
  <c r="CE52"/>
  <c r="CE105"/>
  <c r="CE58"/>
  <c r="CE94"/>
  <c r="CE67"/>
  <c r="CE66"/>
  <c r="CE40"/>
  <c r="CE45"/>
  <c r="CE73"/>
  <c r="CE59"/>
  <c r="CE10"/>
  <c r="CE55"/>
  <c r="CE14"/>
  <c r="CE15"/>
  <c r="CE98"/>
  <c r="CE27"/>
  <c r="CE49"/>
  <c r="CE60"/>
  <c r="CE77"/>
  <c r="CE71"/>
  <c r="CE8"/>
  <c r="CE20"/>
  <c r="CE72"/>
  <c r="CE26"/>
  <c r="CE70"/>
  <c r="CE104"/>
  <c r="CE102"/>
  <c r="CE85"/>
  <c r="CE101"/>
  <c r="CE9"/>
  <c r="CE21"/>
  <c r="CE83"/>
  <c r="CE11"/>
  <c r="CE75"/>
  <c r="CE6"/>
  <c r="CE79"/>
  <c r="CE90"/>
  <c r="CE36"/>
  <c r="CE32"/>
  <c r="CE89"/>
  <c r="CE22"/>
  <c r="CE99"/>
  <c r="CE31"/>
  <c r="CE12"/>
  <c r="CE42"/>
  <c r="CE30"/>
  <c r="CE92"/>
  <c r="CE34"/>
  <c r="CE96"/>
  <c r="CE54"/>
  <c r="CE84"/>
  <c r="CE68"/>
  <c r="CE18"/>
  <c r="CE81"/>
  <c r="CE61"/>
  <c r="CE23"/>
  <c r="CE28"/>
  <c r="CE51"/>
  <c r="CE86"/>
  <c r="CE63"/>
  <c r="CE43"/>
  <c r="CE87"/>
  <c r="CE88"/>
  <c r="CE80"/>
  <c r="CE100"/>
  <c r="CE93"/>
  <c r="CE19"/>
  <c r="CE17"/>
  <c r="CE56"/>
  <c r="CE76"/>
  <c r="CE78"/>
  <c r="CE35"/>
  <c r="CE57"/>
  <c r="CE47"/>
  <c r="CE37"/>
  <c r="CE7"/>
  <c r="CE62"/>
  <c r="CE103"/>
  <c r="CE46"/>
  <c r="CE50"/>
  <c r="CE82"/>
  <c r="CE74"/>
  <c r="CE91"/>
  <c r="CE38"/>
  <c r="CE13"/>
  <c r="CE44"/>
  <c r="CE33"/>
  <c r="CE53"/>
  <c r="CE39"/>
  <c r="CE64"/>
  <c r="CE48"/>
  <c r="CE16"/>
  <c r="CE29"/>
  <c r="CE25"/>
  <c r="CE69"/>
  <c r="CE65"/>
  <c r="CE24"/>
  <c r="CE97"/>
  <c r="BV95"/>
  <c r="BV15"/>
  <c r="BV45"/>
  <c r="BV14"/>
  <c r="BV99"/>
  <c r="BV41"/>
  <c r="BV94"/>
  <c r="BV20"/>
  <c r="BV72"/>
  <c r="BV67"/>
  <c r="BV73"/>
  <c r="BV58"/>
  <c r="BV10"/>
  <c r="BV52"/>
  <c r="BV103"/>
  <c r="BV71"/>
  <c r="BV105"/>
  <c r="BV66"/>
  <c r="BV90"/>
  <c r="BV63"/>
  <c r="BV27"/>
  <c r="BV102"/>
  <c r="BV26"/>
  <c r="BV70"/>
  <c r="BV104"/>
  <c r="BV78"/>
  <c r="BV60"/>
  <c r="BV68"/>
  <c r="BV39"/>
  <c r="BV12"/>
  <c r="BV50"/>
  <c r="BV101"/>
  <c r="BV6"/>
  <c r="BV96"/>
  <c r="BV59"/>
  <c r="BV46"/>
  <c r="BV8"/>
  <c r="BV38"/>
  <c r="BV29"/>
  <c r="BV42"/>
  <c r="BV9"/>
  <c r="BV55"/>
  <c r="BV81"/>
  <c r="BV11"/>
  <c r="BV79"/>
  <c r="BV43"/>
  <c r="BV44"/>
  <c r="BV32"/>
  <c r="BV22"/>
  <c r="BV23"/>
  <c r="BV25"/>
  <c r="BV98"/>
  <c r="BV49"/>
  <c r="BV36"/>
  <c r="BV34"/>
  <c r="BV87"/>
  <c r="BV19"/>
  <c r="BV53"/>
  <c r="BV18"/>
  <c r="BV77"/>
  <c r="BV31"/>
  <c r="BV13"/>
  <c r="BV17"/>
  <c r="BV80"/>
  <c r="BV83"/>
  <c r="BV92"/>
  <c r="BV33"/>
  <c r="BV74"/>
  <c r="BV57"/>
  <c r="BV56"/>
  <c r="BV40"/>
  <c r="BV75"/>
  <c r="BV82"/>
  <c r="BV69"/>
  <c r="BV97"/>
  <c r="BV86"/>
  <c r="BV54"/>
  <c r="BV51"/>
  <c r="BV35"/>
  <c r="BV91"/>
  <c r="BV100"/>
  <c r="BV7"/>
  <c r="BV21"/>
  <c r="BV37"/>
  <c r="BV61"/>
  <c r="BV28"/>
  <c r="BV88"/>
  <c r="BV93"/>
  <c r="BV64"/>
  <c r="BV48"/>
  <c r="BV65"/>
  <c r="BV16"/>
  <c r="BV30"/>
  <c r="BV24"/>
  <c r="BV85"/>
  <c r="BV89"/>
  <c r="BV84"/>
  <c r="BV47"/>
  <c r="BV62"/>
  <c r="BV76"/>
  <c r="BQ20"/>
  <c r="BQ40"/>
  <c r="BQ98"/>
  <c r="BQ52"/>
  <c r="BQ73"/>
  <c r="BQ72"/>
  <c r="BQ66"/>
  <c r="BQ60"/>
  <c r="BQ41"/>
  <c r="BQ45"/>
  <c r="BQ10"/>
  <c r="BQ59"/>
  <c r="BQ49"/>
  <c r="BQ77"/>
  <c r="BQ27"/>
  <c r="BQ15"/>
  <c r="BQ71"/>
  <c r="BQ102"/>
  <c r="BQ55"/>
  <c r="BQ103"/>
  <c r="BQ70"/>
  <c r="BQ81"/>
  <c r="BQ58"/>
  <c r="BQ46"/>
  <c r="BQ68"/>
  <c r="BQ36"/>
  <c r="BQ8"/>
  <c r="BQ67"/>
  <c r="BQ105"/>
  <c r="BQ63"/>
  <c r="BQ78"/>
  <c r="BQ95"/>
  <c r="BQ30"/>
  <c r="BQ22"/>
  <c r="BQ23"/>
  <c r="BQ14"/>
  <c r="BQ90"/>
  <c r="BQ21"/>
  <c r="BQ32"/>
  <c r="BQ11"/>
  <c r="BQ101"/>
  <c r="BQ92"/>
  <c r="BQ39"/>
  <c r="BQ50"/>
  <c r="BQ42"/>
  <c r="BQ79"/>
  <c r="BQ38"/>
  <c r="BQ89"/>
  <c r="BQ13"/>
  <c r="BQ31"/>
  <c r="BQ61"/>
  <c r="BQ87"/>
  <c r="BQ84"/>
  <c r="BQ94"/>
  <c r="BQ26"/>
  <c r="BQ85"/>
  <c r="BQ83"/>
  <c r="BQ88"/>
  <c r="BQ51"/>
  <c r="BQ17"/>
  <c r="BQ69"/>
  <c r="BQ86"/>
  <c r="BQ25"/>
  <c r="BQ28"/>
  <c r="BQ19"/>
  <c r="BQ53"/>
  <c r="BQ18"/>
  <c r="BQ74"/>
  <c r="BQ104"/>
  <c r="BQ75"/>
  <c r="BQ56"/>
  <c r="BQ93"/>
  <c r="BQ65"/>
  <c r="BQ44"/>
  <c r="BQ91"/>
  <c r="BQ97"/>
  <c r="BQ34"/>
  <c r="BQ43"/>
  <c r="BQ57"/>
  <c r="BQ37"/>
  <c r="BQ16"/>
  <c r="BQ29"/>
  <c r="BQ96"/>
  <c r="BQ7"/>
  <c r="BQ64"/>
  <c r="BQ48"/>
  <c r="BQ24"/>
  <c r="BQ35"/>
  <c r="BQ47"/>
  <c r="BQ100"/>
  <c r="BQ12"/>
  <c r="BQ9"/>
  <c r="BQ82"/>
  <c r="BQ33"/>
  <c r="BQ54"/>
  <c r="BQ76"/>
  <c r="BQ99"/>
  <c r="BQ6"/>
  <c r="BQ80"/>
  <c r="BQ62"/>
  <c r="CV99"/>
  <c r="CV95"/>
  <c r="CV73"/>
  <c r="CV40"/>
  <c r="CV72"/>
  <c r="CV41"/>
  <c r="CV55"/>
  <c r="CV20"/>
  <c r="CV105"/>
  <c r="CV66"/>
  <c r="CV103"/>
  <c r="CV49"/>
  <c r="CV14"/>
  <c r="CV71"/>
  <c r="CV67"/>
  <c r="CV45"/>
  <c r="CV59"/>
  <c r="CV77"/>
  <c r="CV90"/>
  <c r="CV63"/>
  <c r="CV70"/>
  <c r="CV94"/>
  <c r="CV15"/>
  <c r="CV10"/>
  <c r="CV52"/>
  <c r="CV27"/>
  <c r="CV58"/>
  <c r="CV31"/>
  <c r="CV85"/>
  <c r="CV50"/>
  <c r="CV42"/>
  <c r="CV79"/>
  <c r="CV38"/>
  <c r="CV61"/>
  <c r="CV46"/>
  <c r="CV26"/>
  <c r="CV78"/>
  <c r="CV32"/>
  <c r="CV83"/>
  <c r="CV75"/>
  <c r="CV98"/>
  <c r="CV102"/>
  <c r="CV12"/>
  <c r="CV29"/>
  <c r="CV6"/>
  <c r="CV34"/>
  <c r="CV81"/>
  <c r="CV8"/>
  <c r="CV104"/>
  <c r="CV19"/>
  <c r="CV17"/>
  <c r="CV69"/>
  <c r="CV96"/>
  <c r="CV9"/>
  <c r="CV25"/>
  <c r="CV88"/>
  <c r="CV93"/>
  <c r="CV64"/>
  <c r="CV84"/>
  <c r="CV18"/>
  <c r="CV76"/>
  <c r="CV68"/>
  <c r="CV21"/>
  <c r="CV82"/>
  <c r="CV28"/>
  <c r="CV30"/>
  <c r="CV22"/>
  <c r="CV33"/>
  <c r="CV80"/>
  <c r="CV57"/>
  <c r="CV91"/>
  <c r="CV100"/>
  <c r="CV89"/>
  <c r="CV92"/>
  <c r="CV44"/>
  <c r="CV53"/>
  <c r="CV16"/>
  <c r="CV36"/>
  <c r="CV101"/>
  <c r="CV43"/>
  <c r="CV65"/>
  <c r="CV13"/>
  <c r="CV23"/>
  <c r="CV51"/>
  <c r="CV47"/>
  <c r="CV97"/>
  <c r="CV48"/>
  <c r="CV35"/>
  <c r="CV56"/>
  <c r="CV24"/>
  <c r="CV37"/>
  <c r="CV11"/>
  <c r="CV87"/>
  <c r="CV54"/>
  <c r="CV74"/>
  <c r="CV86"/>
  <c r="CV7"/>
  <c r="CV60"/>
  <c r="CV39"/>
  <c r="CV62"/>
  <c r="E101" i="1"/>
  <c r="E100"/>
  <c r="E98"/>
  <c r="E97"/>
  <c r="E95"/>
  <c r="E99"/>
  <c r="E96"/>
  <c r="E94"/>
  <c r="E64"/>
  <c r="E91"/>
  <c r="E81"/>
  <c r="E71"/>
  <c r="E78"/>
  <c r="E93"/>
  <c r="E73"/>
  <c r="E84"/>
  <c r="E75"/>
  <c r="E90"/>
  <c r="E80"/>
  <c r="E70"/>
  <c r="E66"/>
  <c r="E87"/>
  <c r="E85"/>
  <c r="E76"/>
  <c r="E82"/>
  <c r="E89"/>
  <c r="E79"/>
  <c r="E65"/>
  <c r="E62"/>
  <c r="E88"/>
  <c r="E68"/>
  <c r="E83"/>
  <c r="E67"/>
  <c r="E92"/>
  <c r="E72"/>
  <c r="E86"/>
  <c r="E77"/>
  <c r="E74"/>
  <c r="E63"/>
  <c r="E69"/>
  <c r="E56"/>
  <c r="E52"/>
  <c r="E48"/>
  <c r="E43"/>
  <c r="E39"/>
  <c r="E35"/>
  <c r="E31"/>
  <c r="E27"/>
  <c r="E23"/>
  <c r="E18"/>
  <c r="E13"/>
  <c r="E4"/>
  <c r="E3"/>
  <c r="E11"/>
  <c r="E10"/>
  <c r="E9"/>
  <c r="E36"/>
  <c r="E61"/>
  <c r="E47"/>
  <c r="E2"/>
  <c r="E59"/>
  <c r="E7"/>
  <c r="E53"/>
  <c r="E40"/>
  <c r="E14"/>
  <c r="E60"/>
  <c r="E55"/>
  <c r="E51"/>
  <c r="E46"/>
  <c r="E42"/>
  <c r="E38"/>
  <c r="E34"/>
  <c r="E30"/>
  <c r="E26"/>
  <c r="E22"/>
  <c r="E17"/>
  <c r="E12"/>
  <c r="E57"/>
  <c r="E49"/>
  <c r="E32"/>
  <c r="E19"/>
  <c r="E5"/>
  <c r="E58"/>
  <c r="E54"/>
  <c r="E50"/>
  <c r="E45"/>
  <c r="E41"/>
  <c r="E37"/>
  <c r="E33"/>
  <c r="E29"/>
  <c r="E25"/>
  <c r="E21"/>
  <c r="E16"/>
  <c r="E8"/>
  <c r="E20"/>
  <c r="E44"/>
  <c r="E28"/>
  <c r="E24"/>
  <c r="E15"/>
  <c r="E6"/>
  <c r="E48" i="3" l="1"/>
  <c r="E42"/>
  <c r="E73"/>
  <c r="E19"/>
  <c r="E11"/>
  <c r="E67"/>
  <c r="E31"/>
  <c r="E63"/>
  <c r="E99"/>
  <c r="E104"/>
  <c r="E92"/>
  <c r="E97"/>
  <c r="E47"/>
  <c r="E96"/>
  <c r="E55"/>
  <c r="E62"/>
  <c r="E57"/>
  <c r="E89"/>
  <c r="E15"/>
  <c r="E7"/>
  <c r="E74"/>
  <c r="E16"/>
  <c r="E101"/>
  <c r="E41"/>
  <c r="E64"/>
  <c r="E25"/>
  <c r="E29"/>
  <c r="E70"/>
  <c r="E59"/>
  <c r="E72"/>
  <c r="E52"/>
  <c r="E40"/>
  <c r="E24"/>
  <c r="E82"/>
  <c r="E35"/>
  <c r="E30"/>
  <c r="E18"/>
  <c r="E93"/>
  <c r="E50"/>
  <c r="E61"/>
  <c r="E36"/>
  <c r="E103"/>
  <c r="E20"/>
  <c r="E45"/>
  <c r="E12"/>
  <c r="E56"/>
  <c r="E23"/>
  <c r="E71"/>
  <c r="E17"/>
  <c r="E33"/>
  <c r="E43"/>
  <c r="E100"/>
  <c r="E38"/>
  <c r="E69"/>
  <c r="E81"/>
  <c r="E9"/>
  <c r="E32"/>
  <c r="E26"/>
  <c r="E14"/>
  <c r="E98"/>
  <c r="E78"/>
  <c r="E77"/>
  <c r="E6"/>
  <c r="E27"/>
  <c r="E84"/>
  <c r="E51"/>
  <c r="E87"/>
  <c r="E54"/>
  <c r="E34"/>
  <c r="E76"/>
  <c r="E75"/>
  <c r="E68"/>
  <c r="E13"/>
  <c r="E8"/>
  <c r="E105"/>
  <c r="E58"/>
  <c r="E95"/>
  <c r="E79"/>
  <c r="E44"/>
  <c r="E90"/>
  <c r="E66"/>
  <c r="E65"/>
  <c r="E53"/>
  <c r="E88"/>
  <c r="E21"/>
  <c r="E80"/>
  <c r="E83"/>
  <c r="E28"/>
  <c r="E85"/>
  <c r="E22"/>
  <c r="E49"/>
  <c r="E46"/>
  <c r="E60"/>
  <c r="X107"/>
  <c r="CO107"/>
  <c r="BB107"/>
  <c r="L107"/>
  <c r="BI107"/>
  <c r="CQ107"/>
  <c r="AC107"/>
  <c r="CG107"/>
  <c r="CV107"/>
  <c r="CE107"/>
  <c r="AT107"/>
  <c r="AJ107"/>
  <c r="AH107"/>
  <c r="AY107"/>
  <c r="N107"/>
  <c r="H107"/>
  <c r="BE107"/>
  <c r="CT107"/>
  <c r="BJ107"/>
  <c r="BR107"/>
  <c r="CS107"/>
  <c r="AB107"/>
  <c r="AR107"/>
  <c r="AK107"/>
  <c r="BD107"/>
  <c r="AI107"/>
  <c r="CK107"/>
  <c r="AO107"/>
  <c r="Q107"/>
  <c r="U107"/>
  <c r="AZ107"/>
  <c r="BM107"/>
  <c r="BK107"/>
  <c r="CD107"/>
  <c r="CC107"/>
  <c r="CP107"/>
  <c r="AF107"/>
  <c r="AV107"/>
  <c r="AA107"/>
  <c r="BF107"/>
  <c r="DA106"/>
  <c r="BE7" i="4" s="1"/>
  <c r="BW107" i="3"/>
  <c r="AG107"/>
  <c r="CR107"/>
  <c r="BY107"/>
  <c r="BU107"/>
  <c r="BN107"/>
  <c r="AW107"/>
  <c r="V107"/>
  <c r="AS107"/>
  <c r="CF107"/>
  <c r="R107"/>
  <c r="BX107"/>
  <c r="AQ107"/>
  <c r="BV107"/>
  <c r="CJ107"/>
  <c r="AP107"/>
  <c r="BL107"/>
  <c r="AL107"/>
  <c r="BH107"/>
  <c r="AD107"/>
  <c r="AN107"/>
  <c r="M107"/>
  <c r="Z107"/>
  <c r="I107"/>
  <c r="CU107"/>
  <c r="K107"/>
  <c r="BZ107"/>
  <c r="BA107"/>
  <c r="BP107"/>
  <c r="BG107"/>
  <c r="T107"/>
  <c r="S107"/>
  <c r="F107"/>
  <c r="CA107"/>
  <c r="AM107"/>
  <c r="CL107"/>
  <c r="G107"/>
  <c r="BQ107"/>
  <c r="O107"/>
  <c r="BS107"/>
  <c r="W107"/>
  <c r="AX107"/>
  <c r="CW107"/>
  <c r="AU107"/>
  <c r="BC107"/>
  <c r="BT107"/>
  <c r="BO107"/>
  <c r="CN107"/>
  <c r="CB107"/>
  <c r="J107"/>
  <c r="CM107"/>
  <c r="CI107"/>
  <c r="Y107"/>
  <c r="AE107"/>
  <c r="CH107"/>
  <c r="P107"/>
  <c r="E107" l="1"/>
  <c r="CZ107" s="1"/>
  <c r="BE6" i="4" s="1"/>
  <c r="BI6" s="1"/>
  <c r="DA104" i="3" l="1"/>
  <c r="BE5" i="4" s="1"/>
  <c r="BF6"/>
  <c r="BH6"/>
  <c r="DA108" i="3" l="1"/>
  <c r="BF5" i="4"/>
  <c r="BI5"/>
  <c r="BH5"/>
</calcChain>
</file>

<file path=xl/sharedStrings.xml><?xml version="1.0" encoding="utf-8"?>
<sst xmlns="http://schemas.openxmlformats.org/spreadsheetml/2006/main" count="1523" uniqueCount="139">
  <si>
    <t>MEAN</t>
  </si>
  <si>
    <t>K</t>
  </si>
  <si>
    <t>PROB %</t>
  </si>
  <si>
    <t>CUMUL %</t>
  </si>
  <si>
    <t>Date</t>
  </si>
  <si>
    <t>VARIANCE</t>
  </si>
  <si>
    <t>B</t>
  </si>
  <si>
    <t>R</t>
  </si>
  <si>
    <t>KURTOSIS</t>
  </si>
  <si>
    <t>SKEW</t>
  </si>
  <si>
    <t>@</t>
  </si>
  <si>
    <t>Home</t>
  </si>
  <si>
    <t>Away</t>
  </si>
  <si>
    <t>AVG H PTS</t>
  </si>
  <si>
    <t>SD H PTS</t>
  </si>
  <si>
    <t>AVG A PTS</t>
  </si>
  <si>
    <t>SD A PTS</t>
  </si>
  <si>
    <t>SSE H</t>
  </si>
  <si>
    <t>SSE A</t>
  </si>
  <si>
    <t>SSE TOTAL</t>
  </si>
  <si>
    <t>Home Adj</t>
  </si>
  <si>
    <t>Away Adj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</si>
  <si>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</si>
  <si>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</si>
  <si>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</si>
  <si>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</si>
  <si>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</si>
  <si>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</si>
  <si>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</si>
  <si>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</si>
  <si>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</si>
  <si>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In Sample</t>
  </si>
  <si>
    <t>Out Sample</t>
  </si>
  <si>
    <t>Away Team</t>
  </si>
  <si>
    <t>Away Pts</t>
  </si>
  <si>
    <t>Home Team</t>
  </si>
  <si>
    <t>Home Pts</t>
  </si>
  <si>
    <t>Game Total</t>
  </si>
  <si>
    <t>Home MOV</t>
  </si>
  <si>
    <t>Parameter Estimate H</t>
  </si>
  <si>
    <t>EXP Function</t>
  </si>
  <si>
    <t>Home Z Score</t>
  </si>
  <si>
    <t>Estimated Home Pts</t>
  </si>
  <si>
    <t>Home Error Sq</t>
  </si>
  <si>
    <t>Parameter Estimate A</t>
  </si>
  <si>
    <t>Away Z Score</t>
  </si>
  <si>
    <t>Estimated Away Pts</t>
  </si>
  <si>
    <t>Away Error Sq</t>
  </si>
  <si>
    <t>Raw MOV</t>
  </si>
  <si>
    <t>Regression MOV</t>
  </si>
  <si>
    <t>Game Result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</si>
  <si>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</si>
  <si>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</si>
  <si>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</si>
  <si>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</si>
  <si>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</si>
  <si>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</si>
  <si>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</si>
  <si>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Model Error</t>
  </si>
  <si>
    <t>Game Predict Function</t>
  </si>
  <si>
    <t>Parameter Estimate</t>
  </si>
  <si>
    <t>Z Score</t>
  </si>
  <si>
    <t>Estimated Points</t>
  </si>
  <si>
    <t>Est Win %</t>
  </si>
  <si>
    <t>Fair Odds</t>
  </si>
  <si>
    <t>Sportsbook Odds</t>
  </si>
  <si>
    <t>Kelly Criterion</t>
  </si>
  <si>
    <t>EV+</t>
  </si>
  <si>
    <t>AWAY</t>
  </si>
  <si>
    <t>Regression Coeff's</t>
  </si>
  <si>
    <t>HOME</t>
  </si>
  <si>
    <t>Intercept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</si>
  <si>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</si>
  <si>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</si>
  <si>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</si>
  <si>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</si>
  <si>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</si>
  <si>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</si>
  <si>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</si>
  <si>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</si>
  <si>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</si>
  <si>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</si>
  <si>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</si>
  <si>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</si>
  <si>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</si>
  <si>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</si>
  <si>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</si>
  <si>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</si>
  <si>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</si>
  <si>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</si>
  <si>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</si>
  <si>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</si>
  <si>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</si>
  <si>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</si>
  <si>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</si>
  <si>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</si>
  <si>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</si>
  <si>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</si>
  <si>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</si>
  <si>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</si>
  <si>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</si>
  <si>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</si>
  <si>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</si>
  <si>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</si>
  <si>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WEEK</t>
  </si>
  <si>
    <t>DAY</t>
  </si>
  <si>
    <t>DATE</t>
  </si>
  <si>
    <t>TIME</t>
  </si>
  <si>
    <t>WINNER</t>
  </si>
  <si>
    <t>LOSER</t>
  </si>
  <si>
    <t>BOXSCORE</t>
  </si>
  <si>
    <t>PTS WIN</t>
  </si>
  <si>
    <t>PTS LOSS</t>
  </si>
  <si>
    <t>YRDS WIN</t>
  </si>
  <si>
    <t>TOW</t>
  </si>
  <si>
    <t>YRDS LOSS</t>
  </si>
  <si>
    <t>TOL</t>
  </si>
  <si>
    <t>HOME SCORE</t>
  </si>
  <si>
    <t>AWAY SCORE</t>
  </si>
  <si>
    <t>Thu</t>
  </si>
  <si>
    <t>8:20PM</t>
  </si>
  <si>
    <t>boxscore</t>
  </si>
  <si>
    <t>Sun</t>
  </si>
  <si>
    <t>4:25PM</t>
  </si>
  <si>
    <t>4:05PM</t>
  </si>
  <si>
    <t>1:00PM</t>
  </si>
  <si>
    <t>Mon</t>
  </si>
  <si>
    <t>10:20PM</t>
  </si>
  <si>
    <t>7:10PM</t>
  </si>
  <si>
    <t>8:15PM</t>
  </si>
  <si>
    <t>9:30AM</t>
  </si>
  <si>
    <t>4:30PM</t>
  </si>
  <si>
    <t>12:30PM</t>
  </si>
  <si>
    <t>Sat</t>
  </si>
  <si>
    <t>VAR HOME</t>
  </si>
  <si>
    <t>VAR AWAY</t>
  </si>
  <si>
    <t>ESTIMATED TOTAL</t>
  </si>
  <si>
    <t>DRAW/OT</t>
  </si>
  <si>
    <t>ESTIMATED SPREAD</t>
  </si>
</sst>
</file>

<file path=xl/styles.xml><?xml version="1.0" encoding="utf-8"?>
<styleSheet xmlns="http://schemas.openxmlformats.org/spreadsheetml/2006/main">
  <numFmts count="8">
    <numFmt numFmtId="164" formatCode="0.0000"/>
    <numFmt numFmtId="165" formatCode="0.000"/>
    <numFmt numFmtId="166" formatCode="&quot;$&quot;#,##0.00"/>
    <numFmt numFmtId="167" formatCode="0.00000"/>
    <numFmt numFmtId="168" formatCode="0.00000000"/>
    <numFmt numFmtId="169" formatCode="0.0000%"/>
    <numFmt numFmtId="170" formatCode="&quot;$&quot;#,##0"/>
    <numFmt numFmtId="171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1" fillId="0" borderId="0" xfId="0" applyFont="1" applyAlignment="1">
      <alignment wrapText="1"/>
    </xf>
    <xf numFmtId="14" fontId="3" fillId="0" borderId="0" xfId="1" applyNumberFormat="1" applyAlignment="1" applyProtection="1">
      <alignment wrapText="1"/>
    </xf>
    <xf numFmtId="0" fontId="3" fillId="0" borderId="0" xfId="1" applyAlignment="1" applyProtection="1">
      <alignment wrapText="1"/>
    </xf>
    <xf numFmtId="46" fontId="0" fillId="0" borderId="0" xfId="0" applyNumberFormat="1" applyAlignment="1">
      <alignment wrapText="1"/>
    </xf>
    <xf numFmtId="0" fontId="0" fillId="0" borderId="0" xfId="0" applyFill="1"/>
    <xf numFmtId="0" fontId="2" fillId="2" borderId="0" xfId="0" applyFont="1" applyFill="1" applyAlignment="1">
      <alignment horizontal="center"/>
    </xf>
    <xf numFmtId="2" fontId="0" fillId="0" borderId="0" xfId="0" applyNumberFormat="1"/>
    <xf numFmtId="0" fontId="0" fillId="2" borderId="0" xfId="0" applyFill="1" applyBorder="1" applyAlignment="1"/>
    <xf numFmtId="0" fontId="0" fillId="0" borderId="0" xfId="0" applyFill="1" applyBorder="1" applyAlignment="1"/>
    <xf numFmtId="20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/>
    <xf numFmtId="0" fontId="2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10" fontId="0" fillId="0" borderId="0" xfId="0" applyNumberFormat="1" applyFill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164" fontId="7" fillId="0" borderId="0" xfId="0" applyNumberFormat="1" applyFont="1" applyFill="1"/>
    <xf numFmtId="165" fontId="7" fillId="0" borderId="0" xfId="0" applyNumberFormat="1" applyFont="1" applyFill="1"/>
    <xf numFmtId="10" fontId="7" fillId="0" borderId="0" xfId="0" applyNumberFormat="1" applyFont="1" applyFill="1"/>
    <xf numFmtId="165" fontId="7" fillId="0" borderId="0" xfId="0" applyNumberFormat="1" applyFont="1" applyFill="1" applyAlignment="1">
      <alignment wrapText="1"/>
    </xf>
    <xf numFmtId="2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 applyBorder="1" applyAlignment="1">
      <alignment horizontal="center"/>
    </xf>
    <xf numFmtId="10" fontId="5" fillId="0" borderId="0" xfId="2" applyNumberFormat="1" applyFont="1" applyFill="1" applyAlignment="1">
      <alignment horizontal="right"/>
    </xf>
    <xf numFmtId="2" fontId="7" fillId="0" borderId="0" xfId="0" applyNumberFormat="1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0" fontId="7" fillId="0" borderId="0" xfId="0" applyNumberFormat="1" applyFont="1" applyFill="1" applyAlignment="1">
      <alignment horizontal="center" wrapText="1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6" fontId="0" fillId="0" borderId="0" xfId="0" applyNumberFormat="1" applyFill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5" fontId="0" fillId="3" borderId="0" xfId="0" applyNumberFormat="1" applyFill="1"/>
    <xf numFmtId="10" fontId="7" fillId="0" borderId="0" xfId="0" applyNumberFormat="1" applyFont="1" applyFill="1" applyAlignment="1">
      <alignment horizontal="center"/>
    </xf>
    <xf numFmtId="10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/>
    <xf numFmtId="166" fontId="2" fillId="0" borderId="0" xfId="0" applyNumberFormat="1" applyFont="1" applyFill="1"/>
    <xf numFmtId="165" fontId="0" fillId="0" borderId="0" xfId="0" applyNumberFormat="1" applyFill="1" applyBorder="1"/>
    <xf numFmtId="167" fontId="0" fillId="0" borderId="0" xfId="0" applyNumberFormat="1" applyFill="1" applyBorder="1"/>
    <xf numFmtId="166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8" fillId="0" borderId="0" xfId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8" fillId="0" borderId="0" xfId="1" applyFont="1" applyFill="1" applyBorder="1" applyAlignment="1" applyProtection="1">
      <alignment wrapText="1"/>
    </xf>
    <xf numFmtId="164" fontId="0" fillId="0" borderId="0" xfId="0" applyNumberFormat="1"/>
    <xf numFmtId="168" fontId="0" fillId="0" borderId="0" xfId="0" applyNumberFormat="1" applyFill="1"/>
    <xf numFmtId="10" fontId="2" fillId="2" borderId="0" xfId="0" applyNumberFormat="1" applyFont="1" applyFill="1" applyBorder="1"/>
    <xf numFmtId="2" fontId="0" fillId="3" borderId="0" xfId="0" applyNumberFormat="1" applyFill="1"/>
    <xf numFmtId="2" fontId="0" fillId="3" borderId="0" xfId="0" applyNumberFormat="1" applyFont="1" applyFill="1"/>
    <xf numFmtId="10" fontId="4" fillId="0" borderId="0" xfId="2" applyNumberFormat="1" applyFont="1" applyAlignment="1"/>
    <xf numFmtId="10" fontId="4" fillId="0" borderId="0" xfId="2" applyNumberFormat="1" applyFont="1" applyFill="1" applyBorder="1" applyAlignment="1"/>
    <xf numFmtId="165" fontId="2" fillId="2" borderId="0" xfId="0" applyNumberFormat="1" applyFont="1" applyFill="1"/>
    <xf numFmtId="10" fontId="0" fillId="0" borderId="0" xfId="0" applyNumberFormat="1" applyFont="1" applyFill="1" applyBorder="1"/>
    <xf numFmtId="166" fontId="0" fillId="0" borderId="0" xfId="0" applyNumberFormat="1" applyFill="1"/>
    <xf numFmtId="166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ill="1" applyBorder="1" applyAlignment="1"/>
    <xf numFmtId="2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vertical="center"/>
    </xf>
    <xf numFmtId="169" fontId="2" fillId="0" borderId="0" xfId="0" applyNumberFormat="1" applyFont="1" applyFill="1" applyBorder="1"/>
    <xf numFmtId="1" fontId="0" fillId="0" borderId="0" xfId="0" applyNumberFormat="1" applyFont="1" applyFill="1" applyBorder="1"/>
    <xf numFmtId="10" fontId="2" fillId="0" borderId="0" xfId="0" applyNumberFormat="1" applyFont="1" applyFill="1" applyBorder="1"/>
    <xf numFmtId="1" fontId="0" fillId="0" borderId="0" xfId="0" applyNumberFormat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6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/>
    <xf numFmtId="170" fontId="0" fillId="0" borderId="0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171" fontId="0" fillId="0" borderId="0" xfId="0" applyNumberFormat="1" applyFill="1"/>
    <xf numFmtId="10" fontId="0" fillId="0" borderId="0" xfId="0" applyNumberFormat="1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166" fontId="0" fillId="0" borderId="0" xfId="0" applyNumberFormat="1"/>
    <xf numFmtId="0" fontId="0" fillId="0" borderId="3" xfId="0" applyBorder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0" fontId="3" fillId="0" borderId="0" xfId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3" fillId="0" borderId="0" xfId="1" applyFont="1" applyFill="1" applyBorder="1" applyAlignment="1" applyProtection="1">
      <alignment wrapText="1"/>
    </xf>
    <xf numFmtId="14" fontId="0" fillId="0" borderId="0" xfId="0" applyNumberFormat="1"/>
    <xf numFmtId="14" fontId="2" fillId="2" borderId="0" xfId="0" applyNumberFormat="1" applyFont="1" applyFill="1"/>
    <xf numFmtId="14" fontId="8" fillId="0" borderId="0" xfId="1" applyNumberFormat="1" applyFont="1" applyFill="1" applyBorder="1" applyAlignment="1" applyProtection="1">
      <alignment horizontal="center" vertical="center" wrapText="1"/>
    </xf>
    <xf numFmtId="16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>
                <a:solidFill>
                  <a:srgbClr val="0070C0"/>
                </a:solidFill>
              </a:ln>
            </c:spPr>
          </c:errBars>
          <c:val>
            <c:numRef>
              <c:f>'NegBinomial Home'!$D$2:$D$101</c:f>
              <c:numCache>
                <c:formatCode>General</c:formatCode>
                <c:ptCount val="100"/>
                <c:pt idx="0">
                  <c:v>4.1378551151864445E-4</c:v>
                </c:pt>
                <c:pt idx="1">
                  <c:v>1.5474243173037487E-3</c:v>
                </c:pt>
                <c:pt idx="2">
                  <c:v>3.52638394542881E-3</c:v>
                </c:pt>
                <c:pt idx="3">
                  <c:v>6.3190634888637808E-3</c:v>
                </c:pt>
                <c:pt idx="4">
                  <c:v>9.7848881127084088E-3</c:v>
                </c:pt>
                <c:pt idx="5">
                  <c:v>1.3722237429061004E-2</c:v>
                </c:pt>
                <c:pt idx="6">
                  <c:v>1.7907573328752927E-2</c:v>
                </c:pt>
                <c:pt idx="7">
                  <c:v>2.2123764593345061E-2</c:v>
                </c:pt>
                <c:pt idx="8">
                  <c:v>2.6178391875433416E-2</c:v>
                </c:pt>
                <c:pt idx="9">
                  <c:v>2.9913847664255085E-2</c:v>
                </c:pt>
                <c:pt idx="10">
                  <c:v>3.3211251662674225E-2</c:v>
                </c:pt>
                <c:pt idx="11">
                  <c:v>3.5990035253439689E-2</c:v>
                </c:pt>
                <c:pt idx="12">
                  <c:v>3.8204737836943517E-2</c:v>
                </c:pt>
                <c:pt idx="13">
                  <c:v>3.9840217405563552E-2</c:v>
                </c:pt>
                <c:pt idx="14">
                  <c:v>4.0906162330230769E-2</c:v>
                </c:pt>
                <c:pt idx="15">
                  <c:v>4.1431523437360063E-2</c:v>
                </c:pt>
                <c:pt idx="16">
                  <c:v>4.1459270642017862E-2</c:v>
                </c:pt>
                <c:pt idx="17">
                  <c:v>4.1041713840489616E-2</c:v>
                </c:pt>
                <c:pt idx="18">
                  <c:v>4.0236506882076639E-2</c:v>
                </c:pt>
                <c:pt idx="19">
                  <c:v>3.9103368497348016E-2</c:v>
                </c:pt>
                <c:pt idx="20">
                  <c:v>3.7701497492916201E-2</c:v>
                </c:pt>
                <c:pt idx="21">
                  <c:v>3.6087624578586774E-2</c:v>
                </c:pt>
                <c:pt idx="22">
                  <c:v>3.4314624173397541E-2</c:v>
                </c:pt>
                <c:pt idx="23">
                  <c:v>3.2430601824504336E-2</c:v>
                </c:pt>
                <c:pt idx="24">
                  <c:v>3.047837284398908E-2</c:v>
                </c:pt>
                <c:pt idx="25">
                  <c:v>2.8495252662503689E-2</c:v>
                </c:pt>
                <c:pt idx="26">
                  <c:v>2.6513087170607717E-2</c:v>
                </c:pt>
                <c:pt idx="27">
                  <c:v>2.4558460500378389E-2</c:v>
                </c:pt>
                <c:pt idx="28">
                  <c:v>2.2653027274336011E-2</c:v>
                </c:pt>
                <c:pt idx="29">
                  <c:v>2.0813925643788832E-2</c:v>
                </c:pt>
                <c:pt idx="30">
                  <c:v>1.9054236039199656E-2</c:v>
                </c:pt>
                <c:pt idx="31">
                  <c:v>1.7383458232732657E-2</c:v>
                </c:pt>
                <c:pt idx="32">
                  <c:v>1.5807985970902414E-2</c:v>
                </c:pt>
                <c:pt idx="33">
                  <c:v>1.4331564065638196E-2</c:v>
                </c:pt>
                <c:pt idx="34">
                  <c:v>1.2955717485060945E-2</c:v>
                </c:pt>
                <c:pt idx="35">
                  <c:v>1.1680145745009543E-2</c:v>
                </c:pt>
                <c:pt idx="36">
                  <c:v>1.0503078870536219E-2</c:v>
                </c:pt>
                <c:pt idx="37">
                  <c:v>9.4215934808947986E-3</c:v>
                </c:pt>
                <c:pt idx="38">
                  <c:v>8.4318892578728617E-3</c:v>
                </c:pt>
                <c:pt idx="39">
                  <c:v>7.5295272850123629E-3</c:v>
                </c:pt>
                <c:pt idx="40">
                  <c:v>6.7096325842693214E-3</c:v>
                </c:pt>
                <c:pt idx="41">
                  <c:v>5.9670637063076971E-3</c:v>
                </c:pt>
                <c:pt idx="42">
                  <c:v>5.2965525192408894E-3</c:v>
                </c:pt>
                <c:pt idx="43">
                  <c:v>4.6928174459810864E-3</c:v>
                </c:pt>
                <c:pt idx="44">
                  <c:v>4.1506533703576255E-3</c:v>
                </c:pt>
                <c:pt idx="45">
                  <c:v>3.6650013058839763E-3</c:v>
                </c:pt>
                <c:pt idx="46">
                  <c:v>3.2310007298047907E-3</c:v>
                </c:pt>
                <c:pt idx="47">
                  <c:v>2.8440272534552931E-3</c:v>
                </c:pt>
                <c:pt idx="48">
                  <c:v>2.4997180469905826E-3</c:v>
                </c:pt>
                <c:pt idx="49">
                  <c:v>2.1939871764746735E-3</c:v>
                </c:pt>
                <c:pt idx="50">
                  <c:v>1.923032754590405E-3</c:v>
                </c:pt>
                <c:pt idx="51">
                  <c:v>1.6833375601905381E-3</c:v>
                </c:pt>
                <c:pt idx="52">
                  <c:v>1.4716645514447654E-3</c:v>
                </c:pt>
                <c:pt idx="53">
                  <c:v>1.2850484854292233E-3</c:v>
                </c:pt>
                <c:pt idx="54">
                  <c:v>1.1207846651769043E-3</c:v>
                </c:pt>
                <c:pt idx="55">
                  <c:v>9.7641566389689287E-4</c:v>
                </c:pt>
                <c:pt idx="56">
                  <c:v>8.4971672492409887E-4</c:v>
                </c:pt>
                <c:pt idx="57">
                  <c:v>7.3868040408399448E-4</c:v>
                </c:pt>
                <c:pt idx="58">
                  <c:v>6.4150090728897315E-4</c:v>
                </c:pt>
                <c:pt idx="59">
                  <c:v>5.5655847885290554E-4</c:v>
                </c:pt>
                <c:pt idx="60">
                  <c:v>4.8240411364207895E-4</c:v>
                </c:pt>
                <c:pt idx="61">
                  <c:v>4.1774479717247419E-4</c:v>
                </c:pt>
                <c:pt idx="62">
                  <c:v>3.6142942055153833E-4</c:v>
                </c:pt>
                <c:pt idx="63">
                  <c:v>3.1243547025521634E-4</c:v>
                </c:pt>
                <c:pt idx="64">
                  <c:v>2.6985655473930984E-4</c:v>
                </c:pt>
                <c:pt idx="65">
                  <c:v>2.3289079953364716E-4</c:v>
                </c:pt>
                <c:pt idx="66">
                  <c:v>2.0083011860659957E-4</c:v>
                </c:pt>
                <c:pt idx="67">
                  <c:v>1.7305035138888962E-4</c:v>
                </c:pt>
                <c:pt idx="68">
                  <c:v>1.4900224100156847E-4</c:v>
                </c:pt>
                <c:pt idx="69">
                  <c:v>1.2820321915035007E-4</c:v>
                </c:pt>
                <c:pt idx="70">
                  <c:v>1.1022995614023947E-4</c:v>
                </c:pt>
                <c:pt idx="71">
                  <c:v>9.4711629940266069E-5</c:v>
                </c:pt>
                <c:pt idx="72">
                  <c:v>8.1323865686153832E-5</c:v>
                </c:pt>
                <c:pt idx="73">
                  <c:v>6.9783296024547762E-5</c:v>
                </c:pt>
                <c:pt idx="74">
                  <c:v>5.9842692920935054E-5</c:v>
                </c:pt>
                <c:pt idx="75">
                  <c:v>5.1286622679832335E-5</c:v>
                </c:pt>
                <c:pt idx="76">
                  <c:v>4.3927577717664311E-5</c:v>
                </c:pt>
                <c:pt idx="77">
                  <c:v>3.7602540888448861E-5</c:v>
                </c:pt>
                <c:pt idx="78">
                  <c:v>3.2169940730855421E-5</c:v>
                </c:pt>
                <c:pt idx="79">
                  <c:v>2.7506958755480017E-5</c:v>
                </c:pt>
                <c:pt idx="80">
                  <c:v>2.3507152723991603E-5</c:v>
                </c:pt>
                <c:pt idx="81">
                  <c:v>2.00783627102281E-5</c:v>
                </c:pt>
                <c:pt idx="82">
                  <c:v>1.7140869519407999E-5</c:v>
                </c:pt>
                <c:pt idx="83">
                  <c:v>1.4625777732715673E-5</c:v>
                </c:pt>
                <c:pt idx="84">
                  <c:v>1.2473598210471289E-5</c:v>
                </c:pt>
                <c:pt idx="85">
                  <c:v>1.0633007307781558E-5</c:v>
                </c:pt>
                <c:pt idx="86">
                  <c:v>9.0597623198298749E-6</c:v>
                </c:pt>
                <c:pt idx="87">
                  <c:v>7.7157547738850309E-6</c:v>
                </c:pt>
                <c:pt idx="88">
                  <c:v>6.5681851205656167E-6</c:v>
                </c:pt>
                <c:pt idx="89">
                  <c:v>5.5888441504341578E-6</c:v>
                </c:pt>
                <c:pt idx="90">
                  <c:v>4.7534880787600686E-6</c:v>
                </c:pt>
                <c:pt idx="91">
                  <c:v>4.0412957083985051E-6</c:v>
                </c:pt>
                <c:pt idx="92">
                  <c:v>3.4343974065017533E-6</c:v>
                </c:pt>
                <c:pt idx="93">
                  <c:v>2.9174668243412268E-6</c:v>
                </c:pt>
                <c:pt idx="94">
                  <c:v>2.4773673603783476E-6</c:v>
                </c:pt>
                <c:pt idx="95">
                  <c:v>2.1028463244829341E-6</c:v>
                </c:pt>
                <c:pt idx="96">
                  <c:v>1.7842706153319863E-6</c:v>
                </c:pt>
                <c:pt idx="97">
                  <c:v>1.5133984827089771E-6</c:v>
                </c:pt>
                <c:pt idx="98">
                  <c:v>1.2831826204325712E-6</c:v>
                </c:pt>
                <c:pt idx="99">
                  <c:v>1.0876004322612532E-6</c:v>
                </c:pt>
              </c:numCache>
            </c:numRef>
          </c:val>
        </c:ser>
        <c:dropLines>
          <c:spPr>
            <a:ln>
              <a:solidFill>
                <a:srgbClr val="C00000"/>
              </a:solidFill>
            </a:ln>
          </c:spPr>
        </c:dropLines>
        <c:marker val="1"/>
        <c:axId val="55945472"/>
        <c:axId val="87307776"/>
      </c:lineChart>
      <c:catAx>
        <c:axId val="55945472"/>
        <c:scaling>
          <c:orientation val="minMax"/>
        </c:scaling>
        <c:axPos val="b"/>
        <c:tickLblPos val="nextTo"/>
        <c:crossAx val="87307776"/>
        <c:crosses val="autoZero"/>
        <c:auto val="1"/>
        <c:lblAlgn val="ctr"/>
        <c:lblOffset val="100"/>
      </c:catAx>
      <c:valAx>
        <c:axId val="87307776"/>
        <c:scaling>
          <c:orientation val="minMax"/>
        </c:scaling>
        <c:axPos val="l"/>
        <c:majorGridlines/>
        <c:numFmt formatCode="General" sourceLinked="1"/>
        <c:tickLblPos val="nextTo"/>
        <c:crossAx val="55945472"/>
        <c:crosses val="autoZero"/>
        <c:crossBetween val="between"/>
      </c:valAx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val>
            <c:numRef>
              <c:f>'NegBinomial Away'!$D$2:$D$101</c:f>
              <c:numCache>
                <c:formatCode>General</c:formatCode>
                <c:ptCount val="100"/>
                <c:pt idx="0">
                  <c:v>0.11255883256713095</c:v>
                </c:pt>
                <c:pt idx="1">
                  <c:v>9.3540444325326558E-2</c:v>
                </c:pt>
                <c:pt idx="2">
                  <c:v>8.1338522471741295E-2</c:v>
                </c:pt>
                <c:pt idx="3">
                  <c:v>7.1772633113360226E-2</c:v>
                </c:pt>
                <c:pt idx="4">
                  <c:v>6.3792511848313027E-2</c:v>
                </c:pt>
                <c:pt idx="5">
                  <c:v>5.6945388989558955E-2</c:v>
                </c:pt>
                <c:pt idx="6">
                  <c:v>5.0979427399664344E-2</c:v>
                </c:pt>
                <c:pt idx="7">
                  <c:v>4.5732005293996417E-2</c:v>
                </c:pt>
                <c:pt idx="8">
                  <c:v>4.1087623463323425E-2</c:v>
                </c:pt>
                <c:pt idx="9">
                  <c:v>3.6958870859780592E-2</c:v>
                </c:pt>
                <c:pt idx="10">
                  <c:v>3.3276637884304898E-2</c:v>
                </c:pt>
                <c:pt idx="11">
                  <c:v>2.9984572719567969E-2</c:v>
                </c:pt>
                <c:pt idx="12">
                  <c:v>2.7035691727340379E-2</c:v>
                </c:pt>
                <c:pt idx="13">
                  <c:v>2.439017415097065E-2</c:v>
                </c:pt>
                <c:pt idx="14">
                  <c:v>2.2013851718311862E-2</c:v>
                </c:pt>
                <c:pt idx="15">
                  <c:v>1.9877128826451321E-2</c:v>
                </c:pt>
                <c:pt idx="16">
                  <c:v>1.7954182252131405E-2</c:v>
                </c:pt>
                <c:pt idx="17">
                  <c:v>1.6222349803479558E-2</c:v>
                </c:pt>
                <c:pt idx="18">
                  <c:v>1.4661651277892635E-2</c:v>
                </c:pt>
                <c:pt idx="19">
                  <c:v>1.3254404993403766E-2</c:v>
                </c:pt>
                <c:pt idx="20">
                  <c:v>1.1984915278632111E-2</c:v>
                </c:pt>
                <c:pt idx="21">
                  <c:v>1.0839213935860877E-2</c:v>
                </c:pt>
                <c:pt idx="22">
                  <c:v>9.8048436416496038E-3</c:v>
                </c:pt>
                <c:pt idx="23">
                  <c:v>8.8706745490536327E-3</c:v>
                </c:pt>
                <c:pt idx="24">
                  <c:v>8.0267476101823863E-3</c:v>
                </c:pt>
                <c:pt idx="25">
                  <c:v>7.2641397137622006E-3</c:v>
                </c:pt>
                <c:pt idx="26">
                  <c:v>6.5748468571886877E-3</c:v>
                </c:pt>
                <c:pt idx="27">
                  <c:v>5.9516823910889692E-3</c:v>
                </c:pt>
                <c:pt idx="28">
                  <c:v>5.3881879808807083E-3</c:v>
                </c:pt>
                <c:pt idx="29">
                  <c:v>4.8785553867317401E-3</c:v>
                </c:pt>
                <c:pt idx="30">
                  <c:v>4.4175575129626731E-3</c:v>
                </c:pt>
                <c:pt idx="31">
                  <c:v>4.0004874493747488E-3</c:v>
                </c:pt>
                <c:pt idx="32">
                  <c:v>3.6231044405567415E-3</c:v>
                </c:pt>
                <c:pt idx="33">
                  <c:v>3.2815858893592573E-3</c:v>
                </c:pt>
                <c:pt idx="34">
                  <c:v>2.9724846378165752E-3</c:v>
                </c:pt>
                <c:pt idx="35">
                  <c:v>2.6926908804265647E-3</c:v>
                </c:pt>
                <c:pt idx="36">
                  <c:v>2.4393981564838001E-3</c:v>
                </c:pt>
                <c:pt idx="37">
                  <c:v>2.2100729442909154E-3</c:v>
                </c:pt>
                <c:pt idx="38">
                  <c:v>2.0024274437325795E-3</c:v>
                </c:pt>
                <c:pt idx="39">
                  <c:v>1.8143951873172998E-3</c:v>
                </c:pt>
                <c:pt idx="40">
                  <c:v>1.6441091652591266E-3</c:v>
                </c:pt>
                <c:pt idx="41">
                  <c:v>1.4898821889570511E-3</c:v>
                </c:pt>
                <c:pt idx="42">
                  <c:v>1.3501892504966368E-3</c:v>
                </c:pt>
                <c:pt idx="43">
                  <c:v>1.2236516644731348E-3</c:v>
                </c:pt>
                <c:pt idx="44">
                  <c:v>1.1090228032601605E-3</c:v>
                </c:pt>
                <c:pt idx="45">
                  <c:v>1.0051752584288268E-3</c:v>
                </c:pt>
                <c:pt idx="46">
                  <c:v>9.1108927984832823E-4</c:v>
                </c:pt>
                <c:pt idx="47">
                  <c:v>8.2584236047740967E-4</c:v>
                </c:pt>
                <c:pt idx="48">
                  <c:v>7.4859984932147477E-4</c:v>
                </c:pt>
                <c:pt idx="49">
                  <c:v>6.786064877622117E-4</c:v>
                </c:pt>
                <c:pt idx="50">
                  <c:v>6.1517877570020478E-4</c:v>
                </c:pt>
                <c:pt idx="51">
                  <c:v>5.5769808388383827E-4</c:v>
                </c:pt>
                <c:pt idx="52">
                  <c:v>5.0560443759798421E-4</c:v>
                </c:pt>
                <c:pt idx="53">
                  <c:v>4.5839090469633703E-4</c:v>
                </c:pt>
                <c:pt idx="54">
                  <c:v>4.1559852790451962E-4</c:v>
                </c:pt>
                <c:pt idx="55">
                  <c:v>3.7681174750249584E-4</c:v>
                </c:pt>
                <c:pt idx="56">
                  <c:v>3.4165426600531342E-4</c:v>
                </c:pt>
                <c:pt idx="57">
                  <c:v>3.0978531137961873E-4</c:v>
                </c:pt>
                <c:pt idx="58">
                  <c:v>2.8089625972815119E-4</c:v>
                </c:pt>
                <c:pt idx="59">
                  <c:v>2.5470758230533222E-4</c:v>
                </c:pt>
                <c:pt idx="60">
                  <c:v>2.3096608524627267E-4</c:v>
                </c:pt>
                <c:pt idx="61">
                  <c:v>2.0944241354486296E-4</c:v>
                </c:pt>
                <c:pt idx="62">
                  <c:v>1.8992879364430564E-4</c:v>
                </c:pt>
                <c:pt idx="63">
                  <c:v>1.7223699154094739E-4</c:v>
                </c:pt>
                <c:pt idx="64">
                  <c:v>1.5619646558083579E-4</c:v>
                </c:pt>
                <c:pt idx="65">
                  <c:v>1.4165269517576274E-4</c:v>
                </c:pt>
                <c:pt idx="66">
                  <c:v>1.2846566850607544E-4</c:v>
                </c:pt>
                <c:pt idx="67">
                  <c:v>1.1650851393317472E-4</c:v>
                </c:pt>
                <c:pt idx="68">
                  <c:v>1.0566626133430333E-4</c:v>
                </c:pt>
                <c:pt idx="69">
                  <c:v>9.583472091368181E-5</c:v>
                </c:pt>
                <c:pt idx="70">
                  <c:v>8.6919468252046457E-5</c:v>
                </c:pt>
                <c:pt idx="71">
                  <c:v>7.8834925445182914E-5</c:v>
                </c:pt>
                <c:pt idx="72">
                  <c:v>7.1503529163169266E-5</c:v>
                </c:pt>
                <c:pt idx="73">
                  <c:v>6.4854977346665661E-5</c:v>
                </c:pt>
                <c:pt idx="74">
                  <c:v>5.8825547054445702E-5</c:v>
                </c:pt>
                <c:pt idx="75">
                  <c:v>5.3357476696185364E-5</c:v>
                </c:pt>
                <c:pt idx="76">
                  <c:v>4.8398406534105966E-5</c:v>
                </c:pt>
                <c:pt idx="77">
                  <c:v>4.3900871923419529E-5</c:v>
                </c:pt>
                <c:pt idx="78">
                  <c:v>3.9821844290924531E-5</c:v>
                </c:pt>
                <c:pt idx="79">
                  <c:v>3.612231532918673E-5</c:v>
                </c:pt>
                <c:pt idx="80">
                  <c:v>3.2766920315578158E-5</c:v>
                </c:pt>
                <c:pt idx="81">
                  <c:v>2.9723596855586954E-5</c:v>
                </c:pt>
                <c:pt idx="82">
                  <c:v>2.6963275702347104E-5</c:v>
                </c:pt>
                <c:pt idx="83">
                  <c:v>2.4459600622944705E-5</c:v>
                </c:pt>
                <c:pt idx="84">
                  <c:v>2.218867457005571E-5</c:v>
                </c:pt>
                <c:pt idx="85">
                  <c:v>2.0128829677835513E-5</c:v>
                </c:pt>
                <c:pt idx="86">
                  <c:v>1.8260418836402045E-5</c:v>
                </c:pt>
                <c:pt idx="87">
                  <c:v>1.6565626812150159E-5</c:v>
                </c:pt>
                <c:pt idx="88">
                  <c:v>1.5028299073685907E-5</c:v>
                </c:pt>
                <c:pt idx="89">
                  <c:v>1.3633786657343574E-5</c:v>
                </c:pt>
                <c:pt idx="90">
                  <c:v>1.2368805563814545E-5</c:v>
                </c:pt>
                <c:pt idx="91">
                  <c:v>1.1221309319979381E-5</c:v>
                </c:pt>
                <c:pt idx="92">
                  <c:v>1.0180373469033008E-5</c:v>
                </c:pt>
                <c:pt idx="93">
                  <c:v>9.236090868729651E-6</c:v>
                </c:pt>
                <c:pt idx="94">
                  <c:v>8.3794767832278927E-6</c:v>
                </c:pt>
                <c:pt idx="95">
                  <c:v>7.6023828496444034E-6</c:v>
                </c:pt>
                <c:pt idx="96">
                  <c:v>6.8974190869894186E-6</c:v>
                </c:pt>
                <c:pt idx="97">
                  <c:v>6.2578831935222612E-6</c:v>
                </c:pt>
                <c:pt idx="98">
                  <c:v>5.6776964495126227E-6</c:v>
                </c:pt>
                <c:pt idx="99">
                  <c:v>5.1513456066356141E-6</c:v>
                </c:pt>
              </c:numCache>
            </c:numRef>
          </c:val>
        </c:ser>
        <c:dropLines>
          <c:spPr>
            <a:ln>
              <a:solidFill>
                <a:srgbClr val="0070C0"/>
              </a:solidFill>
            </a:ln>
          </c:spPr>
        </c:dropLines>
        <c:marker val="1"/>
        <c:axId val="246844800"/>
        <c:axId val="83092608"/>
      </c:lineChart>
      <c:catAx>
        <c:axId val="246844800"/>
        <c:scaling>
          <c:orientation val="minMax"/>
        </c:scaling>
        <c:axPos val="b"/>
        <c:tickLblPos val="nextTo"/>
        <c:crossAx val="83092608"/>
        <c:crosses val="autoZero"/>
        <c:auto val="1"/>
        <c:lblAlgn val="ctr"/>
        <c:lblOffset val="100"/>
      </c:catAx>
      <c:valAx>
        <c:axId val="83092608"/>
        <c:scaling>
          <c:orientation val="minMax"/>
        </c:scaling>
        <c:axPos val="l"/>
        <c:majorGridlines/>
        <c:numFmt formatCode="General" sourceLinked="1"/>
        <c:tickLblPos val="nextTo"/>
        <c:crossAx val="246844800"/>
        <c:crosses val="autoZero"/>
        <c:crossBetween val="between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38100</xdr:rowOff>
    </xdr:from>
    <xdr:to>
      <xdr:col>17</xdr:col>
      <xdr:colOff>114300</xdr:colOff>
      <xdr:row>15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38100</xdr:rowOff>
    </xdr:from>
    <xdr:to>
      <xdr:col>17</xdr:col>
      <xdr:colOff>114300</xdr:colOff>
      <xdr:row>15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Leod/Desktop/BOOTSTR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Sheet14"/>
      <sheetName val="BOOTSTRAP"/>
      <sheetName val="Sheet11"/>
      <sheetName val="NormDist Matrix"/>
      <sheetName val="Sheet13"/>
      <sheetName val="Poisson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1.0439879759519035</v>
          </cell>
        </row>
        <row r="5">
          <cell r="A5" t="str">
            <v>MED</v>
          </cell>
          <cell r="B5">
            <v>1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boxscores/201809230kan.htm" TargetMode="External"/><Relationship Id="rId299" Type="http://schemas.openxmlformats.org/officeDocument/2006/relationships/hyperlink" Target="https://www.pro-football-reference.com/teams/jax/2018.htm" TargetMode="External"/><Relationship Id="rId671" Type="http://schemas.openxmlformats.org/officeDocument/2006/relationships/hyperlink" Target="https://www.pro-football-reference.com/teams/car/2018.htm" TargetMode="External"/><Relationship Id="rId727" Type="http://schemas.openxmlformats.org/officeDocument/2006/relationships/hyperlink" Target="https://www.pro-football-reference.com/teams/sdg/2018.htm" TargetMode="External"/><Relationship Id="rId21" Type="http://schemas.openxmlformats.org/officeDocument/2006/relationships/hyperlink" Target="https://www.pro-football-reference.com/boxscores/201809090cle.htm" TargetMode="External"/><Relationship Id="rId63" Type="http://schemas.openxmlformats.org/officeDocument/2006/relationships/hyperlink" Target="https://www.pro-football-reference.com/boxscores/201809160ram.htm" TargetMode="External"/><Relationship Id="rId159" Type="http://schemas.openxmlformats.org/officeDocument/2006/relationships/hyperlink" Target="https://www.pro-football-reference.com/boxscores/201809300rai.htm" TargetMode="External"/><Relationship Id="rId324" Type="http://schemas.openxmlformats.org/officeDocument/2006/relationships/hyperlink" Target="https://www.pro-football-reference.com/boxscores/201810250htx.htm" TargetMode="External"/><Relationship Id="rId366" Type="http://schemas.openxmlformats.org/officeDocument/2006/relationships/hyperlink" Target="https://www.pro-football-reference.com/boxscores/201811010sfo.htm" TargetMode="External"/><Relationship Id="rId531" Type="http://schemas.openxmlformats.org/officeDocument/2006/relationships/hyperlink" Target="https://www.pro-football-reference.com/boxscores/201811290dal.htm" TargetMode="External"/><Relationship Id="rId573" Type="http://schemas.openxmlformats.org/officeDocument/2006/relationships/hyperlink" Target="https://www.pro-football-reference.com/boxscores/201812020gnb.htm" TargetMode="External"/><Relationship Id="rId629" Type="http://schemas.openxmlformats.org/officeDocument/2006/relationships/hyperlink" Target="https://www.pro-football-reference.com/teams/den/2018.htm" TargetMode="External"/><Relationship Id="rId170" Type="http://schemas.openxmlformats.org/officeDocument/2006/relationships/hyperlink" Target="https://www.pro-football-reference.com/teams/mia/2018.htm" TargetMode="External"/><Relationship Id="rId226" Type="http://schemas.openxmlformats.org/officeDocument/2006/relationships/hyperlink" Target="https://www.pro-football-reference.com/teams/kan/2018.htm" TargetMode="External"/><Relationship Id="rId433" Type="http://schemas.openxmlformats.org/officeDocument/2006/relationships/hyperlink" Target="https://www.pro-football-reference.com/teams/nor/2018.htm" TargetMode="External"/><Relationship Id="rId268" Type="http://schemas.openxmlformats.org/officeDocument/2006/relationships/hyperlink" Target="https://www.pro-football-reference.com/teams/nyj/2018.htm" TargetMode="External"/><Relationship Id="rId475" Type="http://schemas.openxmlformats.org/officeDocument/2006/relationships/hyperlink" Target="https://www.pro-football-reference.com/teams/dal/2018.htm" TargetMode="External"/><Relationship Id="rId640" Type="http://schemas.openxmlformats.org/officeDocument/2006/relationships/hyperlink" Target="https://www.pro-football-reference.com/teams/sfo/2018.htm" TargetMode="External"/><Relationship Id="rId682" Type="http://schemas.openxmlformats.org/officeDocument/2006/relationships/hyperlink" Target="https://www.pro-football-reference.com/teams/nor/2018.htm" TargetMode="External"/><Relationship Id="rId738" Type="http://schemas.openxmlformats.org/officeDocument/2006/relationships/hyperlink" Target="https://www.pro-football-reference.com/boxscores/201812300ram.htm" TargetMode="External"/><Relationship Id="rId32" Type="http://schemas.openxmlformats.org/officeDocument/2006/relationships/hyperlink" Target="https://www.pro-football-reference.com/teams/nor/2018.htm" TargetMode="External"/><Relationship Id="rId74" Type="http://schemas.openxmlformats.org/officeDocument/2006/relationships/hyperlink" Target="https://www.pro-football-reference.com/teams/was/2018.htm" TargetMode="External"/><Relationship Id="rId128" Type="http://schemas.openxmlformats.org/officeDocument/2006/relationships/hyperlink" Target="https://www.pro-football-reference.com/teams/den/2018.htm" TargetMode="External"/><Relationship Id="rId335" Type="http://schemas.openxmlformats.org/officeDocument/2006/relationships/hyperlink" Target="https://www.pro-football-reference.com/teams/rai/2018.htm" TargetMode="External"/><Relationship Id="rId377" Type="http://schemas.openxmlformats.org/officeDocument/2006/relationships/hyperlink" Target="https://www.pro-football-reference.com/teams/sea/2018.htm" TargetMode="External"/><Relationship Id="rId500" Type="http://schemas.openxmlformats.org/officeDocument/2006/relationships/hyperlink" Target="https://www.pro-football-reference.com/teams/pit/2018.htm" TargetMode="External"/><Relationship Id="rId542" Type="http://schemas.openxmlformats.org/officeDocument/2006/relationships/hyperlink" Target="https://www.pro-football-reference.com/teams/rai/2018.htm" TargetMode="External"/><Relationship Id="rId584" Type="http://schemas.openxmlformats.org/officeDocument/2006/relationships/hyperlink" Target="https://www.pro-football-reference.com/teams/pit/2018.htm" TargetMode="External"/><Relationship Id="rId5" Type="http://schemas.openxmlformats.org/officeDocument/2006/relationships/hyperlink" Target="https://www.pro-football-reference.com/teams/chi/2018.htm" TargetMode="External"/><Relationship Id="rId181" Type="http://schemas.openxmlformats.org/officeDocument/2006/relationships/hyperlink" Target="https://www.pro-football-reference.com/teams/htx/2018.htm" TargetMode="External"/><Relationship Id="rId237" Type="http://schemas.openxmlformats.org/officeDocument/2006/relationships/hyperlink" Target="https://www.pro-football-reference.com/boxscores/201810110nyg.htm" TargetMode="External"/><Relationship Id="rId402" Type="http://schemas.openxmlformats.org/officeDocument/2006/relationships/hyperlink" Target="https://www.pro-football-reference.com/boxscores/201811050dal.htm" TargetMode="External"/><Relationship Id="rId279" Type="http://schemas.openxmlformats.org/officeDocument/2006/relationships/hyperlink" Target="https://www.pro-football-reference.com/boxscores/201810150gnb.htm" TargetMode="External"/><Relationship Id="rId444" Type="http://schemas.openxmlformats.org/officeDocument/2006/relationships/hyperlink" Target="https://www.pro-football-reference.com/boxscores/201811120sfo.htm" TargetMode="External"/><Relationship Id="rId486" Type="http://schemas.openxmlformats.org/officeDocument/2006/relationships/hyperlink" Target="https://www.pro-football-reference.com/boxscores/201811220nor.htm" TargetMode="External"/><Relationship Id="rId651" Type="http://schemas.openxmlformats.org/officeDocument/2006/relationships/hyperlink" Target="https://www.pro-football-reference.com/boxscores/201812160clt.htm" TargetMode="External"/><Relationship Id="rId693" Type="http://schemas.openxmlformats.org/officeDocument/2006/relationships/hyperlink" Target="https://www.pro-football-reference.com/boxscores/201812230nwe.htm" TargetMode="External"/><Relationship Id="rId707" Type="http://schemas.openxmlformats.org/officeDocument/2006/relationships/hyperlink" Target="https://www.pro-football-reference.com/teams/cin/2018.htm" TargetMode="External"/><Relationship Id="rId749" Type="http://schemas.openxmlformats.org/officeDocument/2006/relationships/hyperlink" Target="https://www.pro-football-reference.com/teams/gnb/2018.htm" TargetMode="External"/><Relationship Id="rId43" Type="http://schemas.openxmlformats.org/officeDocument/2006/relationships/hyperlink" Target="https://www.pro-football-reference.com/teams/ram/2018.htm" TargetMode="External"/><Relationship Id="rId139" Type="http://schemas.openxmlformats.org/officeDocument/2006/relationships/hyperlink" Target="https://www.pro-football-reference.com/teams/was/2018.htm" TargetMode="External"/><Relationship Id="rId290" Type="http://schemas.openxmlformats.org/officeDocument/2006/relationships/hyperlink" Target="https://www.pro-football-reference.com/teams/sfo/2018.htm" TargetMode="External"/><Relationship Id="rId304" Type="http://schemas.openxmlformats.org/officeDocument/2006/relationships/hyperlink" Target="https://www.pro-football-reference.com/teams/clt/2018.htm" TargetMode="External"/><Relationship Id="rId346" Type="http://schemas.openxmlformats.org/officeDocument/2006/relationships/hyperlink" Target="https://www.pro-football-reference.com/teams/was/2018.htm" TargetMode="External"/><Relationship Id="rId388" Type="http://schemas.openxmlformats.org/officeDocument/2006/relationships/hyperlink" Target="https://www.pro-football-reference.com/teams/atl/2018.htm" TargetMode="External"/><Relationship Id="rId511" Type="http://schemas.openxmlformats.org/officeDocument/2006/relationships/hyperlink" Target="https://www.pro-football-reference.com/teams/tam/2018.htm" TargetMode="External"/><Relationship Id="rId553" Type="http://schemas.openxmlformats.org/officeDocument/2006/relationships/hyperlink" Target="https://www.pro-football-reference.com/teams/tam/2018.htm" TargetMode="External"/><Relationship Id="rId609" Type="http://schemas.openxmlformats.org/officeDocument/2006/relationships/hyperlink" Target="https://www.pro-football-reference.com/boxscores/201812090gnb.htm" TargetMode="External"/><Relationship Id="rId760" Type="http://schemas.openxmlformats.org/officeDocument/2006/relationships/hyperlink" Target="https://www.pro-football-reference.com/teams/dal/2018.htm" TargetMode="External"/><Relationship Id="rId85" Type="http://schemas.openxmlformats.org/officeDocument/2006/relationships/hyperlink" Target="https://www.pro-football-reference.com/teams/oti/2018.htm" TargetMode="External"/><Relationship Id="rId150" Type="http://schemas.openxmlformats.org/officeDocument/2006/relationships/hyperlink" Target="https://www.pro-football-reference.com/boxscores/201809300pit.htm" TargetMode="External"/><Relationship Id="rId192" Type="http://schemas.openxmlformats.org/officeDocument/2006/relationships/hyperlink" Target="https://www.pro-football-reference.com/boxscores/201810040nwe.htm" TargetMode="External"/><Relationship Id="rId206" Type="http://schemas.openxmlformats.org/officeDocument/2006/relationships/hyperlink" Target="https://www.pro-football-reference.com/teams/rai/2018.htm" TargetMode="External"/><Relationship Id="rId413" Type="http://schemas.openxmlformats.org/officeDocument/2006/relationships/hyperlink" Target="https://www.pro-football-reference.com/teams/mia/2018.htm" TargetMode="External"/><Relationship Id="rId595" Type="http://schemas.openxmlformats.org/officeDocument/2006/relationships/hyperlink" Target="https://www.pro-football-reference.com/teams/sdg/2018.htm" TargetMode="External"/><Relationship Id="rId248" Type="http://schemas.openxmlformats.org/officeDocument/2006/relationships/hyperlink" Target="https://www.pro-football-reference.com/teams/den/2018.htm" TargetMode="External"/><Relationship Id="rId455" Type="http://schemas.openxmlformats.org/officeDocument/2006/relationships/hyperlink" Target="https://www.pro-football-reference.com/teams/sdg/2018.htm" TargetMode="External"/><Relationship Id="rId497" Type="http://schemas.openxmlformats.org/officeDocument/2006/relationships/hyperlink" Target="https://www.pro-football-reference.com/teams/mia/2018.htm" TargetMode="External"/><Relationship Id="rId620" Type="http://schemas.openxmlformats.org/officeDocument/2006/relationships/hyperlink" Target="https://www.pro-football-reference.com/teams/car/2018.htm" TargetMode="External"/><Relationship Id="rId662" Type="http://schemas.openxmlformats.org/officeDocument/2006/relationships/hyperlink" Target="https://www.pro-football-reference.com/teams/rai/2018.htm" TargetMode="External"/><Relationship Id="rId718" Type="http://schemas.openxmlformats.org/officeDocument/2006/relationships/hyperlink" Target="https://www.pro-football-reference.com/teams/rai/2018.htm" TargetMode="External"/><Relationship Id="rId12" Type="http://schemas.openxmlformats.org/officeDocument/2006/relationships/hyperlink" Target="https://www.pro-football-reference.com/boxscores/201809090crd.htm" TargetMode="External"/><Relationship Id="rId108" Type="http://schemas.openxmlformats.org/officeDocument/2006/relationships/hyperlink" Target="https://www.pro-football-reference.com/boxscores/201809230sea.htm" TargetMode="External"/><Relationship Id="rId315" Type="http://schemas.openxmlformats.org/officeDocument/2006/relationships/hyperlink" Target="https://www.pro-football-reference.com/boxscores/201810210phi.htm" TargetMode="External"/><Relationship Id="rId357" Type="http://schemas.openxmlformats.org/officeDocument/2006/relationships/hyperlink" Target="https://www.pro-football-reference.com/boxscores/201810280chi.htm" TargetMode="External"/><Relationship Id="rId522" Type="http://schemas.openxmlformats.org/officeDocument/2006/relationships/hyperlink" Target="https://www.pro-football-reference.com/boxscores/201811250phi.htm" TargetMode="External"/><Relationship Id="rId54" Type="http://schemas.openxmlformats.org/officeDocument/2006/relationships/hyperlink" Target="https://www.pro-football-reference.com/boxscores/201809160dal.htm" TargetMode="External"/><Relationship Id="rId96" Type="http://schemas.openxmlformats.org/officeDocument/2006/relationships/hyperlink" Target="https://www.pro-football-reference.com/boxscores/201809170chi.htm" TargetMode="External"/><Relationship Id="rId161" Type="http://schemas.openxmlformats.org/officeDocument/2006/relationships/hyperlink" Target="https://www.pro-football-reference.com/teams/crd/2018.htm" TargetMode="External"/><Relationship Id="rId217" Type="http://schemas.openxmlformats.org/officeDocument/2006/relationships/hyperlink" Target="https://www.pro-football-reference.com/teams/cle/2018.htm" TargetMode="External"/><Relationship Id="rId399" Type="http://schemas.openxmlformats.org/officeDocument/2006/relationships/hyperlink" Target="https://www.pro-football-reference.com/boxscores/201811040car.htm" TargetMode="External"/><Relationship Id="rId564" Type="http://schemas.openxmlformats.org/officeDocument/2006/relationships/hyperlink" Target="https://www.pro-football-reference.com/boxscores/201812020mia.htm" TargetMode="External"/><Relationship Id="rId259" Type="http://schemas.openxmlformats.org/officeDocument/2006/relationships/hyperlink" Target="https://www.pro-football-reference.com/teams/atl/2018.htm" TargetMode="External"/><Relationship Id="rId424" Type="http://schemas.openxmlformats.org/officeDocument/2006/relationships/hyperlink" Target="https://www.pro-football-reference.com/teams/kan/2018.htm" TargetMode="External"/><Relationship Id="rId466" Type="http://schemas.openxmlformats.org/officeDocument/2006/relationships/hyperlink" Target="https://www.pro-football-reference.com/teams/det/2018.htm" TargetMode="External"/><Relationship Id="rId631" Type="http://schemas.openxmlformats.org/officeDocument/2006/relationships/hyperlink" Target="https://www.pro-football-reference.com/teams/htx/2018.htm" TargetMode="External"/><Relationship Id="rId673" Type="http://schemas.openxmlformats.org/officeDocument/2006/relationships/hyperlink" Target="https://www.pro-football-reference.com/teams/rav/2018.htm" TargetMode="External"/><Relationship Id="rId729" Type="http://schemas.openxmlformats.org/officeDocument/2006/relationships/hyperlink" Target="https://www.pro-football-reference.com/boxscores/201812300den.htm" TargetMode="External"/><Relationship Id="rId23" Type="http://schemas.openxmlformats.org/officeDocument/2006/relationships/hyperlink" Target="https://www.pro-football-reference.com/teams/oti/2018.htm" TargetMode="External"/><Relationship Id="rId119" Type="http://schemas.openxmlformats.org/officeDocument/2006/relationships/hyperlink" Target="https://www.pro-football-reference.com/teams/min/2018.htm" TargetMode="External"/><Relationship Id="rId270" Type="http://schemas.openxmlformats.org/officeDocument/2006/relationships/hyperlink" Target="https://www.pro-football-reference.com/boxscores/201810140nyj.htm" TargetMode="External"/><Relationship Id="rId326" Type="http://schemas.openxmlformats.org/officeDocument/2006/relationships/hyperlink" Target="https://www.pro-football-reference.com/teams/min/2018.htm" TargetMode="External"/><Relationship Id="rId533" Type="http://schemas.openxmlformats.org/officeDocument/2006/relationships/hyperlink" Target="https://www.pro-football-reference.com/teams/pit/2018.htm" TargetMode="External"/><Relationship Id="rId65" Type="http://schemas.openxmlformats.org/officeDocument/2006/relationships/hyperlink" Target="https://www.pro-football-reference.com/teams/det/2018.htm" TargetMode="External"/><Relationship Id="rId130" Type="http://schemas.openxmlformats.org/officeDocument/2006/relationships/hyperlink" Target="https://www.pro-football-reference.com/teams/nyg/2018.htm" TargetMode="External"/><Relationship Id="rId368" Type="http://schemas.openxmlformats.org/officeDocument/2006/relationships/hyperlink" Target="https://www.pro-football-reference.com/teams/gnb/2018.htm" TargetMode="External"/><Relationship Id="rId575" Type="http://schemas.openxmlformats.org/officeDocument/2006/relationships/hyperlink" Target="https://www.pro-football-reference.com/teams/was/2018.htm" TargetMode="External"/><Relationship Id="rId740" Type="http://schemas.openxmlformats.org/officeDocument/2006/relationships/hyperlink" Target="https://www.pro-football-reference.com/teams/cin/2018.htm" TargetMode="External"/><Relationship Id="rId172" Type="http://schemas.openxmlformats.org/officeDocument/2006/relationships/hyperlink" Target="https://www.pro-football-reference.com/teams/oti/2018.htm" TargetMode="External"/><Relationship Id="rId228" Type="http://schemas.openxmlformats.org/officeDocument/2006/relationships/hyperlink" Target="https://www.pro-football-reference.com/boxscores/201810070kan.htm" TargetMode="External"/><Relationship Id="rId435" Type="http://schemas.openxmlformats.org/officeDocument/2006/relationships/hyperlink" Target="https://www.pro-football-reference.com/boxscores/201811110cin.htm" TargetMode="External"/><Relationship Id="rId477" Type="http://schemas.openxmlformats.org/officeDocument/2006/relationships/hyperlink" Target="https://www.pro-football-reference.com/boxscores/201811180atl.htm" TargetMode="External"/><Relationship Id="rId600" Type="http://schemas.openxmlformats.org/officeDocument/2006/relationships/hyperlink" Target="https://www.pro-football-reference.com/boxscores/201812090htx.htm" TargetMode="External"/><Relationship Id="rId642" Type="http://schemas.openxmlformats.org/officeDocument/2006/relationships/hyperlink" Target="https://www.pro-football-reference.com/boxscores/201812160sfo.htm" TargetMode="External"/><Relationship Id="rId684" Type="http://schemas.openxmlformats.org/officeDocument/2006/relationships/hyperlink" Target="https://www.pro-football-reference.com/boxscores/201812230nor.htm" TargetMode="External"/><Relationship Id="rId281" Type="http://schemas.openxmlformats.org/officeDocument/2006/relationships/hyperlink" Target="https://www.pro-football-reference.com/teams/crd/2018.htm" TargetMode="External"/><Relationship Id="rId337" Type="http://schemas.openxmlformats.org/officeDocument/2006/relationships/hyperlink" Target="https://www.pro-football-reference.com/teams/pit/2018.htm" TargetMode="External"/><Relationship Id="rId502" Type="http://schemas.openxmlformats.org/officeDocument/2006/relationships/hyperlink" Target="https://www.pro-football-reference.com/teams/sdg/2018.htm" TargetMode="External"/><Relationship Id="rId34" Type="http://schemas.openxmlformats.org/officeDocument/2006/relationships/hyperlink" Target="https://www.pro-football-reference.com/teams/jax/2018.htm" TargetMode="External"/><Relationship Id="rId76" Type="http://schemas.openxmlformats.org/officeDocument/2006/relationships/hyperlink" Target="https://www.pro-football-reference.com/teams/sdg/2018.htm" TargetMode="External"/><Relationship Id="rId141" Type="http://schemas.openxmlformats.org/officeDocument/2006/relationships/hyperlink" Target="https://www.pro-football-reference.com/boxscores/201809230was.htm" TargetMode="External"/><Relationship Id="rId379" Type="http://schemas.openxmlformats.org/officeDocument/2006/relationships/hyperlink" Target="https://www.pro-football-reference.com/teams/chi/2018.htm" TargetMode="External"/><Relationship Id="rId544" Type="http://schemas.openxmlformats.org/officeDocument/2006/relationships/hyperlink" Target="https://www.pro-football-reference.com/teams/oti/2018.htm" TargetMode="External"/><Relationship Id="rId586" Type="http://schemas.openxmlformats.org/officeDocument/2006/relationships/hyperlink" Target="https://www.pro-football-reference.com/teams/dal/2018.htm" TargetMode="External"/><Relationship Id="rId751" Type="http://schemas.openxmlformats.org/officeDocument/2006/relationships/hyperlink" Target="https://www.pro-football-reference.com/teams/nwe/2018.htm" TargetMode="External"/><Relationship Id="rId7" Type="http://schemas.openxmlformats.org/officeDocument/2006/relationships/hyperlink" Target="https://www.pro-football-reference.com/teams/den/2018.htm" TargetMode="External"/><Relationship Id="rId183" Type="http://schemas.openxmlformats.org/officeDocument/2006/relationships/hyperlink" Target="https://www.pro-football-reference.com/boxscores/201809300clt.htm" TargetMode="External"/><Relationship Id="rId239" Type="http://schemas.openxmlformats.org/officeDocument/2006/relationships/hyperlink" Target="https://www.pro-football-reference.com/teams/kan/2018.htm" TargetMode="External"/><Relationship Id="rId390" Type="http://schemas.openxmlformats.org/officeDocument/2006/relationships/hyperlink" Target="https://www.pro-football-reference.com/boxscores/201811040was.htm" TargetMode="External"/><Relationship Id="rId404" Type="http://schemas.openxmlformats.org/officeDocument/2006/relationships/hyperlink" Target="https://www.pro-football-reference.com/teams/car/2018.htm" TargetMode="External"/><Relationship Id="rId446" Type="http://schemas.openxmlformats.org/officeDocument/2006/relationships/hyperlink" Target="https://www.pro-football-reference.com/teams/gnb/2018.htm" TargetMode="External"/><Relationship Id="rId611" Type="http://schemas.openxmlformats.org/officeDocument/2006/relationships/hyperlink" Target="https://www.pro-football-reference.com/teams/was/2018.htm" TargetMode="External"/><Relationship Id="rId653" Type="http://schemas.openxmlformats.org/officeDocument/2006/relationships/hyperlink" Target="https://www.pro-football-reference.com/teams/nyg/2018.htm" TargetMode="External"/><Relationship Id="rId250" Type="http://schemas.openxmlformats.org/officeDocument/2006/relationships/hyperlink" Target="https://www.pro-football-reference.com/teams/sdg/2018.htm" TargetMode="External"/><Relationship Id="rId292" Type="http://schemas.openxmlformats.org/officeDocument/2006/relationships/hyperlink" Target="https://www.pro-football-reference.com/teams/nor/2018.htm" TargetMode="External"/><Relationship Id="rId306" Type="http://schemas.openxmlformats.org/officeDocument/2006/relationships/hyperlink" Target="https://www.pro-football-reference.com/boxscores/201810210clt.htm" TargetMode="External"/><Relationship Id="rId488" Type="http://schemas.openxmlformats.org/officeDocument/2006/relationships/hyperlink" Target="https://www.pro-football-reference.com/teams/was/2018.htm" TargetMode="External"/><Relationship Id="rId695" Type="http://schemas.openxmlformats.org/officeDocument/2006/relationships/hyperlink" Target="https://www.pro-football-reference.com/teams/det/2018.htm" TargetMode="External"/><Relationship Id="rId709" Type="http://schemas.openxmlformats.org/officeDocument/2006/relationships/hyperlink" Target="https://www.pro-football-reference.com/teams/phi/2018.htm" TargetMode="External"/><Relationship Id="rId45" Type="http://schemas.openxmlformats.org/officeDocument/2006/relationships/hyperlink" Target="https://www.pro-football-reference.com/boxscores/201809100rai.htm" TargetMode="External"/><Relationship Id="rId87" Type="http://schemas.openxmlformats.org/officeDocument/2006/relationships/hyperlink" Target="https://www.pro-football-reference.com/boxscores/201809160oti.htm" TargetMode="External"/><Relationship Id="rId110" Type="http://schemas.openxmlformats.org/officeDocument/2006/relationships/hyperlink" Target="https://www.pro-football-reference.com/teams/sdg/2018.htm" TargetMode="External"/><Relationship Id="rId348" Type="http://schemas.openxmlformats.org/officeDocument/2006/relationships/hyperlink" Target="https://www.pro-football-reference.com/boxscores/201810280nyg.htm" TargetMode="External"/><Relationship Id="rId513" Type="http://schemas.openxmlformats.org/officeDocument/2006/relationships/hyperlink" Target="https://www.pro-football-reference.com/boxscores/201811250tam.htm" TargetMode="External"/><Relationship Id="rId555" Type="http://schemas.openxmlformats.org/officeDocument/2006/relationships/hyperlink" Target="https://www.pro-football-reference.com/boxscores/201812020tam.htm" TargetMode="External"/><Relationship Id="rId597" Type="http://schemas.openxmlformats.org/officeDocument/2006/relationships/hyperlink" Target="https://www.pro-football-reference.com/boxscores/201812090sdg.htm" TargetMode="External"/><Relationship Id="rId720" Type="http://schemas.openxmlformats.org/officeDocument/2006/relationships/hyperlink" Target="https://www.pro-football-reference.com/boxscores/201812240rai.htm" TargetMode="External"/><Relationship Id="rId762" Type="http://schemas.openxmlformats.org/officeDocument/2006/relationships/hyperlink" Target="https://www.pro-football-reference.com/boxscores/201812300nyg.htm" TargetMode="External"/><Relationship Id="rId152" Type="http://schemas.openxmlformats.org/officeDocument/2006/relationships/hyperlink" Target="https://www.pro-football-reference.com/teams/nyg/2018.htm" TargetMode="External"/><Relationship Id="rId194" Type="http://schemas.openxmlformats.org/officeDocument/2006/relationships/hyperlink" Target="https://www.pro-football-reference.com/teams/dal/2018.htm" TargetMode="External"/><Relationship Id="rId208" Type="http://schemas.openxmlformats.org/officeDocument/2006/relationships/hyperlink" Target="https://www.pro-football-reference.com/teams/det/2018.htm" TargetMode="External"/><Relationship Id="rId415" Type="http://schemas.openxmlformats.org/officeDocument/2006/relationships/hyperlink" Target="https://www.pro-football-reference.com/teams/sdg/2018.htm" TargetMode="External"/><Relationship Id="rId457" Type="http://schemas.openxmlformats.org/officeDocument/2006/relationships/hyperlink" Target="https://www.pro-football-reference.com/teams/rai/2018.htm" TargetMode="External"/><Relationship Id="rId622" Type="http://schemas.openxmlformats.org/officeDocument/2006/relationships/hyperlink" Target="https://www.pro-football-reference.com/teams/sea/2018.htm" TargetMode="External"/><Relationship Id="rId261" Type="http://schemas.openxmlformats.org/officeDocument/2006/relationships/hyperlink" Target="https://www.pro-football-reference.com/boxscores/201810140atl.htm" TargetMode="External"/><Relationship Id="rId499" Type="http://schemas.openxmlformats.org/officeDocument/2006/relationships/hyperlink" Target="https://www.pro-football-reference.com/teams/den/2018.htm" TargetMode="External"/><Relationship Id="rId664" Type="http://schemas.openxmlformats.org/officeDocument/2006/relationships/hyperlink" Target="https://www.pro-football-reference.com/teams/atl/2018.htm" TargetMode="External"/><Relationship Id="rId14" Type="http://schemas.openxmlformats.org/officeDocument/2006/relationships/hyperlink" Target="https://www.pro-football-reference.com/teams/dal/2018.htm" TargetMode="External"/><Relationship Id="rId56" Type="http://schemas.openxmlformats.org/officeDocument/2006/relationships/hyperlink" Target="https://www.pro-football-reference.com/teams/nwe/2018.htm" TargetMode="External"/><Relationship Id="rId317" Type="http://schemas.openxmlformats.org/officeDocument/2006/relationships/hyperlink" Target="https://www.pro-football-reference.com/teams/oti/2018.htm" TargetMode="External"/><Relationship Id="rId359" Type="http://schemas.openxmlformats.org/officeDocument/2006/relationships/hyperlink" Target="https://www.pro-football-reference.com/teams/jax/2018.htm" TargetMode="External"/><Relationship Id="rId524" Type="http://schemas.openxmlformats.org/officeDocument/2006/relationships/hyperlink" Target="https://www.pro-football-reference.com/teams/jax/2018.htm" TargetMode="External"/><Relationship Id="rId566" Type="http://schemas.openxmlformats.org/officeDocument/2006/relationships/hyperlink" Target="https://www.pro-football-reference.com/teams/cin/2018.htm" TargetMode="External"/><Relationship Id="rId731" Type="http://schemas.openxmlformats.org/officeDocument/2006/relationships/hyperlink" Target="https://www.pro-football-reference.com/teams/cle/2018.htm" TargetMode="External"/><Relationship Id="rId98" Type="http://schemas.openxmlformats.org/officeDocument/2006/relationships/hyperlink" Target="https://www.pro-football-reference.com/teams/nyj/2018.htm" TargetMode="External"/><Relationship Id="rId121" Type="http://schemas.openxmlformats.org/officeDocument/2006/relationships/hyperlink" Target="https://www.pro-football-reference.com/teams/oti/2018.htm" TargetMode="External"/><Relationship Id="rId163" Type="http://schemas.openxmlformats.org/officeDocument/2006/relationships/hyperlink" Target="https://www.pro-football-reference.com/teams/dal/2018.htm" TargetMode="External"/><Relationship Id="rId219" Type="http://schemas.openxmlformats.org/officeDocument/2006/relationships/hyperlink" Target="https://www.pro-football-reference.com/boxscores/201810070cle.htm" TargetMode="External"/><Relationship Id="rId370" Type="http://schemas.openxmlformats.org/officeDocument/2006/relationships/hyperlink" Target="https://www.pro-football-reference.com/teams/nor/2018.htm" TargetMode="External"/><Relationship Id="rId426" Type="http://schemas.openxmlformats.org/officeDocument/2006/relationships/hyperlink" Target="https://www.pro-football-reference.com/boxscores/201811110kan.htm" TargetMode="External"/><Relationship Id="rId633" Type="http://schemas.openxmlformats.org/officeDocument/2006/relationships/hyperlink" Target="https://www.pro-football-reference.com/boxscores/201812150nyj.htm" TargetMode="External"/><Relationship Id="rId230" Type="http://schemas.openxmlformats.org/officeDocument/2006/relationships/hyperlink" Target="https://www.pro-football-reference.com/teams/nyg/2018.htm" TargetMode="External"/><Relationship Id="rId468" Type="http://schemas.openxmlformats.org/officeDocument/2006/relationships/hyperlink" Target="https://www.pro-football-reference.com/boxscores/201811180det.htm" TargetMode="External"/><Relationship Id="rId675" Type="http://schemas.openxmlformats.org/officeDocument/2006/relationships/hyperlink" Target="https://www.pro-football-reference.com/boxscores/201812220sdg.htm" TargetMode="External"/><Relationship Id="rId25" Type="http://schemas.openxmlformats.org/officeDocument/2006/relationships/hyperlink" Target="https://www.pro-football-reference.com/teams/rav/2018.htm" TargetMode="External"/><Relationship Id="rId67" Type="http://schemas.openxmlformats.org/officeDocument/2006/relationships/hyperlink" Target="https://www.pro-football-reference.com/teams/min/2018.htm" TargetMode="External"/><Relationship Id="rId272" Type="http://schemas.openxmlformats.org/officeDocument/2006/relationships/hyperlink" Target="https://www.pro-football-reference.com/teams/chi/2018.htm" TargetMode="External"/><Relationship Id="rId328" Type="http://schemas.openxmlformats.org/officeDocument/2006/relationships/hyperlink" Target="https://www.pro-football-reference.com/teams/crd/2018.htm" TargetMode="External"/><Relationship Id="rId535" Type="http://schemas.openxmlformats.org/officeDocument/2006/relationships/hyperlink" Target="https://www.pro-football-reference.com/teams/sea/2018.htm" TargetMode="External"/><Relationship Id="rId577" Type="http://schemas.openxmlformats.org/officeDocument/2006/relationships/hyperlink" Target="https://www.pro-football-reference.com/teams/oti/2018.htm" TargetMode="External"/><Relationship Id="rId700" Type="http://schemas.openxmlformats.org/officeDocument/2006/relationships/hyperlink" Target="https://www.pro-football-reference.com/teams/jax/2018.htm" TargetMode="External"/><Relationship Id="rId742" Type="http://schemas.openxmlformats.org/officeDocument/2006/relationships/hyperlink" Target="https://www.pro-football-reference.com/teams/sea/2018.htm" TargetMode="External"/><Relationship Id="rId132" Type="http://schemas.openxmlformats.org/officeDocument/2006/relationships/hyperlink" Target="https://www.pro-football-reference.com/boxscores/201809230htx.htm" TargetMode="External"/><Relationship Id="rId174" Type="http://schemas.openxmlformats.org/officeDocument/2006/relationships/hyperlink" Target="https://www.pro-football-reference.com/boxscores/201809300oti.htm" TargetMode="External"/><Relationship Id="rId381" Type="http://schemas.openxmlformats.org/officeDocument/2006/relationships/hyperlink" Target="https://www.pro-football-reference.com/boxscores/201811040buf.htm" TargetMode="External"/><Relationship Id="rId602" Type="http://schemas.openxmlformats.org/officeDocument/2006/relationships/hyperlink" Target="https://www.pro-football-reference.com/teams/buf/2018.htm" TargetMode="External"/><Relationship Id="rId241" Type="http://schemas.openxmlformats.org/officeDocument/2006/relationships/hyperlink" Target="https://www.pro-football-reference.com/teams/dal/2018.htm" TargetMode="External"/><Relationship Id="rId437" Type="http://schemas.openxmlformats.org/officeDocument/2006/relationships/hyperlink" Target="https://www.pro-football-reference.com/teams/atl/2018.htm" TargetMode="External"/><Relationship Id="rId479" Type="http://schemas.openxmlformats.org/officeDocument/2006/relationships/hyperlink" Target="https://www.pro-football-reference.com/teams/cin/2018.htm" TargetMode="External"/><Relationship Id="rId644" Type="http://schemas.openxmlformats.org/officeDocument/2006/relationships/hyperlink" Target="https://www.pro-football-reference.com/teams/gnb/2018.htm" TargetMode="External"/><Relationship Id="rId686" Type="http://schemas.openxmlformats.org/officeDocument/2006/relationships/hyperlink" Target="https://www.pro-football-reference.com/teams/crd/2018.htm" TargetMode="External"/><Relationship Id="rId36" Type="http://schemas.openxmlformats.org/officeDocument/2006/relationships/hyperlink" Target="https://www.pro-football-reference.com/boxscores/201809090nyg.htm" TargetMode="External"/><Relationship Id="rId283" Type="http://schemas.openxmlformats.org/officeDocument/2006/relationships/hyperlink" Target="https://www.pro-football-reference.com/teams/kan/2018.htm" TargetMode="External"/><Relationship Id="rId339" Type="http://schemas.openxmlformats.org/officeDocument/2006/relationships/hyperlink" Target="https://www.pro-football-reference.com/boxscores/201810280pit.htm" TargetMode="External"/><Relationship Id="rId490" Type="http://schemas.openxmlformats.org/officeDocument/2006/relationships/hyperlink" Target="https://www.pro-football-reference.com/teams/chi/2018.htm" TargetMode="External"/><Relationship Id="rId504" Type="http://schemas.openxmlformats.org/officeDocument/2006/relationships/hyperlink" Target="https://www.pro-football-reference.com/boxscores/201811250sdg.htm" TargetMode="External"/><Relationship Id="rId546" Type="http://schemas.openxmlformats.org/officeDocument/2006/relationships/hyperlink" Target="https://www.pro-football-reference.com/boxscores/201812020oti.htm" TargetMode="External"/><Relationship Id="rId711" Type="http://schemas.openxmlformats.org/officeDocument/2006/relationships/hyperlink" Target="https://www.pro-football-reference.com/boxscores/201812230phi.htm" TargetMode="External"/><Relationship Id="rId753" Type="http://schemas.openxmlformats.org/officeDocument/2006/relationships/hyperlink" Target="https://www.pro-football-reference.com/boxscores/201812300nwe.htm" TargetMode="External"/><Relationship Id="rId78" Type="http://schemas.openxmlformats.org/officeDocument/2006/relationships/hyperlink" Target="https://www.pro-football-reference.com/boxscores/201809160buf.htm" TargetMode="External"/><Relationship Id="rId101" Type="http://schemas.openxmlformats.org/officeDocument/2006/relationships/hyperlink" Target="https://www.pro-football-reference.com/teams/nwe/2018.htm" TargetMode="External"/><Relationship Id="rId143" Type="http://schemas.openxmlformats.org/officeDocument/2006/relationships/hyperlink" Target="https://www.pro-football-reference.com/teams/tam/2018.htm" TargetMode="External"/><Relationship Id="rId185" Type="http://schemas.openxmlformats.org/officeDocument/2006/relationships/hyperlink" Target="https://www.pro-football-reference.com/teams/atl/2018.htm" TargetMode="External"/><Relationship Id="rId350" Type="http://schemas.openxmlformats.org/officeDocument/2006/relationships/hyperlink" Target="https://www.pro-football-reference.com/teams/rav/2018.htm" TargetMode="External"/><Relationship Id="rId406" Type="http://schemas.openxmlformats.org/officeDocument/2006/relationships/hyperlink" Target="https://www.pro-football-reference.com/teams/dal/2018.htm" TargetMode="External"/><Relationship Id="rId588" Type="http://schemas.openxmlformats.org/officeDocument/2006/relationships/hyperlink" Target="https://www.pro-football-reference.com/boxscores/201812090dal.htm" TargetMode="External"/><Relationship Id="rId9" Type="http://schemas.openxmlformats.org/officeDocument/2006/relationships/hyperlink" Target="https://www.pro-football-reference.com/boxscores/201809090den.htm" TargetMode="External"/><Relationship Id="rId210" Type="http://schemas.openxmlformats.org/officeDocument/2006/relationships/hyperlink" Target="https://www.pro-football-reference.com/boxscores/201810070det.htm" TargetMode="External"/><Relationship Id="rId392" Type="http://schemas.openxmlformats.org/officeDocument/2006/relationships/hyperlink" Target="https://www.pro-football-reference.com/teams/rav/2018.htm" TargetMode="External"/><Relationship Id="rId448" Type="http://schemas.openxmlformats.org/officeDocument/2006/relationships/hyperlink" Target="https://www.pro-football-reference.com/teams/chi/2018.htm" TargetMode="External"/><Relationship Id="rId613" Type="http://schemas.openxmlformats.org/officeDocument/2006/relationships/hyperlink" Target="https://www.pro-football-reference.com/teams/kan/2018.htm" TargetMode="External"/><Relationship Id="rId655" Type="http://schemas.openxmlformats.org/officeDocument/2006/relationships/hyperlink" Target="https://www.pro-football-reference.com/teams/buf/2018.htm" TargetMode="External"/><Relationship Id="rId697" Type="http://schemas.openxmlformats.org/officeDocument/2006/relationships/hyperlink" Target="https://www.pro-football-reference.com/teams/clt/2018.htm" TargetMode="External"/><Relationship Id="rId252" Type="http://schemas.openxmlformats.org/officeDocument/2006/relationships/hyperlink" Target="https://www.pro-football-reference.com/boxscores/201810140cle.htm" TargetMode="External"/><Relationship Id="rId294" Type="http://schemas.openxmlformats.org/officeDocument/2006/relationships/hyperlink" Target="https://www.pro-football-reference.com/boxscores/201810210rav.htm" TargetMode="External"/><Relationship Id="rId308" Type="http://schemas.openxmlformats.org/officeDocument/2006/relationships/hyperlink" Target="https://www.pro-football-reference.com/teams/mia/2018.htm" TargetMode="External"/><Relationship Id="rId515" Type="http://schemas.openxmlformats.org/officeDocument/2006/relationships/hyperlink" Target="https://www.pro-football-reference.com/teams/rai/2018.htm" TargetMode="External"/><Relationship Id="rId722" Type="http://schemas.openxmlformats.org/officeDocument/2006/relationships/hyperlink" Target="https://www.pro-football-reference.com/teams/oti/2018.htm" TargetMode="External"/><Relationship Id="rId47" Type="http://schemas.openxmlformats.org/officeDocument/2006/relationships/hyperlink" Target="https://www.pro-football-reference.com/teams/det/2018.htm" TargetMode="External"/><Relationship Id="rId89" Type="http://schemas.openxmlformats.org/officeDocument/2006/relationships/hyperlink" Target="https://www.pro-football-reference.com/teams/car/2018.htm" TargetMode="External"/><Relationship Id="rId112" Type="http://schemas.openxmlformats.org/officeDocument/2006/relationships/hyperlink" Target="https://www.pro-football-reference.com/teams/phi/2018.htm" TargetMode="External"/><Relationship Id="rId154" Type="http://schemas.openxmlformats.org/officeDocument/2006/relationships/hyperlink" Target="https://www.pro-football-reference.com/teams/sdg/2018.htm" TargetMode="External"/><Relationship Id="rId361" Type="http://schemas.openxmlformats.org/officeDocument/2006/relationships/hyperlink" Target="https://www.pro-football-reference.com/teams/nwe/2018.htm" TargetMode="External"/><Relationship Id="rId557" Type="http://schemas.openxmlformats.org/officeDocument/2006/relationships/hyperlink" Target="https://www.pro-football-reference.com/teams/det/2018.htm" TargetMode="External"/><Relationship Id="rId599" Type="http://schemas.openxmlformats.org/officeDocument/2006/relationships/hyperlink" Target="https://www.pro-football-reference.com/teams/htx/2018.htm" TargetMode="External"/><Relationship Id="rId764" Type="http://schemas.openxmlformats.org/officeDocument/2006/relationships/hyperlink" Target="https://www.pro-football-reference.com/teams/jax/2018.htm" TargetMode="External"/><Relationship Id="rId196" Type="http://schemas.openxmlformats.org/officeDocument/2006/relationships/hyperlink" Target="https://www.pro-football-reference.com/teams/crd/2018.htm" TargetMode="External"/><Relationship Id="rId417" Type="http://schemas.openxmlformats.org/officeDocument/2006/relationships/hyperlink" Target="https://www.pro-football-reference.com/boxscores/201811110rai.htm" TargetMode="External"/><Relationship Id="rId459" Type="http://schemas.openxmlformats.org/officeDocument/2006/relationships/hyperlink" Target="https://www.pro-football-reference.com/boxscores/201811180crd.htm" TargetMode="External"/><Relationship Id="rId624" Type="http://schemas.openxmlformats.org/officeDocument/2006/relationships/hyperlink" Target="https://www.pro-football-reference.com/boxscores/201812100sea.htm" TargetMode="External"/><Relationship Id="rId666" Type="http://schemas.openxmlformats.org/officeDocument/2006/relationships/hyperlink" Target="https://www.pro-football-reference.com/boxscores/201812160atl.htm" TargetMode="External"/><Relationship Id="rId16" Type="http://schemas.openxmlformats.org/officeDocument/2006/relationships/hyperlink" Target="https://www.pro-football-reference.com/teams/kan/2018.htm" TargetMode="External"/><Relationship Id="rId221" Type="http://schemas.openxmlformats.org/officeDocument/2006/relationships/hyperlink" Target="https://www.pro-football-reference.com/teams/atl/2018.htm" TargetMode="External"/><Relationship Id="rId263" Type="http://schemas.openxmlformats.org/officeDocument/2006/relationships/hyperlink" Target="https://www.pro-football-reference.com/teams/crd/2018.htm" TargetMode="External"/><Relationship Id="rId319" Type="http://schemas.openxmlformats.org/officeDocument/2006/relationships/hyperlink" Target="https://www.pro-football-reference.com/teams/atl/2018.htm" TargetMode="External"/><Relationship Id="rId470" Type="http://schemas.openxmlformats.org/officeDocument/2006/relationships/hyperlink" Target="https://www.pro-football-reference.com/teams/was/2018.htm" TargetMode="External"/><Relationship Id="rId526" Type="http://schemas.openxmlformats.org/officeDocument/2006/relationships/hyperlink" Target="https://www.pro-football-reference.com/teams/htx/2018.htm" TargetMode="External"/><Relationship Id="rId58" Type="http://schemas.openxmlformats.org/officeDocument/2006/relationships/hyperlink" Target="https://www.pro-football-reference.com/teams/den/2018.htm" TargetMode="External"/><Relationship Id="rId123" Type="http://schemas.openxmlformats.org/officeDocument/2006/relationships/hyperlink" Target="https://www.pro-football-reference.com/boxscores/201809230jax.htm" TargetMode="External"/><Relationship Id="rId330" Type="http://schemas.openxmlformats.org/officeDocument/2006/relationships/hyperlink" Target="https://www.pro-football-reference.com/boxscores/201810280crd.htm" TargetMode="External"/><Relationship Id="rId568" Type="http://schemas.openxmlformats.org/officeDocument/2006/relationships/hyperlink" Target="https://www.pro-football-reference.com/teams/rav/2018.htm" TargetMode="External"/><Relationship Id="rId733" Type="http://schemas.openxmlformats.org/officeDocument/2006/relationships/hyperlink" Target="https://www.pro-football-reference.com/teams/kan/2018.htm" TargetMode="External"/><Relationship Id="rId165" Type="http://schemas.openxmlformats.org/officeDocument/2006/relationships/hyperlink" Target="https://www.pro-football-reference.com/boxscores/201809300dal.htm" TargetMode="External"/><Relationship Id="rId372" Type="http://schemas.openxmlformats.org/officeDocument/2006/relationships/hyperlink" Target="https://www.pro-football-reference.com/boxscores/201811040nor.htm" TargetMode="External"/><Relationship Id="rId428" Type="http://schemas.openxmlformats.org/officeDocument/2006/relationships/hyperlink" Target="https://www.pro-football-reference.com/teams/tam/2018.htm" TargetMode="External"/><Relationship Id="rId635" Type="http://schemas.openxmlformats.org/officeDocument/2006/relationships/hyperlink" Target="https://www.pro-football-reference.com/teams/ram/2018.htm" TargetMode="External"/><Relationship Id="rId677" Type="http://schemas.openxmlformats.org/officeDocument/2006/relationships/hyperlink" Target="https://www.pro-football-reference.com/teams/was/2018.htm" TargetMode="External"/><Relationship Id="rId232" Type="http://schemas.openxmlformats.org/officeDocument/2006/relationships/hyperlink" Target="https://www.pro-football-reference.com/teams/nor/2018.htm" TargetMode="External"/><Relationship Id="rId274" Type="http://schemas.openxmlformats.org/officeDocument/2006/relationships/hyperlink" Target="https://www.pro-football-reference.com/teams/was/2018.htm" TargetMode="External"/><Relationship Id="rId481" Type="http://schemas.openxmlformats.org/officeDocument/2006/relationships/hyperlink" Target="https://www.pro-football-reference.com/teams/ram/2018.htm" TargetMode="External"/><Relationship Id="rId702" Type="http://schemas.openxmlformats.org/officeDocument/2006/relationships/hyperlink" Target="https://www.pro-football-reference.com/boxscores/201812230mia.htm" TargetMode="External"/><Relationship Id="rId27" Type="http://schemas.openxmlformats.org/officeDocument/2006/relationships/hyperlink" Target="https://www.pro-football-reference.com/boxscores/201809090rav.htm" TargetMode="External"/><Relationship Id="rId69" Type="http://schemas.openxmlformats.org/officeDocument/2006/relationships/hyperlink" Target="https://www.pro-football-reference.com/boxscores/201809160gnb.htm" TargetMode="External"/><Relationship Id="rId134" Type="http://schemas.openxmlformats.org/officeDocument/2006/relationships/hyperlink" Target="https://www.pro-football-reference.com/teams/rai/2018.htm" TargetMode="External"/><Relationship Id="rId537" Type="http://schemas.openxmlformats.org/officeDocument/2006/relationships/hyperlink" Target="https://www.pro-football-reference.com/boxscores/201812020sea.htm" TargetMode="External"/><Relationship Id="rId579" Type="http://schemas.openxmlformats.org/officeDocument/2006/relationships/hyperlink" Target="https://www.pro-football-reference.com/boxscores/201812060oti.htm" TargetMode="External"/><Relationship Id="rId744" Type="http://schemas.openxmlformats.org/officeDocument/2006/relationships/hyperlink" Target="https://www.pro-football-reference.com/boxscores/201812300sea.htm" TargetMode="External"/><Relationship Id="rId80" Type="http://schemas.openxmlformats.org/officeDocument/2006/relationships/hyperlink" Target="https://www.pro-football-reference.com/teams/phi/2018.htm" TargetMode="External"/><Relationship Id="rId176" Type="http://schemas.openxmlformats.org/officeDocument/2006/relationships/hyperlink" Target="https://www.pro-football-reference.com/teams/buf/2018.htm" TargetMode="External"/><Relationship Id="rId341" Type="http://schemas.openxmlformats.org/officeDocument/2006/relationships/hyperlink" Target="https://www.pro-football-reference.com/teams/den/2018.htm" TargetMode="External"/><Relationship Id="rId383" Type="http://schemas.openxmlformats.org/officeDocument/2006/relationships/hyperlink" Target="https://www.pro-football-reference.com/teams/nyj/2018.htm" TargetMode="External"/><Relationship Id="rId439" Type="http://schemas.openxmlformats.org/officeDocument/2006/relationships/hyperlink" Target="https://www.pro-football-reference.com/teams/chi/2018.htm" TargetMode="External"/><Relationship Id="rId590" Type="http://schemas.openxmlformats.org/officeDocument/2006/relationships/hyperlink" Target="https://www.pro-football-reference.com/teams/crd/2018.htm" TargetMode="External"/><Relationship Id="rId604" Type="http://schemas.openxmlformats.org/officeDocument/2006/relationships/hyperlink" Target="https://www.pro-football-reference.com/teams/mia/2018.htm" TargetMode="External"/><Relationship Id="rId646" Type="http://schemas.openxmlformats.org/officeDocument/2006/relationships/hyperlink" Target="https://www.pro-football-reference.com/teams/min/2018.htm" TargetMode="External"/><Relationship Id="rId201" Type="http://schemas.openxmlformats.org/officeDocument/2006/relationships/hyperlink" Target="https://www.pro-football-reference.com/boxscores/201810070phi.htm" TargetMode="External"/><Relationship Id="rId243" Type="http://schemas.openxmlformats.org/officeDocument/2006/relationships/hyperlink" Target="https://www.pro-football-reference.com/boxscores/201810140dal.htm" TargetMode="External"/><Relationship Id="rId285" Type="http://schemas.openxmlformats.org/officeDocument/2006/relationships/hyperlink" Target="https://www.pro-football-reference.com/boxscores/201810210kan.htm" TargetMode="External"/><Relationship Id="rId450" Type="http://schemas.openxmlformats.org/officeDocument/2006/relationships/hyperlink" Target="https://www.pro-football-reference.com/boxscores/201811180chi.htm" TargetMode="External"/><Relationship Id="rId506" Type="http://schemas.openxmlformats.org/officeDocument/2006/relationships/hyperlink" Target="https://www.pro-football-reference.com/teams/cin/2018.htm" TargetMode="External"/><Relationship Id="rId688" Type="http://schemas.openxmlformats.org/officeDocument/2006/relationships/hyperlink" Target="https://www.pro-football-reference.com/teams/chi/2018.htm" TargetMode="External"/><Relationship Id="rId38" Type="http://schemas.openxmlformats.org/officeDocument/2006/relationships/hyperlink" Target="https://www.pro-football-reference.com/teams/sfo/2018.htm" TargetMode="External"/><Relationship Id="rId103" Type="http://schemas.openxmlformats.org/officeDocument/2006/relationships/hyperlink" Target="https://www.pro-football-reference.com/teams/chi/2018.htm" TargetMode="External"/><Relationship Id="rId310" Type="http://schemas.openxmlformats.org/officeDocument/2006/relationships/hyperlink" Target="https://www.pro-football-reference.com/teams/nwe/2018.htm" TargetMode="External"/><Relationship Id="rId492" Type="http://schemas.openxmlformats.org/officeDocument/2006/relationships/hyperlink" Target="https://www.pro-football-reference.com/boxscores/201811220det.htm" TargetMode="External"/><Relationship Id="rId548" Type="http://schemas.openxmlformats.org/officeDocument/2006/relationships/hyperlink" Target="https://www.pro-football-reference.com/teams/chi/2018.htm" TargetMode="External"/><Relationship Id="rId713" Type="http://schemas.openxmlformats.org/officeDocument/2006/relationships/hyperlink" Target="https://www.pro-football-reference.com/teams/tam/2018.htm" TargetMode="External"/><Relationship Id="rId755" Type="http://schemas.openxmlformats.org/officeDocument/2006/relationships/hyperlink" Target="https://www.pro-football-reference.com/teams/nor/2018.htm" TargetMode="External"/><Relationship Id="rId91" Type="http://schemas.openxmlformats.org/officeDocument/2006/relationships/hyperlink" Target="https://www.pro-football-reference.com/teams/mia/2018.htm" TargetMode="External"/><Relationship Id="rId145" Type="http://schemas.openxmlformats.org/officeDocument/2006/relationships/hyperlink" Target="https://www.pro-football-reference.com/teams/ram/2018.htm" TargetMode="External"/><Relationship Id="rId187" Type="http://schemas.openxmlformats.org/officeDocument/2006/relationships/hyperlink" Target="https://www.pro-football-reference.com/teams/kan/2018.htm" TargetMode="External"/><Relationship Id="rId352" Type="http://schemas.openxmlformats.org/officeDocument/2006/relationships/hyperlink" Target="https://www.pro-football-reference.com/teams/sea/2018.htm" TargetMode="External"/><Relationship Id="rId394" Type="http://schemas.openxmlformats.org/officeDocument/2006/relationships/hyperlink" Target="https://www.pro-football-reference.com/teams/min/2018.htm" TargetMode="External"/><Relationship Id="rId408" Type="http://schemas.openxmlformats.org/officeDocument/2006/relationships/hyperlink" Target="https://www.pro-football-reference.com/boxscores/201811110phi.htm" TargetMode="External"/><Relationship Id="rId615" Type="http://schemas.openxmlformats.org/officeDocument/2006/relationships/hyperlink" Target="https://www.pro-football-reference.com/boxscores/201812090kan.htm" TargetMode="External"/><Relationship Id="rId212" Type="http://schemas.openxmlformats.org/officeDocument/2006/relationships/hyperlink" Target="https://www.pro-football-reference.com/teams/oti/2018.htm" TargetMode="External"/><Relationship Id="rId254" Type="http://schemas.openxmlformats.org/officeDocument/2006/relationships/hyperlink" Target="https://www.pro-football-reference.com/teams/buf/2018.htm" TargetMode="External"/><Relationship Id="rId657" Type="http://schemas.openxmlformats.org/officeDocument/2006/relationships/hyperlink" Target="https://www.pro-football-reference.com/boxscores/201812160buf.htm" TargetMode="External"/><Relationship Id="rId699" Type="http://schemas.openxmlformats.org/officeDocument/2006/relationships/hyperlink" Target="https://www.pro-football-reference.com/boxscores/201812230clt.htm" TargetMode="External"/><Relationship Id="rId49" Type="http://schemas.openxmlformats.org/officeDocument/2006/relationships/hyperlink" Target="https://www.pro-football-reference.com/teams/cin/2018.htm" TargetMode="External"/><Relationship Id="rId114" Type="http://schemas.openxmlformats.org/officeDocument/2006/relationships/hyperlink" Target="https://www.pro-football-reference.com/boxscores/201809230phi.htm" TargetMode="External"/><Relationship Id="rId296" Type="http://schemas.openxmlformats.org/officeDocument/2006/relationships/hyperlink" Target="https://www.pro-football-reference.com/teams/nyj/2018.htm" TargetMode="External"/><Relationship Id="rId461" Type="http://schemas.openxmlformats.org/officeDocument/2006/relationships/hyperlink" Target="https://www.pro-football-reference.com/teams/jax/2018.htm" TargetMode="External"/><Relationship Id="rId517" Type="http://schemas.openxmlformats.org/officeDocument/2006/relationships/hyperlink" Target="https://www.pro-football-reference.com/teams/sea/2018.htm" TargetMode="External"/><Relationship Id="rId559" Type="http://schemas.openxmlformats.org/officeDocument/2006/relationships/hyperlink" Target="https://www.pro-football-reference.com/teams/htx/2018.htm" TargetMode="External"/><Relationship Id="rId724" Type="http://schemas.openxmlformats.org/officeDocument/2006/relationships/hyperlink" Target="https://www.pro-football-reference.com/teams/chi/2018.htm" TargetMode="External"/><Relationship Id="rId766" Type="http://schemas.openxmlformats.org/officeDocument/2006/relationships/hyperlink" Target="https://www.pro-football-reference.com/teams/atl/2018.htm" TargetMode="External"/><Relationship Id="rId60" Type="http://schemas.openxmlformats.org/officeDocument/2006/relationships/hyperlink" Target="https://www.pro-football-reference.com/boxscores/201809160den.htm" TargetMode="External"/><Relationship Id="rId156" Type="http://schemas.openxmlformats.org/officeDocument/2006/relationships/hyperlink" Target="https://www.pro-football-reference.com/boxscores/201809300sdg.htm" TargetMode="External"/><Relationship Id="rId198" Type="http://schemas.openxmlformats.org/officeDocument/2006/relationships/hyperlink" Target="https://www.pro-football-reference.com/boxscores/201810070sfo.htm" TargetMode="External"/><Relationship Id="rId321" Type="http://schemas.openxmlformats.org/officeDocument/2006/relationships/hyperlink" Target="https://www.pro-football-reference.com/boxscores/201810220atl.htm" TargetMode="External"/><Relationship Id="rId363" Type="http://schemas.openxmlformats.org/officeDocument/2006/relationships/hyperlink" Target="https://www.pro-football-reference.com/boxscores/201810290buf.htm" TargetMode="External"/><Relationship Id="rId419" Type="http://schemas.openxmlformats.org/officeDocument/2006/relationships/hyperlink" Target="https://www.pro-football-reference.com/teams/nwe/2018.htm" TargetMode="External"/><Relationship Id="rId570" Type="http://schemas.openxmlformats.org/officeDocument/2006/relationships/hyperlink" Target="https://www.pro-football-reference.com/boxscores/201812020atl.htm" TargetMode="External"/><Relationship Id="rId626" Type="http://schemas.openxmlformats.org/officeDocument/2006/relationships/hyperlink" Target="https://www.pro-football-reference.com/teams/kan/2018.htm" TargetMode="External"/><Relationship Id="rId223" Type="http://schemas.openxmlformats.org/officeDocument/2006/relationships/hyperlink" Target="https://www.pro-football-reference.com/teams/cin/2018.htm" TargetMode="External"/><Relationship Id="rId430" Type="http://schemas.openxmlformats.org/officeDocument/2006/relationships/hyperlink" Target="https://www.pro-football-reference.com/teams/clt/2018.htm" TargetMode="External"/><Relationship Id="rId668" Type="http://schemas.openxmlformats.org/officeDocument/2006/relationships/hyperlink" Target="https://www.pro-football-reference.com/teams/tam/2018.htm" TargetMode="External"/><Relationship Id="rId18" Type="http://schemas.openxmlformats.org/officeDocument/2006/relationships/hyperlink" Target="https://www.pro-football-reference.com/boxscores/201809090sdg.htm" TargetMode="External"/><Relationship Id="rId265" Type="http://schemas.openxmlformats.org/officeDocument/2006/relationships/hyperlink" Target="https://www.pro-football-reference.com/teams/sea/2018.htm" TargetMode="External"/><Relationship Id="rId472" Type="http://schemas.openxmlformats.org/officeDocument/2006/relationships/hyperlink" Target="https://www.pro-football-reference.com/teams/clt/2018.htm" TargetMode="External"/><Relationship Id="rId528" Type="http://schemas.openxmlformats.org/officeDocument/2006/relationships/hyperlink" Target="https://www.pro-football-reference.com/boxscores/201811260htx.htm" TargetMode="External"/><Relationship Id="rId735" Type="http://schemas.openxmlformats.org/officeDocument/2006/relationships/hyperlink" Target="https://www.pro-football-reference.com/boxscores/201812300kan.htm" TargetMode="External"/><Relationship Id="rId125" Type="http://schemas.openxmlformats.org/officeDocument/2006/relationships/hyperlink" Target="https://www.pro-football-reference.com/teams/atl/2018.htm" TargetMode="External"/><Relationship Id="rId167" Type="http://schemas.openxmlformats.org/officeDocument/2006/relationships/hyperlink" Target="https://www.pro-football-reference.com/teams/tam/2018.htm" TargetMode="External"/><Relationship Id="rId332" Type="http://schemas.openxmlformats.org/officeDocument/2006/relationships/hyperlink" Target="https://www.pro-football-reference.com/teams/gnb/2018.htm" TargetMode="External"/><Relationship Id="rId374" Type="http://schemas.openxmlformats.org/officeDocument/2006/relationships/hyperlink" Target="https://www.pro-football-reference.com/teams/den/2018.htm" TargetMode="External"/><Relationship Id="rId581" Type="http://schemas.openxmlformats.org/officeDocument/2006/relationships/hyperlink" Target="https://www.pro-football-reference.com/teams/ram/2018.htm" TargetMode="External"/><Relationship Id="rId71" Type="http://schemas.openxmlformats.org/officeDocument/2006/relationships/hyperlink" Target="https://www.pro-football-reference.com/teams/pit/2018.htm" TargetMode="External"/><Relationship Id="rId234" Type="http://schemas.openxmlformats.org/officeDocument/2006/relationships/hyperlink" Target="https://www.pro-football-reference.com/boxscores/201810080nor.htm" TargetMode="External"/><Relationship Id="rId637" Type="http://schemas.openxmlformats.org/officeDocument/2006/relationships/hyperlink" Target="https://www.pro-football-reference.com/teams/pit/2018.htm" TargetMode="External"/><Relationship Id="rId679" Type="http://schemas.openxmlformats.org/officeDocument/2006/relationships/hyperlink" Target="https://www.pro-football-reference.com/teams/sea/2018.htm" TargetMode="External"/><Relationship Id="rId2" Type="http://schemas.openxmlformats.org/officeDocument/2006/relationships/hyperlink" Target="https://www.pro-football-reference.com/teams/atl/2018.htm" TargetMode="External"/><Relationship Id="rId29" Type="http://schemas.openxmlformats.org/officeDocument/2006/relationships/hyperlink" Target="https://www.pro-football-reference.com/teams/clt/2018.htm" TargetMode="External"/><Relationship Id="rId276" Type="http://schemas.openxmlformats.org/officeDocument/2006/relationships/hyperlink" Target="https://www.pro-football-reference.com/boxscores/201810140was.htm" TargetMode="External"/><Relationship Id="rId441" Type="http://schemas.openxmlformats.org/officeDocument/2006/relationships/hyperlink" Target="https://www.pro-football-reference.com/boxscores/201811110chi.htm" TargetMode="External"/><Relationship Id="rId483" Type="http://schemas.openxmlformats.org/officeDocument/2006/relationships/hyperlink" Target="https://www.pro-football-reference.com/boxscores/201811190ram.htm" TargetMode="External"/><Relationship Id="rId539" Type="http://schemas.openxmlformats.org/officeDocument/2006/relationships/hyperlink" Target="https://www.pro-football-reference.com/teams/min/2018.htm" TargetMode="External"/><Relationship Id="rId690" Type="http://schemas.openxmlformats.org/officeDocument/2006/relationships/hyperlink" Target="https://www.pro-football-reference.com/boxscores/201812230sfo.htm" TargetMode="External"/><Relationship Id="rId704" Type="http://schemas.openxmlformats.org/officeDocument/2006/relationships/hyperlink" Target="https://www.pro-football-reference.com/teams/car/2018.htm" TargetMode="External"/><Relationship Id="rId746" Type="http://schemas.openxmlformats.org/officeDocument/2006/relationships/hyperlink" Target="https://www.pro-football-reference.com/teams/was/2018.htm" TargetMode="External"/><Relationship Id="rId40" Type="http://schemas.openxmlformats.org/officeDocument/2006/relationships/hyperlink" Target="https://www.pro-football-reference.com/teams/nwe/2018.htm" TargetMode="External"/><Relationship Id="rId136" Type="http://schemas.openxmlformats.org/officeDocument/2006/relationships/hyperlink" Target="https://www.pro-football-reference.com/teams/car/2018.htm" TargetMode="External"/><Relationship Id="rId178" Type="http://schemas.openxmlformats.org/officeDocument/2006/relationships/hyperlink" Target="https://www.pro-football-reference.com/teams/jax/2018.htm" TargetMode="External"/><Relationship Id="rId301" Type="http://schemas.openxmlformats.org/officeDocument/2006/relationships/hyperlink" Target="https://www.pro-football-reference.com/teams/tam/2018.htm" TargetMode="External"/><Relationship Id="rId343" Type="http://schemas.openxmlformats.org/officeDocument/2006/relationships/hyperlink" Target="https://www.pro-football-reference.com/teams/cin/2018.htm" TargetMode="External"/><Relationship Id="rId550" Type="http://schemas.openxmlformats.org/officeDocument/2006/relationships/hyperlink" Target="https://www.pro-football-reference.com/teams/jax/2018.htm" TargetMode="External"/><Relationship Id="rId82" Type="http://schemas.openxmlformats.org/officeDocument/2006/relationships/hyperlink" Target="https://www.pro-football-reference.com/teams/nor/2018.htm" TargetMode="External"/><Relationship Id="rId203" Type="http://schemas.openxmlformats.org/officeDocument/2006/relationships/hyperlink" Target="https://www.pro-football-reference.com/teams/sea/2018.htm" TargetMode="External"/><Relationship Id="rId385" Type="http://schemas.openxmlformats.org/officeDocument/2006/relationships/hyperlink" Target="https://www.pro-football-reference.com/teams/kan/2018.htm" TargetMode="External"/><Relationship Id="rId592" Type="http://schemas.openxmlformats.org/officeDocument/2006/relationships/hyperlink" Target="https://www.pro-football-reference.com/teams/sfo/2018.htm" TargetMode="External"/><Relationship Id="rId606" Type="http://schemas.openxmlformats.org/officeDocument/2006/relationships/hyperlink" Target="https://www.pro-football-reference.com/boxscores/201812090mia.htm" TargetMode="External"/><Relationship Id="rId648" Type="http://schemas.openxmlformats.org/officeDocument/2006/relationships/hyperlink" Target="https://www.pro-football-reference.com/boxscores/201812160min.htm" TargetMode="External"/><Relationship Id="rId245" Type="http://schemas.openxmlformats.org/officeDocument/2006/relationships/hyperlink" Target="https://www.pro-football-reference.com/teams/oti/2018.htm" TargetMode="External"/><Relationship Id="rId287" Type="http://schemas.openxmlformats.org/officeDocument/2006/relationships/hyperlink" Target="https://www.pro-football-reference.com/teams/dal/2018.htm" TargetMode="External"/><Relationship Id="rId410" Type="http://schemas.openxmlformats.org/officeDocument/2006/relationships/hyperlink" Target="https://www.pro-football-reference.com/teams/sea/2018.htm" TargetMode="External"/><Relationship Id="rId452" Type="http://schemas.openxmlformats.org/officeDocument/2006/relationships/hyperlink" Target="https://www.pro-football-reference.com/teams/phi/2018.htm" TargetMode="External"/><Relationship Id="rId494" Type="http://schemas.openxmlformats.org/officeDocument/2006/relationships/hyperlink" Target="https://www.pro-football-reference.com/teams/gnb/2018.htm" TargetMode="External"/><Relationship Id="rId508" Type="http://schemas.openxmlformats.org/officeDocument/2006/relationships/hyperlink" Target="https://www.pro-football-reference.com/teams/nwe/2018.htm" TargetMode="External"/><Relationship Id="rId715" Type="http://schemas.openxmlformats.org/officeDocument/2006/relationships/hyperlink" Target="https://www.pro-football-reference.com/teams/gnb/2018.htm" TargetMode="External"/><Relationship Id="rId105" Type="http://schemas.openxmlformats.org/officeDocument/2006/relationships/hyperlink" Target="https://www.pro-football-reference.com/boxscores/201809230crd.htm" TargetMode="External"/><Relationship Id="rId147" Type="http://schemas.openxmlformats.org/officeDocument/2006/relationships/hyperlink" Target="https://www.pro-football-reference.com/boxscores/201809270ram.htm" TargetMode="External"/><Relationship Id="rId312" Type="http://schemas.openxmlformats.org/officeDocument/2006/relationships/hyperlink" Target="https://www.pro-football-reference.com/boxscores/201810210chi.htm" TargetMode="External"/><Relationship Id="rId354" Type="http://schemas.openxmlformats.org/officeDocument/2006/relationships/hyperlink" Target="https://www.pro-football-reference.com/boxscores/201810280det.htm" TargetMode="External"/><Relationship Id="rId757" Type="http://schemas.openxmlformats.org/officeDocument/2006/relationships/hyperlink" Target="https://www.pro-football-reference.com/teams/buf/2018.htm" TargetMode="External"/><Relationship Id="rId51" Type="http://schemas.openxmlformats.org/officeDocument/2006/relationships/hyperlink" Target="https://www.pro-football-reference.com/boxscores/201809130cin.htm" TargetMode="External"/><Relationship Id="rId93" Type="http://schemas.openxmlformats.org/officeDocument/2006/relationships/hyperlink" Target="https://www.pro-football-reference.com/boxscores/201809160nyj.htm" TargetMode="External"/><Relationship Id="rId189" Type="http://schemas.openxmlformats.org/officeDocument/2006/relationships/hyperlink" Target="https://www.pro-football-reference.com/boxscores/201810010den.htm" TargetMode="External"/><Relationship Id="rId396" Type="http://schemas.openxmlformats.org/officeDocument/2006/relationships/hyperlink" Target="https://www.pro-football-reference.com/boxscores/201811040min.htm" TargetMode="External"/><Relationship Id="rId561" Type="http://schemas.openxmlformats.org/officeDocument/2006/relationships/hyperlink" Target="https://www.pro-football-reference.com/boxscores/201812020htx.htm" TargetMode="External"/><Relationship Id="rId617" Type="http://schemas.openxmlformats.org/officeDocument/2006/relationships/hyperlink" Target="https://www.pro-football-reference.com/teams/tam/2018.htm" TargetMode="External"/><Relationship Id="rId659" Type="http://schemas.openxmlformats.org/officeDocument/2006/relationships/hyperlink" Target="https://www.pro-football-reference.com/teams/jax/2018.htm" TargetMode="External"/><Relationship Id="rId214" Type="http://schemas.openxmlformats.org/officeDocument/2006/relationships/hyperlink" Target="https://www.pro-football-reference.com/teams/nyj/2018.htm" TargetMode="External"/><Relationship Id="rId256" Type="http://schemas.openxmlformats.org/officeDocument/2006/relationships/hyperlink" Target="https://www.pro-football-reference.com/teams/pit/2018.htm" TargetMode="External"/><Relationship Id="rId298" Type="http://schemas.openxmlformats.org/officeDocument/2006/relationships/hyperlink" Target="https://www.pro-football-reference.com/teams/htx/2018.htm" TargetMode="External"/><Relationship Id="rId421" Type="http://schemas.openxmlformats.org/officeDocument/2006/relationships/hyperlink" Target="https://www.pro-football-reference.com/teams/buf/2018.htm" TargetMode="External"/><Relationship Id="rId463" Type="http://schemas.openxmlformats.org/officeDocument/2006/relationships/hyperlink" Target="https://www.pro-football-reference.com/teams/nyg/2018.htm" TargetMode="External"/><Relationship Id="rId519" Type="http://schemas.openxmlformats.org/officeDocument/2006/relationships/hyperlink" Target="https://www.pro-football-reference.com/boxscores/201811250car.htm" TargetMode="External"/><Relationship Id="rId670" Type="http://schemas.openxmlformats.org/officeDocument/2006/relationships/hyperlink" Target="https://www.pro-football-reference.com/teams/nor/2018.htm" TargetMode="External"/><Relationship Id="rId116" Type="http://schemas.openxmlformats.org/officeDocument/2006/relationships/hyperlink" Target="https://www.pro-football-reference.com/teams/sfo/2018.htm" TargetMode="External"/><Relationship Id="rId158" Type="http://schemas.openxmlformats.org/officeDocument/2006/relationships/hyperlink" Target="https://www.pro-football-reference.com/teams/cle/2018.htm" TargetMode="External"/><Relationship Id="rId323" Type="http://schemas.openxmlformats.org/officeDocument/2006/relationships/hyperlink" Target="https://www.pro-football-reference.com/teams/mia/2018.htm" TargetMode="External"/><Relationship Id="rId530" Type="http://schemas.openxmlformats.org/officeDocument/2006/relationships/hyperlink" Target="https://www.pro-football-reference.com/teams/nor/2018.htm" TargetMode="External"/><Relationship Id="rId726" Type="http://schemas.openxmlformats.org/officeDocument/2006/relationships/hyperlink" Target="https://www.pro-football-reference.com/boxscores/201812300min.htm" TargetMode="External"/><Relationship Id="rId768" Type="http://schemas.openxmlformats.org/officeDocument/2006/relationships/hyperlink" Target="https://www.pro-football-reference.com/boxscores/201812300tam.htm" TargetMode="External"/><Relationship Id="rId20" Type="http://schemas.openxmlformats.org/officeDocument/2006/relationships/hyperlink" Target="https://www.pro-football-reference.com/teams/cle/2018.htm" TargetMode="External"/><Relationship Id="rId62" Type="http://schemas.openxmlformats.org/officeDocument/2006/relationships/hyperlink" Target="https://www.pro-football-reference.com/teams/crd/2018.htm" TargetMode="External"/><Relationship Id="rId365" Type="http://schemas.openxmlformats.org/officeDocument/2006/relationships/hyperlink" Target="https://www.pro-football-reference.com/teams/rai/2018.htm" TargetMode="External"/><Relationship Id="rId572" Type="http://schemas.openxmlformats.org/officeDocument/2006/relationships/hyperlink" Target="https://www.pro-football-reference.com/teams/gnb/2018.htm" TargetMode="External"/><Relationship Id="rId628" Type="http://schemas.openxmlformats.org/officeDocument/2006/relationships/hyperlink" Target="https://www.pro-football-reference.com/teams/cle/2018.htm" TargetMode="External"/><Relationship Id="rId225" Type="http://schemas.openxmlformats.org/officeDocument/2006/relationships/hyperlink" Target="https://www.pro-football-reference.com/boxscores/201810070cin.htm" TargetMode="External"/><Relationship Id="rId267" Type="http://schemas.openxmlformats.org/officeDocument/2006/relationships/hyperlink" Target="https://www.pro-football-reference.com/boxscores/201810140rai.htm" TargetMode="External"/><Relationship Id="rId432" Type="http://schemas.openxmlformats.org/officeDocument/2006/relationships/hyperlink" Target="https://www.pro-football-reference.com/boxscores/201811110clt.htm" TargetMode="External"/><Relationship Id="rId474" Type="http://schemas.openxmlformats.org/officeDocument/2006/relationships/hyperlink" Target="https://www.pro-football-reference.com/boxscores/201811180clt.htm" TargetMode="External"/><Relationship Id="rId127" Type="http://schemas.openxmlformats.org/officeDocument/2006/relationships/hyperlink" Target="https://www.pro-football-reference.com/teams/rav/2018.htm" TargetMode="External"/><Relationship Id="rId681" Type="http://schemas.openxmlformats.org/officeDocument/2006/relationships/hyperlink" Target="https://www.pro-football-reference.com/boxscores/201812230sea.htm" TargetMode="External"/><Relationship Id="rId737" Type="http://schemas.openxmlformats.org/officeDocument/2006/relationships/hyperlink" Target="https://www.pro-football-reference.com/teams/sfo/2018.htm" TargetMode="External"/><Relationship Id="rId31" Type="http://schemas.openxmlformats.org/officeDocument/2006/relationships/hyperlink" Target="https://www.pro-football-reference.com/teams/tam/2018.htm" TargetMode="External"/><Relationship Id="rId73" Type="http://schemas.openxmlformats.org/officeDocument/2006/relationships/hyperlink" Target="https://www.pro-football-reference.com/teams/clt/2018.htm" TargetMode="External"/><Relationship Id="rId169" Type="http://schemas.openxmlformats.org/officeDocument/2006/relationships/hyperlink" Target="https://www.pro-football-reference.com/teams/nwe/2018.htm" TargetMode="External"/><Relationship Id="rId334" Type="http://schemas.openxmlformats.org/officeDocument/2006/relationships/hyperlink" Target="https://www.pro-football-reference.com/teams/clt/2018.htm" TargetMode="External"/><Relationship Id="rId376" Type="http://schemas.openxmlformats.org/officeDocument/2006/relationships/hyperlink" Target="https://www.pro-football-reference.com/teams/sdg/2018.htm" TargetMode="External"/><Relationship Id="rId541" Type="http://schemas.openxmlformats.org/officeDocument/2006/relationships/hyperlink" Target="https://www.pro-football-reference.com/teams/kan/2018.htm" TargetMode="External"/><Relationship Id="rId583" Type="http://schemas.openxmlformats.org/officeDocument/2006/relationships/hyperlink" Target="https://www.pro-football-reference.com/teams/rai/2018.htm" TargetMode="External"/><Relationship Id="rId639" Type="http://schemas.openxmlformats.org/officeDocument/2006/relationships/hyperlink" Target="https://www.pro-football-reference.com/boxscores/201812160pit.htm" TargetMode="External"/><Relationship Id="rId4" Type="http://schemas.openxmlformats.org/officeDocument/2006/relationships/hyperlink" Target="https://www.pro-football-reference.com/teams/gnb/2018.htm" TargetMode="External"/><Relationship Id="rId180" Type="http://schemas.openxmlformats.org/officeDocument/2006/relationships/hyperlink" Target="https://www.pro-football-reference.com/boxscores/201809300jax.htm" TargetMode="External"/><Relationship Id="rId236" Type="http://schemas.openxmlformats.org/officeDocument/2006/relationships/hyperlink" Target="https://www.pro-football-reference.com/teams/nyg/2018.htm" TargetMode="External"/><Relationship Id="rId278" Type="http://schemas.openxmlformats.org/officeDocument/2006/relationships/hyperlink" Target="https://www.pro-football-reference.com/teams/sfo/2018.htm" TargetMode="External"/><Relationship Id="rId401" Type="http://schemas.openxmlformats.org/officeDocument/2006/relationships/hyperlink" Target="https://www.pro-football-reference.com/teams/dal/2018.htm" TargetMode="External"/><Relationship Id="rId443" Type="http://schemas.openxmlformats.org/officeDocument/2006/relationships/hyperlink" Target="https://www.pro-football-reference.com/teams/sfo/2018.htm" TargetMode="External"/><Relationship Id="rId650" Type="http://schemas.openxmlformats.org/officeDocument/2006/relationships/hyperlink" Target="https://www.pro-football-reference.com/teams/dal/2018.htm" TargetMode="External"/><Relationship Id="rId303" Type="http://schemas.openxmlformats.org/officeDocument/2006/relationships/hyperlink" Target="https://www.pro-football-reference.com/boxscores/201810210tam.htm" TargetMode="External"/><Relationship Id="rId485" Type="http://schemas.openxmlformats.org/officeDocument/2006/relationships/hyperlink" Target="https://www.pro-football-reference.com/teams/atl/2018.htm" TargetMode="External"/><Relationship Id="rId692" Type="http://schemas.openxmlformats.org/officeDocument/2006/relationships/hyperlink" Target="https://www.pro-football-reference.com/teams/buf/2018.htm" TargetMode="External"/><Relationship Id="rId706" Type="http://schemas.openxmlformats.org/officeDocument/2006/relationships/hyperlink" Target="https://www.pro-football-reference.com/teams/cle/2018.htm" TargetMode="External"/><Relationship Id="rId748" Type="http://schemas.openxmlformats.org/officeDocument/2006/relationships/hyperlink" Target="https://www.pro-football-reference.com/teams/det/2018.htm" TargetMode="External"/><Relationship Id="rId42" Type="http://schemas.openxmlformats.org/officeDocument/2006/relationships/hyperlink" Target="https://www.pro-football-reference.com/boxscores/201809090nwe.htm" TargetMode="External"/><Relationship Id="rId84" Type="http://schemas.openxmlformats.org/officeDocument/2006/relationships/hyperlink" Target="https://www.pro-football-reference.com/boxscores/201809160nor.htm" TargetMode="External"/><Relationship Id="rId138" Type="http://schemas.openxmlformats.org/officeDocument/2006/relationships/hyperlink" Target="https://www.pro-football-reference.com/boxscores/201809230car.htm" TargetMode="External"/><Relationship Id="rId345" Type="http://schemas.openxmlformats.org/officeDocument/2006/relationships/hyperlink" Target="https://www.pro-football-reference.com/boxscores/201810280cin.htm" TargetMode="External"/><Relationship Id="rId387" Type="http://schemas.openxmlformats.org/officeDocument/2006/relationships/hyperlink" Target="https://www.pro-football-reference.com/boxscores/201811040cle.htm" TargetMode="External"/><Relationship Id="rId510" Type="http://schemas.openxmlformats.org/officeDocument/2006/relationships/hyperlink" Target="https://www.pro-football-reference.com/boxscores/201811250nyj.htm" TargetMode="External"/><Relationship Id="rId552" Type="http://schemas.openxmlformats.org/officeDocument/2006/relationships/hyperlink" Target="https://www.pro-football-reference.com/boxscores/201812020jax.htm" TargetMode="External"/><Relationship Id="rId594" Type="http://schemas.openxmlformats.org/officeDocument/2006/relationships/hyperlink" Target="https://www.pro-football-reference.com/boxscores/201812090sfo.htm" TargetMode="External"/><Relationship Id="rId608" Type="http://schemas.openxmlformats.org/officeDocument/2006/relationships/hyperlink" Target="https://www.pro-football-reference.com/teams/atl/2018.htm" TargetMode="External"/><Relationship Id="rId191" Type="http://schemas.openxmlformats.org/officeDocument/2006/relationships/hyperlink" Target="https://www.pro-football-reference.com/teams/clt/2018.htm" TargetMode="External"/><Relationship Id="rId205" Type="http://schemas.openxmlformats.org/officeDocument/2006/relationships/hyperlink" Target="https://www.pro-football-reference.com/teams/sdg/2018.htm" TargetMode="External"/><Relationship Id="rId247" Type="http://schemas.openxmlformats.org/officeDocument/2006/relationships/hyperlink" Target="https://www.pro-football-reference.com/teams/ram/2018.htm" TargetMode="External"/><Relationship Id="rId412" Type="http://schemas.openxmlformats.org/officeDocument/2006/relationships/hyperlink" Target="https://www.pro-football-reference.com/teams/gnb/2018.htm" TargetMode="External"/><Relationship Id="rId107" Type="http://schemas.openxmlformats.org/officeDocument/2006/relationships/hyperlink" Target="https://www.pro-football-reference.com/teams/dal/2018.htm" TargetMode="External"/><Relationship Id="rId289" Type="http://schemas.openxmlformats.org/officeDocument/2006/relationships/hyperlink" Target="https://www.pro-football-reference.com/teams/ram/2018.htm" TargetMode="External"/><Relationship Id="rId454" Type="http://schemas.openxmlformats.org/officeDocument/2006/relationships/hyperlink" Target="https://www.pro-football-reference.com/teams/den/2018.htm" TargetMode="External"/><Relationship Id="rId496" Type="http://schemas.openxmlformats.org/officeDocument/2006/relationships/hyperlink" Target="https://www.pro-football-reference.com/teams/clt/2018.htm" TargetMode="External"/><Relationship Id="rId661" Type="http://schemas.openxmlformats.org/officeDocument/2006/relationships/hyperlink" Target="https://www.pro-football-reference.com/teams/cin/2018.htm" TargetMode="External"/><Relationship Id="rId717" Type="http://schemas.openxmlformats.org/officeDocument/2006/relationships/hyperlink" Target="https://www.pro-football-reference.com/boxscores/201812230nyj.htm" TargetMode="External"/><Relationship Id="rId759" Type="http://schemas.openxmlformats.org/officeDocument/2006/relationships/hyperlink" Target="https://www.pro-football-reference.com/boxscores/201812300buf.htm" TargetMode="External"/><Relationship Id="rId11" Type="http://schemas.openxmlformats.org/officeDocument/2006/relationships/hyperlink" Target="https://www.pro-football-reference.com/teams/crd/2018.htm" TargetMode="External"/><Relationship Id="rId53" Type="http://schemas.openxmlformats.org/officeDocument/2006/relationships/hyperlink" Target="https://www.pro-football-reference.com/teams/nyg/2018.htm" TargetMode="External"/><Relationship Id="rId149" Type="http://schemas.openxmlformats.org/officeDocument/2006/relationships/hyperlink" Target="https://www.pro-football-reference.com/teams/pit/2018.htm" TargetMode="External"/><Relationship Id="rId314" Type="http://schemas.openxmlformats.org/officeDocument/2006/relationships/hyperlink" Target="https://www.pro-football-reference.com/teams/phi/2018.htm" TargetMode="External"/><Relationship Id="rId356" Type="http://schemas.openxmlformats.org/officeDocument/2006/relationships/hyperlink" Target="https://www.pro-football-reference.com/teams/nyj/2018.htm" TargetMode="External"/><Relationship Id="rId398" Type="http://schemas.openxmlformats.org/officeDocument/2006/relationships/hyperlink" Target="https://www.pro-football-reference.com/teams/tam/2018.htm" TargetMode="External"/><Relationship Id="rId521" Type="http://schemas.openxmlformats.org/officeDocument/2006/relationships/hyperlink" Target="https://www.pro-football-reference.com/teams/nyg/2018.htm" TargetMode="External"/><Relationship Id="rId563" Type="http://schemas.openxmlformats.org/officeDocument/2006/relationships/hyperlink" Target="https://www.pro-football-reference.com/teams/buf/2018.htm" TargetMode="External"/><Relationship Id="rId619" Type="http://schemas.openxmlformats.org/officeDocument/2006/relationships/hyperlink" Target="https://www.pro-football-reference.com/teams/cle/2018.htm" TargetMode="External"/><Relationship Id="rId95" Type="http://schemas.openxmlformats.org/officeDocument/2006/relationships/hyperlink" Target="https://www.pro-football-reference.com/teams/sea/2018.htm" TargetMode="External"/><Relationship Id="rId160" Type="http://schemas.openxmlformats.org/officeDocument/2006/relationships/hyperlink" Target="https://www.pro-football-reference.com/teams/sea/2018.htm" TargetMode="External"/><Relationship Id="rId216" Type="http://schemas.openxmlformats.org/officeDocument/2006/relationships/hyperlink" Target="https://www.pro-football-reference.com/boxscores/201810070nyj.htm" TargetMode="External"/><Relationship Id="rId423" Type="http://schemas.openxmlformats.org/officeDocument/2006/relationships/hyperlink" Target="https://www.pro-football-reference.com/boxscores/201811110nyj.htm" TargetMode="External"/><Relationship Id="rId258" Type="http://schemas.openxmlformats.org/officeDocument/2006/relationships/hyperlink" Target="https://www.pro-football-reference.com/boxscores/201810140cin.htm" TargetMode="External"/><Relationship Id="rId465" Type="http://schemas.openxmlformats.org/officeDocument/2006/relationships/hyperlink" Target="https://www.pro-football-reference.com/boxscores/201811180nyg.htm" TargetMode="External"/><Relationship Id="rId630" Type="http://schemas.openxmlformats.org/officeDocument/2006/relationships/hyperlink" Target="https://www.pro-football-reference.com/boxscores/201812150den.htm" TargetMode="External"/><Relationship Id="rId672" Type="http://schemas.openxmlformats.org/officeDocument/2006/relationships/hyperlink" Target="https://www.pro-football-reference.com/boxscores/201812170car.htm" TargetMode="External"/><Relationship Id="rId728" Type="http://schemas.openxmlformats.org/officeDocument/2006/relationships/hyperlink" Target="https://www.pro-football-reference.com/teams/den/2018.htm" TargetMode="External"/><Relationship Id="rId22" Type="http://schemas.openxmlformats.org/officeDocument/2006/relationships/hyperlink" Target="https://www.pro-football-reference.com/teams/mia/2018.htm" TargetMode="External"/><Relationship Id="rId64" Type="http://schemas.openxmlformats.org/officeDocument/2006/relationships/hyperlink" Target="https://www.pro-football-reference.com/teams/sfo/2018.htm" TargetMode="External"/><Relationship Id="rId118" Type="http://schemas.openxmlformats.org/officeDocument/2006/relationships/hyperlink" Target="https://www.pro-football-reference.com/teams/buf/2018.htm" TargetMode="External"/><Relationship Id="rId325" Type="http://schemas.openxmlformats.org/officeDocument/2006/relationships/hyperlink" Target="https://www.pro-football-reference.com/teams/nor/2018.htm" TargetMode="External"/><Relationship Id="rId367" Type="http://schemas.openxmlformats.org/officeDocument/2006/relationships/hyperlink" Target="https://www.pro-football-reference.com/teams/nwe/2018.htm" TargetMode="External"/><Relationship Id="rId532" Type="http://schemas.openxmlformats.org/officeDocument/2006/relationships/hyperlink" Target="https://www.pro-football-reference.com/teams/sdg/2018.htm" TargetMode="External"/><Relationship Id="rId574" Type="http://schemas.openxmlformats.org/officeDocument/2006/relationships/hyperlink" Target="https://www.pro-football-reference.com/teams/phi/2018.htm" TargetMode="External"/><Relationship Id="rId171" Type="http://schemas.openxmlformats.org/officeDocument/2006/relationships/hyperlink" Target="https://www.pro-football-reference.com/boxscores/201809300nwe.htm" TargetMode="External"/><Relationship Id="rId227" Type="http://schemas.openxmlformats.org/officeDocument/2006/relationships/hyperlink" Target="https://www.pro-football-reference.com/teams/jax/2018.htm" TargetMode="External"/><Relationship Id="rId269" Type="http://schemas.openxmlformats.org/officeDocument/2006/relationships/hyperlink" Target="https://www.pro-football-reference.com/teams/clt/2018.htm" TargetMode="External"/><Relationship Id="rId434" Type="http://schemas.openxmlformats.org/officeDocument/2006/relationships/hyperlink" Target="https://www.pro-football-reference.com/teams/cin/2018.htm" TargetMode="External"/><Relationship Id="rId476" Type="http://schemas.openxmlformats.org/officeDocument/2006/relationships/hyperlink" Target="https://www.pro-football-reference.com/teams/atl/2018.htm" TargetMode="External"/><Relationship Id="rId641" Type="http://schemas.openxmlformats.org/officeDocument/2006/relationships/hyperlink" Target="https://www.pro-football-reference.com/teams/sea/2018.htm" TargetMode="External"/><Relationship Id="rId683" Type="http://schemas.openxmlformats.org/officeDocument/2006/relationships/hyperlink" Target="https://www.pro-football-reference.com/teams/pit/2018.htm" TargetMode="External"/><Relationship Id="rId739" Type="http://schemas.openxmlformats.org/officeDocument/2006/relationships/hyperlink" Target="https://www.pro-football-reference.com/teams/pit/2018.htm" TargetMode="External"/><Relationship Id="rId33" Type="http://schemas.openxmlformats.org/officeDocument/2006/relationships/hyperlink" Target="https://www.pro-football-reference.com/boxscores/201809090nor.htm" TargetMode="External"/><Relationship Id="rId129" Type="http://schemas.openxmlformats.org/officeDocument/2006/relationships/hyperlink" Target="https://www.pro-football-reference.com/boxscores/201809230rav.htm" TargetMode="External"/><Relationship Id="rId280" Type="http://schemas.openxmlformats.org/officeDocument/2006/relationships/hyperlink" Target="https://www.pro-football-reference.com/teams/den/2018.htm" TargetMode="External"/><Relationship Id="rId336" Type="http://schemas.openxmlformats.org/officeDocument/2006/relationships/hyperlink" Target="https://www.pro-football-reference.com/boxscores/201810280rai.htm" TargetMode="External"/><Relationship Id="rId501" Type="http://schemas.openxmlformats.org/officeDocument/2006/relationships/hyperlink" Target="https://www.pro-football-reference.com/boxscores/201811250den.htm" TargetMode="External"/><Relationship Id="rId543" Type="http://schemas.openxmlformats.org/officeDocument/2006/relationships/hyperlink" Target="https://www.pro-football-reference.com/boxscores/201812020rai.htm" TargetMode="External"/><Relationship Id="rId75" Type="http://schemas.openxmlformats.org/officeDocument/2006/relationships/hyperlink" Target="https://www.pro-football-reference.com/boxscores/201809160was.htm" TargetMode="External"/><Relationship Id="rId140" Type="http://schemas.openxmlformats.org/officeDocument/2006/relationships/hyperlink" Target="https://www.pro-football-reference.com/teams/gnb/2018.htm" TargetMode="External"/><Relationship Id="rId182" Type="http://schemas.openxmlformats.org/officeDocument/2006/relationships/hyperlink" Target="https://www.pro-football-reference.com/teams/clt/2018.htm" TargetMode="External"/><Relationship Id="rId378" Type="http://schemas.openxmlformats.org/officeDocument/2006/relationships/hyperlink" Target="https://www.pro-football-reference.com/boxscores/201811040sea.htm" TargetMode="External"/><Relationship Id="rId403" Type="http://schemas.openxmlformats.org/officeDocument/2006/relationships/hyperlink" Target="https://www.pro-football-reference.com/teams/pit/2018.htm" TargetMode="External"/><Relationship Id="rId585" Type="http://schemas.openxmlformats.org/officeDocument/2006/relationships/hyperlink" Target="https://www.pro-football-reference.com/boxscores/201812090rai.htm" TargetMode="External"/><Relationship Id="rId750" Type="http://schemas.openxmlformats.org/officeDocument/2006/relationships/hyperlink" Target="https://www.pro-football-reference.com/boxscores/201812300gnb.htm" TargetMode="External"/><Relationship Id="rId6" Type="http://schemas.openxmlformats.org/officeDocument/2006/relationships/hyperlink" Target="https://www.pro-football-reference.com/boxscores/201809090gnb.htm" TargetMode="External"/><Relationship Id="rId238" Type="http://schemas.openxmlformats.org/officeDocument/2006/relationships/hyperlink" Target="https://www.pro-football-reference.com/teams/nwe/2018.htm" TargetMode="External"/><Relationship Id="rId445" Type="http://schemas.openxmlformats.org/officeDocument/2006/relationships/hyperlink" Target="https://www.pro-football-reference.com/teams/sea/2018.htm" TargetMode="External"/><Relationship Id="rId487" Type="http://schemas.openxmlformats.org/officeDocument/2006/relationships/hyperlink" Target="https://www.pro-football-reference.com/teams/dal/2018.htm" TargetMode="External"/><Relationship Id="rId610" Type="http://schemas.openxmlformats.org/officeDocument/2006/relationships/hyperlink" Target="https://www.pro-football-reference.com/teams/nyg/2018.htm" TargetMode="External"/><Relationship Id="rId652" Type="http://schemas.openxmlformats.org/officeDocument/2006/relationships/hyperlink" Target="https://www.pro-football-reference.com/teams/oti/2018.htm" TargetMode="External"/><Relationship Id="rId694" Type="http://schemas.openxmlformats.org/officeDocument/2006/relationships/hyperlink" Target="https://www.pro-football-reference.com/teams/min/2018.htm" TargetMode="External"/><Relationship Id="rId708" Type="http://schemas.openxmlformats.org/officeDocument/2006/relationships/hyperlink" Target="https://www.pro-football-reference.com/boxscores/201812230cle.htm" TargetMode="External"/><Relationship Id="rId291" Type="http://schemas.openxmlformats.org/officeDocument/2006/relationships/hyperlink" Target="https://www.pro-football-reference.com/boxscores/201810210sfo.htm" TargetMode="External"/><Relationship Id="rId305" Type="http://schemas.openxmlformats.org/officeDocument/2006/relationships/hyperlink" Target="https://www.pro-football-reference.com/teams/buf/2018.htm" TargetMode="External"/><Relationship Id="rId347" Type="http://schemas.openxmlformats.org/officeDocument/2006/relationships/hyperlink" Target="https://www.pro-football-reference.com/teams/nyg/2018.htm" TargetMode="External"/><Relationship Id="rId512" Type="http://schemas.openxmlformats.org/officeDocument/2006/relationships/hyperlink" Target="https://www.pro-football-reference.com/teams/sfo/2018.htm" TargetMode="External"/><Relationship Id="rId44" Type="http://schemas.openxmlformats.org/officeDocument/2006/relationships/hyperlink" Target="https://www.pro-football-reference.com/teams/rai/2018.htm" TargetMode="External"/><Relationship Id="rId86" Type="http://schemas.openxmlformats.org/officeDocument/2006/relationships/hyperlink" Target="https://www.pro-football-reference.com/teams/htx/2018.htm" TargetMode="External"/><Relationship Id="rId151" Type="http://schemas.openxmlformats.org/officeDocument/2006/relationships/hyperlink" Target="https://www.pro-football-reference.com/teams/nor/2018.htm" TargetMode="External"/><Relationship Id="rId389" Type="http://schemas.openxmlformats.org/officeDocument/2006/relationships/hyperlink" Target="https://www.pro-football-reference.com/teams/was/2018.htm" TargetMode="External"/><Relationship Id="rId554" Type="http://schemas.openxmlformats.org/officeDocument/2006/relationships/hyperlink" Target="https://www.pro-football-reference.com/teams/car/2018.htm" TargetMode="External"/><Relationship Id="rId596" Type="http://schemas.openxmlformats.org/officeDocument/2006/relationships/hyperlink" Target="https://www.pro-football-reference.com/teams/cin/2018.htm" TargetMode="External"/><Relationship Id="rId761" Type="http://schemas.openxmlformats.org/officeDocument/2006/relationships/hyperlink" Target="https://www.pro-football-reference.com/teams/nyg/2018.htm" TargetMode="External"/><Relationship Id="rId193" Type="http://schemas.openxmlformats.org/officeDocument/2006/relationships/hyperlink" Target="https://www.pro-football-reference.com/teams/htx/2018.htm" TargetMode="External"/><Relationship Id="rId207" Type="http://schemas.openxmlformats.org/officeDocument/2006/relationships/hyperlink" Target="https://www.pro-football-reference.com/boxscores/201810070sdg.htm" TargetMode="External"/><Relationship Id="rId249" Type="http://schemas.openxmlformats.org/officeDocument/2006/relationships/hyperlink" Target="https://www.pro-football-reference.com/boxscores/201810140den.htm" TargetMode="External"/><Relationship Id="rId414" Type="http://schemas.openxmlformats.org/officeDocument/2006/relationships/hyperlink" Target="https://www.pro-football-reference.com/boxscores/201811110gnb.htm" TargetMode="External"/><Relationship Id="rId456" Type="http://schemas.openxmlformats.org/officeDocument/2006/relationships/hyperlink" Target="https://www.pro-football-reference.com/boxscores/201811180sdg.htm" TargetMode="External"/><Relationship Id="rId498" Type="http://schemas.openxmlformats.org/officeDocument/2006/relationships/hyperlink" Target="https://www.pro-football-reference.com/boxscores/201811250clt.htm" TargetMode="External"/><Relationship Id="rId621" Type="http://schemas.openxmlformats.org/officeDocument/2006/relationships/hyperlink" Target="https://www.pro-football-reference.com/boxscores/201812090cle.htm" TargetMode="External"/><Relationship Id="rId663" Type="http://schemas.openxmlformats.org/officeDocument/2006/relationships/hyperlink" Target="https://www.pro-football-reference.com/boxscores/201812160cin.htm" TargetMode="External"/><Relationship Id="rId13" Type="http://schemas.openxmlformats.org/officeDocument/2006/relationships/hyperlink" Target="https://www.pro-football-reference.com/teams/car/2018.htm" TargetMode="External"/><Relationship Id="rId109" Type="http://schemas.openxmlformats.org/officeDocument/2006/relationships/hyperlink" Target="https://www.pro-football-reference.com/teams/ram/2018.htm" TargetMode="External"/><Relationship Id="rId260" Type="http://schemas.openxmlformats.org/officeDocument/2006/relationships/hyperlink" Target="https://www.pro-football-reference.com/teams/tam/2018.htm" TargetMode="External"/><Relationship Id="rId316" Type="http://schemas.openxmlformats.org/officeDocument/2006/relationships/hyperlink" Target="https://www.pro-football-reference.com/teams/sdg/2018.htm" TargetMode="External"/><Relationship Id="rId523" Type="http://schemas.openxmlformats.org/officeDocument/2006/relationships/hyperlink" Target="https://www.pro-football-reference.com/teams/buf/2018.htm" TargetMode="External"/><Relationship Id="rId719" Type="http://schemas.openxmlformats.org/officeDocument/2006/relationships/hyperlink" Target="https://www.pro-football-reference.com/teams/den/2018.htm" TargetMode="External"/><Relationship Id="rId55" Type="http://schemas.openxmlformats.org/officeDocument/2006/relationships/hyperlink" Target="https://www.pro-football-reference.com/teams/jax/2018.htm" TargetMode="External"/><Relationship Id="rId97" Type="http://schemas.openxmlformats.org/officeDocument/2006/relationships/hyperlink" Target="https://www.pro-football-reference.com/teams/cle/2018.htm" TargetMode="External"/><Relationship Id="rId120" Type="http://schemas.openxmlformats.org/officeDocument/2006/relationships/hyperlink" Target="https://www.pro-football-reference.com/boxscores/201809230min.htm" TargetMode="External"/><Relationship Id="rId358" Type="http://schemas.openxmlformats.org/officeDocument/2006/relationships/hyperlink" Target="https://www.pro-football-reference.com/teams/phi/2018.htm" TargetMode="External"/><Relationship Id="rId565" Type="http://schemas.openxmlformats.org/officeDocument/2006/relationships/hyperlink" Target="https://www.pro-football-reference.com/teams/den/2018.htm" TargetMode="External"/><Relationship Id="rId730" Type="http://schemas.openxmlformats.org/officeDocument/2006/relationships/hyperlink" Target="https://www.pro-football-reference.com/teams/rav/2018.htm" TargetMode="External"/><Relationship Id="rId162" Type="http://schemas.openxmlformats.org/officeDocument/2006/relationships/hyperlink" Target="https://www.pro-football-reference.com/boxscores/201809300crd.htm" TargetMode="External"/><Relationship Id="rId218" Type="http://schemas.openxmlformats.org/officeDocument/2006/relationships/hyperlink" Target="https://www.pro-football-reference.com/teams/rav/2018.htm" TargetMode="External"/><Relationship Id="rId425" Type="http://schemas.openxmlformats.org/officeDocument/2006/relationships/hyperlink" Target="https://www.pro-football-reference.com/teams/crd/2018.htm" TargetMode="External"/><Relationship Id="rId467" Type="http://schemas.openxmlformats.org/officeDocument/2006/relationships/hyperlink" Target="https://www.pro-football-reference.com/teams/car/2018.htm" TargetMode="External"/><Relationship Id="rId632" Type="http://schemas.openxmlformats.org/officeDocument/2006/relationships/hyperlink" Target="https://www.pro-football-reference.com/teams/nyj/2018.htm" TargetMode="External"/><Relationship Id="rId271" Type="http://schemas.openxmlformats.org/officeDocument/2006/relationships/hyperlink" Target="https://www.pro-football-reference.com/teams/mia/2018.htm" TargetMode="External"/><Relationship Id="rId674" Type="http://schemas.openxmlformats.org/officeDocument/2006/relationships/hyperlink" Target="https://www.pro-football-reference.com/teams/sdg/2018.htm" TargetMode="External"/><Relationship Id="rId24" Type="http://schemas.openxmlformats.org/officeDocument/2006/relationships/hyperlink" Target="https://www.pro-football-reference.com/boxscores/201809090mia.htm" TargetMode="External"/><Relationship Id="rId66" Type="http://schemas.openxmlformats.org/officeDocument/2006/relationships/hyperlink" Target="https://www.pro-football-reference.com/boxscores/201809160sfo.htm" TargetMode="External"/><Relationship Id="rId131" Type="http://schemas.openxmlformats.org/officeDocument/2006/relationships/hyperlink" Target="https://www.pro-football-reference.com/teams/htx/2018.htm" TargetMode="External"/><Relationship Id="rId327" Type="http://schemas.openxmlformats.org/officeDocument/2006/relationships/hyperlink" Target="https://www.pro-football-reference.com/boxscores/201810280min.htm" TargetMode="External"/><Relationship Id="rId369" Type="http://schemas.openxmlformats.org/officeDocument/2006/relationships/hyperlink" Target="https://www.pro-football-reference.com/boxscores/201811040nwe.htm" TargetMode="External"/><Relationship Id="rId534" Type="http://schemas.openxmlformats.org/officeDocument/2006/relationships/hyperlink" Target="https://www.pro-football-reference.com/boxscores/201812020pit.htm" TargetMode="External"/><Relationship Id="rId576" Type="http://schemas.openxmlformats.org/officeDocument/2006/relationships/hyperlink" Target="https://www.pro-football-reference.com/boxscores/201812030phi.htm" TargetMode="External"/><Relationship Id="rId741" Type="http://schemas.openxmlformats.org/officeDocument/2006/relationships/hyperlink" Target="https://www.pro-football-reference.com/boxscores/201812300pit.htm" TargetMode="External"/><Relationship Id="rId173" Type="http://schemas.openxmlformats.org/officeDocument/2006/relationships/hyperlink" Target="https://www.pro-football-reference.com/teams/phi/2018.htm" TargetMode="External"/><Relationship Id="rId229" Type="http://schemas.openxmlformats.org/officeDocument/2006/relationships/hyperlink" Target="https://www.pro-football-reference.com/teams/car/2018.htm" TargetMode="External"/><Relationship Id="rId380" Type="http://schemas.openxmlformats.org/officeDocument/2006/relationships/hyperlink" Target="https://www.pro-football-reference.com/teams/buf/2018.htm" TargetMode="External"/><Relationship Id="rId436" Type="http://schemas.openxmlformats.org/officeDocument/2006/relationships/hyperlink" Target="https://www.pro-football-reference.com/teams/cle/2018.htm" TargetMode="External"/><Relationship Id="rId601" Type="http://schemas.openxmlformats.org/officeDocument/2006/relationships/hyperlink" Target="https://www.pro-football-reference.com/teams/nyj/2018.htm" TargetMode="External"/><Relationship Id="rId643" Type="http://schemas.openxmlformats.org/officeDocument/2006/relationships/hyperlink" Target="https://www.pro-football-reference.com/teams/chi/2018.htm" TargetMode="External"/><Relationship Id="rId240" Type="http://schemas.openxmlformats.org/officeDocument/2006/relationships/hyperlink" Target="https://www.pro-football-reference.com/boxscores/201810140nwe.htm" TargetMode="External"/><Relationship Id="rId478" Type="http://schemas.openxmlformats.org/officeDocument/2006/relationships/hyperlink" Target="https://www.pro-football-reference.com/teams/rav/2018.htm" TargetMode="External"/><Relationship Id="rId685" Type="http://schemas.openxmlformats.org/officeDocument/2006/relationships/hyperlink" Target="https://www.pro-football-reference.com/teams/ram/2018.htm" TargetMode="External"/><Relationship Id="rId35" Type="http://schemas.openxmlformats.org/officeDocument/2006/relationships/hyperlink" Target="https://www.pro-football-reference.com/teams/nyg/2018.htm" TargetMode="External"/><Relationship Id="rId77" Type="http://schemas.openxmlformats.org/officeDocument/2006/relationships/hyperlink" Target="https://www.pro-football-reference.com/teams/buf/2018.htm" TargetMode="External"/><Relationship Id="rId100" Type="http://schemas.openxmlformats.org/officeDocument/2006/relationships/hyperlink" Target="https://www.pro-football-reference.com/teams/det/2018.htm" TargetMode="External"/><Relationship Id="rId282" Type="http://schemas.openxmlformats.org/officeDocument/2006/relationships/hyperlink" Target="https://www.pro-football-reference.com/boxscores/201810180crd.htm" TargetMode="External"/><Relationship Id="rId338" Type="http://schemas.openxmlformats.org/officeDocument/2006/relationships/hyperlink" Target="https://www.pro-football-reference.com/teams/cle/2018.htm" TargetMode="External"/><Relationship Id="rId503" Type="http://schemas.openxmlformats.org/officeDocument/2006/relationships/hyperlink" Target="https://www.pro-football-reference.com/teams/crd/2018.htm" TargetMode="External"/><Relationship Id="rId545" Type="http://schemas.openxmlformats.org/officeDocument/2006/relationships/hyperlink" Target="https://www.pro-football-reference.com/teams/nyj/2018.htm" TargetMode="External"/><Relationship Id="rId587" Type="http://schemas.openxmlformats.org/officeDocument/2006/relationships/hyperlink" Target="https://www.pro-football-reference.com/teams/phi/2018.htm" TargetMode="External"/><Relationship Id="rId710" Type="http://schemas.openxmlformats.org/officeDocument/2006/relationships/hyperlink" Target="https://www.pro-football-reference.com/teams/htx/2018.htm" TargetMode="External"/><Relationship Id="rId752" Type="http://schemas.openxmlformats.org/officeDocument/2006/relationships/hyperlink" Target="https://www.pro-football-reference.com/teams/nyj/2018.htm" TargetMode="External"/><Relationship Id="rId8" Type="http://schemas.openxmlformats.org/officeDocument/2006/relationships/hyperlink" Target="https://www.pro-football-reference.com/teams/sea/2018.htm" TargetMode="External"/><Relationship Id="rId142" Type="http://schemas.openxmlformats.org/officeDocument/2006/relationships/hyperlink" Target="https://www.pro-football-reference.com/teams/pit/2018.htm" TargetMode="External"/><Relationship Id="rId184" Type="http://schemas.openxmlformats.org/officeDocument/2006/relationships/hyperlink" Target="https://www.pro-football-reference.com/teams/cin/2018.htm" TargetMode="External"/><Relationship Id="rId391" Type="http://schemas.openxmlformats.org/officeDocument/2006/relationships/hyperlink" Target="https://www.pro-football-reference.com/teams/pit/2018.htm" TargetMode="External"/><Relationship Id="rId405" Type="http://schemas.openxmlformats.org/officeDocument/2006/relationships/hyperlink" Target="https://www.pro-football-reference.com/boxscores/201811080pit.htm" TargetMode="External"/><Relationship Id="rId447" Type="http://schemas.openxmlformats.org/officeDocument/2006/relationships/hyperlink" Target="https://www.pro-football-reference.com/boxscores/201811150sea.htm" TargetMode="External"/><Relationship Id="rId612" Type="http://schemas.openxmlformats.org/officeDocument/2006/relationships/hyperlink" Target="https://www.pro-football-reference.com/boxscores/201812090was.htm" TargetMode="External"/><Relationship Id="rId251" Type="http://schemas.openxmlformats.org/officeDocument/2006/relationships/hyperlink" Target="https://www.pro-football-reference.com/teams/cle/2018.htm" TargetMode="External"/><Relationship Id="rId489" Type="http://schemas.openxmlformats.org/officeDocument/2006/relationships/hyperlink" Target="https://www.pro-football-reference.com/boxscores/201811220dal.htm" TargetMode="External"/><Relationship Id="rId654" Type="http://schemas.openxmlformats.org/officeDocument/2006/relationships/hyperlink" Target="https://www.pro-football-reference.com/boxscores/201812160nyg.htm" TargetMode="External"/><Relationship Id="rId696" Type="http://schemas.openxmlformats.org/officeDocument/2006/relationships/hyperlink" Target="https://www.pro-football-reference.com/boxscores/201812230det.htm" TargetMode="External"/><Relationship Id="rId46" Type="http://schemas.openxmlformats.org/officeDocument/2006/relationships/hyperlink" Target="https://www.pro-football-reference.com/teams/nyj/2018.htm" TargetMode="External"/><Relationship Id="rId293" Type="http://schemas.openxmlformats.org/officeDocument/2006/relationships/hyperlink" Target="https://www.pro-football-reference.com/teams/rav/2018.htm" TargetMode="External"/><Relationship Id="rId307" Type="http://schemas.openxmlformats.org/officeDocument/2006/relationships/hyperlink" Target="https://www.pro-football-reference.com/teams/det/2018.htm" TargetMode="External"/><Relationship Id="rId349" Type="http://schemas.openxmlformats.org/officeDocument/2006/relationships/hyperlink" Target="https://www.pro-football-reference.com/teams/car/2018.htm" TargetMode="External"/><Relationship Id="rId514" Type="http://schemas.openxmlformats.org/officeDocument/2006/relationships/hyperlink" Target="https://www.pro-football-reference.com/teams/rav/2018.htm" TargetMode="External"/><Relationship Id="rId556" Type="http://schemas.openxmlformats.org/officeDocument/2006/relationships/hyperlink" Target="https://www.pro-football-reference.com/teams/ram/2018.htm" TargetMode="External"/><Relationship Id="rId721" Type="http://schemas.openxmlformats.org/officeDocument/2006/relationships/hyperlink" Target="https://www.pro-football-reference.com/teams/clt/2018.htm" TargetMode="External"/><Relationship Id="rId763" Type="http://schemas.openxmlformats.org/officeDocument/2006/relationships/hyperlink" Target="https://www.pro-football-reference.com/teams/htx/2018.htm" TargetMode="External"/><Relationship Id="rId88" Type="http://schemas.openxmlformats.org/officeDocument/2006/relationships/hyperlink" Target="https://www.pro-football-reference.com/teams/atl/2018.htm" TargetMode="External"/><Relationship Id="rId111" Type="http://schemas.openxmlformats.org/officeDocument/2006/relationships/hyperlink" Target="https://www.pro-football-reference.com/boxscores/201809230ram.htm" TargetMode="External"/><Relationship Id="rId153" Type="http://schemas.openxmlformats.org/officeDocument/2006/relationships/hyperlink" Target="https://www.pro-football-reference.com/boxscores/201809300nyg.htm" TargetMode="External"/><Relationship Id="rId195" Type="http://schemas.openxmlformats.org/officeDocument/2006/relationships/hyperlink" Target="https://www.pro-football-reference.com/boxscores/201810070htx.htm" TargetMode="External"/><Relationship Id="rId209" Type="http://schemas.openxmlformats.org/officeDocument/2006/relationships/hyperlink" Target="https://www.pro-football-reference.com/teams/gnb/2018.htm" TargetMode="External"/><Relationship Id="rId360" Type="http://schemas.openxmlformats.org/officeDocument/2006/relationships/hyperlink" Target="https://www.pro-football-reference.com/boxscores/201810280jax.htm" TargetMode="External"/><Relationship Id="rId416" Type="http://schemas.openxmlformats.org/officeDocument/2006/relationships/hyperlink" Target="https://www.pro-football-reference.com/teams/rai/2018.htm" TargetMode="External"/><Relationship Id="rId598" Type="http://schemas.openxmlformats.org/officeDocument/2006/relationships/hyperlink" Target="https://www.pro-football-reference.com/teams/clt/2018.htm" TargetMode="External"/><Relationship Id="rId220" Type="http://schemas.openxmlformats.org/officeDocument/2006/relationships/hyperlink" Target="https://www.pro-football-reference.com/teams/pit/2018.htm" TargetMode="External"/><Relationship Id="rId458" Type="http://schemas.openxmlformats.org/officeDocument/2006/relationships/hyperlink" Target="https://www.pro-football-reference.com/teams/crd/2018.htm" TargetMode="External"/><Relationship Id="rId623" Type="http://schemas.openxmlformats.org/officeDocument/2006/relationships/hyperlink" Target="https://www.pro-football-reference.com/teams/min/2018.htm" TargetMode="External"/><Relationship Id="rId665" Type="http://schemas.openxmlformats.org/officeDocument/2006/relationships/hyperlink" Target="https://www.pro-football-reference.com/teams/crd/2018.htm" TargetMode="External"/><Relationship Id="rId15" Type="http://schemas.openxmlformats.org/officeDocument/2006/relationships/hyperlink" Target="https://www.pro-football-reference.com/boxscores/201809090car.htm" TargetMode="External"/><Relationship Id="rId57" Type="http://schemas.openxmlformats.org/officeDocument/2006/relationships/hyperlink" Target="https://www.pro-football-reference.com/boxscores/201809160jax.htm" TargetMode="External"/><Relationship Id="rId262" Type="http://schemas.openxmlformats.org/officeDocument/2006/relationships/hyperlink" Target="https://www.pro-football-reference.com/teams/min/2018.htm" TargetMode="External"/><Relationship Id="rId318" Type="http://schemas.openxmlformats.org/officeDocument/2006/relationships/hyperlink" Target="https://www.pro-football-reference.com/boxscores/201810210sdg.htm" TargetMode="External"/><Relationship Id="rId525" Type="http://schemas.openxmlformats.org/officeDocument/2006/relationships/hyperlink" Target="https://www.pro-football-reference.com/boxscores/201811250buf.htm" TargetMode="External"/><Relationship Id="rId567" Type="http://schemas.openxmlformats.org/officeDocument/2006/relationships/hyperlink" Target="https://www.pro-football-reference.com/boxscores/201812020cin.htm" TargetMode="External"/><Relationship Id="rId732" Type="http://schemas.openxmlformats.org/officeDocument/2006/relationships/hyperlink" Target="https://www.pro-football-reference.com/boxscores/201812300rav.htm" TargetMode="External"/><Relationship Id="rId99" Type="http://schemas.openxmlformats.org/officeDocument/2006/relationships/hyperlink" Target="https://www.pro-football-reference.com/boxscores/201809200cle.htm" TargetMode="External"/><Relationship Id="rId122" Type="http://schemas.openxmlformats.org/officeDocument/2006/relationships/hyperlink" Target="https://www.pro-football-reference.com/teams/jax/2018.htm" TargetMode="External"/><Relationship Id="rId164" Type="http://schemas.openxmlformats.org/officeDocument/2006/relationships/hyperlink" Target="https://www.pro-football-reference.com/teams/det/2018.htm" TargetMode="External"/><Relationship Id="rId371" Type="http://schemas.openxmlformats.org/officeDocument/2006/relationships/hyperlink" Target="https://www.pro-football-reference.com/teams/ram/2018.htm" TargetMode="External"/><Relationship Id="rId427" Type="http://schemas.openxmlformats.org/officeDocument/2006/relationships/hyperlink" Target="https://www.pro-football-reference.com/teams/was/2018.htm" TargetMode="External"/><Relationship Id="rId469" Type="http://schemas.openxmlformats.org/officeDocument/2006/relationships/hyperlink" Target="https://www.pro-football-reference.com/teams/htx/2018.htm" TargetMode="External"/><Relationship Id="rId634" Type="http://schemas.openxmlformats.org/officeDocument/2006/relationships/hyperlink" Target="https://www.pro-football-reference.com/teams/phi/2018.htm" TargetMode="External"/><Relationship Id="rId676" Type="http://schemas.openxmlformats.org/officeDocument/2006/relationships/hyperlink" Target="https://www.pro-football-reference.com/teams/oti/2018.htm" TargetMode="External"/><Relationship Id="rId26" Type="http://schemas.openxmlformats.org/officeDocument/2006/relationships/hyperlink" Target="https://www.pro-football-reference.com/teams/buf/2018.htm" TargetMode="External"/><Relationship Id="rId231" Type="http://schemas.openxmlformats.org/officeDocument/2006/relationships/hyperlink" Target="https://www.pro-football-reference.com/boxscores/201810070car.htm" TargetMode="External"/><Relationship Id="rId273" Type="http://schemas.openxmlformats.org/officeDocument/2006/relationships/hyperlink" Target="https://www.pro-football-reference.com/boxscores/201810140mia.htm" TargetMode="External"/><Relationship Id="rId329" Type="http://schemas.openxmlformats.org/officeDocument/2006/relationships/hyperlink" Target="https://www.pro-football-reference.com/teams/sfo/2018.htm" TargetMode="External"/><Relationship Id="rId480" Type="http://schemas.openxmlformats.org/officeDocument/2006/relationships/hyperlink" Target="https://www.pro-football-reference.com/boxscores/201811180rav.htm" TargetMode="External"/><Relationship Id="rId536" Type="http://schemas.openxmlformats.org/officeDocument/2006/relationships/hyperlink" Target="https://www.pro-football-reference.com/teams/sfo/2018.htm" TargetMode="External"/><Relationship Id="rId701" Type="http://schemas.openxmlformats.org/officeDocument/2006/relationships/hyperlink" Target="https://www.pro-football-reference.com/teams/mia/2018.htm" TargetMode="External"/><Relationship Id="rId68" Type="http://schemas.openxmlformats.org/officeDocument/2006/relationships/hyperlink" Target="https://www.pro-football-reference.com/teams/gnb/2018.htm" TargetMode="External"/><Relationship Id="rId133" Type="http://schemas.openxmlformats.org/officeDocument/2006/relationships/hyperlink" Target="https://www.pro-football-reference.com/teams/mia/2018.htm" TargetMode="External"/><Relationship Id="rId175" Type="http://schemas.openxmlformats.org/officeDocument/2006/relationships/hyperlink" Target="https://www.pro-football-reference.com/teams/gnb/2018.htm" TargetMode="External"/><Relationship Id="rId340" Type="http://schemas.openxmlformats.org/officeDocument/2006/relationships/hyperlink" Target="https://www.pro-football-reference.com/teams/kan/2018.htm" TargetMode="External"/><Relationship Id="rId578" Type="http://schemas.openxmlformats.org/officeDocument/2006/relationships/hyperlink" Target="https://www.pro-football-reference.com/teams/jax/2018.htm" TargetMode="External"/><Relationship Id="rId743" Type="http://schemas.openxmlformats.org/officeDocument/2006/relationships/hyperlink" Target="https://www.pro-football-reference.com/teams/crd/2018.htm" TargetMode="External"/><Relationship Id="rId200" Type="http://schemas.openxmlformats.org/officeDocument/2006/relationships/hyperlink" Target="https://www.pro-football-reference.com/teams/phi/2018.htm" TargetMode="External"/><Relationship Id="rId382" Type="http://schemas.openxmlformats.org/officeDocument/2006/relationships/hyperlink" Target="https://www.pro-football-reference.com/teams/mia/2018.htm" TargetMode="External"/><Relationship Id="rId438" Type="http://schemas.openxmlformats.org/officeDocument/2006/relationships/hyperlink" Target="https://www.pro-football-reference.com/boxscores/201811110cle.htm" TargetMode="External"/><Relationship Id="rId603" Type="http://schemas.openxmlformats.org/officeDocument/2006/relationships/hyperlink" Target="https://www.pro-football-reference.com/boxscores/201812090buf.htm" TargetMode="External"/><Relationship Id="rId645" Type="http://schemas.openxmlformats.org/officeDocument/2006/relationships/hyperlink" Target="https://www.pro-football-reference.com/boxscores/201812160chi.htm" TargetMode="External"/><Relationship Id="rId687" Type="http://schemas.openxmlformats.org/officeDocument/2006/relationships/hyperlink" Target="https://www.pro-football-reference.com/boxscores/201812230crd.htm" TargetMode="External"/><Relationship Id="rId242" Type="http://schemas.openxmlformats.org/officeDocument/2006/relationships/hyperlink" Target="https://www.pro-football-reference.com/teams/jax/2018.htm" TargetMode="External"/><Relationship Id="rId284" Type="http://schemas.openxmlformats.org/officeDocument/2006/relationships/hyperlink" Target="https://www.pro-football-reference.com/teams/cin/2018.htm" TargetMode="External"/><Relationship Id="rId491" Type="http://schemas.openxmlformats.org/officeDocument/2006/relationships/hyperlink" Target="https://www.pro-football-reference.com/teams/det/2018.htm" TargetMode="External"/><Relationship Id="rId505" Type="http://schemas.openxmlformats.org/officeDocument/2006/relationships/hyperlink" Target="https://www.pro-football-reference.com/teams/cle/2018.htm" TargetMode="External"/><Relationship Id="rId712" Type="http://schemas.openxmlformats.org/officeDocument/2006/relationships/hyperlink" Target="https://www.pro-football-reference.com/teams/dal/2018.htm" TargetMode="External"/><Relationship Id="rId37" Type="http://schemas.openxmlformats.org/officeDocument/2006/relationships/hyperlink" Target="https://www.pro-football-reference.com/teams/min/2018.htm" TargetMode="External"/><Relationship Id="rId79" Type="http://schemas.openxmlformats.org/officeDocument/2006/relationships/hyperlink" Target="https://www.pro-football-reference.com/teams/tam/2018.htm" TargetMode="External"/><Relationship Id="rId102" Type="http://schemas.openxmlformats.org/officeDocument/2006/relationships/hyperlink" Target="https://www.pro-football-reference.com/boxscores/201809230det.htm" TargetMode="External"/><Relationship Id="rId144" Type="http://schemas.openxmlformats.org/officeDocument/2006/relationships/hyperlink" Target="https://www.pro-football-reference.com/boxscores/201809240tam.htm" TargetMode="External"/><Relationship Id="rId547" Type="http://schemas.openxmlformats.org/officeDocument/2006/relationships/hyperlink" Target="https://www.pro-football-reference.com/teams/nyg/2018.htm" TargetMode="External"/><Relationship Id="rId589" Type="http://schemas.openxmlformats.org/officeDocument/2006/relationships/hyperlink" Target="https://www.pro-football-reference.com/teams/det/2018.htm" TargetMode="External"/><Relationship Id="rId754" Type="http://schemas.openxmlformats.org/officeDocument/2006/relationships/hyperlink" Target="https://www.pro-football-reference.com/teams/car/2018.htm" TargetMode="External"/><Relationship Id="rId90" Type="http://schemas.openxmlformats.org/officeDocument/2006/relationships/hyperlink" Target="https://www.pro-football-reference.com/boxscores/201809160atl.htm" TargetMode="External"/><Relationship Id="rId186" Type="http://schemas.openxmlformats.org/officeDocument/2006/relationships/hyperlink" Target="https://www.pro-football-reference.com/boxscores/201809300atl.htm" TargetMode="External"/><Relationship Id="rId351" Type="http://schemas.openxmlformats.org/officeDocument/2006/relationships/hyperlink" Target="https://www.pro-football-reference.com/boxscores/201810280car.htm" TargetMode="External"/><Relationship Id="rId393" Type="http://schemas.openxmlformats.org/officeDocument/2006/relationships/hyperlink" Target="https://www.pro-football-reference.com/boxscores/201811040rav.htm" TargetMode="External"/><Relationship Id="rId407" Type="http://schemas.openxmlformats.org/officeDocument/2006/relationships/hyperlink" Target="https://www.pro-football-reference.com/teams/phi/2018.htm" TargetMode="External"/><Relationship Id="rId449" Type="http://schemas.openxmlformats.org/officeDocument/2006/relationships/hyperlink" Target="https://www.pro-football-reference.com/teams/min/2018.htm" TargetMode="External"/><Relationship Id="rId614" Type="http://schemas.openxmlformats.org/officeDocument/2006/relationships/hyperlink" Target="https://www.pro-football-reference.com/teams/rav/2018.htm" TargetMode="External"/><Relationship Id="rId656" Type="http://schemas.openxmlformats.org/officeDocument/2006/relationships/hyperlink" Target="https://www.pro-football-reference.com/teams/det/2018.htm" TargetMode="External"/><Relationship Id="rId211" Type="http://schemas.openxmlformats.org/officeDocument/2006/relationships/hyperlink" Target="https://www.pro-football-reference.com/teams/buf/2018.htm" TargetMode="External"/><Relationship Id="rId253" Type="http://schemas.openxmlformats.org/officeDocument/2006/relationships/hyperlink" Target="https://www.pro-football-reference.com/teams/htx/2018.htm" TargetMode="External"/><Relationship Id="rId295" Type="http://schemas.openxmlformats.org/officeDocument/2006/relationships/hyperlink" Target="https://www.pro-football-reference.com/teams/min/2018.htm" TargetMode="External"/><Relationship Id="rId309" Type="http://schemas.openxmlformats.org/officeDocument/2006/relationships/hyperlink" Target="https://www.pro-football-reference.com/boxscores/201810210mia.htm" TargetMode="External"/><Relationship Id="rId460" Type="http://schemas.openxmlformats.org/officeDocument/2006/relationships/hyperlink" Target="https://www.pro-football-reference.com/teams/pit/2018.htm" TargetMode="External"/><Relationship Id="rId516" Type="http://schemas.openxmlformats.org/officeDocument/2006/relationships/hyperlink" Target="https://www.pro-football-reference.com/boxscores/201811250rav.htm" TargetMode="External"/><Relationship Id="rId698" Type="http://schemas.openxmlformats.org/officeDocument/2006/relationships/hyperlink" Target="https://www.pro-football-reference.com/teams/nyg/2018.htm" TargetMode="External"/><Relationship Id="rId48" Type="http://schemas.openxmlformats.org/officeDocument/2006/relationships/hyperlink" Target="https://www.pro-football-reference.com/boxscores/201809100det.htm" TargetMode="External"/><Relationship Id="rId113" Type="http://schemas.openxmlformats.org/officeDocument/2006/relationships/hyperlink" Target="https://www.pro-football-reference.com/teams/clt/2018.htm" TargetMode="External"/><Relationship Id="rId320" Type="http://schemas.openxmlformats.org/officeDocument/2006/relationships/hyperlink" Target="https://www.pro-football-reference.com/teams/nyg/2018.htm" TargetMode="External"/><Relationship Id="rId558" Type="http://schemas.openxmlformats.org/officeDocument/2006/relationships/hyperlink" Target="https://www.pro-football-reference.com/boxscores/201812020det.htm" TargetMode="External"/><Relationship Id="rId723" Type="http://schemas.openxmlformats.org/officeDocument/2006/relationships/hyperlink" Target="https://www.pro-football-reference.com/boxscores/201812300oti.htm" TargetMode="External"/><Relationship Id="rId765" Type="http://schemas.openxmlformats.org/officeDocument/2006/relationships/hyperlink" Target="https://www.pro-football-reference.com/boxscores/201812300htx.htm" TargetMode="External"/><Relationship Id="rId155" Type="http://schemas.openxmlformats.org/officeDocument/2006/relationships/hyperlink" Target="https://www.pro-football-reference.com/teams/sfo/2018.htm" TargetMode="External"/><Relationship Id="rId197" Type="http://schemas.openxmlformats.org/officeDocument/2006/relationships/hyperlink" Target="https://www.pro-football-reference.com/teams/sfo/2018.htm" TargetMode="External"/><Relationship Id="rId362" Type="http://schemas.openxmlformats.org/officeDocument/2006/relationships/hyperlink" Target="https://www.pro-football-reference.com/teams/buf/2018.htm" TargetMode="External"/><Relationship Id="rId418" Type="http://schemas.openxmlformats.org/officeDocument/2006/relationships/hyperlink" Target="https://www.pro-football-reference.com/teams/oti/2018.htm" TargetMode="External"/><Relationship Id="rId625" Type="http://schemas.openxmlformats.org/officeDocument/2006/relationships/hyperlink" Target="https://www.pro-football-reference.com/teams/sdg/2018.htm" TargetMode="External"/><Relationship Id="rId222" Type="http://schemas.openxmlformats.org/officeDocument/2006/relationships/hyperlink" Target="https://www.pro-football-reference.com/boxscores/201810070pit.htm" TargetMode="External"/><Relationship Id="rId264" Type="http://schemas.openxmlformats.org/officeDocument/2006/relationships/hyperlink" Target="https://www.pro-football-reference.com/boxscores/201810140min.htm" TargetMode="External"/><Relationship Id="rId471" Type="http://schemas.openxmlformats.org/officeDocument/2006/relationships/hyperlink" Target="https://www.pro-football-reference.com/boxscores/201811180was.htm" TargetMode="External"/><Relationship Id="rId667" Type="http://schemas.openxmlformats.org/officeDocument/2006/relationships/hyperlink" Target="https://www.pro-football-reference.com/teams/rav/2018.htm" TargetMode="External"/><Relationship Id="rId17" Type="http://schemas.openxmlformats.org/officeDocument/2006/relationships/hyperlink" Target="https://www.pro-football-reference.com/teams/sdg/2018.htm" TargetMode="External"/><Relationship Id="rId59" Type="http://schemas.openxmlformats.org/officeDocument/2006/relationships/hyperlink" Target="https://www.pro-football-reference.com/teams/rai/2018.htm" TargetMode="External"/><Relationship Id="rId124" Type="http://schemas.openxmlformats.org/officeDocument/2006/relationships/hyperlink" Target="https://www.pro-football-reference.com/teams/nor/2018.htm" TargetMode="External"/><Relationship Id="rId527" Type="http://schemas.openxmlformats.org/officeDocument/2006/relationships/hyperlink" Target="https://www.pro-football-reference.com/teams/oti/2018.htm" TargetMode="External"/><Relationship Id="rId569" Type="http://schemas.openxmlformats.org/officeDocument/2006/relationships/hyperlink" Target="https://www.pro-football-reference.com/teams/atl/2018.htm" TargetMode="External"/><Relationship Id="rId734" Type="http://schemas.openxmlformats.org/officeDocument/2006/relationships/hyperlink" Target="https://www.pro-football-reference.com/teams/rai/2018.htm" TargetMode="External"/><Relationship Id="rId70" Type="http://schemas.openxmlformats.org/officeDocument/2006/relationships/hyperlink" Target="https://www.pro-football-reference.com/teams/kan/2018.htm" TargetMode="External"/><Relationship Id="rId166" Type="http://schemas.openxmlformats.org/officeDocument/2006/relationships/hyperlink" Target="https://www.pro-football-reference.com/teams/chi/2018.htm" TargetMode="External"/><Relationship Id="rId331" Type="http://schemas.openxmlformats.org/officeDocument/2006/relationships/hyperlink" Target="https://www.pro-football-reference.com/teams/ram/2018.htm" TargetMode="External"/><Relationship Id="rId373" Type="http://schemas.openxmlformats.org/officeDocument/2006/relationships/hyperlink" Target="https://www.pro-football-reference.com/teams/htx/2018.htm" TargetMode="External"/><Relationship Id="rId429" Type="http://schemas.openxmlformats.org/officeDocument/2006/relationships/hyperlink" Target="https://www.pro-football-reference.com/boxscores/201811110tam.htm" TargetMode="External"/><Relationship Id="rId580" Type="http://schemas.openxmlformats.org/officeDocument/2006/relationships/hyperlink" Target="https://www.pro-football-reference.com/teams/chi/2018.htm" TargetMode="External"/><Relationship Id="rId636" Type="http://schemas.openxmlformats.org/officeDocument/2006/relationships/hyperlink" Target="https://www.pro-football-reference.com/boxscores/201812160ram.htm" TargetMode="External"/><Relationship Id="rId1" Type="http://schemas.openxmlformats.org/officeDocument/2006/relationships/hyperlink" Target="https://www.pro-football-reference.com/teams/phi/2018.htm" TargetMode="External"/><Relationship Id="rId233" Type="http://schemas.openxmlformats.org/officeDocument/2006/relationships/hyperlink" Target="https://www.pro-football-reference.com/teams/was/2018.htm" TargetMode="External"/><Relationship Id="rId440" Type="http://schemas.openxmlformats.org/officeDocument/2006/relationships/hyperlink" Target="https://www.pro-football-reference.com/teams/det/2018.htm" TargetMode="External"/><Relationship Id="rId678" Type="http://schemas.openxmlformats.org/officeDocument/2006/relationships/hyperlink" Target="https://www.pro-football-reference.com/boxscores/201812220oti.htm" TargetMode="External"/><Relationship Id="rId28" Type="http://schemas.openxmlformats.org/officeDocument/2006/relationships/hyperlink" Target="https://www.pro-football-reference.com/teams/cin/2018.htm" TargetMode="External"/><Relationship Id="rId275" Type="http://schemas.openxmlformats.org/officeDocument/2006/relationships/hyperlink" Target="https://www.pro-football-reference.com/teams/car/2018.htm" TargetMode="External"/><Relationship Id="rId300" Type="http://schemas.openxmlformats.org/officeDocument/2006/relationships/hyperlink" Target="https://www.pro-football-reference.com/boxscores/201810210jax.htm" TargetMode="External"/><Relationship Id="rId482" Type="http://schemas.openxmlformats.org/officeDocument/2006/relationships/hyperlink" Target="https://www.pro-football-reference.com/teams/kan/2018.htm" TargetMode="External"/><Relationship Id="rId538" Type="http://schemas.openxmlformats.org/officeDocument/2006/relationships/hyperlink" Target="https://www.pro-football-reference.com/teams/nwe/2018.htm" TargetMode="External"/><Relationship Id="rId703" Type="http://schemas.openxmlformats.org/officeDocument/2006/relationships/hyperlink" Target="https://www.pro-football-reference.com/teams/atl/2018.htm" TargetMode="External"/><Relationship Id="rId745" Type="http://schemas.openxmlformats.org/officeDocument/2006/relationships/hyperlink" Target="https://www.pro-football-reference.com/teams/phi/2018.htm" TargetMode="External"/><Relationship Id="rId81" Type="http://schemas.openxmlformats.org/officeDocument/2006/relationships/hyperlink" Target="https://www.pro-football-reference.com/boxscores/201809160tam.htm" TargetMode="External"/><Relationship Id="rId135" Type="http://schemas.openxmlformats.org/officeDocument/2006/relationships/hyperlink" Target="https://www.pro-football-reference.com/boxscores/201809230mia.htm" TargetMode="External"/><Relationship Id="rId177" Type="http://schemas.openxmlformats.org/officeDocument/2006/relationships/hyperlink" Target="https://www.pro-football-reference.com/boxscores/201809300gnb.htm" TargetMode="External"/><Relationship Id="rId342" Type="http://schemas.openxmlformats.org/officeDocument/2006/relationships/hyperlink" Target="https://www.pro-football-reference.com/boxscores/201810280kan.htm" TargetMode="External"/><Relationship Id="rId384" Type="http://schemas.openxmlformats.org/officeDocument/2006/relationships/hyperlink" Target="https://www.pro-football-reference.com/boxscores/201811040mia.htm" TargetMode="External"/><Relationship Id="rId591" Type="http://schemas.openxmlformats.org/officeDocument/2006/relationships/hyperlink" Target="https://www.pro-football-reference.com/boxscores/201812090crd.htm" TargetMode="External"/><Relationship Id="rId605" Type="http://schemas.openxmlformats.org/officeDocument/2006/relationships/hyperlink" Target="https://www.pro-football-reference.com/teams/nwe/2018.htm" TargetMode="External"/><Relationship Id="rId202" Type="http://schemas.openxmlformats.org/officeDocument/2006/relationships/hyperlink" Target="https://www.pro-football-reference.com/teams/ram/2018.htm" TargetMode="External"/><Relationship Id="rId244" Type="http://schemas.openxmlformats.org/officeDocument/2006/relationships/hyperlink" Target="https://www.pro-football-reference.com/teams/rav/2018.htm" TargetMode="External"/><Relationship Id="rId647" Type="http://schemas.openxmlformats.org/officeDocument/2006/relationships/hyperlink" Target="https://www.pro-football-reference.com/teams/mia/2018.htm" TargetMode="External"/><Relationship Id="rId689" Type="http://schemas.openxmlformats.org/officeDocument/2006/relationships/hyperlink" Target="https://www.pro-football-reference.com/teams/sfo/2018.htm" TargetMode="External"/><Relationship Id="rId39" Type="http://schemas.openxmlformats.org/officeDocument/2006/relationships/hyperlink" Target="https://www.pro-football-reference.com/boxscores/201809090min.htm" TargetMode="External"/><Relationship Id="rId286" Type="http://schemas.openxmlformats.org/officeDocument/2006/relationships/hyperlink" Target="https://www.pro-football-reference.com/teams/was/2018.htm" TargetMode="External"/><Relationship Id="rId451" Type="http://schemas.openxmlformats.org/officeDocument/2006/relationships/hyperlink" Target="https://www.pro-football-reference.com/teams/nor/2018.htm" TargetMode="External"/><Relationship Id="rId493" Type="http://schemas.openxmlformats.org/officeDocument/2006/relationships/hyperlink" Target="https://www.pro-football-reference.com/teams/min/2018.htm" TargetMode="External"/><Relationship Id="rId507" Type="http://schemas.openxmlformats.org/officeDocument/2006/relationships/hyperlink" Target="https://www.pro-football-reference.com/boxscores/201811250cin.htm" TargetMode="External"/><Relationship Id="rId549" Type="http://schemas.openxmlformats.org/officeDocument/2006/relationships/hyperlink" Target="https://www.pro-football-reference.com/boxscores/201812020nyg.htm" TargetMode="External"/><Relationship Id="rId714" Type="http://schemas.openxmlformats.org/officeDocument/2006/relationships/hyperlink" Target="https://www.pro-football-reference.com/boxscores/201812230dal.htm" TargetMode="External"/><Relationship Id="rId756" Type="http://schemas.openxmlformats.org/officeDocument/2006/relationships/hyperlink" Target="https://www.pro-football-reference.com/boxscores/201812300nor.htm" TargetMode="External"/><Relationship Id="rId50" Type="http://schemas.openxmlformats.org/officeDocument/2006/relationships/hyperlink" Target="https://www.pro-football-reference.com/teams/rav/2018.htm" TargetMode="External"/><Relationship Id="rId104" Type="http://schemas.openxmlformats.org/officeDocument/2006/relationships/hyperlink" Target="https://www.pro-football-reference.com/teams/crd/2018.htm" TargetMode="External"/><Relationship Id="rId146" Type="http://schemas.openxmlformats.org/officeDocument/2006/relationships/hyperlink" Target="https://www.pro-football-reference.com/teams/min/2018.htm" TargetMode="External"/><Relationship Id="rId188" Type="http://schemas.openxmlformats.org/officeDocument/2006/relationships/hyperlink" Target="https://www.pro-football-reference.com/teams/den/2018.htm" TargetMode="External"/><Relationship Id="rId311" Type="http://schemas.openxmlformats.org/officeDocument/2006/relationships/hyperlink" Target="https://www.pro-football-reference.com/teams/chi/2018.htm" TargetMode="External"/><Relationship Id="rId353" Type="http://schemas.openxmlformats.org/officeDocument/2006/relationships/hyperlink" Target="https://www.pro-football-reference.com/teams/det/2018.htm" TargetMode="External"/><Relationship Id="rId395" Type="http://schemas.openxmlformats.org/officeDocument/2006/relationships/hyperlink" Target="https://www.pro-football-reference.com/teams/det/2018.htm" TargetMode="External"/><Relationship Id="rId409" Type="http://schemas.openxmlformats.org/officeDocument/2006/relationships/hyperlink" Target="https://www.pro-football-reference.com/teams/ram/2018.htm" TargetMode="External"/><Relationship Id="rId560" Type="http://schemas.openxmlformats.org/officeDocument/2006/relationships/hyperlink" Target="https://www.pro-football-reference.com/teams/cle/2018.htm" TargetMode="External"/><Relationship Id="rId92" Type="http://schemas.openxmlformats.org/officeDocument/2006/relationships/hyperlink" Target="https://www.pro-football-reference.com/teams/nyj/2018.htm" TargetMode="External"/><Relationship Id="rId213" Type="http://schemas.openxmlformats.org/officeDocument/2006/relationships/hyperlink" Target="https://www.pro-football-reference.com/boxscores/201810070buf.htm" TargetMode="External"/><Relationship Id="rId420" Type="http://schemas.openxmlformats.org/officeDocument/2006/relationships/hyperlink" Target="https://www.pro-football-reference.com/boxscores/201811110oti.htm" TargetMode="External"/><Relationship Id="rId616" Type="http://schemas.openxmlformats.org/officeDocument/2006/relationships/hyperlink" Target="https://www.pro-football-reference.com/teams/nor/2018.htm" TargetMode="External"/><Relationship Id="rId658" Type="http://schemas.openxmlformats.org/officeDocument/2006/relationships/hyperlink" Target="https://www.pro-football-reference.com/teams/was/2018.htm" TargetMode="External"/><Relationship Id="rId255" Type="http://schemas.openxmlformats.org/officeDocument/2006/relationships/hyperlink" Target="https://www.pro-football-reference.com/boxscores/201810140htx.htm" TargetMode="External"/><Relationship Id="rId297" Type="http://schemas.openxmlformats.org/officeDocument/2006/relationships/hyperlink" Target="https://www.pro-football-reference.com/boxscores/201810210nyj.htm" TargetMode="External"/><Relationship Id="rId462" Type="http://schemas.openxmlformats.org/officeDocument/2006/relationships/hyperlink" Target="https://www.pro-football-reference.com/boxscores/201811180jax.htm" TargetMode="External"/><Relationship Id="rId518" Type="http://schemas.openxmlformats.org/officeDocument/2006/relationships/hyperlink" Target="https://www.pro-football-reference.com/teams/car/2018.htm" TargetMode="External"/><Relationship Id="rId725" Type="http://schemas.openxmlformats.org/officeDocument/2006/relationships/hyperlink" Target="https://www.pro-football-reference.com/teams/min/2018.htm" TargetMode="External"/><Relationship Id="rId115" Type="http://schemas.openxmlformats.org/officeDocument/2006/relationships/hyperlink" Target="https://www.pro-football-reference.com/teams/kan/2018.htm" TargetMode="External"/><Relationship Id="rId157" Type="http://schemas.openxmlformats.org/officeDocument/2006/relationships/hyperlink" Target="https://www.pro-football-reference.com/teams/rai/2018.htm" TargetMode="External"/><Relationship Id="rId322" Type="http://schemas.openxmlformats.org/officeDocument/2006/relationships/hyperlink" Target="https://www.pro-football-reference.com/teams/htx/2018.htm" TargetMode="External"/><Relationship Id="rId364" Type="http://schemas.openxmlformats.org/officeDocument/2006/relationships/hyperlink" Target="https://www.pro-football-reference.com/teams/sfo/2018.htm" TargetMode="External"/><Relationship Id="rId767" Type="http://schemas.openxmlformats.org/officeDocument/2006/relationships/hyperlink" Target="https://www.pro-football-reference.com/teams/tam/2018.htm" TargetMode="External"/><Relationship Id="rId61" Type="http://schemas.openxmlformats.org/officeDocument/2006/relationships/hyperlink" Target="https://www.pro-football-reference.com/teams/ram/2018.htm" TargetMode="External"/><Relationship Id="rId199" Type="http://schemas.openxmlformats.org/officeDocument/2006/relationships/hyperlink" Target="https://www.pro-football-reference.com/teams/min/2018.htm" TargetMode="External"/><Relationship Id="rId571" Type="http://schemas.openxmlformats.org/officeDocument/2006/relationships/hyperlink" Target="https://www.pro-football-reference.com/teams/crd/2018.htm" TargetMode="External"/><Relationship Id="rId627" Type="http://schemas.openxmlformats.org/officeDocument/2006/relationships/hyperlink" Target="https://www.pro-football-reference.com/boxscores/201812130kan.htm" TargetMode="External"/><Relationship Id="rId669" Type="http://schemas.openxmlformats.org/officeDocument/2006/relationships/hyperlink" Target="https://www.pro-football-reference.com/boxscores/201812160rav.htm" TargetMode="External"/><Relationship Id="rId19" Type="http://schemas.openxmlformats.org/officeDocument/2006/relationships/hyperlink" Target="https://www.pro-football-reference.com/teams/pit/2018.htm" TargetMode="External"/><Relationship Id="rId224" Type="http://schemas.openxmlformats.org/officeDocument/2006/relationships/hyperlink" Target="https://www.pro-football-reference.com/teams/mia/2018.htm" TargetMode="External"/><Relationship Id="rId266" Type="http://schemas.openxmlformats.org/officeDocument/2006/relationships/hyperlink" Target="https://www.pro-football-reference.com/teams/rai/2018.htm" TargetMode="External"/><Relationship Id="rId431" Type="http://schemas.openxmlformats.org/officeDocument/2006/relationships/hyperlink" Target="https://www.pro-football-reference.com/teams/jax/2018.htm" TargetMode="External"/><Relationship Id="rId473" Type="http://schemas.openxmlformats.org/officeDocument/2006/relationships/hyperlink" Target="https://www.pro-football-reference.com/teams/oti/2018.htm" TargetMode="External"/><Relationship Id="rId529" Type="http://schemas.openxmlformats.org/officeDocument/2006/relationships/hyperlink" Target="https://www.pro-football-reference.com/teams/dal/2018.htm" TargetMode="External"/><Relationship Id="rId680" Type="http://schemas.openxmlformats.org/officeDocument/2006/relationships/hyperlink" Target="https://www.pro-football-reference.com/teams/kan/2018.htm" TargetMode="External"/><Relationship Id="rId736" Type="http://schemas.openxmlformats.org/officeDocument/2006/relationships/hyperlink" Target="https://www.pro-football-reference.com/teams/ram/2018.htm" TargetMode="External"/><Relationship Id="rId30" Type="http://schemas.openxmlformats.org/officeDocument/2006/relationships/hyperlink" Target="https://www.pro-football-reference.com/boxscores/201809090clt.htm" TargetMode="External"/><Relationship Id="rId126" Type="http://schemas.openxmlformats.org/officeDocument/2006/relationships/hyperlink" Target="https://www.pro-football-reference.com/boxscores/201809230atl.htm" TargetMode="External"/><Relationship Id="rId168" Type="http://schemas.openxmlformats.org/officeDocument/2006/relationships/hyperlink" Target="https://www.pro-football-reference.com/boxscores/201809300chi.htm" TargetMode="External"/><Relationship Id="rId333" Type="http://schemas.openxmlformats.org/officeDocument/2006/relationships/hyperlink" Target="https://www.pro-football-reference.com/boxscores/201810280ram.htm" TargetMode="External"/><Relationship Id="rId540" Type="http://schemas.openxmlformats.org/officeDocument/2006/relationships/hyperlink" Target="https://www.pro-football-reference.com/boxscores/201812020nwe.htm" TargetMode="External"/><Relationship Id="rId72" Type="http://schemas.openxmlformats.org/officeDocument/2006/relationships/hyperlink" Target="https://www.pro-football-reference.com/boxscores/201809160pit.htm" TargetMode="External"/><Relationship Id="rId375" Type="http://schemas.openxmlformats.org/officeDocument/2006/relationships/hyperlink" Target="https://www.pro-football-reference.com/boxscores/201811040den.htm" TargetMode="External"/><Relationship Id="rId582" Type="http://schemas.openxmlformats.org/officeDocument/2006/relationships/hyperlink" Target="https://www.pro-football-reference.com/boxscores/201812090chi.htm" TargetMode="External"/><Relationship Id="rId638" Type="http://schemas.openxmlformats.org/officeDocument/2006/relationships/hyperlink" Target="https://www.pro-football-reference.com/teams/nwe/2018.htm" TargetMode="External"/><Relationship Id="rId3" Type="http://schemas.openxmlformats.org/officeDocument/2006/relationships/hyperlink" Target="https://www.pro-football-reference.com/boxscores/201809060phi.htm" TargetMode="External"/><Relationship Id="rId235" Type="http://schemas.openxmlformats.org/officeDocument/2006/relationships/hyperlink" Target="https://www.pro-football-reference.com/teams/phi/2018.htm" TargetMode="External"/><Relationship Id="rId277" Type="http://schemas.openxmlformats.org/officeDocument/2006/relationships/hyperlink" Target="https://www.pro-football-reference.com/teams/gnb/2018.htm" TargetMode="External"/><Relationship Id="rId400" Type="http://schemas.openxmlformats.org/officeDocument/2006/relationships/hyperlink" Target="https://www.pro-football-reference.com/teams/oti/2018.htm" TargetMode="External"/><Relationship Id="rId442" Type="http://schemas.openxmlformats.org/officeDocument/2006/relationships/hyperlink" Target="https://www.pro-football-reference.com/teams/nyg/2018.htm" TargetMode="External"/><Relationship Id="rId484" Type="http://schemas.openxmlformats.org/officeDocument/2006/relationships/hyperlink" Target="https://www.pro-football-reference.com/teams/nor/2018.htm" TargetMode="External"/><Relationship Id="rId705" Type="http://schemas.openxmlformats.org/officeDocument/2006/relationships/hyperlink" Target="https://www.pro-football-reference.com/boxscores/201812230car.htm" TargetMode="External"/><Relationship Id="rId137" Type="http://schemas.openxmlformats.org/officeDocument/2006/relationships/hyperlink" Target="https://www.pro-football-reference.com/teams/cin/2018.htm" TargetMode="External"/><Relationship Id="rId302" Type="http://schemas.openxmlformats.org/officeDocument/2006/relationships/hyperlink" Target="https://www.pro-football-reference.com/teams/cle/2018.htm" TargetMode="External"/><Relationship Id="rId344" Type="http://schemas.openxmlformats.org/officeDocument/2006/relationships/hyperlink" Target="https://www.pro-football-reference.com/teams/tam/2018.htm" TargetMode="External"/><Relationship Id="rId691" Type="http://schemas.openxmlformats.org/officeDocument/2006/relationships/hyperlink" Target="https://www.pro-football-reference.com/teams/nwe/2018.htm" TargetMode="External"/><Relationship Id="rId747" Type="http://schemas.openxmlformats.org/officeDocument/2006/relationships/hyperlink" Target="https://www.pro-football-reference.com/boxscores/201812300was.htm" TargetMode="External"/><Relationship Id="rId41" Type="http://schemas.openxmlformats.org/officeDocument/2006/relationships/hyperlink" Target="https://www.pro-football-reference.com/teams/htx/2018.htm" TargetMode="External"/><Relationship Id="rId83" Type="http://schemas.openxmlformats.org/officeDocument/2006/relationships/hyperlink" Target="https://www.pro-football-reference.com/teams/cle/2018.htm" TargetMode="External"/><Relationship Id="rId179" Type="http://schemas.openxmlformats.org/officeDocument/2006/relationships/hyperlink" Target="https://www.pro-football-reference.com/teams/nyj/2018.htm" TargetMode="External"/><Relationship Id="rId386" Type="http://schemas.openxmlformats.org/officeDocument/2006/relationships/hyperlink" Target="https://www.pro-football-reference.com/teams/cle/2018.htm" TargetMode="External"/><Relationship Id="rId551" Type="http://schemas.openxmlformats.org/officeDocument/2006/relationships/hyperlink" Target="https://www.pro-football-reference.com/teams/clt/2018.htm" TargetMode="External"/><Relationship Id="rId593" Type="http://schemas.openxmlformats.org/officeDocument/2006/relationships/hyperlink" Target="https://www.pro-football-reference.com/teams/den/2018.htm" TargetMode="External"/><Relationship Id="rId607" Type="http://schemas.openxmlformats.org/officeDocument/2006/relationships/hyperlink" Target="https://www.pro-football-reference.com/teams/gnb/2018.htm" TargetMode="External"/><Relationship Id="rId649" Type="http://schemas.openxmlformats.org/officeDocument/2006/relationships/hyperlink" Target="https://www.pro-football-reference.com/teams/clt/2018.htm" TargetMode="External"/><Relationship Id="rId190" Type="http://schemas.openxmlformats.org/officeDocument/2006/relationships/hyperlink" Target="https://www.pro-football-reference.com/teams/nwe/2018.htm" TargetMode="External"/><Relationship Id="rId204" Type="http://schemas.openxmlformats.org/officeDocument/2006/relationships/hyperlink" Target="https://www.pro-football-reference.com/boxscores/201810070sea.htm" TargetMode="External"/><Relationship Id="rId246" Type="http://schemas.openxmlformats.org/officeDocument/2006/relationships/hyperlink" Target="https://www.pro-football-reference.com/boxscores/201810140oti.htm" TargetMode="External"/><Relationship Id="rId288" Type="http://schemas.openxmlformats.org/officeDocument/2006/relationships/hyperlink" Target="https://www.pro-football-reference.com/boxscores/201810210was.htm" TargetMode="External"/><Relationship Id="rId411" Type="http://schemas.openxmlformats.org/officeDocument/2006/relationships/hyperlink" Target="https://www.pro-football-reference.com/boxscores/201811110ram.htm" TargetMode="External"/><Relationship Id="rId453" Type="http://schemas.openxmlformats.org/officeDocument/2006/relationships/hyperlink" Target="https://www.pro-football-reference.com/boxscores/201811180nor.htm" TargetMode="External"/><Relationship Id="rId509" Type="http://schemas.openxmlformats.org/officeDocument/2006/relationships/hyperlink" Target="https://www.pro-football-reference.com/teams/nyj/2018.htm" TargetMode="External"/><Relationship Id="rId660" Type="http://schemas.openxmlformats.org/officeDocument/2006/relationships/hyperlink" Target="https://www.pro-football-reference.com/boxscores/201812160jax.htm" TargetMode="External"/><Relationship Id="rId106" Type="http://schemas.openxmlformats.org/officeDocument/2006/relationships/hyperlink" Target="https://www.pro-football-reference.com/teams/sea/2018.htm" TargetMode="External"/><Relationship Id="rId313" Type="http://schemas.openxmlformats.org/officeDocument/2006/relationships/hyperlink" Target="https://www.pro-football-reference.com/teams/car/2018.htm" TargetMode="External"/><Relationship Id="rId495" Type="http://schemas.openxmlformats.org/officeDocument/2006/relationships/hyperlink" Target="https://www.pro-football-reference.com/boxscores/201811250min.htm" TargetMode="External"/><Relationship Id="rId716" Type="http://schemas.openxmlformats.org/officeDocument/2006/relationships/hyperlink" Target="https://www.pro-football-reference.com/teams/nyj/2018.htm" TargetMode="External"/><Relationship Id="rId758" Type="http://schemas.openxmlformats.org/officeDocument/2006/relationships/hyperlink" Target="https://www.pro-football-reference.com/teams/mia/2018.htm" TargetMode="External"/><Relationship Id="rId10" Type="http://schemas.openxmlformats.org/officeDocument/2006/relationships/hyperlink" Target="https://www.pro-football-reference.com/teams/was/2018.htm" TargetMode="External"/><Relationship Id="rId52" Type="http://schemas.openxmlformats.org/officeDocument/2006/relationships/hyperlink" Target="https://www.pro-football-reference.com/teams/dal/2018.htm" TargetMode="External"/><Relationship Id="rId94" Type="http://schemas.openxmlformats.org/officeDocument/2006/relationships/hyperlink" Target="https://www.pro-football-reference.com/teams/chi/2018.htm" TargetMode="External"/><Relationship Id="rId148" Type="http://schemas.openxmlformats.org/officeDocument/2006/relationships/hyperlink" Target="https://www.pro-football-reference.com/teams/rav/2018.htm" TargetMode="External"/><Relationship Id="rId355" Type="http://schemas.openxmlformats.org/officeDocument/2006/relationships/hyperlink" Target="https://www.pro-football-reference.com/teams/chi/2018.htm" TargetMode="External"/><Relationship Id="rId397" Type="http://schemas.openxmlformats.org/officeDocument/2006/relationships/hyperlink" Target="https://www.pro-football-reference.com/teams/car/2018.htm" TargetMode="External"/><Relationship Id="rId520" Type="http://schemas.openxmlformats.org/officeDocument/2006/relationships/hyperlink" Target="https://www.pro-football-reference.com/teams/phi/2018.htm" TargetMode="External"/><Relationship Id="rId562" Type="http://schemas.openxmlformats.org/officeDocument/2006/relationships/hyperlink" Target="https://www.pro-football-reference.com/teams/mia/2018.htm" TargetMode="External"/><Relationship Id="rId618" Type="http://schemas.openxmlformats.org/officeDocument/2006/relationships/hyperlink" Target="https://www.pro-football-reference.com/boxscores/201812090tam.htm" TargetMode="External"/><Relationship Id="rId215" Type="http://schemas.openxmlformats.org/officeDocument/2006/relationships/hyperlink" Target="https://www.pro-football-reference.com/teams/den/2018.htm" TargetMode="External"/><Relationship Id="rId257" Type="http://schemas.openxmlformats.org/officeDocument/2006/relationships/hyperlink" Target="https://www.pro-football-reference.com/teams/cin/2018.htm" TargetMode="External"/><Relationship Id="rId422" Type="http://schemas.openxmlformats.org/officeDocument/2006/relationships/hyperlink" Target="https://www.pro-football-reference.com/teams/nyj/2018.htm" TargetMode="External"/><Relationship Id="rId464" Type="http://schemas.openxmlformats.org/officeDocument/2006/relationships/hyperlink" Target="https://www.pro-football-reference.com/teams/tam/2018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I1234"/>
  <sheetViews>
    <sheetView tabSelected="1" workbookViewId="0"/>
  </sheetViews>
  <sheetFormatPr defaultRowHeight="14.4"/>
  <cols>
    <col min="1" max="1" width="5.77734375" bestFit="1" customWidth="1"/>
    <col min="2" max="2" width="4.77734375" bestFit="1" customWidth="1"/>
    <col min="3" max="3" width="10.5546875" style="130" bestFit="1" customWidth="1"/>
    <col min="4" max="4" width="8.21875" bestFit="1" customWidth="1"/>
    <col min="5" max="5" width="20" bestFit="1" customWidth="1"/>
    <col min="6" max="6" width="2.77734375" bestFit="1" customWidth="1"/>
    <col min="7" max="7" width="20" bestFit="1" customWidth="1"/>
    <col min="8" max="8" width="9.88671875" bestFit="1" customWidth="1"/>
    <col min="9" max="9" width="8" style="134" bestFit="1" customWidth="1"/>
    <col min="10" max="10" width="8.33203125" bestFit="1" customWidth="1"/>
    <col min="11" max="11" width="9.33203125" bestFit="1" customWidth="1"/>
    <col min="12" max="12" width="5.109375" bestFit="1" customWidth="1"/>
    <col min="13" max="13" width="9.6640625" bestFit="1" customWidth="1"/>
    <col min="14" max="14" width="4.21875" bestFit="1" customWidth="1"/>
    <col min="15" max="16" width="20" bestFit="1" customWidth="1"/>
    <col min="17" max="17" width="12.109375" bestFit="1" customWidth="1"/>
    <col min="18" max="18" width="11.88671875" bestFit="1" customWidth="1"/>
    <col min="19" max="20" width="22.44140625" customWidth="1"/>
    <col min="21" max="21" width="9.33203125" bestFit="1" customWidth="1"/>
    <col min="22" max="22" width="20" bestFit="1" customWidth="1"/>
    <col min="23" max="23" width="9.5546875" bestFit="1" customWidth="1"/>
    <col min="24" max="25" width="10.44140625" bestFit="1" customWidth="1"/>
    <col min="26" max="26" width="19" bestFit="1" customWidth="1"/>
    <col min="27" max="28" width="16.88671875" customWidth="1"/>
    <col min="29" max="29" width="17.5546875" bestFit="1" customWidth="1"/>
    <col min="30" max="30" width="12.77734375" bestFit="1" customWidth="1"/>
    <col min="31" max="31" width="19" bestFit="1" customWidth="1"/>
    <col min="32" max="32" width="12.77734375" customWidth="1"/>
    <col min="33" max="33" width="12.21875" bestFit="1" customWidth="1"/>
    <col min="34" max="34" width="17.5546875" bestFit="1" customWidth="1"/>
    <col min="35" max="36" width="12.77734375" customWidth="1"/>
    <col min="37" max="37" width="14.44140625" bestFit="1" customWidth="1"/>
    <col min="38" max="38" width="11.21875" bestFit="1" customWidth="1"/>
    <col min="39" max="39" width="15.88671875" bestFit="1" customWidth="1"/>
    <col min="40" max="40" width="12.5546875" bestFit="1" customWidth="1"/>
    <col min="41" max="41" width="15.88671875" customWidth="1"/>
    <col min="42" max="42" width="13.88671875" bestFit="1" customWidth="1"/>
    <col min="43" max="43" width="14.109375" customWidth="1"/>
    <col min="44" max="44" width="16.21875" bestFit="1" customWidth="1"/>
    <col min="45" max="45" width="20" bestFit="1" customWidth="1"/>
    <col min="46" max="46" width="15.21875" bestFit="1" customWidth="1"/>
    <col min="47" max="47" width="14.44140625" bestFit="1" customWidth="1"/>
    <col min="49" max="49" width="16.109375" bestFit="1" customWidth="1"/>
    <col min="50" max="50" width="12.6640625" bestFit="1" customWidth="1"/>
    <col min="51" max="51" width="15.44140625" customWidth="1"/>
    <col min="52" max="52" width="19.5546875" bestFit="1" customWidth="1"/>
    <col min="53" max="53" width="21.77734375" bestFit="1" customWidth="1"/>
    <col min="54" max="54" width="11.44140625" bestFit="1" customWidth="1"/>
    <col min="55" max="55" width="6.88671875" bestFit="1" customWidth="1"/>
    <col min="56" max="56" width="17.5546875" bestFit="1" customWidth="1"/>
    <col min="57" max="57" width="10.33203125" customWidth="1"/>
    <col min="58" max="58" width="20.21875" bestFit="1" customWidth="1"/>
    <col min="59" max="59" width="15.5546875" bestFit="1" customWidth="1"/>
    <col min="60" max="60" width="12.33203125" bestFit="1" customWidth="1"/>
    <col min="61" max="61" width="14.6640625" bestFit="1" customWidth="1"/>
    <col min="62" max="63" width="15.5546875" bestFit="1" customWidth="1"/>
    <col min="64" max="64" width="12.33203125" bestFit="1" customWidth="1"/>
    <col min="66" max="66" width="12.44140625" bestFit="1" customWidth="1"/>
    <col min="67" max="68" width="8.33203125" customWidth="1"/>
    <col min="69" max="69" width="12" style="15" bestFit="1" customWidth="1"/>
    <col min="70" max="70" width="12.77734375" style="15" bestFit="1" customWidth="1"/>
    <col min="71" max="71" width="9.44140625" style="15" bestFit="1" customWidth="1"/>
    <col min="72" max="72" width="12" bestFit="1" customWidth="1"/>
    <col min="73" max="74" width="12" style="15" bestFit="1" customWidth="1"/>
    <col min="75" max="75" width="8.88671875" style="15"/>
    <col min="76" max="76" width="12" style="105" customWidth="1"/>
    <col min="77" max="85" width="12" style="15" customWidth="1"/>
    <col min="86" max="88" width="12" style="105" customWidth="1"/>
    <col min="93" max="93" width="10" bestFit="1" customWidth="1"/>
    <col min="94" max="94" width="10.6640625" bestFit="1" customWidth="1"/>
    <col min="96" max="96" width="11.109375" bestFit="1" customWidth="1"/>
    <col min="97" max="98" width="11.109375" customWidth="1"/>
    <col min="99" max="99" width="9.88671875" bestFit="1" customWidth="1"/>
    <col min="100" max="100" width="10.109375" bestFit="1" customWidth="1"/>
    <col min="101" max="101" width="14.109375" bestFit="1" customWidth="1"/>
    <col min="102" max="102" width="15.5546875" bestFit="1" customWidth="1"/>
    <col min="103" max="103" width="15.5546875" customWidth="1"/>
    <col min="105" max="105" width="15.44140625" bestFit="1" customWidth="1"/>
    <col min="106" max="106" width="16.44140625" bestFit="1" customWidth="1"/>
    <col min="107" max="107" width="9.44140625" style="124" bestFit="1" customWidth="1"/>
    <col min="108" max="108" width="12.5546875" bestFit="1" customWidth="1"/>
    <col min="109" max="109" width="12.77734375" bestFit="1" customWidth="1"/>
    <col min="110" max="110" width="12.5546875" style="125" bestFit="1" customWidth="1"/>
    <col min="111" max="111" width="12.77734375" bestFit="1" customWidth="1"/>
    <col min="112" max="112" width="10.6640625" style="10" bestFit="1" customWidth="1"/>
    <col min="113" max="113" width="11" bestFit="1" customWidth="1"/>
    <col min="114" max="114" width="8.88671875" style="126"/>
    <col min="115" max="115" width="10.21875" bestFit="1" customWidth="1"/>
    <col min="116" max="116" width="8.88671875" style="124"/>
    <col min="120" max="120" width="8.77734375" style="124" bestFit="1" customWidth="1"/>
    <col min="121" max="121" width="12.6640625" style="124" bestFit="1" customWidth="1"/>
    <col min="158" max="158" width="12.6640625" bestFit="1" customWidth="1"/>
  </cols>
  <sheetData>
    <row r="1" spans="1:163">
      <c r="X1" s="3" t="s">
        <v>134</v>
      </c>
      <c r="Y1" s="3" t="s">
        <v>135</v>
      </c>
      <c r="Z1" s="9" t="s">
        <v>13</v>
      </c>
      <c r="AA1" s="9" t="s">
        <v>14</v>
      </c>
      <c r="AB1" s="9" t="s">
        <v>15</v>
      </c>
      <c r="AC1" s="9" t="s">
        <v>16</v>
      </c>
      <c r="AD1" s="9" t="s">
        <v>17</v>
      </c>
      <c r="AE1" s="9" t="s">
        <v>18</v>
      </c>
      <c r="AF1" s="9" t="s">
        <v>19</v>
      </c>
      <c r="AG1" s="9" t="s">
        <v>20</v>
      </c>
      <c r="AH1" s="9" t="s">
        <v>21</v>
      </c>
      <c r="AI1" s="31"/>
      <c r="AJ1" s="31"/>
      <c r="AK1" s="31"/>
      <c r="AP1" s="9" t="s">
        <v>22</v>
      </c>
      <c r="AQ1" s="9" t="s">
        <v>23</v>
      </c>
      <c r="AR1" s="9" t="s">
        <v>24</v>
      </c>
      <c r="AS1" s="9" t="s">
        <v>25</v>
      </c>
      <c r="AT1" s="45" t="s">
        <v>26</v>
      </c>
      <c r="AU1" s="45" t="s">
        <v>27</v>
      </c>
      <c r="AV1" s="9" t="s">
        <v>28</v>
      </c>
      <c r="AW1" s="46"/>
      <c r="AX1" s="8"/>
      <c r="AY1" s="33"/>
      <c r="AZ1" s="8"/>
      <c r="BA1" s="8"/>
      <c r="BB1" s="8"/>
      <c r="BC1" s="8"/>
      <c r="BD1" s="8"/>
      <c r="BE1" s="8"/>
      <c r="BF1" s="19"/>
      <c r="BG1" s="8"/>
      <c r="BH1" s="8"/>
      <c r="BI1" s="47"/>
      <c r="BJ1" s="48"/>
      <c r="BK1" s="48"/>
      <c r="BL1" s="8"/>
      <c r="BM1" s="8"/>
      <c r="BN1" s="19"/>
      <c r="BO1" s="8"/>
      <c r="BP1" s="8"/>
      <c r="BQ1" s="49"/>
      <c r="BR1" s="49"/>
      <c r="BS1" s="49"/>
      <c r="BT1" s="50"/>
      <c r="BU1" s="50"/>
      <c r="BV1" s="50"/>
      <c r="BW1" s="49"/>
      <c r="BX1" s="50"/>
      <c r="BY1" s="50"/>
      <c r="BZ1" s="50"/>
      <c r="CA1" s="51"/>
      <c r="CB1" s="50"/>
      <c r="CC1" s="50"/>
      <c r="CD1" s="50"/>
      <c r="CE1" s="50"/>
      <c r="CF1" s="50"/>
      <c r="CG1" s="50"/>
      <c r="CH1" s="50"/>
      <c r="CI1" s="50"/>
      <c r="CJ1" s="50"/>
      <c r="CK1" s="51"/>
      <c r="CL1" s="51"/>
      <c r="CM1" s="52"/>
      <c r="CN1" s="49"/>
      <c r="CO1" s="49"/>
      <c r="CP1" s="49"/>
      <c r="CQ1" s="50"/>
      <c r="CR1" s="51"/>
      <c r="CS1" s="50"/>
      <c r="CT1" s="49"/>
      <c r="CU1" s="53"/>
      <c r="CV1" s="50"/>
      <c r="CW1" s="50"/>
      <c r="CX1" s="50"/>
      <c r="CY1" s="49"/>
      <c r="CZ1" s="54"/>
      <c r="DA1" s="49"/>
      <c r="DB1" s="49"/>
      <c r="DC1" s="49"/>
      <c r="DD1" s="50"/>
      <c r="DE1" s="55"/>
      <c r="DF1" s="56"/>
      <c r="DG1" s="50"/>
      <c r="DH1" s="54"/>
      <c r="DI1" s="57"/>
      <c r="DJ1" s="49"/>
      <c r="DK1" s="54"/>
      <c r="DL1" s="49"/>
      <c r="DM1" s="58"/>
      <c r="DN1" s="49"/>
      <c r="DO1" s="56"/>
      <c r="DP1" s="49"/>
      <c r="DQ1" s="49"/>
      <c r="DR1" s="49"/>
      <c r="DS1" s="56"/>
      <c r="DT1" s="56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8"/>
      <c r="EF1" s="8"/>
      <c r="FD1" t="s">
        <v>29</v>
      </c>
      <c r="FE1" t="s">
        <v>30</v>
      </c>
    </row>
    <row r="2" spans="1:163">
      <c r="X2" s="88">
        <f>VAR(W5:W260)</f>
        <v>112.98523284313725</v>
      </c>
      <c r="Y2" s="88">
        <f>VAR(U5:U260)</f>
        <v>98.341115196078434</v>
      </c>
      <c r="Z2" s="59">
        <f>AVERAGE(W5:W204)</f>
        <v>24.99</v>
      </c>
      <c r="AA2" s="59">
        <f>STDEV(W5:W204)</f>
        <v>10.371002287253196</v>
      </c>
      <c r="AB2" s="59">
        <f>AVERAGE(U5:U204)</f>
        <v>22.454999999999998</v>
      </c>
      <c r="AC2" s="59">
        <f>STDEV(U5:U204)</f>
        <v>10.005424408186776</v>
      </c>
      <c r="AD2" s="59">
        <f>SUM(AD5:AD204)</f>
        <v>14464.004029746324</v>
      </c>
      <c r="AE2" s="59">
        <f>SUM(AI5:AI204)</f>
        <v>14818.342973971603</v>
      </c>
      <c r="AF2" s="59">
        <f>AE2+AD2</f>
        <v>29282.347003717929</v>
      </c>
      <c r="AG2" s="59">
        <v>8.6180517423813142E-3</v>
      </c>
      <c r="AH2" s="59">
        <v>-3.2105633658289938E-2</v>
      </c>
      <c r="AI2" s="18"/>
      <c r="AJ2" s="18"/>
      <c r="AK2" s="18"/>
      <c r="AP2" s="9" t="s">
        <v>31</v>
      </c>
      <c r="AQ2" s="60">
        <f>COUNTIF(AN5:AN204,1)/COUNT(AN5:AN204)</f>
        <v>0.70499999999999996</v>
      </c>
      <c r="AR2" s="61">
        <f>RSQ(AK5:AK204,Y5:Y204)</f>
        <v>0.34196161848877088</v>
      </c>
      <c r="AS2" s="62">
        <f>SQRT(SUMSQ(AP5:AP204)/COUNTA(AP5:AP204))</f>
        <v>11.628599579422193</v>
      </c>
      <c r="AT2" s="33">
        <f>SUMPRODUCT(ABS(AP5:AP204))/COUNT(AP5:AP204)</f>
        <v>8.907157077895679</v>
      </c>
      <c r="AU2" s="63">
        <f>SUM(AQ5:AQ204)/COUNT(AQ5:AQ204)</f>
        <v>0.1841985076241624</v>
      </c>
      <c r="AV2" s="64">
        <f>SUM(AR5:AR204)*-1/COUNT(AR5:AR204)</f>
        <v>0.54522333408299706</v>
      </c>
      <c r="AW2" s="32"/>
      <c r="AX2" s="8"/>
      <c r="AY2" s="8"/>
      <c r="AZ2" s="19"/>
      <c r="BA2" s="19"/>
      <c r="BB2" s="19"/>
      <c r="BC2" s="19"/>
      <c r="BD2" s="19"/>
      <c r="BE2" s="19"/>
      <c r="BF2" s="34"/>
      <c r="BG2" s="34"/>
      <c r="BH2" s="34"/>
      <c r="BI2" s="34"/>
      <c r="BJ2" s="34"/>
      <c r="BK2" s="34"/>
      <c r="BL2" s="34"/>
      <c r="BM2" s="65"/>
      <c r="BN2" s="8"/>
      <c r="BO2" s="49"/>
      <c r="BP2" s="49"/>
      <c r="BQ2" s="49"/>
      <c r="BR2" s="51"/>
      <c r="BS2" s="51"/>
      <c r="BT2" s="51"/>
      <c r="BU2" s="51"/>
      <c r="BV2" s="51"/>
      <c r="BW2" s="51"/>
      <c r="BX2" s="51"/>
      <c r="BY2" s="51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51"/>
      <c r="CK2" s="66"/>
      <c r="CL2" s="49"/>
      <c r="CM2" s="49"/>
      <c r="CN2" s="49"/>
      <c r="CO2" s="67"/>
      <c r="CP2" s="67"/>
      <c r="CQ2" s="67"/>
      <c r="CR2" s="67"/>
      <c r="CS2" s="67"/>
      <c r="CT2" s="67"/>
      <c r="CU2" s="67"/>
      <c r="CV2" s="50"/>
      <c r="CW2" s="68"/>
      <c r="CX2" s="68"/>
      <c r="CY2" s="68"/>
      <c r="CZ2" s="68"/>
      <c r="DA2" s="68"/>
      <c r="DB2" s="68"/>
      <c r="DC2" s="68"/>
      <c r="DD2" s="69"/>
      <c r="DE2" s="68"/>
      <c r="DF2" s="70"/>
      <c r="DG2" s="57"/>
      <c r="DH2" s="49"/>
      <c r="DI2" s="54"/>
      <c r="DJ2" s="49"/>
      <c r="DK2" s="58"/>
      <c r="DL2" s="49"/>
      <c r="DM2" s="56"/>
      <c r="DN2" s="49"/>
      <c r="DO2" s="49"/>
      <c r="DP2" s="49"/>
      <c r="DQ2" s="56"/>
      <c r="DR2" s="56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8"/>
      <c r="ED2" s="8"/>
      <c r="FA2">
        <v>1</v>
      </c>
      <c r="FB2">
        <v>8.9418705382709227E-2</v>
      </c>
      <c r="FC2">
        <v>8.9418705382709227E-2</v>
      </c>
    </row>
    <row r="3" spans="1:163"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P3" s="9" t="s">
        <v>32</v>
      </c>
      <c r="AQ3" s="60">
        <f>COUNTIF(AN204:AN260,1)/COUNT(AN204:AN260)</f>
        <v>0.64912280701754388</v>
      </c>
      <c r="AR3" s="61">
        <f>RSQ(AK204:AK260,Y204:Y260)</f>
        <v>0.17553612756695752</v>
      </c>
      <c r="AS3" s="62">
        <f>SQRT(SUMSQ(AP204:AP260)/COUNTA(AP204:AP260))</f>
        <v>13.232048641536082</v>
      </c>
      <c r="AT3" s="33">
        <f>SUMPRODUCT(ABS(AP204:AP260))/COUNT(AP204:AP260)</f>
        <v>10.365824025211396</v>
      </c>
      <c r="AU3" s="63">
        <f>SUM(AQ204:AQ260)/COUNT(AQ204:AQ260)</f>
        <v>0.21309778863772869</v>
      </c>
      <c r="AV3" s="64">
        <f>SUM(AR204:AR260)*-1/COUNT(AR204:AR260)</f>
        <v>0.61334752592531283</v>
      </c>
      <c r="AW3" s="32"/>
      <c r="AX3" s="8"/>
      <c r="AY3" s="8"/>
      <c r="AZ3" s="19"/>
      <c r="BA3" s="19"/>
      <c r="BB3" s="19"/>
      <c r="BC3" s="19"/>
      <c r="BD3" s="19"/>
      <c r="BE3" s="19"/>
      <c r="BF3" s="34"/>
      <c r="BG3" s="34"/>
      <c r="BH3" s="34"/>
      <c r="BI3" s="34"/>
      <c r="BJ3" s="34"/>
      <c r="BK3" s="34"/>
      <c r="BL3" s="34"/>
      <c r="BM3" s="65"/>
      <c r="BN3" s="8"/>
      <c r="BO3" s="49"/>
      <c r="BP3" s="49"/>
      <c r="BQ3" s="49"/>
      <c r="BR3" s="51"/>
      <c r="BS3" s="51"/>
      <c r="BT3" s="51"/>
      <c r="BU3" s="51"/>
      <c r="BV3" s="51"/>
      <c r="BW3" s="51"/>
      <c r="BX3" s="51"/>
      <c r="BY3" s="51"/>
      <c r="BZ3" s="50"/>
      <c r="CA3" s="50"/>
      <c r="CB3" s="50"/>
      <c r="CC3" s="50"/>
      <c r="CD3" s="50"/>
      <c r="CE3" s="50"/>
      <c r="CF3" s="50"/>
      <c r="CG3" s="50"/>
      <c r="CH3" s="50"/>
      <c r="CI3" s="51"/>
      <c r="CJ3" s="51"/>
      <c r="CK3" s="66"/>
      <c r="CL3" s="49"/>
      <c r="CM3" s="49"/>
      <c r="CN3" s="49"/>
      <c r="CO3" s="67"/>
      <c r="CP3" s="67"/>
      <c r="CQ3" s="67"/>
      <c r="CR3" s="67"/>
      <c r="CS3" s="67"/>
      <c r="CT3" s="67"/>
      <c r="CU3" s="67"/>
      <c r="CV3" s="50"/>
      <c r="CW3" s="68"/>
      <c r="CX3" s="68"/>
      <c r="CY3" s="68"/>
      <c r="CZ3" s="68"/>
      <c r="DA3" s="68"/>
      <c r="DB3" s="68"/>
      <c r="DC3" s="68"/>
      <c r="DD3" s="69"/>
      <c r="DE3" s="68"/>
      <c r="DF3" s="70"/>
      <c r="DG3" s="57"/>
      <c r="DH3" s="49"/>
      <c r="DI3" s="54"/>
      <c r="DJ3" s="49"/>
      <c r="DK3" s="58"/>
      <c r="DL3" s="49"/>
      <c r="DM3" s="56"/>
      <c r="DN3" s="49"/>
      <c r="DO3" s="49"/>
      <c r="DP3" s="49"/>
      <c r="DQ3" s="56"/>
      <c r="DR3" s="56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8"/>
      <c r="ED3" s="8"/>
    </row>
    <row r="4" spans="1:163">
      <c r="A4" s="3" t="s">
        <v>104</v>
      </c>
      <c r="B4" s="3" t="s">
        <v>105</v>
      </c>
      <c r="C4" s="131" t="s">
        <v>106</v>
      </c>
      <c r="D4" s="3" t="s">
        <v>107</v>
      </c>
      <c r="E4" s="3" t="s">
        <v>108</v>
      </c>
      <c r="F4" s="3" t="s">
        <v>10</v>
      </c>
      <c r="G4" s="3" t="s">
        <v>109</v>
      </c>
      <c r="H4" s="3" t="s">
        <v>110</v>
      </c>
      <c r="I4" s="3" t="s">
        <v>111</v>
      </c>
      <c r="J4" s="3" t="s">
        <v>112</v>
      </c>
      <c r="K4" s="3" t="s">
        <v>113</v>
      </c>
      <c r="L4" s="3" t="s">
        <v>114</v>
      </c>
      <c r="M4" s="3" t="s">
        <v>115</v>
      </c>
      <c r="N4" s="3" t="s">
        <v>116</v>
      </c>
      <c r="O4" s="3" t="s">
        <v>70</v>
      </c>
      <c r="P4" s="3" t="s">
        <v>68</v>
      </c>
      <c r="Q4" s="3" t="s">
        <v>117</v>
      </c>
      <c r="R4" s="3" t="s">
        <v>118</v>
      </c>
      <c r="S4" s="71" t="s">
        <v>4</v>
      </c>
      <c r="T4" s="71" t="s">
        <v>33</v>
      </c>
      <c r="U4" s="71" t="s">
        <v>34</v>
      </c>
      <c r="V4" s="71" t="s">
        <v>35</v>
      </c>
      <c r="W4" s="71" t="s">
        <v>36</v>
      </c>
      <c r="X4" s="71" t="s">
        <v>37</v>
      </c>
      <c r="Y4" s="71" t="s">
        <v>38</v>
      </c>
      <c r="Z4" s="9" t="s">
        <v>39</v>
      </c>
      <c r="AA4" s="9" t="s">
        <v>40</v>
      </c>
      <c r="AB4" s="9" t="s">
        <v>41</v>
      </c>
      <c r="AC4" s="9" t="s">
        <v>42</v>
      </c>
      <c r="AD4" s="72" t="s">
        <v>43</v>
      </c>
      <c r="AE4" s="9" t="s">
        <v>44</v>
      </c>
      <c r="AF4" s="9" t="s">
        <v>40</v>
      </c>
      <c r="AG4" s="9" t="s">
        <v>45</v>
      </c>
      <c r="AH4" s="9" t="s">
        <v>46</v>
      </c>
      <c r="AI4" s="72" t="s">
        <v>47</v>
      </c>
      <c r="AJ4" s="72" t="s">
        <v>48</v>
      </c>
      <c r="AK4" s="72" t="s">
        <v>49</v>
      </c>
      <c r="AL4" s="72" t="s">
        <v>50</v>
      </c>
      <c r="AM4" s="72" t="s">
        <v>51</v>
      </c>
      <c r="AN4" s="72" t="s">
        <v>52</v>
      </c>
      <c r="AO4" s="72" t="s">
        <v>53</v>
      </c>
      <c r="AP4" s="72" t="s">
        <v>54</v>
      </c>
      <c r="AQ4" s="72" t="s">
        <v>55</v>
      </c>
      <c r="AR4" s="72" t="s">
        <v>56</v>
      </c>
      <c r="AS4" s="9" t="s">
        <v>57</v>
      </c>
      <c r="AT4" s="9" t="s">
        <v>11</v>
      </c>
      <c r="AU4" s="9" t="s">
        <v>12</v>
      </c>
      <c r="AV4" s="9"/>
      <c r="AW4" s="9"/>
      <c r="AX4" s="72" t="s">
        <v>58</v>
      </c>
      <c r="AY4" s="72"/>
      <c r="AZ4" s="72" t="s">
        <v>59</v>
      </c>
      <c r="BA4" s="9" t="s">
        <v>60</v>
      </c>
      <c r="BB4" s="9" t="s">
        <v>40</v>
      </c>
      <c r="BC4" s="9" t="s">
        <v>61</v>
      </c>
      <c r="BD4" s="9" t="s">
        <v>62</v>
      </c>
      <c r="BE4" s="72" t="s">
        <v>63</v>
      </c>
      <c r="BF4" s="72" t="s">
        <v>64</v>
      </c>
      <c r="BG4" s="73" t="s">
        <v>65</v>
      </c>
      <c r="BH4" s="9" t="s">
        <v>66</v>
      </c>
      <c r="BI4" s="9" t="s">
        <v>67</v>
      </c>
      <c r="BJ4" s="74"/>
      <c r="BK4" s="75"/>
      <c r="BL4" s="75"/>
      <c r="BM4" s="76"/>
      <c r="BN4" s="76"/>
      <c r="BO4" s="77"/>
      <c r="BP4" s="75"/>
      <c r="BQ4" s="76"/>
      <c r="BR4" s="76"/>
      <c r="BS4" s="76"/>
      <c r="BT4" s="78"/>
      <c r="BU4" s="76"/>
      <c r="BV4" s="76"/>
      <c r="BW4" s="76"/>
      <c r="BX4" s="76"/>
      <c r="BY4" s="77"/>
      <c r="BZ4" s="75"/>
      <c r="CA4" s="76"/>
      <c r="CB4" s="76"/>
      <c r="CC4" s="76"/>
      <c r="CD4" s="78"/>
      <c r="CE4" s="78"/>
      <c r="CF4" s="78"/>
      <c r="CG4" s="49"/>
      <c r="CH4" s="50"/>
      <c r="CI4" s="49"/>
      <c r="CJ4" s="75"/>
      <c r="CK4" s="35"/>
      <c r="CL4" s="75"/>
      <c r="CM4" s="76"/>
      <c r="CN4" s="76"/>
      <c r="CO4" s="76"/>
      <c r="CP4" s="76"/>
      <c r="CQ4" s="75"/>
      <c r="CR4" s="35"/>
      <c r="CS4" s="75"/>
      <c r="CT4" s="76"/>
      <c r="CU4" s="76"/>
      <c r="CV4" s="75"/>
      <c r="CW4" s="75"/>
      <c r="CX4" s="75"/>
      <c r="CY4" s="79"/>
      <c r="CZ4" s="79"/>
      <c r="DA4" s="79"/>
      <c r="DB4" s="69"/>
      <c r="DC4" s="69"/>
      <c r="DD4" s="69"/>
      <c r="DE4" s="69"/>
      <c r="DF4" s="80"/>
      <c r="DG4" s="69"/>
      <c r="DH4" s="69"/>
      <c r="DI4" s="12"/>
      <c r="DJ4" s="12"/>
      <c r="DK4" s="49"/>
      <c r="DL4" s="56"/>
      <c r="DM4" s="56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</row>
    <row r="5" spans="1:163">
      <c r="A5" s="2">
        <v>1</v>
      </c>
      <c r="B5" s="1" t="s">
        <v>119</v>
      </c>
      <c r="C5" s="133">
        <v>43714</v>
      </c>
      <c r="D5" s="1" t="s">
        <v>120</v>
      </c>
      <c r="E5" s="6" t="s">
        <v>97</v>
      </c>
      <c r="F5" s="1"/>
      <c r="G5" s="6" t="s">
        <v>73</v>
      </c>
      <c r="H5" s="6" t="s">
        <v>121</v>
      </c>
      <c r="I5" s="135">
        <v>18</v>
      </c>
      <c r="J5" s="1">
        <v>12</v>
      </c>
      <c r="K5" s="1">
        <v>232</v>
      </c>
      <c r="L5" s="1">
        <v>2</v>
      </c>
      <c r="M5" s="1">
        <v>299</v>
      </c>
      <c r="N5" s="1">
        <v>1</v>
      </c>
      <c r="O5" t="str">
        <f>IF(F5="",E5,G5)</f>
        <v>Philadelphia Eagles</v>
      </c>
      <c r="P5" t="str">
        <f>IF(F5="@",E5,G5)</f>
        <v>Atlanta Falcons</v>
      </c>
      <c r="Q5">
        <f>IF(O5=E5,I5,J5)</f>
        <v>18</v>
      </c>
      <c r="R5">
        <f>IF(P5=G5,J5,I5)</f>
        <v>12</v>
      </c>
      <c r="S5" s="132">
        <f>C5</f>
        <v>43714</v>
      </c>
      <c r="T5" s="83" t="str">
        <f>P5</f>
        <v>Atlanta Falcons</v>
      </c>
      <c r="U5" s="84">
        <f>R5</f>
        <v>12</v>
      </c>
      <c r="V5" s="83" t="str">
        <f>O5</f>
        <v>Philadelphia Eagles</v>
      </c>
      <c r="W5" s="84">
        <f>Q5</f>
        <v>18</v>
      </c>
      <c r="X5" s="83">
        <f>W5+U5</f>
        <v>30</v>
      </c>
      <c r="Y5" s="84">
        <f>W5-U5</f>
        <v>6</v>
      </c>
      <c r="Z5" s="85">
        <f>$AG$2+VLOOKUP(V5,$AS$5:$AU$36,2,FALSE)-VLOOKUP(T5,$AS$5:$AU$36,2,FALSE)</f>
        <v>-0.78765485093947007</v>
      </c>
      <c r="AA5" s="86">
        <f>((EXP(Z5))/(1+EXP(Z5)))</f>
        <v>0.31267244007212663</v>
      </c>
      <c r="AB5" s="8">
        <f>NORMSINV(AA5)</f>
        <v>-0.48828938365600261</v>
      </c>
      <c r="AC5" s="34">
        <f>$Z$2+(AB5*$AA$2)</f>
        <v>19.925949685262143</v>
      </c>
      <c r="AD5" s="18">
        <f>(AC5-W5)^2</f>
        <v>3.7092821901613484</v>
      </c>
      <c r="AE5" s="85">
        <f>$AH$2+VLOOKUP(V5,$AS$5:$AU$36,3,FALSE)-VLOOKUP(T5,$AS$5:$AU$36,3,FALSE)</f>
        <v>-0.90964158464831746</v>
      </c>
      <c r="AF5" s="8">
        <f>((EXP(AE5))/(1+EXP(AE5)))</f>
        <v>0.28707318571352075</v>
      </c>
      <c r="AG5" s="8">
        <f>NORMSINV(AF5)</f>
        <v>-0.56195545171288663</v>
      </c>
      <c r="AH5" s="34">
        <f>$AB$2+(AG5*$AC$2)</f>
        <v>16.832397207118255</v>
      </c>
      <c r="AI5" s="18">
        <f>(AH5-U5)^2</f>
        <v>23.352062767364313</v>
      </c>
      <c r="AJ5" s="18">
        <f>AC5-AH5</f>
        <v>3.0935524781438879</v>
      </c>
      <c r="AK5" s="18">
        <f>$AX$7+($AX$8*AJ5)</f>
        <v>2.4977236112177632</v>
      </c>
      <c r="AL5" s="8">
        <f>IF(Y5&gt;0,1,0)</f>
        <v>1</v>
      </c>
      <c r="AM5" s="48">
        <f>IF(AO5&gt;0.5,1,0)</f>
        <v>1</v>
      </c>
      <c r="AN5" s="48">
        <f>IF(AM5=AL5,1,0)</f>
        <v>1</v>
      </c>
      <c r="AO5" s="19">
        <f>1-NORMDIST(0,AK5,$AX$5,TRUE)</f>
        <v>0.58200662366211875</v>
      </c>
      <c r="AP5" s="34">
        <f>AK5-Y5</f>
        <v>-3.5022763887822368</v>
      </c>
      <c r="AQ5" s="17">
        <f>(AL5-AO5)^2</f>
        <v>0.17471846266234162</v>
      </c>
      <c r="AR5" s="14">
        <f>AL5*LN(AO5)+(1-AL5)*LN(1-AO5)</f>
        <v>-0.5412734504527138</v>
      </c>
      <c r="AS5" s="72" t="s">
        <v>72</v>
      </c>
      <c r="AT5" s="14">
        <v>-0.51133081635822653</v>
      </c>
      <c r="AU5" s="14">
        <v>1.6701458607612762</v>
      </c>
      <c r="AV5" s="14"/>
      <c r="AW5" s="27"/>
      <c r="AX5" s="12">
        <v>12.06457327502941</v>
      </c>
      <c r="AY5" s="87" t="s">
        <v>68</v>
      </c>
      <c r="AZ5" s="88" t="str">
        <f>AS18</f>
        <v>Indianapolis Colts</v>
      </c>
      <c r="BA5" s="85">
        <f>$AH$2+VLOOKUP(AZ6,$AS$5:$AU$36,3,FALSE)-VLOOKUP(AZ5,$AS$5:$AU$36,3,FALSE)</f>
        <v>-2.3136326122564541</v>
      </c>
      <c r="BB5" s="8">
        <f>((EXP(BA5))/(1+EXP(BA5)))</f>
        <v>9.0000189756270305E-2</v>
      </c>
      <c r="BC5" s="8">
        <f>NORMSINV(BB5)</f>
        <v>-1.3407538651737561</v>
      </c>
      <c r="BD5" s="34">
        <f>$AB$2+(BC5*$AC$2)</f>
        <v>9.0401885520197371</v>
      </c>
      <c r="BE5" s="19">
        <f>'NegBinomial Matrix'!DA104</f>
        <v>0.16800328843455303</v>
      </c>
      <c r="BF5" s="34">
        <f>1/BE5</f>
        <v>5.952264442666297</v>
      </c>
      <c r="BG5" s="89">
        <v>2.82</v>
      </c>
      <c r="BH5" s="90">
        <f>((BG5-1)*BE5-(1-BE5))/(BG5-1)</f>
        <v>-0.28913776187613216</v>
      </c>
      <c r="BI5" s="15">
        <f>BG5*BE5-1</f>
        <v>-0.5262307266145605</v>
      </c>
      <c r="BJ5" s="50"/>
      <c r="BK5" s="50"/>
      <c r="BL5" s="50"/>
      <c r="BM5" s="50"/>
      <c r="BN5" s="50"/>
      <c r="BO5" s="50"/>
      <c r="BP5" s="91"/>
      <c r="BQ5" s="50"/>
      <c r="BR5" s="50"/>
      <c r="BS5" s="50"/>
      <c r="BT5" s="51"/>
      <c r="BU5" s="50"/>
      <c r="BV5" s="50"/>
      <c r="BW5" s="54"/>
      <c r="BX5" s="54"/>
      <c r="BY5" s="54"/>
      <c r="BZ5" s="54"/>
      <c r="CA5" s="54"/>
      <c r="CB5" s="54"/>
      <c r="CC5" s="54"/>
      <c r="CD5" s="51"/>
      <c r="CE5" s="50"/>
      <c r="CF5" s="50"/>
      <c r="CG5" s="49"/>
      <c r="CH5" s="49"/>
      <c r="CI5" s="49"/>
      <c r="CJ5" s="66"/>
      <c r="CK5" s="66"/>
      <c r="CL5" s="66"/>
      <c r="CM5" s="66"/>
      <c r="CN5" s="66"/>
      <c r="CO5" s="66"/>
      <c r="CP5" s="66"/>
      <c r="CQ5" s="50"/>
      <c r="CR5" s="50"/>
      <c r="CS5" s="50"/>
      <c r="CT5" s="50"/>
      <c r="CU5" s="50"/>
      <c r="CV5" s="50"/>
      <c r="CW5" s="55"/>
      <c r="CX5" s="55"/>
      <c r="CY5" s="56"/>
      <c r="CZ5" s="57"/>
      <c r="DA5" s="57"/>
      <c r="DB5" s="57"/>
      <c r="DC5" s="57"/>
      <c r="DD5" s="57"/>
      <c r="DE5" s="57"/>
      <c r="DF5" s="58"/>
      <c r="DG5" s="54"/>
      <c r="DH5" s="56"/>
      <c r="DI5" s="12"/>
      <c r="DJ5" s="12"/>
      <c r="DK5" s="49"/>
      <c r="DL5" s="56"/>
      <c r="DM5" s="56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</row>
    <row r="6" spans="1:163">
      <c r="A6" s="2">
        <v>1</v>
      </c>
      <c r="B6" s="1" t="s">
        <v>122</v>
      </c>
      <c r="C6" s="133">
        <v>43717</v>
      </c>
      <c r="D6" s="1" t="s">
        <v>120</v>
      </c>
      <c r="E6" s="6" t="s">
        <v>83</v>
      </c>
      <c r="F6" s="1"/>
      <c r="G6" s="6" t="s">
        <v>77</v>
      </c>
      <c r="H6" s="6" t="s">
        <v>121</v>
      </c>
      <c r="I6" s="135">
        <v>24</v>
      </c>
      <c r="J6" s="1">
        <v>23</v>
      </c>
      <c r="K6" s="1">
        <v>370</v>
      </c>
      <c r="L6" s="1">
        <v>2</v>
      </c>
      <c r="M6" s="1">
        <v>294</v>
      </c>
      <c r="N6" s="1">
        <v>1</v>
      </c>
      <c r="O6" t="str">
        <f t="shared" ref="O6:O69" si="0">IF(F6="",E6,G6)</f>
        <v>Green Bay Packers</v>
      </c>
      <c r="P6" t="str">
        <f t="shared" ref="P6:P69" si="1">IF(F6="@",E6,G6)</f>
        <v>Chicago Bears</v>
      </c>
      <c r="Q6">
        <f t="shared" ref="Q6:Q69" si="2">IF(O6=E6,I6,J6)</f>
        <v>24</v>
      </c>
      <c r="R6">
        <f t="shared" ref="R6:R69" si="3">IF(P6=G6,J6,I6)</f>
        <v>23</v>
      </c>
      <c r="S6" s="132">
        <f t="shared" ref="S6:S69" si="4">C6</f>
        <v>43717</v>
      </c>
      <c r="T6" s="83" t="str">
        <f t="shared" ref="T6:T69" si="5">P6</f>
        <v>Chicago Bears</v>
      </c>
      <c r="U6" s="84">
        <f t="shared" ref="U6:U69" si="6">R6</f>
        <v>23</v>
      </c>
      <c r="V6" s="83" t="str">
        <f t="shared" ref="V6:V69" si="7">O6</f>
        <v>Green Bay Packers</v>
      </c>
      <c r="W6" s="84">
        <f t="shared" ref="W6:W69" si="8">Q6</f>
        <v>24</v>
      </c>
      <c r="X6" s="83">
        <f t="shared" ref="X6:X69" si="9">W6+U6</f>
        <v>47</v>
      </c>
      <c r="Y6" s="84">
        <f t="shared" ref="Y6:Y69" si="10">W6-U6</f>
        <v>1</v>
      </c>
      <c r="Z6" s="85">
        <f t="shared" ref="Z6:Z69" si="11">$AG$2+VLOOKUP(V6,$AS$5:$AU$36,2,FALSE)-VLOOKUP(T6,$AS$5:$AU$36,2,FALSE)</f>
        <v>-0.73869884417381881</v>
      </c>
      <c r="AA6" s="86">
        <f t="shared" ref="AA6:AA69" si="12">((EXP(Z6))/(1+EXP(Z6)))</f>
        <v>0.32328873621703652</v>
      </c>
      <c r="AB6" s="8">
        <f t="shared" ref="AB6:AB69" si="13">NORMSINV(AA6)</f>
        <v>-0.45852198342911443</v>
      </c>
      <c r="AC6" s="34">
        <f t="shared" ref="AC6:AC69" si="14">$Z$2+(AB6*$AA$2)</f>
        <v>20.234667461100781</v>
      </c>
      <c r="AD6" s="18">
        <f t="shared" ref="AD6:AD69" si="15">(AC6-W6)^2</f>
        <v>14.177729128493242</v>
      </c>
      <c r="AE6" s="85">
        <f t="shared" ref="AE6:AE69" si="16">$AH$2+VLOOKUP(V6,$AS$5:$AU$36,3,FALSE)-VLOOKUP(T6,$AS$5:$AU$36,3,FALSE)</f>
        <v>0.46349594829416418</v>
      </c>
      <c r="AF6" s="8">
        <f t="shared" ref="AF6:AF69" si="17">((EXP(AE6))/(1+EXP(AE6)))</f>
        <v>0.61384318386965309</v>
      </c>
      <c r="AG6" s="8">
        <f t="shared" ref="AG6:AG69" si="18">NORMSINV(AF6)</f>
        <v>0.28934989691083846</v>
      </c>
      <c r="AH6" s="34">
        <f t="shared" ref="AH6:AH69" si="19">$AB$2+(AG6*$AC$2)</f>
        <v>25.350068521058027</v>
      </c>
      <c r="AI6" s="18">
        <f t="shared" ref="AI6:AI69" si="20">(AH6-U6)^2</f>
        <v>5.5228220536678636</v>
      </c>
      <c r="AJ6" s="18">
        <f t="shared" ref="AJ6:AJ69" si="21">AC6-AH6</f>
        <v>-5.1154010599572466</v>
      </c>
      <c r="AK6" s="18">
        <f t="shared" ref="AK6:AK69" si="22">$AX$7+($AX$8*AJ6)</f>
        <v>-5.1132850936754641</v>
      </c>
      <c r="AL6" s="8">
        <f t="shared" ref="AL6:AL69" si="23">IF(Y6&gt;0,1,0)</f>
        <v>1</v>
      </c>
      <c r="AM6" s="48">
        <f>IF(AO6&gt;0.5,1,0)</f>
        <v>0</v>
      </c>
      <c r="AN6" s="48">
        <f>IF(AM6=AL6,1,0)</f>
        <v>0</v>
      </c>
      <c r="AO6" s="19">
        <f t="shared" ref="AO6:AO69" si="24">1-NORMDIST(0,AK6,$AX$5,TRUE)</f>
        <v>0.33584619848073904</v>
      </c>
      <c r="AP6" s="34">
        <f t="shared" ref="AP6:AP69" si="25">AK6-Y6</f>
        <v>-6.1132850936754641</v>
      </c>
      <c r="AQ6" s="17">
        <f>(AL6-AO6)^2</f>
        <v>0.44110027207248587</v>
      </c>
      <c r="AR6" s="14">
        <f>AL6*LN(AO6)+(1-AL6)*LN(1-AO6)</f>
        <v>-1.0911019664319135</v>
      </c>
      <c r="AS6" s="72" t="s">
        <v>73</v>
      </c>
      <c r="AT6" s="14">
        <v>1.1768638789969772</v>
      </c>
      <c r="AU6" s="14">
        <v>1.8843904685028547</v>
      </c>
      <c r="AV6" s="14"/>
      <c r="AW6" s="92" t="s">
        <v>69</v>
      </c>
      <c r="AX6" s="11"/>
      <c r="AY6" s="87" t="s">
        <v>70</v>
      </c>
      <c r="AZ6" s="88" t="str">
        <f>AS20</f>
        <v>Kansas City Chiefs</v>
      </c>
      <c r="BA6" s="85">
        <f>$AG$2+VLOOKUP(AZ6,$AS$5:$AU$36,2,FALSE)-VLOOKUP(AZ5,$AS$5:$AU$36,2,FALSE)</f>
        <v>-0.68801004176589853</v>
      </c>
      <c r="BB6" s="86">
        <f>((EXP(BA6))/(1+EXP(BA6)))</f>
        <v>0.33447589546935397</v>
      </c>
      <c r="BC6" s="8">
        <f>NORMSINV(BB6)</f>
        <v>-0.42758705675708419</v>
      </c>
      <c r="BD6" s="34">
        <f>$Z$2+(BC6*$AA$2)</f>
        <v>20.555493656372416</v>
      </c>
      <c r="BE6" s="19">
        <f>'NegBinomial Matrix'!CZ107</f>
        <v>0.81404548474481042</v>
      </c>
      <c r="BF6" s="34">
        <f>1/BE6</f>
        <v>1.2284325860654866</v>
      </c>
      <c r="BG6" s="89">
        <v>1.49</v>
      </c>
      <c r="BH6" s="90">
        <f>((BG6-1)*BE6-(1-BE6))/(BG6-1)</f>
        <v>0.43454647401993368</v>
      </c>
      <c r="BI6" s="15">
        <f>BG6*BE6-1</f>
        <v>0.21292777226976756</v>
      </c>
      <c r="BJ6" s="50"/>
      <c r="BK6" s="50"/>
      <c r="BL6" s="50"/>
      <c r="BM6" s="50"/>
      <c r="BN6" s="50"/>
      <c r="BO6" s="50"/>
      <c r="BP6" s="91"/>
      <c r="BQ6" s="50"/>
      <c r="BR6" s="50"/>
      <c r="BS6" s="50"/>
      <c r="BT6" s="51"/>
      <c r="BU6" s="50"/>
      <c r="BV6" s="50"/>
      <c r="BW6" s="54"/>
      <c r="BX6" s="54"/>
      <c r="BY6" s="54"/>
      <c r="BZ6" s="54"/>
      <c r="CA6" s="54"/>
      <c r="CB6" s="54"/>
      <c r="CC6" s="54"/>
      <c r="CD6" s="51"/>
      <c r="CE6" s="50"/>
      <c r="CF6" s="50"/>
      <c r="CG6" s="49"/>
      <c r="CH6" s="49"/>
      <c r="CI6" s="49"/>
      <c r="CJ6" s="66"/>
      <c r="CK6" s="66"/>
      <c r="CL6" s="66"/>
      <c r="CM6" s="66"/>
      <c r="CN6" s="66"/>
      <c r="CO6" s="66"/>
      <c r="CP6" s="66"/>
      <c r="CQ6" s="50"/>
      <c r="CR6" s="50"/>
      <c r="CS6" s="50"/>
      <c r="CT6" s="50"/>
      <c r="CU6" s="50"/>
      <c r="CV6" s="50"/>
      <c r="CW6" s="55"/>
      <c r="CX6" s="55"/>
      <c r="CY6" s="56"/>
      <c r="CZ6" s="57"/>
      <c r="DA6" s="57"/>
      <c r="DB6" s="57"/>
      <c r="DC6" s="57"/>
      <c r="DD6" s="57"/>
      <c r="DE6" s="57"/>
      <c r="DF6" s="58"/>
      <c r="DG6" s="54"/>
      <c r="DH6" s="56"/>
      <c r="DI6" s="12"/>
      <c r="DJ6" s="12"/>
      <c r="DK6" s="49"/>
      <c r="DL6" s="56"/>
      <c r="DM6" s="56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</row>
    <row r="7" spans="1:163">
      <c r="A7" s="2">
        <v>1</v>
      </c>
      <c r="B7" s="1" t="s">
        <v>122</v>
      </c>
      <c r="C7" s="133">
        <v>43717</v>
      </c>
      <c r="D7" s="1" t="s">
        <v>123</v>
      </c>
      <c r="E7" s="6" t="s">
        <v>81</v>
      </c>
      <c r="F7" s="1"/>
      <c r="G7" s="6" t="s">
        <v>100</v>
      </c>
      <c r="H7" s="6" t="s">
        <v>121</v>
      </c>
      <c r="I7" s="135">
        <v>27</v>
      </c>
      <c r="J7" s="1">
        <v>24</v>
      </c>
      <c r="K7" s="1">
        <v>470</v>
      </c>
      <c r="L7" s="1">
        <v>3</v>
      </c>
      <c r="M7" s="1">
        <v>306</v>
      </c>
      <c r="N7" s="1">
        <v>3</v>
      </c>
      <c r="O7" t="str">
        <f t="shared" si="0"/>
        <v>Denver Broncos</v>
      </c>
      <c r="P7" t="str">
        <f t="shared" si="1"/>
        <v>Seattle Seahawks</v>
      </c>
      <c r="Q7">
        <f t="shared" si="2"/>
        <v>27</v>
      </c>
      <c r="R7">
        <f t="shared" si="3"/>
        <v>24</v>
      </c>
      <c r="S7" s="132">
        <f t="shared" si="4"/>
        <v>43717</v>
      </c>
      <c r="T7" s="83" t="str">
        <f t="shared" si="5"/>
        <v>Seattle Seahawks</v>
      </c>
      <c r="U7" s="84">
        <f t="shared" si="6"/>
        <v>24</v>
      </c>
      <c r="V7" s="83" t="str">
        <f t="shared" si="7"/>
        <v>Denver Broncos</v>
      </c>
      <c r="W7" s="84">
        <f t="shared" si="8"/>
        <v>27</v>
      </c>
      <c r="X7" s="83">
        <f t="shared" si="9"/>
        <v>51</v>
      </c>
      <c r="Y7" s="84">
        <f t="shared" si="10"/>
        <v>3</v>
      </c>
      <c r="Z7" s="85">
        <f t="shared" si="11"/>
        <v>-0.52871149945984119</v>
      </c>
      <c r="AA7" s="86">
        <f t="shared" si="12"/>
        <v>0.37081746043262725</v>
      </c>
      <c r="AB7" s="8">
        <f t="shared" si="13"/>
        <v>-0.32968905998511111</v>
      </c>
      <c r="AC7" s="34">
        <f t="shared" si="14"/>
        <v>21.570794004812054</v>
      </c>
      <c r="AD7" s="18">
        <f t="shared" si="15"/>
        <v>29.476277738184734</v>
      </c>
      <c r="AE7" s="85">
        <f t="shared" si="16"/>
        <v>2.000229478117066E-3</v>
      </c>
      <c r="AF7" s="8">
        <f t="shared" si="17"/>
        <v>0.50050005720280533</v>
      </c>
      <c r="AG7" s="8">
        <f t="shared" si="18"/>
        <v>1.2534578517142624E-3</v>
      </c>
      <c r="AH7" s="34">
        <f t="shared" si="19"/>
        <v>22.467541377784173</v>
      </c>
      <c r="AI7" s="18">
        <f t="shared" si="20"/>
        <v>2.348429428803632</v>
      </c>
      <c r="AJ7" s="18">
        <f t="shared" si="21"/>
        <v>-0.89674737297211848</v>
      </c>
      <c r="AK7" s="18">
        <f t="shared" si="22"/>
        <v>-1.2019205347769037</v>
      </c>
      <c r="AL7" s="8">
        <f>IF(Y7&gt;0,1,0)</f>
        <v>1</v>
      </c>
      <c r="AM7" s="48">
        <f>IF(AO7&gt;0.5,1,0)</f>
        <v>0</v>
      </c>
      <c r="AN7" s="48">
        <f>IF(AM7=AL7,1,0)</f>
        <v>0</v>
      </c>
      <c r="AO7" s="19">
        <f t="shared" si="24"/>
        <v>0.46032143656859237</v>
      </c>
      <c r="AP7" s="34">
        <f t="shared" si="25"/>
        <v>-4.201920534776904</v>
      </c>
      <c r="AQ7" s="17">
        <f t="shared" ref="AQ7:AQ70" si="26">(AL7-AO7)^2</f>
        <v>0.29125295182738786</v>
      </c>
      <c r="AR7" s="14">
        <f t="shared" ref="AR7:AR70" si="27">AL7*LN(AO7)+(1-AL7)*LN(1-AO7)</f>
        <v>-0.77583025837956243</v>
      </c>
      <c r="AS7" s="72" t="s">
        <v>74</v>
      </c>
      <c r="AT7" s="14">
        <v>1.7818769348329726</v>
      </c>
      <c r="AU7" s="14">
        <v>1.1730600888560063</v>
      </c>
      <c r="AV7" s="14"/>
      <c r="AW7" s="12" t="s">
        <v>71</v>
      </c>
      <c r="AX7" s="12">
        <v>-0.37049274923729936</v>
      </c>
      <c r="AY7" s="93"/>
      <c r="AZ7" s="34"/>
      <c r="BA7" s="8"/>
      <c r="BB7" s="8"/>
      <c r="BC7" s="8"/>
      <c r="BD7" s="136" t="s">
        <v>137</v>
      </c>
      <c r="BE7" s="19">
        <f>'NegBinomial Matrix'!DA106</f>
        <v>1.7951226820636584E-2</v>
      </c>
      <c r="BF7" s="10"/>
      <c r="BG7" s="34"/>
      <c r="BH7" s="34"/>
      <c r="BI7" s="8"/>
      <c r="BJ7" s="34"/>
      <c r="BK7" s="94"/>
      <c r="BL7" s="94"/>
      <c r="BM7" s="49"/>
      <c r="BN7" s="49"/>
      <c r="BO7" s="49"/>
      <c r="BP7" s="50"/>
      <c r="BQ7" s="50"/>
      <c r="BR7" s="50"/>
      <c r="BS7" s="91"/>
      <c r="BT7" s="50"/>
      <c r="BU7" s="50"/>
      <c r="BV7" s="50"/>
      <c r="BW7" s="51"/>
      <c r="BX7" s="50"/>
      <c r="BY7" s="50"/>
      <c r="BZ7" s="54"/>
      <c r="CA7" s="54"/>
      <c r="CB7" s="54"/>
      <c r="CC7" s="54"/>
      <c r="CD7" s="54"/>
      <c r="CE7" s="54"/>
      <c r="CF7" s="54"/>
      <c r="CG7" s="51"/>
      <c r="CH7" s="50"/>
      <c r="CI7" s="50"/>
      <c r="CJ7" s="49"/>
      <c r="CK7" s="49"/>
      <c r="CL7" s="49"/>
      <c r="CM7" s="66"/>
      <c r="CN7" s="66"/>
      <c r="CO7" s="66"/>
      <c r="CP7" s="66"/>
      <c r="CQ7" s="66"/>
      <c r="CR7" s="66"/>
      <c r="CS7" s="66"/>
      <c r="CT7" s="50"/>
      <c r="CU7" s="55"/>
      <c r="CV7" s="55"/>
      <c r="CW7" s="55"/>
      <c r="CX7" s="55"/>
      <c r="CY7" s="50"/>
      <c r="CZ7" s="55"/>
      <c r="DA7" s="95"/>
      <c r="DB7" s="56"/>
      <c r="DC7" s="96"/>
      <c r="DD7" s="96"/>
      <c r="DE7" s="96"/>
      <c r="DF7" s="96"/>
      <c r="DG7" s="96"/>
      <c r="DH7" s="96"/>
      <c r="DI7" s="58"/>
      <c r="DJ7" s="54"/>
      <c r="DK7" s="56"/>
      <c r="DL7" s="12"/>
      <c r="DM7" s="12"/>
      <c r="DN7" s="49"/>
      <c r="DO7" s="56"/>
      <c r="DP7" s="56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81"/>
      <c r="ED7" s="81"/>
      <c r="EE7" s="81"/>
      <c r="EF7" s="97"/>
      <c r="EG7" s="97"/>
      <c r="EH7" s="81"/>
      <c r="EI7" s="81"/>
      <c r="EJ7" s="98"/>
      <c r="EK7" s="98"/>
      <c r="EL7" s="98"/>
      <c r="EM7" s="98"/>
      <c r="EN7" s="98"/>
      <c r="EO7" s="98"/>
      <c r="EP7" s="98"/>
      <c r="EQ7" s="98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</row>
    <row r="8" spans="1:163" ht="15" thickBot="1">
      <c r="A8" s="2">
        <v>1</v>
      </c>
      <c r="B8" s="1" t="s">
        <v>122</v>
      </c>
      <c r="C8" s="133">
        <v>43717</v>
      </c>
      <c r="D8" s="1" t="s">
        <v>123</v>
      </c>
      <c r="E8" s="6" t="s">
        <v>103</v>
      </c>
      <c r="F8" s="1" t="s">
        <v>10</v>
      </c>
      <c r="G8" s="6" t="s">
        <v>72</v>
      </c>
      <c r="H8" s="6" t="s">
        <v>121</v>
      </c>
      <c r="I8" s="135">
        <v>24</v>
      </c>
      <c r="J8" s="1">
        <v>6</v>
      </c>
      <c r="K8" s="1">
        <v>429</v>
      </c>
      <c r="L8" s="1">
        <v>1</v>
      </c>
      <c r="M8" s="1">
        <v>213</v>
      </c>
      <c r="N8" s="1">
        <v>2</v>
      </c>
      <c r="O8" t="str">
        <f t="shared" si="0"/>
        <v>Arizona Cardinals</v>
      </c>
      <c r="P8" t="str">
        <f t="shared" si="1"/>
        <v>Washington Redskins</v>
      </c>
      <c r="Q8">
        <f t="shared" si="2"/>
        <v>6</v>
      </c>
      <c r="R8">
        <f t="shared" si="3"/>
        <v>24</v>
      </c>
      <c r="S8" s="132">
        <f t="shared" si="4"/>
        <v>43717</v>
      </c>
      <c r="T8" s="83" t="str">
        <f t="shared" si="5"/>
        <v>Washington Redskins</v>
      </c>
      <c r="U8" s="84">
        <f t="shared" si="6"/>
        <v>24</v>
      </c>
      <c r="V8" s="83" t="str">
        <f t="shared" si="7"/>
        <v>Arizona Cardinals</v>
      </c>
      <c r="W8" s="84">
        <f t="shared" si="8"/>
        <v>6</v>
      </c>
      <c r="X8" s="83">
        <f t="shared" si="9"/>
        <v>30</v>
      </c>
      <c r="Y8" s="84">
        <f t="shared" si="10"/>
        <v>-18</v>
      </c>
      <c r="Z8" s="85">
        <f t="shared" si="11"/>
        <v>-1.2090494243111238</v>
      </c>
      <c r="AA8" s="86">
        <f t="shared" si="12"/>
        <v>0.22986928758313468</v>
      </c>
      <c r="AB8" s="8">
        <f t="shared" si="13"/>
        <v>-0.7392773910492636</v>
      </c>
      <c r="AC8" s="34">
        <f t="shared" si="14"/>
        <v>17.322952486513511</v>
      </c>
      <c r="AD8" s="18">
        <f t="shared" si="15"/>
        <v>128.20925301184249</v>
      </c>
      <c r="AE8" s="85">
        <f t="shared" si="16"/>
        <v>0.15849923713627212</v>
      </c>
      <c r="AF8" s="8">
        <f t="shared" si="17"/>
        <v>0.53954206258894455</v>
      </c>
      <c r="AG8" s="8">
        <f t="shared" si="18"/>
        <v>9.9280104313955758E-2</v>
      </c>
      <c r="AH8" s="34">
        <f t="shared" si="19"/>
        <v>23.448339578950179</v>
      </c>
      <c r="AI8" s="18">
        <f t="shared" si="20"/>
        <v>0.30432922015286562</v>
      </c>
      <c r="AJ8" s="18">
        <f t="shared" si="21"/>
        <v>-6.125387092436668</v>
      </c>
      <c r="AK8" s="18">
        <f t="shared" si="22"/>
        <v>-6.0497031705159356</v>
      </c>
      <c r="AL8" s="8">
        <f t="shared" si="23"/>
        <v>0</v>
      </c>
      <c r="AM8" s="48">
        <f t="shared" ref="AM8:AM71" si="28">IF(AO8&gt;0.5,1,0)</f>
        <v>0</v>
      </c>
      <c r="AN8" s="48">
        <f t="shared" ref="AN8:AN71" si="29">IF(AM8=AL8,1,0)</f>
        <v>1</v>
      </c>
      <c r="AO8" s="19">
        <f t="shared" si="24"/>
        <v>0.30802947742283748</v>
      </c>
      <c r="AP8" s="34">
        <f t="shared" si="25"/>
        <v>11.950296829484063</v>
      </c>
      <c r="AQ8" s="17">
        <f t="shared" si="26"/>
        <v>9.4882158961386354E-2</v>
      </c>
      <c r="AR8" s="14">
        <f t="shared" si="27"/>
        <v>-0.36821192170360995</v>
      </c>
      <c r="AS8" s="72" t="s">
        <v>75</v>
      </c>
      <c r="AT8" s="14">
        <v>0.40586516766585529</v>
      </c>
      <c r="AU8" s="14">
        <v>2.1420015424929648</v>
      </c>
      <c r="AV8" s="14"/>
      <c r="AW8" s="99" t="s">
        <v>48</v>
      </c>
      <c r="AX8" s="99">
        <v>0.92715943263260059</v>
      </c>
      <c r="AY8" s="93"/>
      <c r="AZ8" s="100"/>
      <c r="BA8" s="16"/>
      <c r="BB8" s="16"/>
      <c r="BC8" s="16"/>
      <c r="BD8" s="16"/>
      <c r="BE8" s="16"/>
      <c r="BG8" s="34"/>
      <c r="BH8" s="34"/>
      <c r="BI8" s="8"/>
      <c r="BJ8" s="34"/>
      <c r="BK8" s="94"/>
      <c r="BL8" s="94"/>
      <c r="BM8" s="49"/>
      <c r="BN8" s="49"/>
      <c r="BO8" s="49"/>
      <c r="BP8" s="50"/>
      <c r="BQ8" s="50"/>
      <c r="BR8" s="50"/>
      <c r="BS8" s="91"/>
      <c r="BT8" s="50"/>
      <c r="BU8" s="50"/>
      <c r="BV8" s="50"/>
      <c r="BW8" s="51"/>
      <c r="BX8" s="50"/>
      <c r="BY8" s="50"/>
      <c r="BZ8" s="54"/>
      <c r="CA8" s="54"/>
      <c r="CB8" s="54"/>
      <c r="CC8" s="54"/>
      <c r="CD8" s="54"/>
      <c r="CE8" s="54"/>
      <c r="CF8" s="54"/>
      <c r="CG8" s="51"/>
      <c r="CH8" s="50"/>
      <c r="CI8" s="50"/>
      <c r="CJ8" s="49"/>
      <c r="CK8" s="49"/>
      <c r="CL8" s="49"/>
      <c r="CM8" s="66"/>
      <c r="CN8" s="66"/>
      <c r="CO8" s="66"/>
      <c r="CP8" s="66"/>
      <c r="CQ8" s="66"/>
      <c r="CR8" s="66"/>
      <c r="CS8" s="66"/>
      <c r="CT8" s="50"/>
      <c r="CU8" s="55"/>
      <c r="CV8" s="55"/>
      <c r="CW8" s="55"/>
      <c r="CX8" s="55"/>
      <c r="CY8" s="50"/>
      <c r="CZ8" s="55"/>
      <c r="DA8" s="55"/>
      <c r="DB8" s="56"/>
      <c r="DC8" s="57"/>
      <c r="DD8" s="57"/>
      <c r="DE8" s="57"/>
      <c r="DF8" s="57"/>
      <c r="DG8" s="57"/>
      <c r="DH8" s="57"/>
      <c r="DI8" s="58"/>
      <c r="DJ8" s="54"/>
      <c r="DK8" s="56"/>
      <c r="DL8" s="12"/>
      <c r="DM8" s="12"/>
      <c r="DN8" s="49"/>
      <c r="DO8" s="56"/>
      <c r="DP8" s="56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</row>
    <row r="9" spans="1:163">
      <c r="A9" s="2">
        <v>1</v>
      </c>
      <c r="B9" s="1" t="s">
        <v>122</v>
      </c>
      <c r="C9" s="133">
        <v>43717</v>
      </c>
      <c r="D9" s="1" t="s">
        <v>123</v>
      </c>
      <c r="E9" s="6" t="s">
        <v>76</v>
      </c>
      <c r="F9" s="1"/>
      <c r="G9" s="6" t="s">
        <v>80</v>
      </c>
      <c r="H9" s="6" t="s">
        <v>121</v>
      </c>
      <c r="I9" s="135">
        <v>16</v>
      </c>
      <c r="J9" s="1">
        <v>8</v>
      </c>
      <c r="K9" s="1">
        <v>293</v>
      </c>
      <c r="L9" s="1">
        <v>1</v>
      </c>
      <c r="M9" s="1">
        <v>232</v>
      </c>
      <c r="N9" s="1">
        <v>1</v>
      </c>
      <c r="O9" t="str">
        <f t="shared" si="0"/>
        <v>Carolina Panthers</v>
      </c>
      <c r="P9" t="str">
        <f t="shared" si="1"/>
        <v>Dallas Cowboys</v>
      </c>
      <c r="Q9">
        <f t="shared" si="2"/>
        <v>16</v>
      </c>
      <c r="R9">
        <f t="shared" si="3"/>
        <v>8</v>
      </c>
      <c r="S9" s="132">
        <f t="shared" si="4"/>
        <v>43717</v>
      </c>
      <c r="T9" s="83" t="str">
        <f t="shared" si="5"/>
        <v>Dallas Cowboys</v>
      </c>
      <c r="U9" s="84">
        <f t="shared" si="6"/>
        <v>8</v>
      </c>
      <c r="V9" s="83" t="str">
        <f t="shared" si="7"/>
        <v>Carolina Panthers</v>
      </c>
      <c r="W9" s="84">
        <f t="shared" si="8"/>
        <v>16</v>
      </c>
      <c r="X9" s="83">
        <f t="shared" si="9"/>
        <v>24</v>
      </c>
      <c r="Y9" s="84">
        <f t="shared" si="10"/>
        <v>8</v>
      </c>
      <c r="Z9" s="85">
        <f t="shared" si="11"/>
        <v>-0.23303609324473118</v>
      </c>
      <c r="AA9" s="86">
        <f t="shared" si="12"/>
        <v>0.44200320307866697</v>
      </c>
      <c r="AB9" s="8">
        <f t="shared" si="13"/>
        <v>-0.14589230519823559</v>
      </c>
      <c r="AC9" s="34">
        <f t="shared" si="14"/>
        <v>23.476950569096456</v>
      </c>
      <c r="AD9" s="18">
        <f t="shared" si="15"/>
        <v>55.904789812711812</v>
      </c>
      <c r="AE9" s="85">
        <f t="shared" si="16"/>
        <v>0.13288485805771577</v>
      </c>
      <c r="AF9" s="8">
        <f t="shared" si="17"/>
        <v>0.53317241460099385</v>
      </c>
      <c r="AG9" s="8">
        <f t="shared" si="18"/>
        <v>8.324696354210781E-2</v>
      </c>
      <c r="AH9" s="34">
        <f t="shared" si="19"/>
        <v>23.287921200931638</v>
      </c>
      <c r="AI9" s="18">
        <f t="shared" si="20"/>
        <v>233.72053464589507</v>
      </c>
      <c r="AJ9" s="18">
        <f t="shared" si="21"/>
        <v>0.18902936816481741</v>
      </c>
      <c r="AK9" s="18">
        <f t="shared" si="22"/>
        <v>-0.19523238749870828</v>
      </c>
      <c r="AL9" s="8">
        <f t="shared" si="23"/>
        <v>1</v>
      </c>
      <c r="AM9" s="48">
        <f t="shared" si="28"/>
        <v>0</v>
      </c>
      <c r="AN9" s="48">
        <f t="shared" si="29"/>
        <v>0</v>
      </c>
      <c r="AO9" s="19">
        <f t="shared" si="24"/>
        <v>0.493544483262914</v>
      </c>
      <c r="AP9" s="34">
        <f t="shared" si="25"/>
        <v>-8.1952323874987076</v>
      </c>
      <c r="AQ9" s="17">
        <f t="shared" si="26"/>
        <v>0.25649719043342878</v>
      </c>
      <c r="AR9" s="14">
        <f t="shared" si="27"/>
        <v>-0.70614228584677485</v>
      </c>
      <c r="AS9" s="72" t="s">
        <v>76</v>
      </c>
      <c r="AT9" s="14">
        <v>0.98124673167438103</v>
      </c>
      <c r="AU9" s="14">
        <v>1.4824003719117906</v>
      </c>
      <c r="AV9" s="14"/>
      <c r="AX9" s="18"/>
      <c r="AY9" s="93"/>
      <c r="AZ9" s="34"/>
      <c r="BA9" s="19"/>
      <c r="BB9" s="19"/>
      <c r="BC9" s="19"/>
      <c r="BD9" s="45" t="s">
        <v>138</v>
      </c>
      <c r="BE9" s="34">
        <f>ABS(BD6-BD5)</f>
        <v>11.515305104352679</v>
      </c>
      <c r="BF9" s="34"/>
      <c r="BG9" s="101"/>
      <c r="BH9" s="34"/>
      <c r="BI9" s="8"/>
      <c r="BJ9" s="34"/>
      <c r="BK9" s="94"/>
      <c r="BL9" s="94"/>
      <c r="BM9" s="49"/>
      <c r="BN9" s="49"/>
      <c r="BO9" s="49"/>
      <c r="BP9" s="50"/>
      <c r="BQ9" s="50"/>
      <c r="BR9" s="50"/>
      <c r="BS9" s="91"/>
      <c r="BT9" s="50"/>
      <c r="BU9" s="50"/>
      <c r="BV9" s="50"/>
      <c r="BW9" s="51"/>
      <c r="BX9" s="50"/>
      <c r="BY9" s="50"/>
      <c r="BZ9" s="54"/>
      <c r="CA9" s="54"/>
      <c r="CB9" s="54"/>
      <c r="CC9" s="54"/>
      <c r="CD9" s="54"/>
      <c r="CE9" s="54"/>
      <c r="CF9" s="54"/>
      <c r="CG9" s="51"/>
      <c r="CH9" s="50"/>
      <c r="CI9" s="50"/>
      <c r="CJ9" s="49"/>
      <c r="CK9" s="49"/>
      <c r="CL9" s="49"/>
      <c r="CM9" s="66"/>
      <c r="CN9" s="66"/>
      <c r="CO9" s="66"/>
      <c r="CP9" s="66"/>
      <c r="CQ9" s="66"/>
      <c r="CR9" s="66"/>
      <c r="CS9" s="66"/>
      <c r="CT9" s="50"/>
      <c r="CU9" s="102"/>
      <c r="CV9" s="102"/>
      <c r="CW9" s="102"/>
      <c r="CX9" s="102"/>
      <c r="CY9" s="50"/>
      <c r="CZ9" s="55"/>
      <c r="DA9" s="55"/>
      <c r="DB9" s="56"/>
      <c r="DC9" s="57"/>
      <c r="DD9" s="57"/>
      <c r="DE9" s="57"/>
      <c r="DF9" s="57"/>
      <c r="DG9" s="57"/>
      <c r="DH9" s="57"/>
      <c r="DI9" s="58"/>
      <c r="DJ9" s="54"/>
      <c r="DK9" s="56"/>
      <c r="DL9" s="12"/>
      <c r="DM9" s="12"/>
      <c r="DN9" s="49"/>
      <c r="DO9" s="56"/>
      <c r="DP9" s="56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</row>
    <row r="10" spans="1:163">
      <c r="A10" s="2">
        <v>1</v>
      </c>
      <c r="B10" s="1" t="s">
        <v>122</v>
      </c>
      <c r="C10" s="133">
        <v>43717</v>
      </c>
      <c r="D10" s="1" t="s">
        <v>124</v>
      </c>
      <c r="E10" s="6" t="s">
        <v>87</v>
      </c>
      <c r="F10" s="1" t="s">
        <v>10</v>
      </c>
      <c r="G10" s="6" t="s">
        <v>88</v>
      </c>
      <c r="H10" s="6" t="s">
        <v>121</v>
      </c>
      <c r="I10" s="135">
        <v>38</v>
      </c>
      <c r="J10" s="1">
        <v>28</v>
      </c>
      <c r="K10" s="1">
        <v>362</v>
      </c>
      <c r="L10" s="1">
        <v>0</v>
      </c>
      <c r="M10" s="1">
        <v>541</v>
      </c>
      <c r="N10" s="1">
        <v>2</v>
      </c>
      <c r="O10" t="str">
        <f t="shared" si="0"/>
        <v>Los Angeles Chargers</v>
      </c>
      <c r="P10" t="str">
        <f t="shared" si="1"/>
        <v>Kansas City Chiefs</v>
      </c>
      <c r="Q10">
        <f t="shared" si="2"/>
        <v>28</v>
      </c>
      <c r="R10">
        <f t="shared" si="3"/>
        <v>38</v>
      </c>
      <c r="S10" s="132">
        <f t="shared" si="4"/>
        <v>43717</v>
      </c>
      <c r="T10" s="83" t="str">
        <f t="shared" si="5"/>
        <v>Kansas City Chiefs</v>
      </c>
      <c r="U10" s="84">
        <f t="shared" si="6"/>
        <v>38</v>
      </c>
      <c r="V10" s="83" t="str">
        <f t="shared" si="7"/>
        <v>Los Angeles Chargers</v>
      </c>
      <c r="W10" s="84">
        <f t="shared" si="8"/>
        <v>28</v>
      </c>
      <c r="X10" s="83">
        <f t="shared" si="9"/>
        <v>66</v>
      </c>
      <c r="Y10" s="84">
        <f t="shared" si="10"/>
        <v>-10</v>
      </c>
      <c r="Z10" s="85">
        <f t="shared" si="11"/>
        <v>0.77821600373047595</v>
      </c>
      <c r="AA10" s="86">
        <f t="shared" si="12"/>
        <v>0.68529549459290218</v>
      </c>
      <c r="AB10" s="8">
        <f t="shared" si="13"/>
        <v>0.48255883919666476</v>
      </c>
      <c r="AC10" s="34">
        <f t="shared" si="14"/>
        <v>29.994618825042856</v>
      </c>
      <c r="AD10" s="18">
        <f t="shared" si="15"/>
        <v>3.9785042572153446</v>
      </c>
      <c r="AE10" s="85">
        <f t="shared" si="16"/>
        <v>1.5335571992991293</v>
      </c>
      <c r="AF10" s="8">
        <f t="shared" si="17"/>
        <v>0.8225261788991145</v>
      </c>
      <c r="AG10" s="8">
        <f t="shared" si="18"/>
        <v>0.92503511471068056</v>
      </c>
      <c r="AH10" s="34">
        <f t="shared" si="19"/>
        <v>31.710368915156096</v>
      </c>
      <c r="AI10" s="18">
        <f t="shared" si="20"/>
        <v>39.559459183434711</v>
      </c>
      <c r="AJ10" s="18">
        <f t="shared" si="21"/>
        <v>-1.7157500901132394</v>
      </c>
      <c r="AK10" s="18">
        <f t="shared" si="22"/>
        <v>-1.9612666293260237</v>
      </c>
      <c r="AL10" s="8">
        <f t="shared" si="23"/>
        <v>0</v>
      </c>
      <c r="AM10" s="48">
        <f t="shared" si="28"/>
        <v>0</v>
      </c>
      <c r="AN10" s="48">
        <f t="shared" si="29"/>
        <v>1</v>
      </c>
      <c r="AO10" s="19">
        <f t="shared" si="24"/>
        <v>0.43543082314328452</v>
      </c>
      <c r="AP10" s="34">
        <f>AK10-Y10</f>
        <v>8.0387333706739756</v>
      </c>
      <c r="AQ10" s="17">
        <f t="shared" si="26"/>
        <v>0.18960000174323832</v>
      </c>
      <c r="AR10" s="14">
        <f t="shared" si="27"/>
        <v>-0.57169235753872638</v>
      </c>
      <c r="AS10" s="72" t="s">
        <v>77</v>
      </c>
      <c r="AT10" s="14">
        <v>1.2064299126414031</v>
      </c>
      <c r="AU10" s="14">
        <v>0.63017622252642302</v>
      </c>
      <c r="AV10" s="14"/>
      <c r="AX10" s="8"/>
      <c r="AY10" s="93"/>
      <c r="AZ10" s="34"/>
      <c r="BA10" s="19"/>
      <c r="BB10" s="19"/>
      <c r="BC10" s="19"/>
      <c r="BD10" s="45" t="s">
        <v>136</v>
      </c>
      <c r="BE10" s="34">
        <f>BD6+BD5</f>
        <v>29.595682208392155</v>
      </c>
      <c r="BF10" s="34"/>
      <c r="BG10" s="101"/>
      <c r="BH10" s="34"/>
      <c r="BI10" s="8"/>
      <c r="BJ10" s="34"/>
      <c r="BK10" s="94"/>
      <c r="BL10" s="94"/>
      <c r="BM10" s="49"/>
      <c r="BN10" s="49"/>
      <c r="BO10" s="49"/>
      <c r="BP10" s="50"/>
      <c r="BQ10" s="50"/>
      <c r="BR10" s="50"/>
      <c r="BS10" s="91"/>
      <c r="BT10" s="50"/>
      <c r="BU10" s="50"/>
      <c r="BV10" s="50"/>
      <c r="BW10" s="51"/>
      <c r="BX10" s="50"/>
      <c r="BY10" s="50"/>
      <c r="BZ10" s="54"/>
      <c r="CA10" s="54"/>
      <c r="CB10" s="54"/>
      <c r="CC10" s="54"/>
      <c r="CD10" s="54"/>
      <c r="CE10" s="54"/>
      <c r="CF10" s="54"/>
      <c r="CG10" s="51"/>
      <c r="CH10" s="50"/>
      <c r="CI10" s="50"/>
      <c r="CJ10" s="49"/>
      <c r="CK10" s="49"/>
      <c r="CL10" s="49"/>
      <c r="CM10" s="66"/>
      <c r="CN10" s="66"/>
      <c r="CO10" s="66"/>
      <c r="CP10" s="66"/>
      <c r="CQ10" s="66"/>
      <c r="CR10" s="66"/>
      <c r="CS10" s="66"/>
      <c r="CT10" s="49"/>
      <c r="CU10" s="55"/>
      <c r="CV10" s="55"/>
      <c r="CW10" s="55"/>
      <c r="CX10" s="55"/>
      <c r="CY10" s="50"/>
      <c r="CZ10" s="55"/>
      <c r="DA10" s="95"/>
      <c r="DB10" s="56"/>
      <c r="DC10" s="96"/>
      <c r="DD10" s="96"/>
      <c r="DE10" s="96"/>
      <c r="DF10" s="96"/>
      <c r="DG10" s="96"/>
      <c r="DH10" s="57"/>
      <c r="DI10" s="58"/>
      <c r="DJ10" s="54"/>
      <c r="DK10" s="56"/>
      <c r="DL10" s="12"/>
      <c r="DM10" s="12"/>
      <c r="DN10" s="49"/>
      <c r="DO10" s="56"/>
      <c r="DP10" s="56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81"/>
      <c r="ED10" s="81"/>
      <c r="EE10" s="81"/>
      <c r="EF10" s="81"/>
      <c r="EG10" s="81"/>
      <c r="EH10" s="81"/>
      <c r="EI10" s="97"/>
      <c r="EJ10" s="81"/>
      <c r="EK10" s="81"/>
      <c r="EL10" s="98"/>
      <c r="EM10" s="81"/>
      <c r="EN10" s="81"/>
      <c r="EO10" s="81"/>
      <c r="EP10" s="81"/>
      <c r="EQ10" s="81"/>
      <c r="ER10" s="98"/>
      <c r="ES10" s="98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</row>
    <row r="11" spans="1:163">
      <c r="A11" s="2">
        <v>1</v>
      </c>
      <c r="B11" s="1" t="s">
        <v>122</v>
      </c>
      <c r="C11" s="133">
        <v>43717</v>
      </c>
      <c r="D11" s="1" t="s">
        <v>125</v>
      </c>
      <c r="E11" s="6" t="s">
        <v>98</v>
      </c>
      <c r="F11" s="1" t="s">
        <v>10</v>
      </c>
      <c r="G11" s="6" t="s">
        <v>79</v>
      </c>
      <c r="H11" s="6" t="s">
        <v>121</v>
      </c>
      <c r="I11" s="135">
        <v>21</v>
      </c>
      <c r="J11" s="1">
        <v>21</v>
      </c>
      <c r="K11" s="1">
        <v>472</v>
      </c>
      <c r="L11" s="1">
        <v>6</v>
      </c>
      <c r="M11" s="1">
        <v>327</v>
      </c>
      <c r="N11" s="1">
        <v>1</v>
      </c>
      <c r="O11" t="str">
        <f t="shared" si="0"/>
        <v>Cleveland Browns</v>
      </c>
      <c r="P11" t="str">
        <f t="shared" si="1"/>
        <v>Pittsburgh Steelers</v>
      </c>
      <c r="Q11">
        <f t="shared" si="2"/>
        <v>21</v>
      </c>
      <c r="R11">
        <f t="shared" si="3"/>
        <v>21</v>
      </c>
      <c r="S11" s="132">
        <f t="shared" si="4"/>
        <v>43717</v>
      </c>
      <c r="T11" s="83" t="str">
        <f t="shared" si="5"/>
        <v>Pittsburgh Steelers</v>
      </c>
      <c r="U11" s="84">
        <f t="shared" si="6"/>
        <v>21</v>
      </c>
      <c r="V11" s="83" t="str">
        <f t="shared" si="7"/>
        <v>Cleveland Browns</v>
      </c>
      <c r="W11" s="84">
        <f t="shared" si="8"/>
        <v>21</v>
      </c>
      <c r="X11" s="83">
        <f t="shared" si="9"/>
        <v>42</v>
      </c>
      <c r="Y11" s="84">
        <f t="shared" si="10"/>
        <v>0</v>
      </c>
      <c r="Z11" s="85">
        <f t="shared" si="11"/>
        <v>-1.5098603774811237</v>
      </c>
      <c r="AA11" s="86">
        <f t="shared" si="12"/>
        <v>0.18095948612373919</v>
      </c>
      <c r="AB11" s="8">
        <f t="shared" si="13"/>
        <v>-0.91171460762247492</v>
      </c>
      <c r="AC11" s="34">
        <f t="shared" si="14"/>
        <v>15.53460571902516</v>
      </c>
      <c r="AD11" s="18">
        <f t="shared" si="15"/>
        <v>29.870534646512485</v>
      </c>
      <c r="AE11" s="85">
        <f t="shared" si="16"/>
        <v>-0.33514736707343995</v>
      </c>
      <c r="AF11" s="8">
        <f t="shared" si="17"/>
        <v>0.41698871907998453</v>
      </c>
      <c r="AG11" s="8">
        <f t="shared" si="18"/>
        <v>-0.20960312790275853</v>
      </c>
      <c r="AH11" s="34">
        <f t="shared" si="19"/>
        <v>20.357831748049442</v>
      </c>
      <c r="AI11" s="18">
        <f t="shared" si="20"/>
        <v>0.41238006381323539</v>
      </c>
      <c r="AJ11" s="18">
        <f t="shared" si="21"/>
        <v>-4.8232260290242817</v>
      </c>
      <c r="AK11" s="18">
        <f t="shared" si="22"/>
        <v>-4.8423922577662433</v>
      </c>
      <c r="AL11" s="8">
        <f t="shared" si="23"/>
        <v>0</v>
      </c>
      <c r="AM11" s="48">
        <f t="shared" si="28"/>
        <v>0</v>
      </c>
      <c r="AN11" s="48">
        <f t="shared" si="29"/>
        <v>1</v>
      </c>
      <c r="AO11" s="19">
        <f t="shared" si="24"/>
        <v>0.34407281467792639</v>
      </c>
      <c r="AP11" s="34">
        <f t="shared" si="25"/>
        <v>-4.8423922577662433</v>
      </c>
      <c r="AQ11" s="17">
        <f t="shared" si="26"/>
        <v>0.11838610180039068</v>
      </c>
      <c r="AR11" s="14">
        <f t="shared" si="27"/>
        <v>-0.42170549418342407</v>
      </c>
      <c r="AS11" s="72" t="s">
        <v>78</v>
      </c>
      <c r="AT11" s="14">
        <v>0.452966488521723</v>
      </c>
      <c r="AU11" s="14">
        <v>1.5973594863624891</v>
      </c>
      <c r="AV11" s="14"/>
      <c r="AX11" s="8"/>
      <c r="AY11" s="93"/>
      <c r="AZ11" s="34"/>
      <c r="BA11" s="8"/>
      <c r="BB11" s="8"/>
      <c r="BC11" s="8"/>
      <c r="BD11" s="8"/>
      <c r="BE11" s="8"/>
      <c r="BF11" s="34"/>
      <c r="BG11" s="34"/>
      <c r="BH11" s="34"/>
      <c r="BI11" s="8"/>
      <c r="BJ11" s="34"/>
      <c r="BK11" s="94"/>
      <c r="BL11" s="94"/>
      <c r="BM11" s="49"/>
      <c r="BN11" s="49"/>
      <c r="BO11" s="49"/>
      <c r="BP11" s="50"/>
      <c r="BQ11" s="50"/>
      <c r="BR11" s="50"/>
      <c r="BS11" s="91"/>
      <c r="BT11" s="50"/>
      <c r="BU11" s="50"/>
      <c r="BV11" s="50"/>
      <c r="BW11" s="51"/>
      <c r="BX11" s="50"/>
      <c r="BY11" s="50"/>
      <c r="BZ11" s="54"/>
      <c r="CA11" s="54"/>
      <c r="CB11" s="54"/>
      <c r="CC11" s="54"/>
      <c r="CD11" s="54"/>
      <c r="CE11" s="54"/>
      <c r="CF11" s="54"/>
      <c r="CG11" s="51"/>
      <c r="CH11" s="50"/>
      <c r="CI11" s="50"/>
      <c r="CJ11" s="49"/>
      <c r="CK11" s="49"/>
      <c r="CL11" s="49"/>
      <c r="CM11" s="66"/>
      <c r="CN11" s="66"/>
      <c r="CO11" s="66"/>
      <c r="CP11" s="66"/>
      <c r="CQ11" s="66"/>
      <c r="CR11" s="66"/>
      <c r="CS11" s="66"/>
      <c r="CT11" s="49"/>
      <c r="CU11" s="55"/>
      <c r="CV11" s="55"/>
      <c r="CW11" s="55"/>
      <c r="CX11" s="55"/>
      <c r="CY11" s="50"/>
      <c r="CZ11" s="55"/>
      <c r="DA11" s="55"/>
      <c r="DB11" s="56"/>
      <c r="DC11" s="57"/>
      <c r="DD11" s="57"/>
      <c r="DE11" s="57"/>
      <c r="DF11" s="57"/>
      <c r="DG11" s="57"/>
      <c r="DH11" s="57"/>
      <c r="DI11" s="58"/>
      <c r="DJ11" s="54"/>
      <c r="DK11" s="56"/>
      <c r="DL11" s="12"/>
      <c r="DM11" s="12"/>
      <c r="DN11" s="49"/>
      <c r="DO11" s="56"/>
      <c r="DP11" s="56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</row>
    <row r="12" spans="1:163">
      <c r="A12" s="2">
        <v>1</v>
      </c>
      <c r="B12" s="1" t="s">
        <v>122</v>
      </c>
      <c r="C12" s="133">
        <v>43717</v>
      </c>
      <c r="D12" s="1" t="s">
        <v>125</v>
      </c>
      <c r="E12" s="6" t="s">
        <v>90</v>
      </c>
      <c r="F12" s="1"/>
      <c r="G12" s="6" t="s">
        <v>102</v>
      </c>
      <c r="H12" s="6" t="s">
        <v>121</v>
      </c>
      <c r="I12" s="135">
        <v>27</v>
      </c>
      <c r="J12" s="1">
        <v>20</v>
      </c>
      <c r="K12" s="1">
        <v>342</v>
      </c>
      <c r="L12" s="1">
        <v>2</v>
      </c>
      <c r="M12" s="1">
        <v>336</v>
      </c>
      <c r="N12" s="1">
        <v>3</v>
      </c>
      <c r="O12" t="str">
        <f t="shared" si="0"/>
        <v>Miami Dolphins</v>
      </c>
      <c r="P12" t="str">
        <f t="shared" si="1"/>
        <v>Tennessee Titans</v>
      </c>
      <c r="Q12">
        <f t="shared" si="2"/>
        <v>27</v>
      </c>
      <c r="R12">
        <f t="shared" si="3"/>
        <v>20</v>
      </c>
      <c r="S12" s="132">
        <f t="shared" si="4"/>
        <v>43717</v>
      </c>
      <c r="T12" s="83" t="str">
        <f t="shared" si="5"/>
        <v>Tennessee Titans</v>
      </c>
      <c r="U12" s="84">
        <f t="shared" si="6"/>
        <v>20</v>
      </c>
      <c r="V12" s="83" t="str">
        <f t="shared" si="7"/>
        <v>Miami Dolphins</v>
      </c>
      <c r="W12" s="84">
        <f t="shared" si="8"/>
        <v>27</v>
      </c>
      <c r="X12" s="83">
        <f t="shared" si="9"/>
        <v>47</v>
      </c>
      <c r="Y12" s="84">
        <f t="shared" si="10"/>
        <v>7</v>
      </c>
      <c r="Z12" s="85">
        <f t="shared" si="11"/>
        <v>-0.62039270183459805</v>
      </c>
      <c r="AA12" s="86">
        <f t="shared" si="12"/>
        <v>0.3496921427944486</v>
      </c>
      <c r="AB12" s="8">
        <f t="shared" si="13"/>
        <v>-0.38615174982068612</v>
      </c>
      <c r="AC12" s="34">
        <f t="shared" si="14"/>
        <v>20.985219319382839</v>
      </c>
      <c r="AD12" s="18">
        <f t="shared" si="15"/>
        <v>36.177586635925437</v>
      </c>
      <c r="AE12" s="85">
        <f t="shared" si="16"/>
        <v>0.36589695555230173</v>
      </c>
      <c r="AF12" s="8">
        <f t="shared" si="17"/>
        <v>0.59046716744448335</v>
      </c>
      <c r="AG12" s="8">
        <f t="shared" si="18"/>
        <v>0.22874686786866294</v>
      </c>
      <c r="AH12" s="34">
        <f t="shared" si="19"/>
        <v>24.743709495069393</v>
      </c>
      <c r="AI12" s="18">
        <f t="shared" si="20"/>
        <v>22.502779773611511</v>
      </c>
      <c r="AJ12" s="18">
        <f t="shared" si="21"/>
        <v>-3.7584901756865534</v>
      </c>
      <c r="AK12" s="18">
        <f t="shared" si="22"/>
        <v>-3.8552123680820474</v>
      </c>
      <c r="AL12" s="8">
        <f t="shared" si="23"/>
        <v>1</v>
      </c>
      <c r="AM12" s="48">
        <f t="shared" si="28"/>
        <v>0</v>
      </c>
      <c r="AN12" s="48">
        <f t="shared" si="29"/>
        <v>0</v>
      </c>
      <c r="AO12" s="19">
        <f t="shared" si="24"/>
        <v>0.37465543324838768</v>
      </c>
      <c r="AP12" s="34">
        <f t="shared" si="25"/>
        <v>-10.855212368082046</v>
      </c>
      <c r="AQ12" s="17">
        <f t="shared" si="26"/>
        <v>0.3910558271657617</v>
      </c>
      <c r="AR12" s="14">
        <f t="shared" si="27"/>
        <v>-0.98174852007922142</v>
      </c>
      <c r="AS12" s="72" t="s">
        <v>79</v>
      </c>
      <c r="AT12" s="14">
        <v>0.28041395334680086</v>
      </c>
      <c r="AU12" s="14">
        <v>1.0267060899138163</v>
      </c>
      <c r="AV12" s="14"/>
      <c r="AX12" s="8"/>
      <c r="AY12" s="103"/>
      <c r="AZ12" s="34"/>
      <c r="BA12" s="8"/>
      <c r="BB12" s="8"/>
      <c r="BC12" s="8"/>
      <c r="BD12" s="8"/>
      <c r="BE12" s="8"/>
      <c r="BF12" s="34"/>
      <c r="BG12" s="34"/>
      <c r="BH12" s="34"/>
      <c r="BI12" s="8"/>
      <c r="BJ12" s="34"/>
      <c r="BK12" s="94"/>
      <c r="BL12" s="94"/>
      <c r="BM12" s="49"/>
      <c r="BN12" s="49"/>
      <c r="BO12" s="49"/>
      <c r="BP12" s="50"/>
      <c r="BQ12" s="50"/>
      <c r="BR12" s="50"/>
      <c r="BS12" s="91"/>
      <c r="BT12" s="50"/>
      <c r="BU12" s="50"/>
      <c r="BV12" s="50"/>
      <c r="BW12" s="51"/>
      <c r="BX12" s="50"/>
      <c r="BY12" s="50"/>
      <c r="BZ12" s="54"/>
      <c r="CA12" s="54"/>
      <c r="CB12" s="54"/>
      <c r="CC12" s="54"/>
      <c r="CD12" s="54"/>
      <c r="CE12" s="54"/>
      <c r="CF12" s="54"/>
      <c r="CG12" s="51"/>
      <c r="CH12" s="50"/>
      <c r="CI12" s="50"/>
      <c r="CJ12" s="49"/>
      <c r="CK12" s="49"/>
      <c r="CL12" s="49"/>
      <c r="CM12" s="66"/>
      <c r="CN12" s="66"/>
      <c r="CO12" s="66"/>
      <c r="CP12" s="66"/>
      <c r="CQ12" s="66"/>
      <c r="CR12" s="66"/>
      <c r="CS12" s="66"/>
      <c r="CT12" s="49"/>
      <c r="CU12" s="104"/>
      <c r="CV12" s="104"/>
      <c r="CW12" s="104"/>
      <c r="CX12" s="104"/>
      <c r="CY12" s="50"/>
      <c r="CZ12" s="55"/>
      <c r="DA12" s="95"/>
      <c r="DB12" s="56"/>
      <c r="DC12" s="96"/>
      <c r="DD12" s="96"/>
      <c r="DE12" s="96"/>
      <c r="DF12" s="96"/>
      <c r="DG12" s="96"/>
      <c r="DH12" s="57"/>
      <c r="DI12" s="58"/>
      <c r="DJ12" s="54"/>
      <c r="DK12" s="56"/>
      <c r="DL12" s="49"/>
      <c r="DM12" s="49"/>
      <c r="DN12" s="49"/>
      <c r="DO12" s="56"/>
      <c r="DP12" s="56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81"/>
      <c r="ED12" s="81"/>
      <c r="EE12" s="81"/>
      <c r="EF12" s="97"/>
      <c r="EG12" s="97"/>
      <c r="EH12" s="81"/>
      <c r="EI12" s="81"/>
      <c r="EJ12" s="81"/>
      <c r="EK12" s="98"/>
      <c r="EL12" s="98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</row>
    <row r="13" spans="1:163">
      <c r="A13" s="2">
        <v>1</v>
      </c>
      <c r="B13" s="1" t="s">
        <v>122</v>
      </c>
      <c r="C13" s="133">
        <v>43717</v>
      </c>
      <c r="D13" s="1" t="s">
        <v>125</v>
      </c>
      <c r="E13" s="6" t="s">
        <v>74</v>
      </c>
      <c r="F13" s="1"/>
      <c r="G13" s="6" t="s">
        <v>75</v>
      </c>
      <c r="H13" s="6" t="s">
        <v>121</v>
      </c>
      <c r="I13" s="135">
        <v>47</v>
      </c>
      <c r="J13" s="1">
        <v>3</v>
      </c>
      <c r="K13" s="1">
        <v>369</v>
      </c>
      <c r="L13" s="1">
        <v>1</v>
      </c>
      <c r="M13" s="1">
        <v>153</v>
      </c>
      <c r="N13" s="1">
        <v>2</v>
      </c>
      <c r="O13" t="str">
        <f t="shared" si="0"/>
        <v>Baltimore Ravens</v>
      </c>
      <c r="P13" t="str">
        <f t="shared" si="1"/>
        <v>Buffalo Bills</v>
      </c>
      <c r="Q13">
        <f t="shared" si="2"/>
        <v>47</v>
      </c>
      <c r="R13">
        <f t="shared" si="3"/>
        <v>3</v>
      </c>
      <c r="S13" s="132">
        <f t="shared" si="4"/>
        <v>43717</v>
      </c>
      <c r="T13" s="83" t="str">
        <f t="shared" si="5"/>
        <v>Buffalo Bills</v>
      </c>
      <c r="U13" s="84">
        <f t="shared" si="6"/>
        <v>3</v>
      </c>
      <c r="V13" s="83" t="str">
        <f t="shared" si="7"/>
        <v>Baltimore Ravens</v>
      </c>
      <c r="W13" s="84">
        <f t="shared" si="8"/>
        <v>47</v>
      </c>
      <c r="X13" s="83">
        <f t="shared" si="9"/>
        <v>50</v>
      </c>
      <c r="Y13" s="84">
        <f t="shared" si="10"/>
        <v>44</v>
      </c>
      <c r="Z13" s="85">
        <f t="shared" si="11"/>
        <v>1.3846298189094985</v>
      </c>
      <c r="AA13" s="86">
        <f t="shared" si="12"/>
        <v>0.79973354024780918</v>
      </c>
      <c r="AB13" s="8">
        <f t="shared" si="13"/>
        <v>0.8406698430135533</v>
      </c>
      <c r="AC13" s="34">
        <f t="shared" si="14"/>
        <v>33.708588864718344</v>
      </c>
      <c r="AD13" s="18">
        <f t="shared" si="15"/>
        <v>176.66160996708919</v>
      </c>
      <c r="AE13" s="85">
        <f t="shared" si="16"/>
        <v>-1.0010470872952484</v>
      </c>
      <c r="AF13" s="8">
        <f t="shared" si="17"/>
        <v>0.26873560132720153</v>
      </c>
      <c r="AG13" s="8">
        <f t="shared" si="18"/>
        <v>-0.6166415188968648</v>
      </c>
      <c r="AH13" s="34">
        <f t="shared" si="19"/>
        <v>16.285239895727941</v>
      </c>
      <c r="AI13" s="18">
        <f t="shared" si="20"/>
        <v>176.49759908704135</v>
      </c>
      <c r="AJ13" s="18">
        <f t="shared" si="21"/>
        <v>17.423348968990403</v>
      </c>
      <c r="AK13" s="18">
        <f t="shared" si="22"/>
        <v>15.78372959541165</v>
      </c>
      <c r="AL13" s="8">
        <f t="shared" si="23"/>
        <v>1</v>
      </c>
      <c r="AM13" s="48">
        <f>IF(AO13&gt;0.5,1,0)</f>
        <v>1</v>
      </c>
      <c r="AN13" s="48">
        <f t="shared" si="29"/>
        <v>1</v>
      </c>
      <c r="AO13" s="19">
        <f t="shared" si="24"/>
        <v>0.90460927158911075</v>
      </c>
      <c r="AP13" s="34">
        <f t="shared" si="25"/>
        <v>-28.21627040458835</v>
      </c>
      <c r="AQ13" s="17">
        <f t="shared" si="26"/>
        <v>9.0993910667600333E-3</v>
      </c>
      <c r="AR13" s="14">
        <f t="shared" si="27"/>
        <v>-0.10025217261095998</v>
      </c>
      <c r="AS13" s="72" t="s">
        <v>80</v>
      </c>
      <c r="AT13" s="14">
        <v>1.2229008766614935</v>
      </c>
      <c r="AU13" s="14">
        <v>1.317409880195785</v>
      </c>
      <c r="AV13" s="14"/>
      <c r="AX13" s="48"/>
      <c r="AY13" s="105"/>
      <c r="AZ13" s="94"/>
      <c r="BA13" s="19"/>
      <c r="BB13" s="19"/>
      <c r="BC13" s="19"/>
      <c r="BD13" s="19"/>
      <c r="BE13" s="19"/>
      <c r="BF13" s="34"/>
      <c r="BG13" s="34"/>
      <c r="BH13" s="34"/>
      <c r="BI13" s="8"/>
      <c r="BJ13" s="34"/>
      <c r="BK13" s="34"/>
      <c r="BL13" s="34"/>
      <c r="BM13" s="49"/>
      <c r="BN13" s="49"/>
      <c r="BO13" s="49"/>
      <c r="BP13" s="50"/>
      <c r="BQ13" s="50"/>
      <c r="BR13" s="50"/>
      <c r="BS13" s="91"/>
      <c r="BT13" s="50"/>
      <c r="BU13" s="50"/>
      <c r="BV13" s="50"/>
      <c r="BW13" s="51"/>
      <c r="BX13" s="50"/>
      <c r="BY13" s="50"/>
      <c r="BZ13" s="54"/>
      <c r="CA13" s="54"/>
      <c r="CB13" s="54"/>
      <c r="CC13" s="54"/>
      <c r="CD13" s="54"/>
      <c r="CE13" s="54"/>
      <c r="CF13" s="54"/>
      <c r="CG13" s="51"/>
      <c r="CH13" s="50"/>
      <c r="CI13" s="50"/>
      <c r="CJ13" s="49"/>
      <c r="CK13" s="49"/>
      <c r="CL13" s="49"/>
      <c r="CM13" s="66"/>
      <c r="CN13" s="66"/>
      <c r="CO13" s="66"/>
      <c r="CP13" s="66"/>
      <c r="CQ13" s="66"/>
      <c r="CR13" s="66"/>
      <c r="CS13" s="66"/>
      <c r="CT13" s="49"/>
      <c r="CU13" s="55"/>
      <c r="CV13" s="55"/>
      <c r="CW13" s="55"/>
      <c r="CX13" s="55"/>
      <c r="CY13" s="50"/>
      <c r="CZ13" s="55"/>
      <c r="DA13" s="55"/>
      <c r="DB13" s="56"/>
      <c r="DC13" s="57"/>
      <c r="DD13" s="57"/>
      <c r="DE13" s="57"/>
      <c r="DF13" s="57"/>
      <c r="DG13" s="57"/>
      <c r="DH13" s="57"/>
      <c r="DI13" s="58"/>
      <c r="DJ13" s="54"/>
      <c r="DK13" s="56"/>
      <c r="DL13" s="49"/>
      <c r="DM13" s="49"/>
      <c r="DN13" s="49"/>
      <c r="DO13" s="56"/>
      <c r="DP13" s="56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</row>
    <row r="14" spans="1:163">
      <c r="A14" s="2">
        <v>1</v>
      </c>
      <c r="B14" s="1" t="s">
        <v>122</v>
      </c>
      <c r="C14" s="133">
        <v>43717</v>
      </c>
      <c r="D14" s="1" t="s">
        <v>125</v>
      </c>
      <c r="E14" s="6" t="s">
        <v>78</v>
      </c>
      <c r="F14" s="1" t="s">
        <v>10</v>
      </c>
      <c r="G14" s="6" t="s">
        <v>85</v>
      </c>
      <c r="H14" s="6" t="s">
        <v>121</v>
      </c>
      <c r="I14" s="135">
        <v>34</v>
      </c>
      <c r="J14" s="1">
        <v>23</v>
      </c>
      <c r="K14" s="1">
        <v>330</v>
      </c>
      <c r="L14" s="1">
        <v>2</v>
      </c>
      <c r="M14" s="1">
        <v>380</v>
      </c>
      <c r="N14" s="1">
        <v>2</v>
      </c>
      <c r="O14" t="str">
        <f t="shared" si="0"/>
        <v>Indianapolis Colts</v>
      </c>
      <c r="P14" t="str">
        <f t="shared" si="1"/>
        <v>Cincinnati Bengals</v>
      </c>
      <c r="Q14">
        <f t="shared" si="2"/>
        <v>23</v>
      </c>
      <c r="R14">
        <f t="shared" si="3"/>
        <v>34</v>
      </c>
      <c r="S14" s="132">
        <f t="shared" si="4"/>
        <v>43717</v>
      </c>
      <c r="T14" s="83" t="str">
        <f t="shared" si="5"/>
        <v>Cincinnati Bengals</v>
      </c>
      <c r="U14" s="84">
        <f t="shared" si="6"/>
        <v>34</v>
      </c>
      <c r="V14" s="83" t="str">
        <f t="shared" si="7"/>
        <v>Indianapolis Colts</v>
      </c>
      <c r="W14" s="84">
        <f t="shared" si="8"/>
        <v>23</v>
      </c>
      <c r="X14" s="83">
        <f t="shared" si="9"/>
        <v>57</v>
      </c>
      <c r="Y14" s="84">
        <f t="shared" si="10"/>
        <v>-11</v>
      </c>
      <c r="Z14" s="85">
        <f t="shared" si="11"/>
        <v>0.78369532157578692</v>
      </c>
      <c r="AA14" s="86">
        <f t="shared" si="12"/>
        <v>0.68647599334676579</v>
      </c>
      <c r="AB14" s="8">
        <f t="shared" si="13"/>
        <v>0.48588597421166757</v>
      </c>
      <c r="AC14" s="34">
        <f t="shared" si="14"/>
        <v>30.029124549893449</v>
      </c>
      <c r="AD14" s="18">
        <f t="shared" si="15"/>
        <v>49.408591937914785</v>
      </c>
      <c r="AE14" s="85">
        <f t="shared" si="16"/>
        <v>-0.14631596734780428</v>
      </c>
      <c r="AF14" s="8">
        <f t="shared" si="17"/>
        <v>0.46348612678411849</v>
      </c>
      <c r="AG14" s="8">
        <f t="shared" si="18"/>
        <v>-9.1654871700656448E-2</v>
      </c>
      <c r="AH14" s="34">
        <f t="shared" si="19"/>
        <v>21.537954109557024</v>
      </c>
      <c r="AI14" s="18">
        <f t="shared" si="20"/>
        <v>155.30258777550668</v>
      </c>
      <c r="AJ14" s="18">
        <f t="shared" si="21"/>
        <v>8.4911704403364254</v>
      </c>
      <c r="AK14" s="18">
        <f t="shared" si="22"/>
        <v>7.5021760186117303</v>
      </c>
      <c r="AL14" s="8">
        <f t="shared" si="23"/>
        <v>0</v>
      </c>
      <c r="AM14" s="48">
        <f t="shared" si="28"/>
        <v>1</v>
      </c>
      <c r="AN14" s="48">
        <f t="shared" si="29"/>
        <v>0</v>
      </c>
      <c r="AO14" s="19">
        <f t="shared" si="24"/>
        <v>0.73297487240353498</v>
      </c>
      <c r="AP14" s="34">
        <f t="shared" si="25"/>
        <v>18.502176018611731</v>
      </c>
      <c r="AQ14" s="17">
        <f t="shared" si="26"/>
        <v>0.5372521635749784</v>
      </c>
      <c r="AR14" s="14">
        <f t="shared" si="27"/>
        <v>-1.3204125141618519</v>
      </c>
      <c r="AS14" s="72" t="s">
        <v>81</v>
      </c>
      <c r="AT14" s="14">
        <v>0.92286467398511118</v>
      </c>
      <c r="AU14" s="14">
        <v>0.98961977457829431</v>
      </c>
      <c r="AV14" s="14"/>
      <c r="AX14" s="106"/>
      <c r="AY14" s="107"/>
      <c r="AZ14" s="19"/>
      <c r="BA14" s="19"/>
      <c r="BB14" s="19"/>
      <c r="BC14" s="19"/>
      <c r="BD14" s="19"/>
      <c r="BE14" s="19"/>
      <c r="BF14" s="34"/>
      <c r="BG14" s="34"/>
      <c r="BH14" s="34"/>
      <c r="BI14" s="34"/>
      <c r="BJ14" s="34"/>
      <c r="BK14" s="94"/>
      <c r="BL14" s="94"/>
      <c r="BM14" s="49"/>
      <c r="BN14" s="49"/>
      <c r="BO14" s="49"/>
      <c r="BP14" s="50"/>
      <c r="BQ14" s="50"/>
      <c r="BR14" s="50"/>
      <c r="BS14" s="91"/>
      <c r="BT14" s="50"/>
      <c r="BU14" s="50"/>
      <c r="BV14" s="50"/>
      <c r="BW14" s="51"/>
      <c r="BX14" s="50"/>
      <c r="BY14" s="50"/>
      <c r="BZ14" s="54"/>
      <c r="CA14" s="54"/>
      <c r="CB14" s="54"/>
      <c r="CC14" s="54"/>
      <c r="CD14" s="54"/>
      <c r="CE14" s="54"/>
      <c r="CF14" s="54"/>
      <c r="CG14" s="51"/>
      <c r="CH14" s="50"/>
      <c r="CI14" s="50"/>
      <c r="CJ14" s="49"/>
      <c r="CK14" s="49"/>
      <c r="CL14" s="49"/>
      <c r="CM14" s="66"/>
      <c r="CN14" s="66"/>
      <c r="CO14" s="66"/>
      <c r="CP14" s="66"/>
      <c r="CQ14" s="66"/>
      <c r="CR14" s="66"/>
      <c r="CS14" s="66"/>
      <c r="CT14" s="49"/>
      <c r="CU14" s="55"/>
      <c r="CV14" s="55"/>
      <c r="CW14" s="55"/>
      <c r="CX14" s="55"/>
      <c r="CY14" s="50"/>
      <c r="CZ14" s="55"/>
      <c r="DA14" s="55"/>
      <c r="DB14" s="56"/>
      <c r="DC14" s="57"/>
      <c r="DD14" s="57"/>
      <c r="DE14" s="57"/>
      <c r="DF14" s="57"/>
      <c r="DG14" s="57"/>
      <c r="DH14" s="57"/>
      <c r="DI14" s="58"/>
      <c r="DJ14" s="54"/>
      <c r="DK14" s="56"/>
      <c r="DL14" s="49"/>
      <c r="DM14" s="49"/>
      <c r="DN14" s="49"/>
      <c r="DO14" s="56"/>
      <c r="DP14" s="56"/>
      <c r="DQ14" s="49"/>
      <c r="DR14" s="49"/>
      <c r="DS14" s="49"/>
      <c r="DT14" s="108"/>
      <c r="DU14" s="49"/>
      <c r="DV14" s="49"/>
      <c r="DW14" s="49"/>
      <c r="DX14" s="49"/>
      <c r="DY14" s="49"/>
      <c r="DZ14" s="49"/>
      <c r="EA14" s="49"/>
      <c r="EB14" s="49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FC14" s="81"/>
      <c r="FD14" s="81"/>
      <c r="FE14" s="81"/>
      <c r="FF14" s="81"/>
      <c r="FG14" s="81"/>
    </row>
    <row r="15" spans="1:163">
      <c r="A15" s="2">
        <v>1</v>
      </c>
      <c r="B15" s="1" t="s">
        <v>122</v>
      </c>
      <c r="C15" s="133">
        <v>43717</v>
      </c>
      <c r="D15" s="1" t="s">
        <v>125</v>
      </c>
      <c r="E15" s="6" t="s">
        <v>101</v>
      </c>
      <c r="F15" s="1" t="s">
        <v>10</v>
      </c>
      <c r="G15" s="6" t="s">
        <v>93</v>
      </c>
      <c r="H15" s="6" t="s">
        <v>121</v>
      </c>
      <c r="I15" s="135">
        <v>48</v>
      </c>
      <c r="J15" s="1">
        <v>40</v>
      </c>
      <c r="K15" s="1">
        <v>529</v>
      </c>
      <c r="L15" s="1">
        <v>0</v>
      </c>
      <c r="M15" s="1">
        <v>475</v>
      </c>
      <c r="N15" s="1">
        <v>2</v>
      </c>
      <c r="O15" t="str">
        <f t="shared" si="0"/>
        <v>New Orleans Saints</v>
      </c>
      <c r="P15" t="str">
        <f t="shared" si="1"/>
        <v>Tampa Bay Buccaneers</v>
      </c>
      <c r="Q15">
        <f t="shared" si="2"/>
        <v>40</v>
      </c>
      <c r="R15">
        <f t="shared" si="3"/>
        <v>48</v>
      </c>
      <c r="S15" s="132">
        <f t="shared" si="4"/>
        <v>43717</v>
      </c>
      <c r="T15" s="83" t="str">
        <f t="shared" si="5"/>
        <v>Tampa Bay Buccaneers</v>
      </c>
      <c r="U15" s="84">
        <f t="shared" si="6"/>
        <v>48</v>
      </c>
      <c r="V15" s="83" t="str">
        <f t="shared" si="7"/>
        <v>New Orleans Saints</v>
      </c>
      <c r="W15" s="84">
        <f t="shared" si="8"/>
        <v>40</v>
      </c>
      <c r="X15" s="83">
        <f t="shared" si="9"/>
        <v>88</v>
      </c>
      <c r="Y15" s="84">
        <f t="shared" si="10"/>
        <v>-8</v>
      </c>
      <c r="Z15" s="85">
        <f t="shared" si="11"/>
        <v>2.7737512569026697</v>
      </c>
      <c r="AA15" s="86">
        <f t="shared" si="12"/>
        <v>0.9412407993685008</v>
      </c>
      <c r="AB15" s="8">
        <f t="shared" si="13"/>
        <v>1.5652751755233223</v>
      </c>
      <c r="AC15" s="34">
        <f t="shared" si="14"/>
        <v>41.223472425533018</v>
      </c>
      <c r="AD15" s="18">
        <f t="shared" si="15"/>
        <v>1.4968847760396458</v>
      </c>
      <c r="AE15" s="85">
        <f t="shared" si="16"/>
        <v>0.23437966672316946</v>
      </c>
      <c r="AF15" s="8">
        <f t="shared" si="17"/>
        <v>0.5583281451394827</v>
      </c>
      <c r="AG15" s="8">
        <f t="shared" si="18"/>
        <v>0.14673180984528744</v>
      </c>
      <c r="AH15" s="34">
        <f t="shared" si="19"/>
        <v>23.923114031683458</v>
      </c>
      <c r="AI15" s="18">
        <f t="shared" si="20"/>
        <v>579.69643793131797</v>
      </c>
      <c r="AJ15" s="18">
        <f t="shared" si="21"/>
        <v>17.30035839384956</v>
      </c>
      <c r="AK15" s="18">
        <f t="shared" si="22"/>
        <v>15.669697723544907</v>
      </c>
      <c r="AL15" s="8">
        <f t="shared" si="23"/>
        <v>0</v>
      </c>
      <c r="AM15" s="48">
        <f t="shared" si="28"/>
        <v>1</v>
      </c>
      <c r="AN15" s="48">
        <f t="shared" si="29"/>
        <v>0</v>
      </c>
      <c r="AO15" s="19">
        <f t="shared" si="24"/>
        <v>0.90299698405589801</v>
      </c>
      <c r="AP15" s="34">
        <f t="shared" si="25"/>
        <v>23.669697723544907</v>
      </c>
      <c r="AQ15" s="17">
        <f t="shared" si="26"/>
        <v>0.81540355321404767</v>
      </c>
      <c r="AR15" s="14">
        <f t="shared" si="27"/>
        <v>-2.3330132087548701</v>
      </c>
      <c r="AS15" s="72" t="s">
        <v>82</v>
      </c>
      <c r="AT15" s="14">
        <v>0.54076434072269397</v>
      </c>
      <c r="AU15" s="14">
        <v>1.5609848310432191</v>
      </c>
      <c r="AV15" s="14"/>
      <c r="AW15" s="10"/>
      <c r="AX15" s="34"/>
      <c r="AY15" s="93"/>
      <c r="AZ15" s="34"/>
      <c r="BA15" s="8"/>
      <c r="BB15" s="8"/>
      <c r="BC15" s="8"/>
      <c r="BD15" s="8"/>
      <c r="BE15" s="8"/>
      <c r="BF15" s="34"/>
      <c r="BG15" s="34"/>
      <c r="BH15" s="34"/>
      <c r="BI15" s="34"/>
      <c r="BJ15" s="34"/>
      <c r="BK15" s="94"/>
      <c r="BL15" s="34"/>
      <c r="BM15" s="49"/>
      <c r="BN15" s="49"/>
      <c r="BO15" s="49"/>
      <c r="BP15" s="50"/>
      <c r="BQ15" s="50"/>
      <c r="BR15" s="50"/>
      <c r="BS15" s="91"/>
      <c r="BT15" s="50"/>
      <c r="BU15" s="50"/>
      <c r="BV15" s="50"/>
      <c r="BW15" s="51"/>
      <c r="BX15" s="50"/>
      <c r="BY15" s="50"/>
      <c r="BZ15" s="54"/>
      <c r="CA15" s="54"/>
      <c r="CB15" s="54"/>
      <c r="CC15" s="54"/>
      <c r="CD15" s="54"/>
      <c r="CE15" s="54"/>
      <c r="CF15" s="54"/>
      <c r="CG15" s="51"/>
      <c r="CH15" s="50"/>
      <c r="CI15" s="50"/>
      <c r="CJ15" s="49"/>
      <c r="CK15" s="49"/>
      <c r="CL15" s="49"/>
      <c r="CM15" s="66"/>
      <c r="CN15" s="66"/>
      <c r="CO15" s="66"/>
      <c r="CP15" s="66"/>
      <c r="CQ15" s="66"/>
      <c r="CR15" s="66"/>
      <c r="CS15" s="66"/>
      <c r="CT15" s="49"/>
      <c r="CU15" s="55"/>
      <c r="CV15" s="55"/>
      <c r="CW15" s="55"/>
      <c r="CX15" s="55"/>
      <c r="CY15" s="50"/>
      <c r="CZ15" s="55"/>
      <c r="DA15" s="55"/>
      <c r="DB15" s="56"/>
      <c r="DC15" s="57"/>
      <c r="DD15" s="57"/>
      <c r="DE15" s="57"/>
      <c r="DF15" s="57"/>
      <c r="DG15" s="57"/>
      <c r="DH15" s="57"/>
      <c r="DI15" s="58"/>
      <c r="DJ15" s="54"/>
      <c r="DK15" s="56"/>
      <c r="DL15" s="49"/>
      <c r="DM15" s="49"/>
      <c r="DN15" s="49"/>
      <c r="DO15" s="56"/>
      <c r="DP15" s="56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81"/>
      <c r="ED15" s="81"/>
      <c r="EE15" s="81"/>
      <c r="EF15" s="81"/>
      <c r="EG15" s="81"/>
      <c r="EH15" s="81"/>
      <c r="EI15" s="81"/>
      <c r="EJ15" s="81"/>
      <c r="EK15" s="81"/>
      <c r="EL15" s="81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  <c r="EY15" s="81"/>
      <c r="EZ15" s="81"/>
      <c r="FA15" s="81"/>
      <c r="FB15" s="81"/>
      <c r="FC15" s="81"/>
      <c r="FD15" s="81"/>
      <c r="FE15" s="81"/>
      <c r="FF15" s="81"/>
      <c r="FG15" s="81"/>
    </row>
    <row r="16" spans="1:163">
      <c r="A16" s="2">
        <v>1</v>
      </c>
      <c r="B16" s="1" t="s">
        <v>122</v>
      </c>
      <c r="C16" s="133">
        <v>43717</v>
      </c>
      <c r="D16" s="1" t="s">
        <v>125</v>
      </c>
      <c r="E16" s="6" t="s">
        <v>86</v>
      </c>
      <c r="F16" s="1" t="s">
        <v>10</v>
      </c>
      <c r="G16" s="6" t="s">
        <v>94</v>
      </c>
      <c r="H16" s="6" t="s">
        <v>121</v>
      </c>
      <c r="I16" s="135">
        <v>20</v>
      </c>
      <c r="J16" s="1">
        <v>15</v>
      </c>
      <c r="K16" s="1">
        <v>305</v>
      </c>
      <c r="L16" s="1">
        <v>1</v>
      </c>
      <c r="M16" s="1">
        <v>324</v>
      </c>
      <c r="N16" s="1">
        <v>2</v>
      </c>
      <c r="O16" t="str">
        <f t="shared" si="0"/>
        <v>New York Giants</v>
      </c>
      <c r="P16" t="str">
        <f t="shared" si="1"/>
        <v>Jacksonville Jaguars</v>
      </c>
      <c r="Q16">
        <f t="shared" si="2"/>
        <v>15</v>
      </c>
      <c r="R16">
        <f t="shared" si="3"/>
        <v>20</v>
      </c>
      <c r="S16" s="132">
        <f t="shared" si="4"/>
        <v>43717</v>
      </c>
      <c r="T16" s="83" t="str">
        <f t="shared" si="5"/>
        <v>Jacksonville Jaguars</v>
      </c>
      <c r="U16" s="84">
        <f t="shared" si="6"/>
        <v>20</v>
      </c>
      <c r="V16" s="83" t="str">
        <f t="shared" si="7"/>
        <v>New York Giants</v>
      </c>
      <c r="W16" s="84">
        <f t="shared" si="8"/>
        <v>15</v>
      </c>
      <c r="X16" s="83">
        <f t="shared" si="9"/>
        <v>35</v>
      </c>
      <c r="Y16" s="84">
        <f t="shared" si="10"/>
        <v>-5</v>
      </c>
      <c r="Z16" s="85">
        <f t="shared" si="11"/>
        <v>0.45870988664800327</v>
      </c>
      <c r="AA16" s="86">
        <f t="shared" si="12"/>
        <v>0.61270808080568162</v>
      </c>
      <c r="AB16" s="8">
        <f t="shared" si="13"/>
        <v>0.28638424746159485</v>
      </c>
      <c r="AC16" s="34">
        <f t="shared" si="14"/>
        <v>27.960091685457485</v>
      </c>
      <c r="AD16" s="18">
        <f t="shared" si="15"/>
        <v>167.96397649546424</v>
      </c>
      <c r="AE16" s="85">
        <f t="shared" si="16"/>
        <v>0.3495735085854621</v>
      </c>
      <c r="AF16" s="8">
        <f t="shared" si="17"/>
        <v>0.58651415204111301</v>
      </c>
      <c r="AG16" s="8">
        <f t="shared" si="18"/>
        <v>0.21858710847000634</v>
      </c>
      <c r="AH16" s="34">
        <f t="shared" si="19"/>
        <v>24.642056790400769</v>
      </c>
      <c r="AI16" s="18">
        <f t="shared" si="20"/>
        <v>21.548691245305889</v>
      </c>
      <c r="AJ16" s="18">
        <f t="shared" si="21"/>
        <v>3.3180348950567158</v>
      </c>
      <c r="AK16" s="18">
        <f t="shared" si="22"/>
        <v>2.7058546015186558</v>
      </c>
      <c r="AL16" s="8">
        <f t="shared" si="23"/>
        <v>0</v>
      </c>
      <c r="AM16" s="48">
        <f t="shared" si="28"/>
        <v>1</v>
      </c>
      <c r="AN16" s="48">
        <f t="shared" si="29"/>
        <v>0</v>
      </c>
      <c r="AO16" s="19">
        <f t="shared" si="24"/>
        <v>0.58873067165403281</v>
      </c>
      <c r="AP16" s="34">
        <f t="shared" si="25"/>
        <v>7.7058546015186558</v>
      </c>
      <c r="AQ16" s="17">
        <f t="shared" si="26"/>
        <v>0.34660380374620858</v>
      </c>
      <c r="AR16" s="14">
        <f t="shared" si="27"/>
        <v>-0.88850697898942521</v>
      </c>
      <c r="AS16" s="72" t="s">
        <v>83</v>
      </c>
      <c r="AT16" s="14">
        <v>0.45911301672520294</v>
      </c>
      <c r="AU16" s="14">
        <v>1.1257778044788771</v>
      </c>
      <c r="AV16" s="14"/>
      <c r="AW16" s="8"/>
      <c r="AX16" s="106"/>
      <c r="AY16" s="109"/>
      <c r="AZ16" s="34"/>
      <c r="BA16" s="8"/>
      <c r="BB16" s="8"/>
      <c r="BC16" s="8"/>
      <c r="BD16" s="8"/>
      <c r="BE16" s="8"/>
      <c r="BF16" s="8"/>
      <c r="BG16" s="8"/>
      <c r="BJ16" s="34"/>
      <c r="BK16" s="94"/>
      <c r="BL16" s="34"/>
      <c r="BM16" s="49"/>
      <c r="BN16" s="49"/>
      <c r="BO16" s="49"/>
      <c r="BP16" s="50"/>
      <c r="BQ16" s="50"/>
      <c r="BR16" s="50"/>
      <c r="BS16" s="91"/>
      <c r="BT16" s="50"/>
      <c r="BU16" s="50"/>
      <c r="BV16" s="50"/>
      <c r="BW16" s="51"/>
      <c r="BX16" s="50"/>
      <c r="BY16" s="50"/>
      <c r="BZ16" s="54"/>
      <c r="CA16" s="54"/>
      <c r="CB16" s="54"/>
      <c r="CC16" s="54"/>
      <c r="CD16" s="54"/>
      <c r="CE16" s="54"/>
      <c r="CF16" s="54"/>
      <c r="CG16" s="51"/>
      <c r="CH16" s="50"/>
      <c r="CI16" s="50"/>
      <c r="CJ16" s="49"/>
      <c r="CK16" s="49"/>
      <c r="CL16" s="49"/>
      <c r="CM16" s="66"/>
      <c r="CN16" s="66"/>
      <c r="CO16" s="66"/>
      <c r="CP16" s="66"/>
      <c r="CQ16" s="66"/>
      <c r="CR16" s="66"/>
      <c r="CS16" s="66"/>
      <c r="CT16" s="49"/>
      <c r="CU16" s="54"/>
      <c r="CV16" s="54"/>
      <c r="CW16" s="54"/>
      <c r="CX16" s="54"/>
      <c r="CY16" s="50"/>
      <c r="CZ16" s="55"/>
      <c r="DA16" s="55"/>
      <c r="DB16" s="56"/>
      <c r="DC16" s="57"/>
      <c r="DD16" s="57"/>
      <c r="DE16" s="57"/>
      <c r="DF16" s="57"/>
      <c r="DG16" s="57"/>
      <c r="DH16" s="57"/>
      <c r="DI16" s="58"/>
      <c r="DJ16" s="54"/>
      <c r="DK16" s="56"/>
      <c r="DL16" s="49"/>
      <c r="DM16" s="49"/>
      <c r="DN16" s="49"/>
      <c r="DO16" s="56"/>
      <c r="DP16" s="56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1"/>
      <c r="FF16" s="81"/>
      <c r="FG16" s="81"/>
    </row>
    <row r="17" spans="1:163">
      <c r="A17" s="2">
        <v>1</v>
      </c>
      <c r="B17" s="1" t="s">
        <v>122</v>
      </c>
      <c r="C17" s="133">
        <v>43717</v>
      </c>
      <c r="D17" s="1" t="s">
        <v>125</v>
      </c>
      <c r="E17" s="6" t="s">
        <v>91</v>
      </c>
      <c r="F17" s="1"/>
      <c r="G17" s="6" t="s">
        <v>99</v>
      </c>
      <c r="H17" s="6" t="s">
        <v>121</v>
      </c>
      <c r="I17" s="135">
        <v>24</v>
      </c>
      <c r="J17" s="1">
        <v>16</v>
      </c>
      <c r="K17" s="1">
        <v>343</v>
      </c>
      <c r="L17" s="1">
        <v>1</v>
      </c>
      <c r="M17" s="1">
        <v>327</v>
      </c>
      <c r="N17" s="1">
        <v>4</v>
      </c>
      <c r="O17" t="str">
        <f t="shared" si="0"/>
        <v>Minnesota Vikings</v>
      </c>
      <c r="P17" t="str">
        <f t="shared" si="1"/>
        <v>San Francisco 49ers</v>
      </c>
      <c r="Q17">
        <f t="shared" si="2"/>
        <v>24</v>
      </c>
      <c r="R17">
        <f t="shared" si="3"/>
        <v>16</v>
      </c>
      <c r="S17" s="132">
        <f t="shared" si="4"/>
        <v>43717</v>
      </c>
      <c r="T17" s="83" t="str">
        <f t="shared" si="5"/>
        <v>San Francisco 49ers</v>
      </c>
      <c r="U17" s="84">
        <f t="shared" si="6"/>
        <v>16</v>
      </c>
      <c r="V17" s="83" t="str">
        <f t="shared" si="7"/>
        <v>Minnesota Vikings</v>
      </c>
      <c r="W17" s="84">
        <f t="shared" si="8"/>
        <v>24</v>
      </c>
      <c r="X17" s="83">
        <f t="shared" si="9"/>
        <v>40</v>
      </c>
      <c r="Y17" s="84">
        <f t="shared" si="10"/>
        <v>8</v>
      </c>
      <c r="Z17" s="85">
        <f t="shared" si="11"/>
        <v>0.4592525445385417</v>
      </c>
      <c r="AA17" s="86">
        <f t="shared" si="12"/>
        <v>0.61283684395607541</v>
      </c>
      <c r="AB17" s="8">
        <f t="shared" si="13"/>
        <v>0.28672053593634961</v>
      </c>
      <c r="AC17" s="34">
        <f t="shared" si="14"/>
        <v>27.963579333998343</v>
      </c>
      <c r="AD17" s="18">
        <f t="shared" si="15"/>
        <v>15.709961136898748</v>
      </c>
      <c r="AE17" s="85">
        <f t="shared" si="16"/>
        <v>-0.5961396607576408</v>
      </c>
      <c r="AF17" s="8">
        <f t="shared" si="17"/>
        <v>0.35522737433661389</v>
      </c>
      <c r="AG17" s="8">
        <f t="shared" si="18"/>
        <v>-0.37124541661762966</v>
      </c>
      <c r="AH17" s="34">
        <f t="shared" si="19"/>
        <v>18.740532047146498</v>
      </c>
      <c r="AI17" s="18">
        <f t="shared" si="20"/>
        <v>7.5105159014369764</v>
      </c>
      <c r="AJ17" s="18">
        <f t="shared" si="21"/>
        <v>9.2230472868518447</v>
      </c>
      <c r="AK17" s="18">
        <f t="shared" si="22"/>
        <v>8.1807425403839034</v>
      </c>
      <c r="AL17" s="8">
        <f t="shared" si="23"/>
        <v>1</v>
      </c>
      <c r="AM17" s="48">
        <f t="shared" si="28"/>
        <v>1</v>
      </c>
      <c r="AN17" s="48">
        <f t="shared" si="29"/>
        <v>1</v>
      </c>
      <c r="AO17" s="19">
        <f t="shared" si="24"/>
        <v>0.7511394276884239</v>
      </c>
      <c r="AP17" s="34">
        <f t="shared" si="25"/>
        <v>0.18074254038390336</v>
      </c>
      <c r="AQ17" s="17">
        <f t="shared" si="26"/>
        <v>6.1931584451245199E-2</v>
      </c>
      <c r="AR17" s="14">
        <f t="shared" si="27"/>
        <v>-0.28616398840677842</v>
      </c>
      <c r="AS17" s="72" t="s">
        <v>84</v>
      </c>
      <c r="AT17" s="14">
        <v>1.2100883631980186</v>
      </c>
      <c r="AU17" s="14">
        <v>1.095256027063177</v>
      </c>
      <c r="AV17" s="14"/>
      <c r="AW17" s="8"/>
      <c r="AX17" s="32"/>
      <c r="AY17" s="77"/>
      <c r="AZ17" s="34"/>
      <c r="BA17" s="8"/>
      <c r="BB17" s="8"/>
      <c r="BC17" s="8"/>
      <c r="BD17" s="8"/>
      <c r="BE17" s="8"/>
      <c r="BF17" s="19"/>
      <c r="BG17" s="19"/>
      <c r="BJ17" s="34"/>
      <c r="BK17" s="94"/>
      <c r="BL17" s="34"/>
      <c r="BM17" s="49"/>
      <c r="BN17" s="49"/>
      <c r="BO17" s="49"/>
      <c r="BP17" s="50"/>
      <c r="BQ17" s="50"/>
      <c r="BR17" s="50"/>
      <c r="BS17" s="91"/>
      <c r="BT17" s="50"/>
      <c r="BU17" s="50"/>
      <c r="BV17" s="50"/>
      <c r="BW17" s="51"/>
      <c r="BX17" s="50"/>
      <c r="BY17" s="50"/>
      <c r="BZ17" s="54"/>
      <c r="CA17" s="54"/>
      <c r="CB17" s="54"/>
      <c r="CC17" s="54"/>
      <c r="CD17" s="54"/>
      <c r="CE17" s="54"/>
      <c r="CF17" s="54"/>
      <c r="CG17" s="51"/>
      <c r="CH17" s="50"/>
      <c r="CI17" s="50"/>
      <c r="CJ17" s="49"/>
      <c r="CK17" s="49"/>
      <c r="CL17" s="49"/>
      <c r="CM17" s="66"/>
      <c r="CN17" s="66"/>
      <c r="CO17" s="66"/>
      <c r="CP17" s="66"/>
      <c r="CQ17" s="66"/>
      <c r="CR17" s="66"/>
      <c r="CS17" s="66"/>
      <c r="CT17" s="49"/>
      <c r="CU17" s="54"/>
      <c r="CV17" s="54"/>
      <c r="CW17" s="54"/>
      <c r="CX17" s="54"/>
      <c r="CY17" s="50"/>
      <c r="CZ17" s="55"/>
      <c r="DA17" s="55"/>
      <c r="DB17" s="56"/>
      <c r="DC17" s="57"/>
      <c r="DD17" s="57"/>
      <c r="DE17" s="57"/>
      <c r="DF17" s="57"/>
      <c r="DG17" s="57"/>
      <c r="DH17" s="57"/>
      <c r="DI17" s="58"/>
      <c r="DJ17" s="54"/>
      <c r="DK17" s="56"/>
      <c r="DL17" s="49"/>
      <c r="DM17" s="49"/>
      <c r="DN17" s="49"/>
      <c r="DO17" s="56"/>
      <c r="DP17" s="56"/>
      <c r="DQ17" s="49"/>
      <c r="DR17" s="49"/>
      <c r="DS17" s="49"/>
      <c r="DT17" s="49"/>
      <c r="DU17" s="49"/>
      <c r="DV17" s="108"/>
      <c r="DW17" s="49"/>
      <c r="DX17" s="49"/>
      <c r="DY17" s="49"/>
      <c r="DZ17" s="49"/>
      <c r="EA17" s="49"/>
      <c r="EB17" s="49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1"/>
    </row>
    <row r="18" spans="1:163">
      <c r="A18" s="2">
        <v>1</v>
      </c>
      <c r="B18" s="1" t="s">
        <v>122</v>
      </c>
      <c r="C18" s="133">
        <v>43717</v>
      </c>
      <c r="D18" s="1" t="s">
        <v>125</v>
      </c>
      <c r="E18" s="6" t="s">
        <v>92</v>
      </c>
      <c r="F18" s="1"/>
      <c r="G18" s="6" t="s">
        <v>84</v>
      </c>
      <c r="H18" s="6" t="s">
        <v>121</v>
      </c>
      <c r="I18" s="135">
        <v>27</v>
      </c>
      <c r="J18" s="1">
        <v>20</v>
      </c>
      <c r="K18" s="1">
        <v>389</v>
      </c>
      <c r="L18" s="1">
        <v>3</v>
      </c>
      <c r="M18" s="1">
        <v>325</v>
      </c>
      <c r="N18" s="1">
        <v>2</v>
      </c>
      <c r="O18" t="str">
        <f t="shared" si="0"/>
        <v>New England Patriots</v>
      </c>
      <c r="P18" t="str">
        <f t="shared" si="1"/>
        <v>Houston Texans</v>
      </c>
      <c r="Q18">
        <f t="shared" si="2"/>
        <v>27</v>
      </c>
      <c r="R18">
        <f t="shared" si="3"/>
        <v>20</v>
      </c>
      <c r="S18" s="132">
        <f t="shared" si="4"/>
        <v>43717</v>
      </c>
      <c r="T18" s="83" t="str">
        <f t="shared" si="5"/>
        <v>Houston Texans</v>
      </c>
      <c r="U18" s="84">
        <f t="shared" si="6"/>
        <v>20</v>
      </c>
      <c r="V18" s="83" t="str">
        <f t="shared" si="7"/>
        <v>New England Patriots</v>
      </c>
      <c r="W18" s="84">
        <f t="shared" si="8"/>
        <v>27</v>
      </c>
      <c r="X18" s="83">
        <f t="shared" si="9"/>
        <v>47</v>
      </c>
      <c r="Y18" s="84">
        <f t="shared" si="10"/>
        <v>7</v>
      </c>
      <c r="Z18" s="85">
        <f t="shared" si="11"/>
        <v>0.24682949570000612</v>
      </c>
      <c r="AA18" s="86">
        <f t="shared" si="12"/>
        <v>0.56139597850687684</v>
      </c>
      <c r="AB18" s="8">
        <f t="shared" si="13"/>
        <v>0.15450947243116031</v>
      </c>
      <c r="AC18" s="34">
        <f t="shared" si="14"/>
        <v>26.592418091985845</v>
      </c>
      <c r="AD18" s="18">
        <f t="shared" si="15"/>
        <v>0.16612301174045907</v>
      </c>
      <c r="AE18" s="85">
        <f t="shared" si="16"/>
        <v>-8.1519256102282167E-2</v>
      </c>
      <c r="AF18" s="8">
        <f t="shared" si="17"/>
        <v>0.47963146446235305</v>
      </c>
      <c r="AG18" s="8">
        <f t="shared" si="18"/>
        <v>-5.1078549212596289E-2</v>
      </c>
      <c r="AH18" s="34">
        <f t="shared" si="19"/>
        <v>21.943937436973517</v>
      </c>
      <c r="AI18" s="18">
        <f t="shared" si="20"/>
        <v>3.7788927588671664</v>
      </c>
      <c r="AJ18" s="18">
        <f t="shared" si="21"/>
        <v>4.6484806550123281</v>
      </c>
      <c r="AK18" s="18">
        <f t="shared" si="22"/>
        <v>3.9393899374675501</v>
      </c>
      <c r="AL18" s="8">
        <f t="shared" si="23"/>
        <v>1</v>
      </c>
      <c r="AM18" s="48">
        <f t="shared" si="28"/>
        <v>1</v>
      </c>
      <c r="AN18" s="48">
        <f t="shared" si="29"/>
        <v>1</v>
      </c>
      <c r="AO18" s="19">
        <f t="shared" si="24"/>
        <v>0.62798657260611512</v>
      </c>
      <c r="AP18" s="34">
        <f t="shared" si="25"/>
        <v>-3.0606100625324499</v>
      </c>
      <c r="AQ18" s="17">
        <f t="shared" si="26"/>
        <v>0.13839399016134526</v>
      </c>
      <c r="AR18" s="14">
        <f t="shared" si="27"/>
        <v>-0.46523649394297312</v>
      </c>
      <c r="AS18" s="72" t="s">
        <v>85</v>
      </c>
      <c r="AT18" s="14">
        <v>1.2280437583551287</v>
      </c>
      <c r="AU18" s="14">
        <v>1.4831491526729748</v>
      </c>
      <c r="AV18" s="14"/>
      <c r="AW18" s="31"/>
      <c r="AX18" s="31"/>
      <c r="AY18" s="109"/>
      <c r="AZ18" s="34"/>
      <c r="BA18" s="8"/>
      <c r="BB18" s="8"/>
      <c r="BC18" s="8"/>
      <c r="BD18" s="8"/>
      <c r="BE18" s="8"/>
      <c r="BF18" s="8"/>
      <c r="BG18" s="8"/>
      <c r="BI18" s="34"/>
      <c r="BJ18" s="34"/>
      <c r="BK18" s="94"/>
      <c r="BL18" s="34"/>
      <c r="BM18" s="49"/>
      <c r="BN18" s="49"/>
      <c r="BO18" s="49"/>
      <c r="BP18" s="50"/>
      <c r="BQ18" s="50"/>
      <c r="BR18" s="50"/>
      <c r="BS18" s="91"/>
      <c r="BT18" s="50"/>
      <c r="BU18" s="50"/>
      <c r="BV18" s="50"/>
      <c r="BW18" s="51"/>
      <c r="BX18" s="50"/>
      <c r="BY18" s="50"/>
      <c r="BZ18" s="54"/>
      <c r="CA18" s="54"/>
      <c r="CB18" s="54"/>
      <c r="CC18" s="54"/>
      <c r="CD18" s="54"/>
      <c r="CE18" s="54"/>
      <c r="CF18" s="54"/>
      <c r="CG18" s="51"/>
      <c r="CH18" s="50"/>
      <c r="CI18" s="50"/>
      <c r="CJ18" s="49"/>
      <c r="CK18" s="49"/>
      <c r="CL18" s="49"/>
      <c r="CM18" s="66"/>
      <c r="CN18" s="66"/>
      <c r="CO18" s="66"/>
      <c r="CP18" s="66"/>
      <c r="CQ18" s="66"/>
      <c r="CR18" s="66"/>
      <c r="CS18" s="66"/>
      <c r="CT18" s="49"/>
      <c r="CU18" s="54"/>
      <c r="CV18" s="54"/>
      <c r="CW18" s="54"/>
      <c r="CX18" s="54"/>
      <c r="CY18" s="50"/>
      <c r="CZ18" s="55"/>
      <c r="DA18" s="55"/>
      <c r="DB18" s="56"/>
      <c r="DC18" s="57"/>
      <c r="DD18" s="57"/>
      <c r="DE18" s="57"/>
      <c r="DF18" s="57"/>
      <c r="DG18" s="57"/>
      <c r="DH18" s="57"/>
      <c r="DI18" s="58"/>
      <c r="DJ18" s="54"/>
      <c r="DK18" s="56"/>
      <c r="DL18" s="49"/>
      <c r="DM18" s="49"/>
      <c r="DN18" s="49"/>
      <c r="DO18" s="56"/>
      <c r="DP18" s="56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</row>
    <row r="19" spans="1:163">
      <c r="A19" s="2">
        <v>1</v>
      </c>
      <c r="B19" s="1" t="s">
        <v>126</v>
      </c>
      <c r="C19" s="133">
        <v>43718</v>
      </c>
      <c r="D19" s="1" t="s">
        <v>127</v>
      </c>
      <c r="E19" s="6" t="s">
        <v>89</v>
      </c>
      <c r="F19" s="1" t="s">
        <v>10</v>
      </c>
      <c r="G19" s="6" t="s">
        <v>96</v>
      </c>
      <c r="H19" s="6" t="s">
        <v>121</v>
      </c>
      <c r="I19" s="135">
        <v>33</v>
      </c>
      <c r="J19" s="1">
        <v>13</v>
      </c>
      <c r="K19" s="1">
        <v>365</v>
      </c>
      <c r="L19" s="1">
        <v>0</v>
      </c>
      <c r="M19" s="1">
        <v>395</v>
      </c>
      <c r="N19" s="1">
        <v>3</v>
      </c>
      <c r="O19" t="str">
        <f t="shared" si="0"/>
        <v>Oakland Raiders</v>
      </c>
      <c r="P19" t="str">
        <f t="shared" si="1"/>
        <v>Los Angeles Rams</v>
      </c>
      <c r="Q19">
        <f t="shared" si="2"/>
        <v>13</v>
      </c>
      <c r="R19">
        <f t="shared" si="3"/>
        <v>33</v>
      </c>
      <c r="S19" s="132">
        <f t="shared" si="4"/>
        <v>43718</v>
      </c>
      <c r="T19" s="83" t="str">
        <f t="shared" si="5"/>
        <v>Los Angeles Rams</v>
      </c>
      <c r="U19" s="84">
        <f t="shared" si="6"/>
        <v>33</v>
      </c>
      <c r="V19" s="83" t="str">
        <f t="shared" si="7"/>
        <v>Oakland Raiders</v>
      </c>
      <c r="W19" s="84">
        <f t="shared" si="8"/>
        <v>13</v>
      </c>
      <c r="X19" s="83">
        <f t="shared" si="9"/>
        <v>46</v>
      </c>
      <c r="Y19" s="84">
        <f t="shared" si="10"/>
        <v>-20</v>
      </c>
      <c r="Z19" s="85">
        <f t="shared" si="11"/>
        <v>-1.5043628193106062</v>
      </c>
      <c r="AA19" s="86">
        <f t="shared" si="12"/>
        <v>0.18177572612357568</v>
      </c>
      <c r="AB19" s="8">
        <f t="shared" si="13"/>
        <v>-0.90861866196380259</v>
      </c>
      <c r="AC19" s="34">
        <f t="shared" si="14"/>
        <v>15.566713778532463</v>
      </c>
      <c r="AD19" s="18">
        <f t="shared" si="15"/>
        <v>6.5880196209083959</v>
      </c>
      <c r="AE19" s="85">
        <f t="shared" si="16"/>
        <v>1.6110230418971574</v>
      </c>
      <c r="AF19" s="8">
        <f t="shared" si="17"/>
        <v>0.83355337389287087</v>
      </c>
      <c r="AG19" s="8">
        <f t="shared" si="18"/>
        <v>0.96830262893696362</v>
      </c>
      <c r="AH19" s="34">
        <f t="shared" si="19"/>
        <v>32.143278758077315</v>
      </c>
      <c r="AI19" s="18">
        <f t="shared" si="20"/>
        <v>0.73397128636154751</v>
      </c>
      <c r="AJ19" s="18">
        <f t="shared" si="21"/>
        <v>-16.576564979544852</v>
      </c>
      <c r="AK19" s="18">
        <f t="shared" si="22"/>
        <v>-15.73961133066954</v>
      </c>
      <c r="AL19" s="8">
        <f t="shared" si="23"/>
        <v>0</v>
      </c>
      <c r="AM19" s="48">
        <f t="shared" si="28"/>
        <v>0</v>
      </c>
      <c r="AN19" s="48">
        <f t="shared" si="29"/>
        <v>1</v>
      </c>
      <c r="AO19" s="19">
        <f t="shared" si="24"/>
        <v>9.6012157468721382E-2</v>
      </c>
      <c r="AP19" s="34">
        <f t="shared" si="25"/>
        <v>4.2603886693304602</v>
      </c>
      <c r="AQ19" s="17">
        <f t="shared" si="26"/>
        <v>9.218334381798551E-3</v>
      </c>
      <c r="AR19" s="14">
        <f t="shared" si="27"/>
        <v>-0.10093936720773947</v>
      </c>
      <c r="AS19" s="72" t="s">
        <v>86</v>
      </c>
      <c r="AT19" s="14">
        <v>1.7495809972576829E-2</v>
      </c>
      <c r="AU19" s="14">
        <v>1.1153358084887892</v>
      </c>
      <c r="AV19" s="14"/>
      <c r="AW19" s="32"/>
      <c r="AX19" s="32"/>
      <c r="AY19" s="77"/>
      <c r="AZ19" s="34"/>
      <c r="BA19" s="12"/>
      <c r="BB19" s="12"/>
      <c r="BC19" s="12"/>
      <c r="BD19" s="12"/>
      <c r="BE19" s="12"/>
      <c r="BF19" s="12"/>
      <c r="BG19" s="34"/>
      <c r="BH19" s="34"/>
      <c r="BI19" s="34"/>
      <c r="BJ19" s="34"/>
      <c r="BK19" s="94"/>
      <c r="BL19" s="94"/>
      <c r="BM19" s="49"/>
      <c r="BN19" s="49"/>
      <c r="BO19" s="49"/>
      <c r="BP19" s="50"/>
      <c r="BQ19" s="50"/>
      <c r="BR19" s="50"/>
      <c r="BS19" s="91"/>
      <c r="BT19" s="50"/>
      <c r="BU19" s="50"/>
      <c r="BV19" s="50"/>
      <c r="BW19" s="51"/>
      <c r="BX19" s="50"/>
      <c r="BY19" s="50"/>
      <c r="BZ19" s="54"/>
      <c r="CA19" s="54"/>
      <c r="CB19" s="54"/>
      <c r="CC19" s="54"/>
      <c r="CD19" s="54"/>
      <c r="CE19" s="54"/>
      <c r="CF19" s="54"/>
      <c r="CG19" s="51"/>
      <c r="CH19" s="50"/>
      <c r="CI19" s="50"/>
      <c r="CJ19" s="49"/>
      <c r="CK19" s="49"/>
      <c r="CL19" s="49"/>
      <c r="CM19" s="66"/>
      <c r="CN19" s="66"/>
      <c r="CO19" s="66"/>
      <c r="CP19" s="66"/>
      <c r="CQ19" s="66"/>
      <c r="CR19" s="66"/>
      <c r="CS19" s="66"/>
      <c r="CT19" s="49"/>
      <c r="CU19" s="54"/>
      <c r="CV19" s="54"/>
      <c r="CW19" s="54"/>
      <c r="CX19" s="54"/>
      <c r="CY19" s="50"/>
      <c r="CZ19" s="55"/>
      <c r="DA19" s="55"/>
      <c r="DB19" s="56"/>
      <c r="DC19" s="57"/>
      <c r="DD19" s="57"/>
      <c r="DE19" s="57"/>
      <c r="DF19" s="57"/>
      <c r="DG19" s="57"/>
      <c r="DH19" s="57"/>
      <c r="DI19" s="58"/>
      <c r="DJ19" s="54"/>
      <c r="DK19" s="56"/>
      <c r="DL19" s="49"/>
      <c r="DM19" s="49"/>
      <c r="DN19" s="49"/>
      <c r="DO19" s="56"/>
      <c r="DP19" s="56"/>
      <c r="DQ19" s="49"/>
      <c r="DR19" s="49"/>
      <c r="DS19" s="49"/>
      <c r="DT19" s="108"/>
      <c r="DU19" s="49"/>
      <c r="DV19" s="49"/>
      <c r="DW19" s="49"/>
      <c r="DX19" s="49"/>
      <c r="DY19" s="49"/>
      <c r="DZ19" s="49"/>
      <c r="EA19" s="49"/>
      <c r="EB19" s="49"/>
      <c r="EC19" s="81"/>
      <c r="ED19" s="110"/>
      <c r="EE19" s="110"/>
      <c r="EF19" s="110"/>
      <c r="EG19" s="110"/>
      <c r="EH19" s="110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1"/>
      <c r="FB19" s="81"/>
      <c r="FC19" s="81"/>
      <c r="FD19" s="81"/>
      <c r="FE19" s="81"/>
      <c r="FF19" s="81"/>
      <c r="FG19" s="81"/>
    </row>
    <row r="20" spans="1:163">
      <c r="A20" s="2">
        <v>1</v>
      </c>
      <c r="B20" s="1" t="s">
        <v>126</v>
      </c>
      <c r="C20" s="133">
        <v>43718</v>
      </c>
      <c r="D20" s="1" t="s">
        <v>128</v>
      </c>
      <c r="E20" s="6" t="s">
        <v>95</v>
      </c>
      <c r="F20" s="1" t="s">
        <v>10</v>
      </c>
      <c r="G20" s="6" t="s">
        <v>82</v>
      </c>
      <c r="H20" s="6" t="s">
        <v>121</v>
      </c>
      <c r="I20" s="135">
        <v>48</v>
      </c>
      <c r="J20" s="1">
        <v>17</v>
      </c>
      <c r="K20" s="1">
        <v>349</v>
      </c>
      <c r="L20" s="1">
        <v>2</v>
      </c>
      <c r="M20" s="1">
        <v>339</v>
      </c>
      <c r="N20" s="1">
        <v>5</v>
      </c>
      <c r="O20" t="str">
        <f t="shared" si="0"/>
        <v>Detroit Lions</v>
      </c>
      <c r="P20" t="str">
        <f t="shared" si="1"/>
        <v>New York Jets</v>
      </c>
      <c r="Q20">
        <f t="shared" si="2"/>
        <v>17</v>
      </c>
      <c r="R20">
        <f t="shared" si="3"/>
        <v>48</v>
      </c>
      <c r="S20" s="132">
        <f t="shared" si="4"/>
        <v>43718</v>
      </c>
      <c r="T20" s="83" t="str">
        <f t="shared" si="5"/>
        <v>New York Jets</v>
      </c>
      <c r="U20" s="84">
        <f t="shared" si="6"/>
        <v>48</v>
      </c>
      <c r="V20" s="83" t="str">
        <f t="shared" si="7"/>
        <v>Detroit Lions</v>
      </c>
      <c r="W20" s="84">
        <f t="shared" si="8"/>
        <v>17</v>
      </c>
      <c r="X20" s="83">
        <f t="shared" si="9"/>
        <v>65</v>
      </c>
      <c r="Y20" s="84">
        <f t="shared" si="10"/>
        <v>-31</v>
      </c>
      <c r="Z20" s="85">
        <f t="shared" si="11"/>
        <v>-7.0013187918218089E-2</v>
      </c>
      <c r="AA20" s="86">
        <f t="shared" si="12"/>
        <v>0.48250384939031937</v>
      </c>
      <c r="AB20" s="8">
        <f t="shared" si="13"/>
        <v>-4.3870414016983633E-2</v>
      </c>
      <c r="AC20" s="34">
        <f t="shared" si="14"/>
        <v>24.535019835887116</v>
      </c>
      <c r="AD20" s="18">
        <f t="shared" si="15"/>
        <v>56.776523927212303</v>
      </c>
      <c r="AE20" s="85">
        <f t="shared" si="16"/>
        <v>-0.61903081720887521</v>
      </c>
      <c r="AF20" s="8">
        <f t="shared" si="17"/>
        <v>0.35000190899979955</v>
      </c>
      <c r="AG20" s="8">
        <f t="shared" si="18"/>
        <v>-0.38531531251168427</v>
      </c>
      <c r="AH20" s="34">
        <f t="shared" si="19"/>
        <v>18.599756767347476</v>
      </c>
      <c r="AI20" s="18">
        <f t="shared" si="20"/>
        <v>864.37430213913058</v>
      </c>
      <c r="AJ20" s="18">
        <f t="shared" si="21"/>
        <v>5.9352630685396406</v>
      </c>
      <c r="AK20" s="18">
        <f t="shared" si="22"/>
        <v>5.1324423899151421</v>
      </c>
      <c r="AL20" s="8">
        <f t="shared" si="23"/>
        <v>0</v>
      </c>
      <c r="AM20" s="48">
        <f t="shared" si="28"/>
        <v>1</v>
      </c>
      <c r="AN20" s="48">
        <f t="shared" si="29"/>
        <v>0</v>
      </c>
      <c r="AO20" s="19">
        <f t="shared" si="24"/>
        <v>0.66473267025445404</v>
      </c>
      <c r="AP20" s="34">
        <f t="shared" si="25"/>
        <v>36.132442389915141</v>
      </c>
      <c r="AQ20" s="17">
        <f t="shared" si="26"/>
        <v>0.44186952290361675</v>
      </c>
      <c r="AR20" s="14">
        <f t="shared" si="27"/>
        <v>-1.0928270661487407</v>
      </c>
      <c r="AS20" s="72" t="s">
        <v>87</v>
      </c>
      <c r="AT20" s="14">
        <v>0.53141566484684888</v>
      </c>
      <c r="AU20" s="14">
        <v>-0.79837782592518947</v>
      </c>
      <c r="AV20" s="14"/>
      <c r="AW20" s="31"/>
      <c r="AX20" s="31"/>
      <c r="AY20" s="111"/>
      <c r="AZ20" s="34"/>
      <c r="BA20" s="12"/>
      <c r="BB20" s="12"/>
      <c r="BC20" s="12"/>
      <c r="BD20" s="12"/>
      <c r="BE20" s="12"/>
      <c r="BF20" s="12"/>
      <c r="BG20" s="34"/>
      <c r="BH20" s="34"/>
      <c r="BI20" s="34"/>
      <c r="BJ20" s="34"/>
      <c r="BK20" s="34"/>
      <c r="BL20" s="94"/>
      <c r="BM20" s="49"/>
      <c r="BN20" s="49"/>
      <c r="BO20" s="49"/>
      <c r="BP20" s="50"/>
      <c r="BQ20" s="50"/>
      <c r="BR20" s="50"/>
      <c r="BS20" s="91"/>
      <c r="BT20" s="50"/>
      <c r="BU20" s="50"/>
      <c r="BV20" s="50"/>
      <c r="BW20" s="51"/>
      <c r="BX20" s="50"/>
      <c r="BY20" s="50"/>
      <c r="BZ20" s="54"/>
      <c r="CA20" s="54"/>
      <c r="CB20" s="54"/>
      <c r="CC20" s="54"/>
      <c r="CD20" s="54"/>
      <c r="CE20" s="54"/>
      <c r="CF20" s="54"/>
      <c r="CG20" s="51"/>
      <c r="CH20" s="50"/>
      <c r="CI20" s="50"/>
      <c r="CJ20" s="49"/>
      <c r="CK20" s="49"/>
      <c r="CL20" s="49"/>
      <c r="CM20" s="66"/>
      <c r="CN20" s="66"/>
      <c r="CO20" s="66"/>
      <c r="CP20" s="66"/>
      <c r="CQ20" s="66"/>
      <c r="CR20" s="66"/>
      <c r="CS20" s="66"/>
      <c r="CT20" s="49"/>
      <c r="CU20" s="54"/>
      <c r="CV20" s="54"/>
      <c r="CW20" s="54"/>
      <c r="CX20" s="54"/>
      <c r="CY20" s="50"/>
      <c r="CZ20" s="55"/>
      <c r="DA20" s="55"/>
      <c r="DB20" s="56"/>
      <c r="DC20" s="57"/>
      <c r="DD20" s="57"/>
      <c r="DE20" s="57"/>
      <c r="DF20" s="57"/>
      <c r="DG20" s="57"/>
      <c r="DH20" s="57"/>
      <c r="DI20" s="58"/>
      <c r="DJ20" s="54"/>
      <c r="DK20" s="56"/>
      <c r="DL20" s="49"/>
      <c r="DM20" s="49"/>
      <c r="DN20" s="49"/>
      <c r="DO20" s="56"/>
      <c r="DP20" s="56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</row>
    <row r="21" spans="1:163">
      <c r="A21" s="2">
        <v>2</v>
      </c>
      <c r="B21" s="1" t="s">
        <v>119</v>
      </c>
      <c r="C21" s="133">
        <v>43721</v>
      </c>
      <c r="D21" s="1" t="s">
        <v>120</v>
      </c>
      <c r="E21" s="6" t="s">
        <v>78</v>
      </c>
      <c r="F21" s="1"/>
      <c r="G21" s="6" t="s">
        <v>74</v>
      </c>
      <c r="H21" s="6" t="s">
        <v>121</v>
      </c>
      <c r="I21" s="135">
        <v>34</v>
      </c>
      <c r="J21" s="1">
        <v>23</v>
      </c>
      <c r="K21" s="1">
        <v>373</v>
      </c>
      <c r="L21" s="1">
        <v>0</v>
      </c>
      <c r="M21" s="1">
        <v>425</v>
      </c>
      <c r="N21" s="1">
        <v>3</v>
      </c>
      <c r="O21" t="str">
        <f t="shared" si="0"/>
        <v>Cincinnati Bengals</v>
      </c>
      <c r="P21" t="str">
        <f t="shared" si="1"/>
        <v>Baltimore Ravens</v>
      </c>
      <c r="Q21">
        <f t="shared" si="2"/>
        <v>34</v>
      </c>
      <c r="R21">
        <f t="shared" si="3"/>
        <v>23</v>
      </c>
      <c r="S21" s="132">
        <f t="shared" si="4"/>
        <v>43721</v>
      </c>
      <c r="T21" s="83" t="str">
        <f t="shared" si="5"/>
        <v>Baltimore Ravens</v>
      </c>
      <c r="U21" s="84">
        <f t="shared" si="6"/>
        <v>23</v>
      </c>
      <c r="V21" s="83" t="str">
        <f t="shared" si="7"/>
        <v>Cincinnati Bengals</v>
      </c>
      <c r="W21" s="84">
        <f t="shared" si="8"/>
        <v>34</v>
      </c>
      <c r="X21" s="83">
        <f t="shared" si="9"/>
        <v>57</v>
      </c>
      <c r="Y21" s="84">
        <f t="shared" si="10"/>
        <v>11</v>
      </c>
      <c r="Z21" s="85">
        <f t="shared" si="11"/>
        <v>-1.3202923945688683</v>
      </c>
      <c r="AA21" s="86">
        <f t="shared" si="12"/>
        <v>0.2107696507544505</v>
      </c>
      <c r="AB21" s="8">
        <f t="shared" si="13"/>
        <v>-0.80375358329891355</v>
      </c>
      <c r="AC21" s="34">
        <f t="shared" si="14"/>
        <v>16.654269749219011</v>
      </c>
      <c r="AD21" s="18">
        <f t="shared" si="15"/>
        <v>300.87435793285869</v>
      </c>
      <c r="AE21" s="85">
        <f t="shared" si="16"/>
        <v>0.39219376384819293</v>
      </c>
      <c r="AF21" s="8">
        <f t="shared" si="17"/>
        <v>0.59681069154712352</v>
      </c>
      <c r="AG21" s="8">
        <f t="shared" si="18"/>
        <v>0.24510049855537935</v>
      </c>
      <c r="AH21" s="34">
        <f t="shared" si="19"/>
        <v>24.907334510704739</v>
      </c>
      <c r="AI21" s="18">
        <f t="shared" si="20"/>
        <v>3.6379249357252879</v>
      </c>
      <c r="AJ21" s="18">
        <f t="shared" si="21"/>
        <v>-8.253064761485728</v>
      </c>
      <c r="AK21" s="18">
        <f t="shared" si="22"/>
        <v>-8.0223995909765158</v>
      </c>
      <c r="AL21" s="8">
        <f t="shared" si="23"/>
        <v>1</v>
      </c>
      <c r="AM21" s="48">
        <f t="shared" si="28"/>
        <v>0</v>
      </c>
      <c r="AN21" s="48">
        <f t="shared" si="29"/>
        <v>0</v>
      </c>
      <c r="AO21" s="19">
        <f t="shared" si="24"/>
        <v>0.25303960423846827</v>
      </c>
      <c r="AP21" s="34">
        <f t="shared" si="25"/>
        <v>-19.022399590976516</v>
      </c>
      <c r="AQ21" s="17">
        <f t="shared" si="26"/>
        <v>0.55794983283622412</v>
      </c>
      <c r="AR21" s="14">
        <f t="shared" si="27"/>
        <v>-1.3742092640135186</v>
      </c>
      <c r="AS21" s="72" t="s">
        <v>88</v>
      </c>
      <c r="AT21" s="14">
        <v>1.3010136168349435</v>
      </c>
      <c r="AU21" s="14">
        <v>0.76728500703222968</v>
      </c>
      <c r="AV21" s="14"/>
      <c r="AW21" s="112"/>
      <c r="AX21" s="106"/>
      <c r="AY21" s="93"/>
      <c r="AZ21" s="34"/>
      <c r="BA21" s="12"/>
      <c r="BB21" s="12"/>
      <c r="BC21" s="12"/>
      <c r="BD21" s="12"/>
      <c r="BE21" s="12"/>
      <c r="BF21" s="12"/>
      <c r="BG21" s="34"/>
      <c r="BH21" s="34"/>
      <c r="BI21" s="34"/>
      <c r="BJ21" s="34"/>
      <c r="BK21" s="34"/>
      <c r="BL21" s="94"/>
      <c r="BM21" s="49"/>
      <c r="BN21" s="49"/>
      <c r="BO21" s="49"/>
      <c r="BP21" s="50"/>
      <c r="BQ21" s="50"/>
      <c r="BR21" s="50"/>
      <c r="BS21" s="91"/>
      <c r="BT21" s="50"/>
      <c r="BU21" s="50"/>
      <c r="BV21" s="50"/>
      <c r="BW21" s="51"/>
      <c r="BX21" s="50"/>
      <c r="BY21" s="50"/>
      <c r="BZ21" s="54"/>
      <c r="CA21" s="54"/>
      <c r="CB21" s="54"/>
      <c r="CC21" s="54"/>
      <c r="CD21" s="54"/>
      <c r="CE21" s="54"/>
      <c r="CF21" s="54"/>
      <c r="CG21" s="51"/>
      <c r="CH21" s="50"/>
      <c r="CI21" s="50"/>
      <c r="CJ21" s="49"/>
      <c r="CK21" s="49"/>
      <c r="CL21" s="49"/>
      <c r="CM21" s="66"/>
      <c r="CN21" s="66"/>
      <c r="CO21" s="66"/>
      <c r="CP21" s="66"/>
      <c r="CQ21" s="66"/>
      <c r="CR21" s="66"/>
      <c r="CS21" s="66"/>
      <c r="CT21" s="49"/>
      <c r="CU21" s="54"/>
      <c r="CV21" s="54"/>
      <c r="CW21" s="54"/>
      <c r="CX21" s="54"/>
      <c r="CY21" s="50"/>
      <c r="CZ21" s="55"/>
      <c r="DA21" s="55"/>
      <c r="DB21" s="56"/>
      <c r="DC21" s="57"/>
      <c r="DD21" s="57"/>
      <c r="DE21" s="57"/>
      <c r="DF21" s="57"/>
      <c r="DG21" s="57"/>
      <c r="DH21" s="57"/>
      <c r="DI21" s="58"/>
      <c r="DJ21" s="54"/>
      <c r="DK21" s="56"/>
      <c r="DL21" s="49"/>
      <c r="DM21" s="49"/>
      <c r="DN21" s="49"/>
      <c r="DO21" s="56"/>
      <c r="DP21" s="56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</row>
    <row r="22" spans="1:163">
      <c r="A22" s="2">
        <v>2</v>
      </c>
      <c r="B22" s="1" t="s">
        <v>122</v>
      </c>
      <c r="C22" s="133">
        <v>43724</v>
      </c>
      <c r="D22" s="1" t="s">
        <v>120</v>
      </c>
      <c r="E22" s="6" t="s">
        <v>80</v>
      </c>
      <c r="F22" s="1"/>
      <c r="G22" s="6" t="s">
        <v>94</v>
      </c>
      <c r="H22" s="6" t="s">
        <v>121</v>
      </c>
      <c r="I22" s="135">
        <v>20</v>
      </c>
      <c r="J22" s="1">
        <v>13</v>
      </c>
      <c r="K22" s="1">
        <v>298</v>
      </c>
      <c r="L22" s="1">
        <v>0</v>
      </c>
      <c r="M22" s="1">
        <v>255</v>
      </c>
      <c r="N22" s="1">
        <v>1</v>
      </c>
      <c r="O22" t="str">
        <f t="shared" si="0"/>
        <v>Dallas Cowboys</v>
      </c>
      <c r="P22" t="str">
        <f t="shared" si="1"/>
        <v>New York Giants</v>
      </c>
      <c r="Q22">
        <f t="shared" si="2"/>
        <v>20</v>
      </c>
      <c r="R22">
        <f t="shared" si="3"/>
        <v>13</v>
      </c>
      <c r="S22" s="132">
        <f t="shared" si="4"/>
        <v>43724</v>
      </c>
      <c r="T22" s="83" t="str">
        <f t="shared" si="5"/>
        <v>New York Giants</v>
      </c>
      <c r="U22" s="84">
        <f t="shared" si="6"/>
        <v>13</v>
      </c>
      <c r="V22" s="83" t="str">
        <f t="shared" si="7"/>
        <v>Dallas Cowboys</v>
      </c>
      <c r="W22" s="84">
        <f t="shared" si="8"/>
        <v>20</v>
      </c>
      <c r="X22" s="83">
        <f t="shared" si="9"/>
        <v>33</v>
      </c>
      <c r="Y22" s="84">
        <f t="shared" si="10"/>
        <v>7</v>
      </c>
      <c r="Z22" s="85">
        <f t="shared" si="11"/>
        <v>0.76393128352567596</v>
      </c>
      <c r="AA22" s="86">
        <f t="shared" si="12"/>
        <v>0.68220664880492232</v>
      </c>
      <c r="AB22" s="8">
        <f t="shared" si="13"/>
        <v>0.47387828875114502</v>
      </c>
      <c r="AC22" s="34">
        <f t="shared" si="14"/>
        <v>29.904592816517756</v>
      </c>
      <c r="AD22" s="18">
        <f t="shared" si="15"/>
        <v>98.10095886101513</v>
      </c>
      <c r="AE22" s="85">
        <f t="shared" si="16"/>
        <v>-0.21171070419504612</v>
      </c>
      <c r="AF22" s="8">
        <f t="shared" si="17"/>
        <v>0.44726913301523386</v>
      </c>
      <c r="AG22" s="8">
        <f t="shared" si="18"/>
        <v>-0.13256392273030732</v>
      </c>
      <c r="AH22" s="34">
        <f t="shared" si="19"/>
        <v>21.128641691869195</v>
      </c>
      <c r="AI22" s="18">
        <f t="shared" si="20"/>
        <v>66.074815754794088</v>
      </c>
      <c r="AJ22" s="18">
        <f t="shared" si="21"/>
        <v>8.7759511246485609</v>
      </c>
      <c r="AK22" s="18">
        <f t="shared" si="22"/>
        <v>7.7662131163032937</v>
      </c>
      <c r="AL22" s="8">
        <f t="shared" si="23"/>
        <v>1</v>
      </c>
      <c r="AM22" s="48">
        <f t="shared" si="28"/>
        <v>1</v>
      </c>
      <c r="AN22" s="48">
        <f t="shared" si="29"/>
        <v>1</v>
      </c>
      <c r="AO22" s="19">
        <f t="shared" si="24"/>
        <v>0.74012165230055627</v>
      </c>
      <c r="AP22" s="34">
        <f t="shared" si="25"/>
        <v>0.7662131163032937</v>
      </c>
      <c r="AQ22" s="17">
        <f t="shared" si="26"/>
        <v>6.7536755602992979E-2</v>
      </c>
      <c r="AR22" s="14">
        <f t="shared" si="27"/>
        <v>-0.30094071129454725</v>
      </c>
      <c r="AS22" s="72" t="s">
        <v>89</v>
      </c>
      <c r="AT22" s="14">
        <v>2.0389402409360362</v>
      </c>
      <c r="AU22" s="14">
        <v>0.82498384766898147</v>
      </c>
      <c r="AV22" s="14"/>
      <c r="AW22" s="8"/>
      <c r="AX22" s="8"/>
      <c r="AY22" s="113"/>
      <c r="AZ22" s="34"/>
      <c r="BA22" s="8"/>
      <c r="BB22" s="8"/>
      <c r="BC22" s="8"/>
      <c r="BD22" s="8"/>
      <c r="BE22" s="8"/>
      <c r="BF22" s="34"/>
      <c r="BG22" s="34"/>
      <c r="BH22" s="34"/>
      <c r="BI22" s="34"/>
      <c r="BJ22" s="34"/>
      <c r="BK22" s="94"/>
      <c r="BL22" s="94"/>
      <c r="BM22" s="49"/>
      <c r="BN22" s="49"/>
      <c r="BO22" s="49"/>
      <c r="BP22" s="50"/>
      <c r="BQ22" s="50"/>
      <c r="BR22" s="50"/>
      <c r="BS22" s="91"/>
      <c r="BT22" s="50"/>
      <c r="BU22" s="50"/>
      <c r="BV22" s="50"/>
      <c r="BW22" s="51"/>
      <c r="BX22" s="50"/>
      <c r="BY22" s="50"/>
      <c r="BZ22" s="54"/>
      <c r="CA22" s="54"/>
      <c r="CB22" s="54"/>
      <c r="CC22" s="54"/>
      <c r="CD22" s="54"/>
      <c r="CE22" s="54"/>
      <c r="CF22" s="54"/>
      <c r="CG22" s="51"/>
      <c r="CH22" s="50"/>
      <c r="CI22" s="50"/>
      <c r="CJ22" s="49"/>
      <c r="CK22" s="49"/>
      <c r="CL22" s="49"/>
      <c r="CM22" s="66"/>
      <c r="CN22" s="66"/>
      <c r="CO22" s="66"/>
      <c r="CP22" s="66"/>
      <c r="CQ22" s="66"/>
      <c r="CR22" s="66"/>
      <c r="CS22" s="66"/>
      <c r="CT22" s="49"/>
      <c r="CU22" s="55"/>
      <c r="CV22" s="55"/>
      <c r="CW22" s="55"/>
      <c r="CX22" s="55"/>
      <c r="CY22" s="50"/>
      <c r="CZ22" s="55"/>
      <c r="DA22" s="55"/>
      <c r="DB22" s="56"/>
      <c r="DC22" s="57"/>
      <c r="DD22" s="57"/>
      <c r="DE22" s="57"/>
      <c r="DF22" s="57"/>
      <c r="DG22" s="57"/>
      <c r="DH22" s="57"/>
      <c r="DI22" s="58"/>
      <c r="DJ22" s="54"/>
      <c r="DK22" s="56"/>
      <c r="DL22" s="49"/>
      <c r="DM22" s="49"/>
      <c r="DN22" s="49"/>
      <c r="DO22" s="56"/>
      <c r="DP22" s="56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</row>
    <row r="23" spans="1:163">
      <c r="A23" s="2">
        <v>2</v>
      </c>
      <c r="B23" s="1" t="s">
        <v>122</v>
      </c>
      <c r="C23" s="133">
        <v>43724</v>
      </c>
      <c r="D23" s="1" t="s">
        <v>123</v>
      </c>
      <c r="E23" s="6" t="s">
        <v>86</v>
      </c>
      <c r="F23" s="1"/>
      <c r="G23" s="6" t="s">
        <v>92</v>
      </c>
      <c r="H23" s="6" t="s">
        <v>121</v>
      </c>
      <c r="I23" s="135">
        <v>31</v>
      </c>
      <c r="J23" s="1">
        <v>20</v>
      </c>
      <c r="K23" s="1">
        <v>480</v>
      </c>
      <c r="L23" s="1">
        <v>2</v>
      </c>
      <c r="M23" s="1">
        <v>302</v>
      </c>
      <c r="N23" s="1">
        <v>1</v>
      </c>
      <c r="O23" t="str">
        <f t="shared" si="0"/>
        <v>Jacksonville Jaguars</v>
      </c>
      <c r="P23" t="str">
        <f t="shared" si="1"/>
        <v>New England Patriots</v>
      </c>
      <c r="Q23">
        <f t="shared" si="2"/>
        <v>31</v>
      </c>
      <c r="R23">
        <f t="shared" si="3"/>
        <v>20</v>
      </c>
      <c r="S23" s="132">
        <f t="shared" si="4"/>
        <v>43724</v>
      </c>
      <c r="T23" s="83" t="str">
        <f t="shared" si="5"/>
        <v>New England Patriots</v>
      </c>
      <c r="U23" s="84">
        <f t="shared" si="6"/>
        <v>20</v>
      </c>
      <c r="V23" s="83" t="str">
        <f t="shared" si="7"/>
        <v>Jacksonville Jaguars</v>
      </c>
      <c r="W23" s="84">
        <f t="shared" si="8"/>
        <v>31</v>
      </c>
      <c r="X23" s="83">
        <f t="shared" si="9"/>
        <v>51</v>
      </c>
      <c r="Y23" s="84">
        <f t="shared" si="10"/>
        <v>11</v>
      </c>
      <c r="Z23" s="85">
        <f t="shared" si="11"/>
        <v>-1.4221859454406853</v>
      </c>
      <c r="AA23" s="86">
        <f t="shared" si="12"/>
        <v>0.194319125021261</v>
      </c>
      <c r="AB23" s="8">
        <f t="shared" si="13"/>
        <v>-0.86208953435999947</v>
      </c>
      <c r="AC23" s="34">
        <f t="shared" si="14"/>
        <v>16.049267467335401</v>
      </c>
      <c r="AD23" s="18">
        <f t="shared" si="15"/>
        <v>223.52440326327562</v>
      </c>
      <c r="AE23" s="85">
        <f t="shared" si="16"/>
        <v>3.7387770211314564E-2</v>
      </c>
      <c r="AF23" s="8">
        <f t="shared" si="17"/>
        <v>0.50934585390664666</v>
      </c>
      <c r="AG23" s="8">
        <f t="shared" si="18"/>
        <v>2.3428724834450465E-2</v>
      </c>
      <c r="AH23" s="34">
        <f t="shared" si="19"/>
        <v>22.689414335311302</v>
      </c>
      <c r="AI23" s="18">
        <f t="shared" si="20"/>
        <v>7.2329494669779297</v>
      </c>
      <c r="AJ23" s="18">
        <f t="shared" si="21"/>
        <v>-6.6401468679759006</v>
      </c>
      <c r="AK23" s="18">
        <f t="shared" si="22"/>
        <v>-6.5269675519469752</v>
      </c>
      <c r="AL23" s="8">
        <f t="shared" si="23"/>
        <v>1</v>
      </c>
      <c r="AM23" s="48">
        <f t="shared" si="28"/>
        <v>0</v>
      </c>
      <c r="AN23" s="48">
        <f t="shared" si="29"/>
        <v>0</v>
      </c>
      <c r="AO23" s="19">
        <f t="shared" si="24"/>
        <v>0.2942528369756382</v>
      </c>
      <c r="AP23" s="34">
        <f t="shared" si="25"/>
        <v>-17.526967551946974</v>
      </c>
      <c r="AQ23" s="17">
        <f t="shared" si="26"/>
        <v>0.49807905811693509</v>
      </c>
      <c r="AR23" s="14">
        <f t="shared" si="27"/>
        <v>-1.2233158915096791</v>
      </c>
      <c r="AS23" s="72" t="s">
        <v>90</v>
      </c>
      <c r="AT23" s="14">
        <v>0.34117444301039879</v>
      </c>
      <c r="AU23" s="14">
        <v>1.8416130275304925</v>
      </c>
      <c r="AW23" s="8"/>
      <c r="AX23" s="8"/>
      <c r="AY23" s="93"/>
      <c r="AZ23" s="34"/>
      <c r="BA23" s="8"/>
      <c r="BB23" s="8"/>
      <c r="BC23" s="8"/>
      <c r="BD23" s="8"/>
      <c r="BE23" s="8"/>
      <c r="BF23" s="34"/>
      <c r="BG23" s="34"/>
      <c r="BH23" s="34"/>
      <c r="BI23" s="34"/>
      <c r="BJ23" s="34"/>
      <c r="BK23" s="94"/>
      <c r="BL23" s="34"/>
      <c r="BM23" s="49"/>
      <c r="BN23" s="49"/>
      <c r="BO23" s="49"/>
      <c r="BP23" s="50"/>
      <c r="BQ23" s="50"/>
      <c r="BR23" s="50"/>
      <c r="BS23" s="91"/>
      <c r="BT23" s="50"/>
      <c r="BU23" s="50"/>
      <c r="BV23" s="50"/>
      <c r="BW23" s="51"/>
      <c r="BX23" s="50"/>
      <c r="BY23" s="50"/>
      <c r="BZ23" s="54"/>
      <c r="CA23" s="54"/>
      <c r="CB23" s="54"/>
      <c r="CC23" s="54"/>
      <c r="CD23" s="54"/>
      <c r="CE23" s="54"/>
      <c r="CF23" s="54"/>
      <c r="CG23" s="51"/>
      <c r="CH23" s="50"/>
      <c r="CI23" s="50"/>
      <c r="CJ23" s="49"/>
      <c r="CK23" s="49"/>
      <c r="CL23" s="49"/>
      <c r="CM23" s="66"/>
      <c r="CN23" s="66"/>
      <c r="CO23" s="66"/>
      <c r="CP23" s="66"/>
      <c r="CQ23" s="66"/>
      <c r="CR23" s="66"/>
      <c r="CS23" s="66"/>
      <c r="CT23" s="49"/>
      <c r="CU23" s="55"/>
      <c r="CV23" s="55"/>
      <c r="CW23" s="55"/>
      <c r="CX23" s="55"/>
      <c r="CY23" s="50"/>
      <c r="CZ23" s="55"/>
      <c r="DA23" s="55"/>
      <c r="DB23" s="56"/>
      <c r="DC23" s="57"/>
      <c r="DD23" s="57"/>
      <c r="DE23" s="57"/>
      <c r="DF23" s="57"/>
      <c r="DG23" s="57"/>
      <c r="DH23" s="57"/>
      <c r="DI23" s="58"/>
      <c r="DJ23" s="54"/>
      <c r="DK23" s="56"/>
      <c r="DL23" s="49"/>
      <c r="DM23" s="49"/>
      <c r="DN23" s="49"/>
      <c r="DO23" s="56"/>
      <c r="DP23" s="56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1"/>
    </row>
    <row r="24" spans="1:163">
      <c r="A24" s="2">
        <v>2</v>
      </c>
      <c r="B24" s="1" t="s">
        <v>122</v>
      </c>
      <c r="C24" s="133">
        <v>43724</v>
      </c>
      <c r="D24" s="1" t="s">
        <v>123</v>
      </c>
      <c r="E24" s="6" t="s">
        <v>81</v>
      </c>
      <c r="F24" s="1"/>
      <c r="G24" s="6" t="s">
        <v>96</v>
      </c>
      <c r="H24" s="6" t="s">
        <v>121</v>
      </c>
      <c r="I24" s="135">
        <v>20</v>
      </c>
      <c r="J24" s="1">
        <v>19</v>
      </c>
      <c r="K24" s="1">
        <v>385</v>
      </c>
      <c r="L24" s="1">
        <v>1</v>
      </c>
      <c r="M24" s="1">
        <v>373</v>
      </c>
      <c r="N24" s="1">
        <v>0</v>
      </c>
      <c r="O24" t="str">
        <f t="shared" si="0"/>
        <v>Denver Broncos</v>
      </c>
      <c r="P24" t="str">
        <f t="shared" si="1"/>
        <v>Oakland Raiders</v>
      </c>
      <c r="Q24">
        <f t="shared" si="2"/>
        <v>20</v>
      </c>
      <c r="R24">
        <f t="shared" si="3"/>
        <v>19</v>
      </c>
      <c r="S24" s="132">
        <f t="shared" si="4"/>
        <v>43724</v>
      </c>
      <c r="T24" s="83" t="str">
        <f t="shared" si="5"/>
        <v>Oakland Raiders</v>
      </c>
      <c r="U24" s="84">
        <f t="shared" si="6"/>
        <v>19</v>
      </c>
      <c r="V24" s="83" t="str">
        <f t="shared" si="7"/>
        <v>Denver Broncos</v>
      </c>
      <c r="W24" s="84">
        <f t="shared" si="8"/>
        <v>20</v>
      </c>
      <c r="X24" s="83">
        <f t="shared" si="9"/>
        <v>39</v>
      </c>
      <c r="Y24" s="84">
        <f t="shared" si="10"/>
        <v>1</v>
      </c>
      <c r="Z24" s="85">
        <f t="shared" si="11"/>
        <v>0.40552335584444377</v>
      </c>
      <c r="AA24" s="86">
        <f t="shared" si="12"/>
        <v>0.60001397937527634</v>
      </c>
      <c r="AB24" s="8">
        <f t="shared" si="13"/>
        <v>0.25338328719047343</v>
      </c>
      <c r="AC24" s="34">
        <f t="shared" si="14"/>
        <v>27.617838651004131</v>
      </c>
      <c r="AD24" s="18">
        <f t="shared" si="15"/>
        <v>58.031465712732441</v>
      </c>
      <c r="AE24" s="85">
        <f t="shared" si="16"/>
        <v>-1.5105983823044244</v>
      </c>
      <c r="AF24" s="8">
        <f t="shared" si="17"/>
        <v>0.18085012985706186</v>
      </c>
      <c r="AG24" s="8">
        <f t="shared" si="18"/>
        <v>-0.91213005283918069</v>
      </c>
      <c r="AH24" s="34">
        <f t="shared" si="19"/>
        <v>13.328751705882166</v>
      </c>
      <c r="AI24" s="18">
        <f t="shared" si="20"/>
        <v>32.163057213534444</v>
      </c>
      <c r="AJ24" s="18">
        <f t="shared" si="21"/>
        <v>14.289086945121966</v>
      </c>
      <c r="AK24" s="18">
        <f t="shared" si="22"/>
        <v>12.877768995639883</v>
      </c>
      <c r="AL24" s="8">
        <f t="shared" si="23"/>
        <v>1</v>
      </c>
      <c r="AM24" s="48">
        <f t="shared" si="28"/>
        <v>1</v>
      </c>
      <c r="AN24" s="48">
        <f t="shared" si="29"/>
        <v>1</v>
      </c>
      <c r="AO24" s="19">
        <f t="shared" si="24"/>
        <v>0.85710518915877754</v>
      </c>
      <c r="AP24" s="34">
        <f t="shared" si="25"/>
        <v>11.877768995639883</v>
      </c>
      <c r="AQ24" s="17">
        <f t="shared" si="26"/>
        <v>2.0418926965348749E-2</v>
      </c>
      <c r="AR24" s="14">
        <f t="shared" si="27"/>
        <v>-0.15419462677433746</v>
      </c>
      <c r="AS24" s="72" t="s">
        <v>91</v>
      </c>
      <c r="AT24" s="14">
        <v>0.36266711173456556</v>
      </c>
      <c r="AU24" s="14">
        <v>0.80830034627825387</v>
      </c>
      <c r="AW24" s="94"/>
      <c r="AX24" s="8"/>
      <c r="AY24" s="114"/>
      <c r="AZ24" s="34"/>
      <c r="BA24" s="8"/>
      <c r="BB24" s="8"/>
      <c r="BC24" s="8"/>
      <c r="BD24" s="8"/>
      <c r="BE24" s="8"/>
      <c r="BF24" s="34"/>
      <c r="BG24" s="30"/>
      <c r="BH24" s="34"/>
      <c r="BI24" s="34"/>
      <c r="BJ24" s="34"/>
      <c r="BK24" s="94"/>
      <c r="BL24" s="34"/>
      <c r="BM24" s="49"/>
      <c r="BN24" s="49"/>
      <c r="BO24" s="49"/>
      <c r="BP24" s="50"/>
      <c r="BQ24" s="50"/>
      <c r="BR24" s="50"/>
      <c r="BS24" s="91"/>
      <c r="BT24" s="50"/>
      <c r="BU24" s="50"/>
      <c r="BV24" s="50"/>
      <c r="BW24" s="51"/>
      <c r="BX24" s="50"/>
      <c r="BY24" s="50"/>
      <c r="BZ24" s="54"/>
      <c r="CA24" s="54"/>
      <c r="CB24" s="54"/>
      <c r="CC24" s="54"/>
      <c r="CD24" s="54"/>
      <c r="CE24" s="54"/>
      <c r="CF24" s="54"/>
      <c r="CG24" s="51"/>
      <c r="CH24" s="50"/>
      <c r="CI24" s="50"/>
      <c r="CJ24" s="49"/>
      <c r="CK24" s="49"/>
      <c r="CL24" s="49"/>
      <c r="CM24" s="66"/>
      <c r="CN24" s="66"/>
      <c r="CO24" s="66"/>
      <c r="CP24" s="66"/>
      <c r="CQ24" s="66"/>
      <c r="CR24" s="66"/>
      <c r="CS24" s="66"/>
      <c r="CT24" s="49"/>
      <c r="CU24" s="55"/>
      <c r="CV24" s="54"/>
      <c r="CW24" s="55"/>
      <c r="CX24" s="55"/>
      <c r="CY24" s="50"/>
      <c r="CZ24" s="55"/>
      <c r="DA24" s="55"/>
      <c r="DB24" s="56"/>
      <c r="DC24" s="57"/>
      <c r="DD24" s="57"/>
      <c r="DE24" s="57"/>
      <c r="DF24" s="57"/>
      <c r="DG24" s="57"/>
      <c r="DH24" s="57"/>
      <c r="DI24" s="58"/>
      <c r="DJ24" s="54"/>
      <c r="DK24" s="56"/>
      <c r="DL24" s="49"/>
      <c r="DM24" s="49"/>
      <c r="DN24" s="49"/>
      <c r="DO24" s="56"/>
      <c r="DP24" s="56"/>
      <c r="DQ24" s="49"/>
      <c r="DR24" s="49"/>
      <c r="DS24" s="49"/>
      <c r="DT24" s="108"/>
      <c r="DU24" s="49"/>
      <c r="DV24" s="49"/>
      <c r="DW24" s="49"/>
      <c r="DX24" s="49"/>
      <c r="DY24" s="49"/>
      <c r="DZ24" s="49"/>
      <c r="EA24" s="49"/>
      <c r="EB24" s="49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</row>
    <row r="25" spans="1:163">
      <c r="A25" s="2">
        <v>2</v>
      </c>
      <c r="B25" s="1" t="s">
        <v>122</v>
      </c>
      <c r="C25" s="133">
        <v>43724</v>
      </c>
      <c r="D25" s="1" t="s">
        <v>124</v>
      </c>
      <c r="E25" s="6" t="s">
        <v>89</v>
      </c>
      <c r="F25" s="1"/>
      <c r="G25" s="6" t="s">
        <v>72</v>
      </c>
      <c r="H25" s="6" t="s">
        <v>121</v>
      </c>
      <c r="I25" s="135">
        <v>34</v>
      </c>
      <c r="J25" s="1">
        <v>0</v>
      </c>
      <c r="K25" s="1">
        <v>432</v>
      </c>
      <c r="L25" s="1">
        <v>1</v>
      </c>
      <c r="M25" s="1">
        <v>137</v>
      </c>
      <c r="N25" s="1">
        <v>1</v>
      </c>
      <c r="O25" t="str">
        <f t="shared" si="0"/>
        <v>Los Angeles Rams</v>
      </c>
      <c r="P25" t="str">
        <f t="shared" si="1"/>
        <v>Arizona Cardinals</v>
      </c>
      <c r="Q25">
        <f t="shared" si="2"/>
        <v>34</v>
      </c>
      <c r="R25">
        <f t="shared" si="3"/>
        <v>0</v>
      </c>
      <c r="S25" s="132">
        <f t="shared" si="4"/>
        <v>43724</v>
      </c>
      <c r="T25" s="83" t="str">
        <f t="shared" si="5"/>
        <v>Arizona Cardinals</v>
      </c>
      <c r="U25" s="84">
        <f t="shared" si="6"/>
        <v>0</v>
      </c>
      <c r="V25" s="83" t="str">
        <f t="shared" si="7"/>
        <v>Los Angeles Rams</v>
      </c>
      <c r="W25" s="84">
        <f t="shared" si="8"/>
        <v>34</v>
      </c>
      <c r="X25" s="83">
        <f t="shared" si="9"/>
        <v>34</v>
      </c>
      <c r="Y25" s="84">
        <f t="shared" si="10"/>
        <v>34</v>
      </c>
      <c r="Z25" s="85">
        <f t="shared" si="11"/>
        <v>2.5588891090366439</v>
      </c>
      <c r="AA25" s="86">
        <f t="shared" si="12"/>
        <v>0.9281684278588318</v>
      </c>
      <c r="AB25" s="8">
        <f t="shared" si="13"/>
        <v>1.4622849378309382</v>
      </c>
      <c r="AC25" s="34">
        <f t="shared" si="14"/>
        <v>40.155360434860555</v>
      </c>
      <c r="AD25" s="18">
        <f t="shared" si="15"/>
        <v>37.888462083046718</v>
      </c>
      <c r="AE25" s="85">
        <f t="shared" si="16"/>
        <v>-0.87726764675058466</v>
      </c>
      <c r="AF25" s="8">
        <f t="shared" si="17"/>
        <v>0.29374430943089586</v>
      </c>
      <c r="AG25" s="8">
        <f t="shared" si="18"/>
        <v>-0.54247892950458998</v>
      </c>
      <c r="AH25" s="34">
        <f t="shared" si="19"/>
        <v>17.02726807780774</v>
      </c>
      <c r="AI25" s="18">
        <f t="shared" si="20"/>
        <v>289.92785819353048</v>
      </c>
      <c r="AJ25" s="18">
        <f t="shared" si="21"/>
        <v>23.128092357052815</v>
      </c>
      <c r="AK25" s="18">
        <f t="shared" si="22"/>
        <v>21.072936238402175</v>
      </c>
      <c r="AL25" s="8">
        <f t="shared" si="23"/>
        <v>1</v>
      </c>
      <c r="AM25" s="48">
        <f t="shared" si="28"/>
        <v>1</v>
      </c>
      <c r="AN25" s="48">
        <f t="shared" si="29"/>
        <v>1</v>
      </c>
      <c r="AO25" s="19">
        <f t="shared" si="24"/>
        <v>0.95965347854191574</v>
      </c>
      <c r="AP25" s="34">
        <f t="shared" si="25"/>
        <v>-12.927063761597825</v>
      </c>
      <c r="AQ25" s="17">
        <f t="shared" si="26"/>
        <v>1.6278417937676537E-3</v>
      </c>
      <c r="AR25" s="14">
        <f t="shared" si="27"/>
        <v>-4.118301953411465E-2</v>
      </c>
      <c r="AS25" s="72" t="s">
        <v>92</v>
      </c>
      <c r="AT25" s="14">
        <v>1.4482998071556434</v>
      </c>
      <c r="AU25" s="14">
        <v>1.0458424046191848</v>
      </c>
      <c r="AW25" s="8"/>
      <c r="AX25" s="8"/>
      <c r="AY25" s="93"/>
      <c r="AZ25" s="34"/>
      <c r="BA25" s="77"/>
      <c r="BB25" s="77"/>
      <c r="BC25" s="77"/>
      <c r="BD25" s="77"/>
      <c r="BE25" s="77"/>
      <c r="BF25" s="34"/>
      <c r="BG25" s="115"/>
      <c r="BH25" s="34"/>
      <c r="BI25" s="34"/>
      <c r="BJ25" s="34"/>
      <c r="BK25" s="94"/>
      <c r="BL25" s="34"/>
      <c r="BM25" s="49"/>
      <c r="BN25" s="49"/>
      <c r="BO25" s="49"/>
      <c r="BP25" s="50"/>
      <c r="BQ25" s="50"/>
      <c r="BR25" s="50"/>
      <c r="BS25" s="91"/>
      <c r="BT25" s="50"/>
      <c r="BU25" s="50"/>
      <c r="BV25" s="50"/>
      <c r="BW25" s="51"/>
      <c r="BX25" s="50"/>
      <c r="BY25" s="50"/>
      <c r="BZ25" s="54"/>
      <c r="CA25" s="54"/>
      <c r="CB25" s="54"/>
      <c r="CC25" s="54"/>
      <c r="CD25" s="54"/>
      <c r="CE25" s="54"/>
      <c r="CF25" s="54"/>
      <c r="CG25" s="51"/>
      <c r="CH25" s="50"/>
      <c r="CI25" s="50"/>
      <c r="CJ25" s="49"/>
      <c r="CK25" s="49"/>
      <c r="CL25" s="49"/>
      <c r="CM25" s="66"/>
      <c r="CN25" s="66"/>
      <c r="CO25" s="66"/>
      <c r="CP25" s="66"/>
      <c r="CQ25" s="66"/>
      <c r="CR25" s="66"/>
      <c r="CS25" s="66"/>
      <c r="CT25" s="49"/>
      <c r="CU25" s="55"/>
      <c r="CV25" s="54"/>
      <c r="CW25" s="55"/>
      <c r="CX25" s="55"/>
      <c r="CY25" s="50"/>
      <c r="CZ25" s="55"/>
      <c r="DA25" s="55"/>
      <c r="DB25" s="56"/>
      <c r="DC25" s="57"/>
      <c r="DD25" s="57"/>
      <c r="DE25" s="57"/>
      <c r="DF25" s="57"/>
      <c r="DG25" s="57"/>
      <c r="DH25" s="57"/>
      <c r="DI25" s="58"/>
      <c r="DJ25" s="54"/>
      <c r="DK25" s="56"/>
      <c r="DL25" s="49"/>
      <c r="DM25" s="49"/>
      <c r="DN25" s="49"/>
      <c r="DO25" s="56"/>
      <c r="DP25" s="56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FC25" s="81"/>
      <c r="FD25" s="81"/>
      <c r="FE25" s="81"/>
      <c r="FF25" s="81"/>
      <c r="FG25" s="81"/>
    </row>
    <row r="26" spans="1:163">
      <c r="A26" s="2">
        <v>2</v>
      </c>
      <c r="B26" s="1" t="s">
        <v>122</v>
      </c>
      <c r="C26" s="133">
        <v>43724</v>
      </c>
      <c r="D26" s="1" t="s">
        <v>124</v>
      </c>
      <c r="E26" s="6" t="s">
        <v>99</v>
      </c>
      <c r="F26" s="1"/>
      <c r="G26" s="6" t="s">
        <v>82</v>
      </c>
      <c r="H26" s="6" t="s">
        <v>121</v>
      </c>
      <c r="I26" s="135">
        <v>30</v>
      </c>
      <c r="J26" s="1">
        <v>27</v>
      </c>
      <c r="K26" s="1">
        <v>346</v>
      </c>
      <c r="L26" s="1">
        <v>0</v>
      </c>
      <c r="M26" s="1">
        <v>427</v>
      </c>
      <c r="N26" s="1">
        <v>1</v>
      </c>
      <c r="O26" t="str">
        <f t="shared" si="0"/>
        <v>San Francisco 49ers</v>
      </c>
      <c r="P26" t="str">
        <f t="shared" si="1"/>
        <v>Detroit Lions</v>
      </c>
      <c r="Q26">
        <f t="shared" si="2"/>
        <v>30</v>
      </c>
      <c r="R26">
        <f t="shared" si="3"/>
        <v>27</v>
      </c>
      <c r="S26" s="132">
        <f t="shared" si="4"/>
        <v>43724</v>
      </c>
      <c r="T26" s="83" t="str">
        <f t="shared" si="5"/>
        <v>Detroit Lions</v>
      </c>
      <c r="U26" s="84">
        <f t="shared" si="6"/>
        <v>27</v>
      </c>
      <c r="V26" s="83" t="str">
        <f t="shared" si="7"/>
        <v>San Francisco 49ers</v>
      </c>
      <c r="W26" s="84">
        <f t="shared" si="8"/>
        <v>30</v>
      </c>
      <c r="X26" s="83">
        <f t="shared" si="9"/>
        <v>57</v>
      </c>
      <c r="Y26" s="84">
        <f t="shared" si="10"/>
        <v>3</v>
      </c>
      <c r="Z26" s="85">
        <f t="shared" si="11"/>
        <v>-0.62011367004190743</v>
      </c>
      <c r="AA26" s="86">
        <f t="shared" si="12"/>
        <v>0.34975559939125622</v>
      </c>
      <c r="AB26" s="8">
        <f t="shared" si="13"/>
        <v>-0.38598038098028209</v>
      </c>
      <c r="AC26" s="34">
        <f t="shared" si="14"/>
        <v>20.986996586018634</v>
      </c>
      <c r="AD26" s="18">
        <f t="shared" si="15"/>
        <v>81.234230540439754</v>
      </c>
      <c r="AE26" s="85">
        <f t="shared" si="16"/>
        <v>-0.22075609132390417</v>
      </c>
      <c r="AF26" s="8">
        <f t="shared" si="17"/>
        <v>0.44503401865745912</v>
      </c>
      <c r="AG26" s="8">
        <f t="shared" si="18"/>
        <v>-0.13821811688783303</v>
      </c>
      <c r="AH26" s="34">
        <f t="shared" si="19"/>
        <v>21.072069079636861</v>
      </c>
      <c r="AI26" s="18">
        <f t="shared" si="20"/>
        <v>35.14036499659737</v>
      </c>
      <c r="AJ26" s="18">
        <f t="shared" si="21"/>
        <v>-8.507249361822744E-2</v>
      </c>
      <c r="AK26" s="18">
        <f t="shared" si="22"/>
        <v>-0.44936851415301565</v>
      </c>
      <c r="AL26" s="8">
        <f t="shared" si="23"/>
        <v>1</v>
      </c>
      <c r="AM26" s="48">
        <f t="shared" si="28"/>
        <v>0</v>
      </c>
      <c r="AN26" s="48">
        <f t="shared" si="29"/>
        <v>0</v>
      </c>
      <c r="AO26" s="19">
        <f t="shared" si="24"/>
        <v>0.4851440533724567</v>
      </c>
      <c r="AP26" s="34">
        <f t="shared" si="25"/>
        <v>-3.4493685141530155</v>
      </c>
      <c r="AQ26" s="17">
        <f t="shared" si="26"/>
        <v>0.2650766457777437</v>
      </c>
      <c r="AR26" s="14">
        <f t="shared" si="27"/>
        <v>-0.72330941488275147</v>
      </c>
      <c r="AS26" s="72" t="s">
        <v>93</v>
      </c>
      <c r="AT26" s="14">
        <v>2.2131486138257395</v>
      </c>
      <c r="AU26" s="14">
        <v>0.62290954477166249</v>
      </c>
      <c r="AW26" s="8"/>
      <c r="AX26" s="8"/>
      <c r="AY26" s="93"/>
      <c r="AZ26" s="34"/>
      <c r="BA26" s="77"/>
      <c r="BB26" s="77"/>
      <c r="BC26" s="77"/>
      <c r="BD26" s="77"/>
      <c r="BE26" s="77"/>
      <c r="BF26" s="34"/>
      <c r="BG26" s="115"/>
      <c r="BH26" s="34"/>
      <c r="BI26" s="34"/>
      <c r="BJ26" s="34"/>
      <c r="BK26" s="94"/>
      <c r="BL26" s="34"/>
      <c r="BM26" s="49"/>
      <c r="BN26" s="49"/>
      <c r="BO26" s="49"/>
      <c r="BP26" s="50"/>
      <c r="BQ26" s="50"/>
      <c r="BR26" s="50"/>
      <c r="BS26" s="91"/>
      <c r="BT26" s="50"/>
      <c r="BU26" s="50"/>
      <c r="BV26" s="50"/>
      <c r="BW26" s="51"/>
      <c r="BX26" s="50"/>
      <c r="BY26" s="50"/>
      <c r="BZ26" s="54"/>
      <c r="CA26" s="54"/>
      <c r="CB26" s="54"/>
      <c r="CC26" s="54"/>
      <c r="CD26" s="54"/>
      <c r="CE26" s="54"/>
      <c r="CF26" s="54"/>
      <c r="CG26" s="51"/>
      <c r="CH26" s="50"/>
      <c r="CI26" s="50"/>
      <c r="CJ26" s="49"/>
      <c r="CK26" s="49"/>
      <c r="CL26" s="49"/>
      <c r="CM26" s="66"/>
      <c r="CN26" s="66"/>
      <c r="CO26" s="66"/>
      <c r="CP26" s="66"/>
      <c r="CQ26" s="66"/>
      <c r="CR26" s="66"/>
      <c r="CS26" s="66"/>
      <c r="CT26" s="49"/>
      <c r="CU26" s="55"/>
      <c r="CV26" s="54"/>
      <c r="CW26" s="55"/>
      <c r="CX26" s="55"/>
      <c r="CY26" s="50"/>
      <c r="CZ26" s="55"/>
      <c r="DA26" s="55"/>
      <c r="DB26" s="56"/>
      <c r="DC26" s="57"/>
      <c r="DD26" s="57"/>
      <c r="DE26" s="57"/>
      <c r="DF26" s="57"/>
      <c r="DG26" s="57"/>
      <c r="DH26" s="57"/>
      <c r="DI26" s="58"/>
      <c r="DJ26" s="54"/>
      <c r="DK26" s="56"/>
      <c r="DL26" s="49"/>
      <c r="DM26" s="49"/>
      <c r="DN26" s="49"/>
      <c r="DO26" s="56"/>
      <c r="DP26" s="56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81"/>
      <c r="ED26" s="110"/>
      <c r="EE26" s="110"/>
      <c r="EF26" s="110"/>
      <c r="EG26" s="110"/>
      <c r="EH26" s="110"/>
      <c r="EI26" s="81"/>
      <c r="EJ26" s="81"/>
      <c r="EK26" s="81"/>
      <c r="EL26" s="81"/>
      <c r="EM26" s="81"/>
      <c r="EN26" s="81"/>
      <c r="EO26" s="81"/>
      <c r="EP26" s="81"/>
      <c r="EQ26" s="81"/>
      <c r="ER26" s="81"/>
      <c r="ES26" s="81"/>
      <c r="ET26" s="81"/>
      <c r="EU26" s="81"/>
      <c r="EV26" s="81"/>
      <c r="EW26" s="81"/>
      <c r="EX26" s="81"/>
      <c r="EY26" s="81"/>
      <c r="EZ26" s="81"/>
      <c r="FA26" s="81"/>
      <c r="FB26" s="81"/>
      <c r="FC26" s="81"/>
      <c r="FD26" s="81"/>
      <c r="FE26" s="81"/>
      <c r="FF26" s="81"/>
      <c r="FG26" s="81"/>
    </row>
    <row r="27" spans="1:163">
      <c r="A27" s="2">
        <v>2</v>
      </c>
      <c r="B27" s="1" t="s">
        <v>122</v>
      </c>
      <c r="C27" s="133">
        <v>43724</v>
      </c>
      <c r="D27" s="1" t="s">
        <v>125</v>
      </c>
      <c r="E27" s="6" t="s">
        <v>91</v>
      </c>
      <c r="F27" s="1" t="s">
        <v>10</v>
      </c>
      <c r="G27" s="6" t="s">
        <v>83</v>
      </c>
      <c r="H27" s="6" t="s">
        <v>121</v>
      </c>
      <c r="I27" s="135">
        <v>29</v>
      </c>
      <c r="J27" s="1">
        <v>29</v>
      </c>
      <c r="K27" s="1">
        <v>480</v>
      </c>
      <c r="L27" s="1">
        <v>1</v>
      </c>
      <c r="M27" s="1">
        <v>351</v>
      </c>
      <c r="N27" s="1">
        <v>0</v>
      </c>
      <c r="O27" t="str">
        <f t="shared" si="0"/>
        <v>Green Bay Packers</v>
      </c>
      <c r="P27" t="str">
        <f t="shared" si="1"/>
        <v>Minnesota Vikings</v>
      </c>
      <c r="Q27">
        <f t="shared" si="2"/>
        <v>29</v>
      </c>
      <c r="R27">
        <f t="shared" si="3"/>
        <v>29</v>
      </c>
      <c r="S27" s="132">
        <f t="shared" si="4"/>
        <v>43724</v>
      </c>
      <c r="T27" s="83" t="str">
        <f t="shared" si="5"/>
        <v>Minnesota Vikings</v>
      </c>
      <c r="U27" s="84">
        <f t="shared" si="6"/>
        <v>29</v>
      </c>
      <c r="V27" s="83" t="str">
        <f t="shared" si="7"/>
        <v>Green Bay Packers</v>
      </c>
      <c r="W27" s="84">
        <f t="shared" si="8"/>
        <v>29</v>
      </c>
      <c r="X27" s="83">
        <f t="shared" si="9"/>
        <v>58</v>
      </c>
      <c r="Y27" s="84">
        <f t="shared" si="10"/>
        <v>0</v>
      </c>
      <c r="Z27" s="85">
        <f t="shared" si="11"/>
        <v>0.10506395673301872</v>
      </c>
      <c r="AA27" s="86">
        <f t="shared" si="12"/>
        <v>0.52624185453923911</v>
      </c>
      <c r="AB27" s="8">
        <f t="shared" si="13"/>
        <v>6.5826081888409826E-2</v>
      </c>
      <c r="AC27" s="34">
        <f t="shared" si="14"/>
        <v>25.672682445825615</v>
      </c>
      <c r="AD27" s="18">
        <f t="shared" si="15"/>
        <v>11.071042106317014</v>
      </c>
      <c r="AE27" s="85">
        <f t="shared" si="16"/>
        <v>0.28537182454233334</v>
      </c>
      <c r="AF27" s="8">
        <f t="shared" si="17"/>
        <v>0.57086270330375988</v>
      </c>
      <c r="AG27" s="8">
        <f t="shared" si="18"/>
        <v>0.17857096650392107</v>
      </c>
      <c r="AH27" s="34">
        <f t="shared" si="19"/>
        <v>24.241678306851835</v>
      </c>
      <c r="AI27" s="18">
        <f t="shared" si="20"/>
        <v>22.64162533548442</v>
      </c>
      <c r="AJ27" s="18">
        <f t="shared" si="21"/>
        <v>1.4310041389737798</v>
      </c>
      <c r="AK27" s="18">
        <f t="shared" si="22"/>
        <v>0.95627623634853332</v>
      </c>
      <c r="AL27" s="8">
        <f t="shared" si="23"/>
        <v>0</v>
      </c>
      <c r="AM27" s="48">
        <f t="shared" si="28"/>
        <v>1</v>
      </c>
      <c r="AN27" s="48">
        <f t="shared" si="29"/>
        <v>0</v>
      </c>
      <c r="AO27" s="19">
        <f t="shared" si="24"/>
        <v>0.53158834706976521</v>
      </c>
      <c r="AP27" s="34">
        <f t="shared" si="25"/>
        <v>0.95627623634853332</v>
      </c>
      <c r="AQ27" s="17">
        <f t="shared" si="26"/>
        <v>0.28258617074036513</v>
      </c>
      <c r="AR27" s="14">
        <f t="shared" si="27"/>
        <v>-0.75840776940783727</v>
      </c>
      <c r="AS27" s="72" t="s">
        <v>94</v>
      </c>
      <c r="AT27" s="14">
        <v>0.46758764487819876</v>
      </c>
      <c r="AU27" s="14">
        <v>1.4970149507325412</v>
      </c>
      <c r="AW27" s="8"/>
      <c r="AX27" s="8"/>
      <c r="AY27" s="93"/>
      <c r="AZ27" s="34"/>
      <c r="BA27" s="8"/>
      <c r="BB27" s="8"/>
      <c r="BC27" s="8"/>
      <c r="BD27" s="8"/>
      <c r="BE27" s="8"/>
      <c r="BF27" s="34"/>
      <c r="BG27" s="34"/>
      <c r="BH27" s="34"/>
      <c r="BI27" s="34"/>
      <c r="BJ27" s="94"/>
      <c r="BK27" s="19"/>
      <c r="BL27" s="94"/>
      <c r="BM27" s="49"/>
      <c r="BN27" s="49"/>
      <c r="BO27" s="49"/>
      <c r="BP27" s="50"/>
      <c r="BQ27" s="50"/>
      <c r="BR27" s="50"/>
      <c r="BS27" s="91"/>
      <c r="BT27" s="50"/>
      <c r="BU27" s="50"/>
      <c r="BV27" s="50"/>
      <c r="BW27" s="51"/>
      <c r="BX27" s="50"/>
      <c r="BY27" s="50"/>
      <c r="BZ27" s="54"/>
      <c r="CA27" s="54"/>
      <c r="CB27" s="54"/>
      <c r="CC27" s="54"/>
      <c r="CD27" s="54"/>
      <c r="CE27" s="54"/>
      <c r="CF27" s="54"/>
      <c r="CG27" s="51"/>
      <c r="CH27" s="50"/>
      <c r="CI27" s="50"/>
      <c r="CJ27" s="49"/>
      <c r="CK27" s="49"/>
      <c r="CL27" s="49"/>
      <c r="CM27" s="66"/>
      <c r="CN27" s="66"/>
      <c r="CO27" s="66"/>
      <c r="CP27" s="66"/>
      <c r="CQ27" s="66"/>
      <c r="CR27" s="66"/>
      <c r="CS27" s="66"/>
      <c r="CT27" s="49"/>
      <c r="CU27" s="55"/>
      <c r="CV27" s="54"/>
      <c r="CW27" s="55"/>
      <c r="CX27" s="55"/>
      <c r="CY27" s="50"/>
      <c r="CZ27" s="55"/>
      <c r="DA27" s="55"/>
      <c r="DB27" s="56"/>
      <c r="DC27" s="57"/>
      <c r="DD27" s="57"/>
      <c r="DE27" s="57"/>
      <c r="DF27" s="57"/>
      <c r="DG27" s="57"/>
      <c r="DH27" s="57"/>
      <c r="DI27" s="58"/>
      <c r="DJ27" s="54"/>
      <c r="DK27" s="56"/>
      <c r="DL27" s="49"/>
      <c r="DM27" s="49"/>
      <c r="DN27" s="49"/>
      <c r="DO27" s="56"/>
      <c r="DP27" s="56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81"/>
      <c r="ED27" s="81"/>
      <c r="EE27" s="8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  <c r="EY27" s="81"/>
      <c r="EZ27" s="81"/>
      <c r="FA27" s="81"/>
      <c r="FB27" s="81"/>
      <c r="FC27" s="81"/>
      <c r="FD27" s="81"/>
      <c r="FE27" s="81"/>
      <c r="FF27" s="81"/>
      <c r="FG27" s="81"/>
    </row>
    <row r="28" spans="1:163">
      <c r="A28" s="2">
        <v>2</v>
      </c>
      <c r="B28" s="1" t="s">
        <v>122</v>
      </c>
      <c r="C28" s="133">
        <v>43724</v>
      </c>
      <c r="D28" s="1" t="s">
        <v>125</v>
      </c>
      <c r="E28" s="6" t="s">
        <v>87</v>
      </c>
      <c r="F28" s="1" t="s">
        <v>10</v>
      </c>
      <c r="G28" s="6" t="s">
        <v>98</v>
      </c>
      <c r="H28" s="6" t="s">
        <v>121</v>
      </c>
      <c r="I28" s="135">
        <v>42</v>
      </c>
      <c r="J28" s="1">
        <v>37</v>
      </c>
      <c r="K28" s="1">
        <v>449</v>
      </c>
      <c r="L28" s="1">
        <v>1</v>
      </c>
      <c r="M28" s="1">
        <v>475</v>
      </c>
      <c r="N28" s="1">
        <v>0</v>
      </c>
      <c r="O28" t="str">
        <f t="shared" si="0"/>
        <v>Pittsburgh Steelers</v>
      </c>
      <c r="P28" t="str">
        <f t="shared" si="1"/>
        <v>Kansas City Chiefs</v>
      </c>
      <c r="Q28">
        <f t="shared" si="2"/>
        <v>37</v>
      </c>
      <c r="R28">
        <f t="shared" si="3"/>
        <v>42</v>
      </c>
      <c r="S28" s="132">
        <f t="shared" si="4"/>
        <v>43724</v>
      </c>
      <c r="T28" s="83" t="str">
        <f t="shared" si="5"/>
        <v>Kansas City Chiefs</v>
      </c>
      <c r="U28" s="84">
        <f t="shared" si="6"/>
        <v>42</v>
      </c>
      <c r="V28" s="83" t="str">
        <f t="shared" si="7"/>
        <v>Pittsburgh Steelers</v>
      </c>
      <c r="W28" s="84">
        <f t="shared" si="8"/>
        <v>37</v>
      </c>
      <c r="X28" s="83">
        <f t="shared" si="9"/>
        <v>79</v>
      </c>
      <c r="Y28" s="84">
        <f t="shared" si="10"/>
        <v>-5</v>
      </c>
      <c r="Z28" s="85">
        <f t="shared" si="11"/>
        <v>1.2760947694658382</v>
      </c>
      <c r="AA28" s="86">
        <f t="shared" si="12"/>
        <v>0.7817842865771798</v>
      </c>
      <c r="AB28" s="8">
        <f t="shared" si="13"/>
        <v>0.7782334052026274</v>
      </c>
      <c r="AC28" s="34">
        <f t="shared" si="14"/>
        <v>33.061060425373292</v>
      </c>
      <c r="AD28" s="18">
        <f t="shared" si="15"/>
        <v>15.515244972560435</v>
      </c>
      <c r="AE28" s="85">
        <f t="shared" si="16"/>
        <v>2.0960200155958661</v>
      </c>
      <c r="AF28" s="8">
        <f t="shared" si="17"/>
        <v>0.8905157431385653</v>
      </c>
      <c r="AG28" s="8">
        <f t="shared" si="18"/>
        <v>1.2292755430782041</v>
      </c>
      <c r="AH28" s="34">
        <f t="shared" si="19"/>
        <v>34.754423523101714</v>
      </c>
      <c r="AI28" s="18">
        <f t="shared" si="20"/>
        <v>52.498378482581778</v>
      </c>
      <c r="AJ28" s="18">
        <f t="shared" si="21"/>
        <v>-1.6933630977284224</v>
      </c>
      <c r="AK28" s="18">
        <f t="shared" si="22"/>
        <v>-1.9405103181681664</v>
      </c>
      <c r="AL28" s="8">
        <f t="shared" si="23"/>
        <v>0</v>
      </c>
      <c r="AM28" s="48">
        <f t="shared" si="28"/>
        <v>0</v>
      </c>
      <c r="AN28" s="48">
        <f t="shared" si="29"/>
        <v>1</v>
      </c>
      <c r="AO28" s="19">
        <f t="shared" si="24"/>
        <v>0.43610826218546361</v>
      </c>
      <c r="AP28" s="34">
        <f t="shared" si="25"/>
        <v>3.0594896818318338</v>
      </c>
      <c r="AQ28" s="17">
        <f t="shared" si="26"/>
        <v>0.19019041634642508</v>
      </c>
      <c r="AR28" s="14">
        <f t="shared" si="27"/>
        <v>-0.57289300013919464</v>
      </c>
      <c r="AS28" s="72" t="s">
        <v>95</v>
      </c>
      <c r="AT28" s="14">
        <v>0.61939558038329334</v>
      </c>
      <c r="AU28" s="14">
        <v>2.1479100145938044</v>
      </c>
      <c r="AW28" s="16"/>
      <c r="AX28" s="34"/>
      <c r="AY28" s="93"/>
      <c r="AZ28" s="34"/>
      <c r="BA28" s="8"/>
      <c r="BB28" s="8"/>
      <c r="BC28" s="8"/>
      <c r="BD28" s="8"/>
      <c r="BE28" s="8"/>
      <c r="BF28" s="34"/>
      <c r="BG28" s="34"/>
      <c r="BH28" s="34"/>
      <c r="BI28" s="34"/>
      <c r="BJ28" s="19"/>
      <c r="BK28" s="94"/>
      <c r="BL28" s="94"/>
      <c r="BM28" s="49"/>
      <c r="BN28" s="49"/>
      <c r="BO28" s="49"/>
      <c r="BP28" s="50"/>
      <c r="BQ28" s="50"/>
      <c r="BR28" s="50"/>
      <c r="BS28" s="91"/>
      <c r="BT28" s="50"/>
      <c r="BU28" s="50"/>
      <c r="BV28" s="50"/>
      <c r="BW28" s="51"/>
      <c r="BX28" s="50"/>
      <c r="BY28" s="50"/>
      <c r="BZ28" s="54"/>
      <c r="CA28" s="54"/>
      <c r="CB28" s="54"/>
      <c r="CC28" s="54"/>
      <c r="CD28" s="54"/>
      <c r="CE28" s="54"/>
      <c r="CF28" s="54"/>
      <c r="CG28" s="51"/>
      <c r="CH28" s="50"/>
      <c r="CI28" s="50"/>
      <c r="CJ28" s="49"/>
      <c r="CK28" s="49"/>
      <c r="CL28" s="49"/>
      <c r="CM28" s="66"/>
      <c r="CN28" s="66"/>
      <c r="CO28" s="66"/>
      <c r="CP28" s="66"/>
      <c r="CQ28" s="66"/>
      <c r="CR28" s="66"/>
      <c r="CS28" s="66"/>
      <c r="CT28" s="49"/>
      <c r="CU28" s="55"/>
      <c r="CV28" s="54"/>
      <c r="CW28" s="55"/>
      <c r="CX28" s="55"/>
      <c r="CY28" s="50"/>
      <c r="CZ28" s="55"/>
      <c r="DA28" s="55"/>
      <c r="DB28" s="56"/>
      <c r="DC28" s="57"/>
      <c r="DD28" s="57"/>
      <c r="DE28" s="57"/>
      <c r="DF28" s="57"/>
      <c r="DG28" s="57"/>
      <c r="DH28" s="57"/>
      <c r="DI28" s="58"/>
      <c r="DJ28" s="54"/>
      <c r="DK28" s="56"/>
      <c r="DL28" s="49"/>
      <c r="DM28" s="49"/>
      <c r="DN28" s="49"/>
      <c r="DO28" s="56"/>
      <c r="DP28" s="56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81"/>
      <c r="ED28" s="81"/>
      <c r="EE28" s="81"/>
      <c r="EF28" s="81"/>
      <c r="EG28" s="81"/>
      <c r="EH28" s="81"/>
      <c r="EI28" s="81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  <c r="EY28" s="81"/>
      <c r="EZ28" s="81"/>
      <c r="FA28" s="81"/>
      <c r="FB28" s="81"/>
      <c r="FC28" s="81"/>
      <c r="FD28" s="81"/>
      <c r="FE28" s="81"/>
      <c r="FF28" s="81"/>
      <c r="FG28" s="81"/>
    </row>
    <row r="29" spans="1:163">
      <c r="A29" s="2">
        <v>2</v>
      </c>
      <c r="B29" s="1" t="s">
        <v>122</v>
      </c>
      <c r="C29" s="133">
        <v>43724</v>
      </c>
      <c r="D29" s="1" t="s">
        <v>125</v>
      </c>
      <c r="E29" s="6" t="s">
        <v>85</v>
      </c>
      <c r="F29" s="1" t="s">
        <v>10</v>
      </c>
      <c r="G29" s="6" t="s">
        <v>103</v>
      </c>
      <c r="H29" s="6" t="s">
        <v>121</v>
      </c>
      <c r="I29" s="135">
        <v>21</v>
      </c>
      <c r="J29" s="1">
        <v>9</v>
      </c>
      <c r="K29" s="1">
        <v>281</v>
      </c>
      <c r="L29" s="1">
        <v>2</v>
      </c>
      <c r="M29" s="1">
        <v>334</v>
      </c>
      <c r="N29" s="1">
        <v>1</v>
      </c>
      <c r="O29" t="str">
        <f t="shared" si="0"/>
        <v>Washington Redskins</v>
      </c>
      <c r="P29" t="str">
        <f t="shared" si="1"/>
        <v>Indianapolis Colts</v>
      </c>
      <c r="Q29">
        <f t="shared" si="2"/>
        <v>9</v>
      </c>
      <c r="R29">
        <f t="shared" si="3"/>
        <v>21</v>
      </c>
      <c r="S29" s="132">
        <f t="shared" si="4"/>
        <v>43724</v>
      </c>
      <c r="T29" s="83" t="str">
        <f t="shared" si="5"/>
        <v>Indianapolis Colts</v>
      </c>
      <c r="U29" s="84">
        <f t="shared" si="6"/>
        <v>21</v>
      </c>
      <c r="V29" s="83" t="str">
        <f t="shared" si="7"/>
        <v>Washington Redskins</v>
      </c>
      <c r="W29" s="84">
        <f t="shared" si="8"/>
        <v>9</v>
      </c>
      <c r="X29" s="83">
        <f t="shared" si="9"/>
        <v>30</v>
      </c>
      <c r="Y29" s="84">
        <f t="shared" si="10"/>
        <v>-12</v>
      </c>
      <c r="Z29" s="85">
        <f t="shared" si="11"/>
        <v>-0.51308904691746882</v>
      </c>
      <c r="AA29" s="86">
        <f t="shared" si="12"/>
        <v>0.37446966047313218</v>
      </c>
      <c r="AB29" s="8">
        <f t="shared" si="13"/>
        <v>-0.32003826840152116</v>
      </c>
      <c r="AC29" s="34">
        <f t="shared" si="14"/>
        <v>21.670882386399271</v>
      </c>
      <c r="AD29" s="18">
        <f t="shared" si="15"/>
        <v>160.55126044996328</v>
      </c>
      <c r="AE29" s="85">
        <f t="shared" si="16"/>
        <v>-3.571379636455041E-2</v>
      </c>
      <c r="AF29" s="8">
        <f t="shared" si="17"/>
        <v>0.49107249978915551</v>
      </c>
      <c r="AG29" s="8">
        <f t="shared" si="18"/>
        <v>-2.2379792482176177E-2</v>
      </c>
      <c r="AH29" s="34">
        <f t="shared" si="19"/>
        <v>22.231080678048677</v>
      </c>
      <c r="AI29" s="18">
        <f t="shared" si="20"/>
        <v>1.5155596358647907</v>
      </c>
      <c r="AJ29" s="18">
        <f t="shared" si="21"/>
        <v>-0.5601982916494066</v>
      </c>
      <c r="AK29" s="18">
        <f t="shared" si="22"/>
        <v>-0.88988587948471531</v>
      </c>
      <c r="AL29" s="8">
        <f t="shared" si="23"/>
        <v>0</v>
      </c>
      <c r="AM29" s="48">
        <f t="shared" si="28"/>
        <v>0</v>
      </c>
      <c r="AN29" s="48">
        <f t="shared" si="29"/>
        <v>1</v>
      </c>
      <c r="AO29" s="19">
        <f t="shared" si="24"/>
        <v>0.47060058039199182</v>
      </c>
      <c r="AP29" s="34">
        <f t="shared" si="25"/>
        <v>11.110114120515284</v>
      </c>
      <c r="AQ29" s="17">
        <f t="shared" si="26"/>
        <v>0.22146490626527957</v>
      </c>
      <c r="AR29" s="14">
        <f t="shared" si="27"/>
        <v>-0.63601208551008437</v>
      </c>
      <c r="AS29" s="72" t="s">
        <v>96</v>
      </c>
      <c r="AT29" s="14">
        <v>0.5259593698830487</v>
      </c>
      <c r="AU29" s="14">
        <v>2.4681125232244288</v>
      </c>
      <c r="AW29" s="8"/>
      <c r="AX29" s="8"/>
      <c r="AY29" s="8"/>
      <c r="AZ29" s="100"/>
      <c r="BA29" s="116"/>
      <c r="BB29" s="116"/>
      <c r="BC29" s="116"/>
      <c r="BD29" s="116"/>
      <c r="BE29" s="116"/>
      <c r="BF29" s="8"/>
      <c r="BG29" s="34"/>
      <c r="BH29" s="34"/>
      <c r="BI29" s="8"/>
      <c r="BJ29" s="34"/>
      <c r="BK29" s="94"/>
      <c r="BL29" s="94"/>
      <c r="BM29" s="49"/>
      <c r="BN29" s="49"/>
      <c r="BO29" s="49"/>
      <c r="BP29" s="50"/>
      <c r="BQ29" s="50"/>
      <c r="BR29" s="50"/>
      <c r="BS29" s="91"/>
      <c r="BT29" s="50"/>
      <c r="BU29" s="50"/>
      <c r="BV29" s="50"/>
      <c r="BW29" s="51"/>
      <c r="BX29" s="50"/>
      <c r="BY29" s="50"/>
      <c r="BZ29" s="54"/>
      <c r="CA29" s="54"/>
      <c r="CB29" s="54"/>
      <c r="CC29" s="54"/>
      <c r="CD29" s="54"/>
      <c r="CE29" s="54"/>
      <c r="CF29" s="54"/>
      <c r="CG29" s="51"/>
      <c r="CH29" s="50"/>
      <c r="CI29" s="50"/>
      <c r="CJ29" s="49"/>
      <c r="CK29" s="49"/>
      <c r="CL29" s="49"/>
      <c r="CM29" s="66"/>
      <c r="CN29" s="66"/>
      <c r="CO29" s="66"/>
      <c r="CP29" s="66"/>
      <c r="CQ29" s="66"/>
      <c r="CR29" s="66"/>
      <c r="CS29" s="66"/>
      <c r="CT29" s="49"/>
      <c r="CU29" s="55"/>
      <c r="CV29" s="54"/>
      <c r="CW29" s="55"/>
      <c r="CX29" s="55"/>
      <c r="CY29" s="50"/>
      <c r="CZ29" s="55"/>
      <c r="DA29" s="55"/>
      <c r="DB29" s="56"/>
      <c r="DC29" s="57"/>
      <c r="DD29" s="57"/>
      <c r="DE29" s="57"/>
      <c r="DF29" s="57"/>
      <c r="DG29" s="57"/>
      <c r="DH29" s="57"/>
      <c r="DI29" s="58"/>
      <c r="DJ29" s="54"/>
      <c r="DK29" s="56"/>
      <c r="DL29" s="49"/>
      <c r="DM29" s="49"/>
      <c r="DN29" s="49"/>
      <c r="DO29" s="56"/>
      <c r="DP29" s="56"/>
      <c r="DQ29" s="49"/>
      <c r="DR29" s="49"/>
      <c r="DS29" s="49"/>
      <c r="DT29" s="108"/>
      <c r="DU29" s="49"/>
      <c r="DV29" s="49"/>
      <c r="DW29" s="49"/>
      <c r="DX29" s="49"/>
      <c r="DY29" s="49"/>
      <c r="DZ29" s="49"/>
      <c r="EA29" s="49"/>
      <c r="EB29" s="49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FC29" s="81"/>
      <c r="FD29" s="81"/>
      <c r="FE29" s="81"/>
      <c r="FF29" s="81"/>
      <c r="FG29" s="81"/>
    </row>
    <row r="30" spans="1:163">
      <c r="A30" s="2">
        <v>2</v>
      </c>
      <c r="B30" s="1" t="s">
        <v>122</v>
      </c>
      <c r="C30" s="133">
        <v>43724</v>
      </c>
      <c r="D30" s="1" t="s">
        <v>125</v>
      </c>
      <c r="E30" s="6" t="s">
        <v>88</v>
      </c>
      <c r="F30" s="1" t="s">
        <v>10</v>
      </c>
      <c r="G30" s="6" t="s">
        <v>75</v>
      </c>
      <c r="H30" s="6" t="s">
        <v>121</v>
      </c>
      <c r="I30" s="135">
        <v>31</v>
      </c>
      <c r="J30" s="1">
        <v>20</v>
      </c>
      <c r="K30" s="1">
        <v>349</v>
      </c>
      <c r="L30" s="1">
        <v>0</v>
      </c>
      <c r="M30" s="1">
        <v>293</v>
      </c>
      <c r="N30" s="1">
        <v>2</v>
      </c>
      <c r="O30" t="str">
        <f t="shared" si="0"/>
        <v>Buffalo Bills</v>
      </c>
      <c r="P30" t="str">
        <f t="shared" si="1"/>
        <v>Los Angeles Chargers</v>
      </c>
      <c r="Q30">
        <f t="shared" si="2"/>
        <v>20</v>
      </c>
      <c r="R30">
        <f t="shared" si="3"/>
        <v>31</v>
      </c>
      <c r="S30" s="132">
        <f t="shared" si="4"/>
        <v>43724</v>
      </c>
      <c r="T30" s="83" t="str">
        <f t="shared" si="5"/>
        <v>Los Angeles Chargers</v>
      </c>
      <c r="U30" s="84">
        <f t="shared" si="6"/>
        <v>31</v>
      </c>
      <c r="V30" s="83" t="str">
        <f t="shared" si="7"/>
        <v>Buffalo Bills</v>
      </c>
      <c r="W30" s="84">
        <f t="shared" si="8"/>
        <v>20</v>
      </c>
      <c r="X30" s="83">
        <f t="shared" si="9"/>
        <v>51</v>
      </c>
      <c r="Y30" s="84">
        <f t="shared" si="10"/>
        <v>-11</v>
      </c>
      <c r="Z30" s="85">
        <f t="shared" si="11"/>
        <v>-0.88653039742670692</v>
      </c>
      <c r="AA30" s="86">
        <f t="shared" si="12"/>
        <v>0.29182635019985664</v>
      </c>
      <c r="AB30" s="8">
        <f t="shared" si="13"/>
        <v>-0.54805709393299251</v>
      </c>
      <c r="AC30" s="34">
        <f t="shared" si="14"/>
        <v>19.306098625275595</v>
      </c>
      <c r="AD30" s="18">
        <f t="shared" si="15"/>
        <v>0.48149911784441873</v>
      </c>
      <c r="AE30" s="85">
        <f t="shared" si="16"/>
        <v>1.3426109018024452</v>
      </c>
      <c r="AF30" s="8">
        <f t="shared" si="17"/>
        <v>0.79291897540571699</v>
      </c>
      <c r="AG30" s="8">
        <f t="shared" si="18"/>
        <v>0.81659126392346759</v>
      </c>
      <c r="AH30" s="34">
        <f t="shared" si="19"/>
        <v>30.62534216357195</v>
      </c>
      <c r="AI30" s="18">
        <f t="shared" si="20"/>
        <v>0.1403684943969471</v>
      </c>
      <c r="AJ30" s="18">
        <f t="shared" si="21"/>
        <v>-11.319243538296355</v>
      </c>
      <c r="AK30" s="18">
        <f t="shared" si="22"/>
        <v>-10.865236166034379</v>
      </c>
      <c r="AL30" s="8">
        <f t="shared" si="23"/>
        <v>0</v>
      </c>
      <c r="AM30" s="48">
        <f t="shared" si="28"/>
        <v>0</v>
      </c>
      <c r="AN30" s="48">
        <f t="shared" si="29"/>
        <v>1</v>
      </c>
      <c r="AO30" s="19">
        <f t="shared" si="24"/>
        <v>0.1839031299939371</v>
      </c>
      <c r="AP30" s="34">
        <f t="shared" si="25"/>
        <v>0.13476383396562142</v>
      </c>
      <c r="AQ30" s="17">
        <f t="shared" si="26"/>
        <v>3.3820361221566925E-2</v>
      </c>
      <c r="AR30" s="14">
        <f t="shared" si="27"/>
        <v>-0.20322221782116529</v>
      </c>
      <c r="AS30" s="72" t="s">
        <v>97</v>
      </c>
      <c r="AT30" s="14">
        <v>0.38059097631512573</v>
      </c>
      <c r="AU30" s="14">
        <v>1.0068545175128272</v>
      </c>
      <c r="AW30" s="100"/>
      <c r="AX30" s="116"/>
      <c r="AY30" s="8"/>
      <c r="AZ30" s="34"/>
      <c r="BA30" s="8"/>
      <c r="BB30" s="8"/>
      <c r="BC30" s="8"/>
      <c r="BD30" s="8"/>
      <c r="BE30" s="8"/>
      <c r="BF30" s="8"/>
      <c r="BG30" s="34"/>
      <c r="BH30" s="34"/>
      <c r="BI30" s="8"/>
      <c r="BJ30" s="34"/>
      <c r="BK30" s="94"/>
      <c r="BL30" s="94"/>
      <c r="BM30" s="49"/>
      <c r="BN30" s="49"/>
      <c r="BO30" s="49"/>
      <c r="BP30" s="50"/>
      <c r="BQ30" s="50"/>
      <c r="BR30" s="50"/>
      <c r="BS30" s="91"/>
      <c r="BT30" s="50"/>
      <c r="BU30" s="50"/>
      <c r="BV30" s="50"/>
      <c r="BW30" s="51"/>
      <c r="BX30" s="50"/>
      <c r="BY30" s="50"/>
      <c r="BZ30" s="54"/>
      <c r="CA30" s="54"/>
      <c r="CB30" s="54"/>
      <c r="CC30" s="54"/>
      <c r="CD30" s="54"/>
      <c r="CE30" s="54"/>
      <c r="CF30" s="54"/>
      <c r="CG30" s="51"/>
      <c r="CH30" s="50"/>
      <c r="CI30" s="50"/>
      <c r="CJ30" s="49"/>
      <c r="CK30" s="49"/>
      <c r="CL30" s="49"/>
      <c r="CM30" s="66"/>
      <c r="CN30" s="66"/>
      <c r="CO30" s="66"/>
      <c r="CP30" s="66"/>
      <c r="CQ30" s="66"/>
      <c r="CR30" s="66"/>
      <c r="CS30" s="66"/>
      <c r="CT30" s="49"/>
      <c r="CU30" s="55"/>
      <c r="CV30" s="54"/>
      <c r="CW30" s="55"/>
      <c r="CX30" s="55"/>
      <c r="CY30" s="50"/>
      <c r="CZ30" s="55"/>
      <c r="DA30" s="55"/>
      <c r="DB30" s="56"/>
      <c r="DC30" s="57"/>
      <c r="DD30" s="57"/>
      <c r="DE30" s="57"/>
      <c r="DF30" s="57"/>
      <c r="DG30" s="57"/>
      <c r="DH30" s="57"/>
      <c r="DI30" s="58"/>
      <c r="DJ30" s="54"/>
      <c r="DK30" s="56"/>
      <c r="DL30" s="49"/>
      <c r="DM30" s="49"/>
      <c r="DN30" s="49"/>
      <c r="DO30" s="56"/>
      <c r="DP30" s="56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81"/>
      <c r="ED30" s="81"/>
      <c r="EE30" s="81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1"/>
    </row>
    <row r="31" spans="1:163">
      <c r="A31" s="2">
        <v>2</v>
      </c>
      <c r="B31" s="1" t="s">
        <v>122</v>
      </c>
      <c r="C31" s="133">
        <v>43724</v>
      </c>
      <c r="D31" s="1" t="s">
        <v>125</v>
      </c>
      <c r="E31" s="6" t="s">
        <v>101</v>
      </c>
      <c r="F31" s="1"/>
      <c r="G31" s="6" t="s">
        <v>97</v>
      </c>
      <c r="H31" s="6" t="s">
        <v>121</v>
      </c>
      <c r="I31" s="135">
        <v>27</v>
      </c>
      <c r="J31" s="1">
        <v>21</v>
      </c>
      <c r="K31" s="1">
        <v>436</v>
      </c>
      <c r="L31" s="1">
        <v>2</v>
      </c>
      <c r="M31" s="1">
        <v>412</v>
      </c>
      <c r="N31" s="1">
        <v>2</v>
      </c>
      <c r="O31" t="str">
        <f t="shared" si="0"/>
        <v>Tampa Bay Buccaneers</v>
      </c>
      <c r="P31" t="str">
        <f t="shared" si="1"/>
        <v>Philadelphia Eagles</v>
      </c>
      <c r="Q31">
        <f t="shared" si="2"/>
        <v>27</v>
      </c>
      <c r="R31">
        <f t="shared" si="3"/>
        <v>21</v>
      </c>
      <c r="S31" s="132">
        <f t="shared" si="4"/>
        <v>43724</v>
      </c>
      <c r="T31" s="83" t="str">
        <f t="shared" si="5"/>
        <v>Philadelphia Eagles</v>
      </c>
      <c r="U31" s="84">
        <f t="shared" si="6"/>
        <v>21</v>
      </c>
      <c r="V31" s="83" t="str">
        <f t="shared" si="7"/>
        <v>Tampa Bay Buccaneers</v>
      </c>
      <c r="W31" s="84">
        <f t="shared" si="8"/>
        <v>27</v>
      </c>
      <c r="X31" s="83">
        <f t="shared" si="9"/>
        <v>48</v>
      </c>
      <c r="Y31" s="84">
        <f t="shared" si="10"/>
        <v>6</v>
      </c>
      <c r="Z31" s="85">
        <f t="shared" si="11"/>
        <v>-0.92395751590729325</v>
      </c>
      <c r="AA31" s="86">
        <f t="shared" si="12"/>
        <v>0.28415220986985501</v>
      </c>
      <c r="AB31" s="8">
        <f t="shared" si="13"/>
        <v>-0.57055044259403176</v>
      </c>
      <c r="AC31" s="34">
        <f t="shared" si="14"/>
        <v>19.072820054863971</v>
      </c>
      <c r="AD31" s="18">
        <f t="shared" si="15"/>
        <v>62.840181882566853</v>
      </c>
      <c r="AE31" s="85">
        <f t="shared" si="16"/>
        <v>-0.68253590678091403</v>
      </c>
      <c r="AF31" s="8">
        <f t="shared" si="17"/>
        <v>0.33569554969529081</v>
      </c>
      <c r="AG31" s="8">
        <f t="shared" si="18"/>
        <v>-0.42423957821100655</v>
      </c>
      <c r="AH31" s="34">
        <f t="shared" si="19"/>
        <v>18.21030296924873</v>
      </c>
      <c r="AI31" s="18">
        <f t="shared" si="20"/>
        <v>7.7824095233824542</v>
      </c>
      <c r="AJ31" s="18">
        <f t="shared" si="21"/>
        <v>0.86251708561524154</v>
      </c>
      <c r="AK31" s="18">
        <f t="shared" si="22"/>
        <v>0.42919810249765222</v>
      </c>
      <c r="AL31" s="8">
        <f t="shared" si="23"/>
        <v>1</v>
      </c>
      <c r="AM31" s="48">
        <f t="shared" si="28"/>
        <v>1</v>
      </c>
      <c r="AN31" s="48">
        <f t="shared" si="29"/>
        <v>1</v>
      </c>
      <c r="AO31" s="19">
        <f t="shared" si="24"/>
        <v>0.51418940860901785</v>
      </c>
      <c r="AP31" s="34">
        <f t="shared" si="25"/>
        <v>-5.5708018975023474</v>
      </c>
      <c r="AQ31" s="17">
        <f t="shared" si="26"/>
        <v>0.23601193070765583</v>
      </c>
      <c r="AR31" s="14">
        <f t="shared" si="27"/>
        <v>-0.66516358216680715</v>
      </c>
      <c r="AS31" s="72" t="s">
        <v>98</v>
      </c>
      <c r="AT31" s="14">
        <v>1.7988923825703058</v>
      </c>
      <c r="AU31" s="14">
        <v>1.3297478233289663</v>
      </c>
      <c r="AW31" s="8"/>
      <c r="AX31" s="8"/>
      <c r="AY31" s="77"/>
      <c r="AZ31" s="31"/>
      <c r="BA31" s="31"/>
      <c r="BB31" s="31"/>
      <c r="BC31" s="31"/>
      <c r="BD31" s="31"/>
      <c r="BE31" s="31"/>
      <c r="BF31" s="77"/>
      <c r="BG31" s="34"/>
      <c r="BH31" s="34"/>
      <c r="BI31" s="8"/>
      <c r="BJ31" s="34"/>
      <c r="BK31" s="94"/>
      <c r="BL31" s="94"/>
      <c r="BM31" s="49"/>
      <c r="BN31" s="49"/>
      <c r="BO31" s="49"/>
      <c r="BP31" s="50"/>
      <c r="BQ31" s="50"/>
      <c r="BR31" s="50"/>
      <c r="BS31" s="91"/>
      <c r="BT31" s="50"/>
      <c r="BU31" s="50"/>
      <c r="BV31" s="50"/>
      <c r="BW31" s="51"/>
      <c r="BX31" s="50"/>
      <c r="BY31" s="50"/>
      <c r="BZ31" s="54"/>
      <c r="CA31" s="54"/>
      <c r="CB31" s="54"/>
      <c r="CC31" s="54"/>
      <c r="CD31" s="54"/>
      <c r="CE31" s="54"/>
      <c r="CF31" s="54"/>
      <c r="CG31" s="51"/>
      <c r="CH31" s="50"/>
      <c r="CI31" s="50"/>
      <c r="CJ31" s="49"/>
      <c r="CK31" s="49"/>
      <c r="CL31" s="49"/>
      <c r="CM31" s="66"/>
      <c r="CN31" s="66"/>
      <c r="CO31" s="66"/>
      <c r="CP31" s="66"/>
      <c r="CQ31" s="66"/>
      <c r="CR31" s="66"/>
      <c r="CS31" s="66"/>
      <c r="CT31" s="49"/>
      <c r="CU31" s="55"/>
      <c r="CV31" s="54"/>
      <c r="CW31" s="55"/>
      <c r="CX31" s="55"/>
      <c r="CY31" s="50"/>
      <c r="CZ31" s="55"/>
      <c r="DA31" s="55"/>
      <c r="DB31" s="56"/>
      <c r="DC31" s="57"/>
      <c r="DD31" s="57"/>
      <c r="DE31" s="57"/>
      <c r="DF31" s="57"/>
      <c r="DG31" s="57"/>
      <c r="DH31" s="57"/>
      <c r="DI31" s="58"/>
      <c r="DJ31" s="54"/>
      <c r="DK31" s="56"/>
      <c r="DL31" s="49"/>
      <c r="DM31" s="49"/>
      <c r="DN31" s="49"/>
      <c r="DO31" s="56"/>
      <c r="DP31" s="56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81"/>
      <c r="ED31" s="81"/>
      <c r="EE31" s="8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FC31" s="81"/>
      <c r="FD31" s="81"/>
      <c r="FE31" s="81"/>
      <c r="FF31" s="81"/>
      <c r="FG31" s="81"/>
    </row>
    <row r="32" spans="1:163">
      <c r="A32" s="2">
        <v>2</v>
      </c>
      <c r="B32" s="1" t="s">
        <v>122</v>
      </c>
      <c r="C32" s="133">
        <v>43724</v>
      </c>
      <c r="D32" s="1" t="s">
        <v>125</v>
      </c>
      <c r="E32" s="6" t="s">
        <v>93</v>
      </c>
      <c r="F32" s="1"/>
      <c r="G32" s="6" t="s">
        <v>79</v>
      </c>
      <c r="H32" s="6" t="s">
        <v>121</v>
      </c>
      <c r="I32" s="135">
        <v>21</v>
      </c>
      <c r="J32" s="1">
        <v>18</v>
      </c>
      <c r="K32" s="1">
        <v>275</v>
      </c>
      <c r="L32" s="1">
        <v>2</v>
      </c>
      <c r="M32" s="1">
        <v>327</v>
      </c>
      <c r="N32" s="1">
        <v>1</v>
      </c>
      <c r="O32" t="str">
        <f t="shared" si="0"/>
        <v>New Orleans Saints</v>
      </c>
      <c r="P32" t="str">
        <f t="shared" si="1"/>
        <v>Cleveland Browns</v>
      </c>
      <c r="Q32">
        <f t="shared" si="2"/>
        <v>21</v>
      </c>
      <c r="R32">
        <f t="shared" si="3"/>
        <v>18</v>
      </c>
      <c r="S32" s="132">
        <f t="shared" si="4"/>
        <v>43724</v>
      </c>
      <c r="T32" s="83" t="str">
        <f t="shared" si="5"/>
        <v>Cleveland Browns</v>
      </c>
      <c r="U32" s="84">
        <f t="shared" si="6"/>
        <v>18</v>
      </c>
      <c r="V32" s="83" t="str">
        <f t="shared" si="7"/>
        <v>New Orleans Saints</v>
      </c>
      <c r="W32" s="84">
        <f t="shared" si="8"/>
        <v>21</v>
      </c>
      <c r="X32" s="83">
        <f t="shared" si="9"/>
        <v>39</v>
      </c>
      <c r="Y32" s="84">
        <f t="shared" si="10"/>
        <v>3</v>
      </c>
      <c r="Z32" s="85">
        <f t="shared" si="11"/>
        <v>1.9413527122213199</v>
      </c>
      <c r="AA32" s="86">
        <f t="shared" si="12"/>
        <v>0.87450067784959962</v>
      </c>
      <c r="AB32" s="8">
        <f t="shared" si="13"/>
        <v>1.147927137245631</v>
      </c>
      <c r="AC32" s="34">
        <f t="shared" si="14"/>
        <v>36.895154965974449</v>
      </c>
      <c r="AD32" s="18">
        <f t="shared" si="15"/>
        <v>252.65595139234219</v>
      </c>
      <c r="AE32" s="85">
        <f t="shared" si="16"/>
        <v>-0.43590217880044368</v>
      </c>
      <c r="AF32" s="8">
        <f t="shared" si="17"/>
        <v>0.39271783001024108</v>
      </c>
      <c r="AG32" s="8">
        <f t="shared" si="18"/>
        <v>-0.27224237666613038</v>
      </c>
      <c r="AH32" s="34">
        <f t="shared" si="19"/>
        <v>19.731099479561919</v>
      </c>
      <c r="AI32" s="18">
        <f t="shared" si="20"/>
        <v>2.9967054081395483</v>
      </c>
      <c r="AJ32" s="18">
        <f t="shared" si="21"/>
        <v>17.164055486412529</v>
      </c>
      <c r="AK32" s="18">
        <f t="shared" si="22"/>
        <v>15.543323197219415</v>
      </c>
      <c r="AL32" s="8">
        <f t="shared" si="23"/>
        <v>1</v>
      </c>
      <c r="AM32" s="48">
        <f t="shared" si="28"/>
        <v>1</v>
      </c>
      <c r="AN32" s="48">
        <f t="shared" si="29"/>
        <v>1</v>
      </c>
      <c r="AO32" s="19">
        <f t="shared" si="24"/>
        <v>0.90118691604893308</v>
      </c>
      <c r="AP32" s="34">
        <f t="shared" si="25"/>
        <v>12.543323197219415</v>
      </c>
      <c r="AQ32" s="17">
        <f t="shared" si="26"/>
        <v>9.7640255599205986E-3</v>
      </c>
      <c r="AR32" s="14">
        <f t="shared" si="27"/>
        <v>-0.10404258889502707</v>
      </c>
      <c r="AS32" s="72" t="s">
        <v>99</v>
      </c>
      <c r="AT32" s="14">
        <v>-8.7967381061594768E-2</v>
      </c>
      <c r="AU32" s="14">
        <v>1.3723343733776048</v>
      </c>
      <c r="AW32" s="31"/>
      <c r="AX32" s="31"/>
      <c r="AY32" s="47"/>
      <c r="AZ32" s="32"/>
      <c r="BA32" s="112"/>
      <c r="BB32" s="112"/>
      <c r="BC32" s="112"/>
      <c r="BD32" s="112"/>
      <c r="BE32" s="112"/>
      <c r="BF32" s="47"/>
      <c r="BG32" s="34"/>
      <c r="BH32" s="34"/>
      <c r="BI32" s="8"/>
      <c r="BJ32" s="34"/>
      <c r="BK32" s="94"/>
      <c r="BL32" s="94"/>
      <c r="BM32" s="49"/>
      <c r="BN32" s="49"/>
      <c r="BO32" s="49"/>
      <c r="BP32" s="50"/>
      <c r="BQ32" s="50"/>
      <c r="BR32" s="50"/>
      <c r="BS32" s="91"/>
      <c r="BT32" s="50"/>
      <c r="BU32" s="50"/>
      <c r="BV32" s="50"/>
      <c r="BW32" s="51"/>
      <c r="BX32" s="50"/>
      <c r="BY32" s="50"/>
      <c r="BZ32" s="54"/>
      <c r="CA32" s="54"/>
      <c r="CB32" s="54"/>
      <c r="CC32" s="54"/>
      <c r="CD32" s="54"/>
      <c r="CE32" s="54"/>
      <c r="CF32" s="54"/>
      <c r="CG32" s="51"/>
      <c r="CH32" s="50"/>
      <c r="CI32" s="50"/>
      <c r="CJ32" s="49"/>
      <c r="CK32" s="49"/>
      <c r="CL32" s="49"/>
      <c r="CM32" s="66"/>
      <c r="CN32" s="66"/>
      <c r="CO32" s="66"/>
      <c r="CP32" s="66"/>
      <c r="CQ32" s="66"/>
      <c r="CR32" s="66"/>
      <c r="CS32" s="66"/>
      <c r="CT32" s="49"/>
      <c r="CU32" s="55"/>
      <c r="CV32" s="55"/>
      <c r="CW32" s="55"/>
      <c r="CX32" s="55"/>
      <c r="CY32" s="50"/>
      <c r="CZ32" s="55"/>
      <c r="DA32" s="55"/>
      <c r="DB32" s="56"/>
      <c r="DC32" s="57"/>
      <c r="DD32" s="57"/>
      <c r="DE32" s="57"/>
      <c r="DF32" s="57"/>
      <c r="DG32" s="57"/>
      <c r="DH32" s="57"/>
      <c r="DI32" s="58"/>
      <c r="DJ32" s="54"/>
      <c r="DK32" s="56"/>
      <c r="DL32" s="49"/>
      <c r="DM32" s="49"/>
      <c r="DN32" s="49"/>
      <c r="DO32" s="56"/>
      <c r="DP32" s="56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81"/>
      <c r="FF32" s="81"/>
      <c r="FG32" s="81"/>
    </row>
    <row r="33" spans="1:164">
      <c r="A33" s="2">
        <v>2</v>
      </c>
      <c r="B33" s="1" t="s">
        <v>122</v>
      </c>
      <c r="C33" s="133">
        <v>43724</v>
      </c>
      <c r="D33" s="1" t="s">
        <v>125</v>
      </c>
      <c r="E33" s="6" t="s">
        <v>102</v>
      </c>
      <c r="F33" s="1"/>
      <c r="G33" s="6" t="s">
        <v>84</v>
      </c>
      <c r="H33" s="6" t="s">
        <v>121</v>
      </c>
      <c r="I33" s="135">
        <v>20</v>
      </c>
      <c r="J33" s="1">
        <v>17</v>
      </c>
      <c r="K33" s="1">
        <v>283</v>
      </c>
      <c r="L33" s="1">
        <v>0</v>
      </c>
      <c r="M33" s="1">
        <v>437</v>
      </c>
      <c r="N33" s="1">
        <v>1</v>
      </c>
      <c r="O33" t="str">
        <f t="shared" si="0"/>
        <v>Tennessee Titans</v>
      </c>
      <c r="P33" t="str">
        <f t="shared" si="1"/>
        <v>Houston Texans</v>
      </c>
      <c r="Q33">
        <f t="shared" si="2"/>
        <v>20</v>
      </c>
      <c r="R33">
        <f t="shared" si="3"/>
        <v>17</v>
      </c>
      <c r="S33" s="132">
        <f t="shared" si="4"/>
        <v>43724</v>
      </c>
      <c r="T33" s="83" t="str">
        <f t="shared" si="5"/>
        <v>Houston Texans</v>
      </c>
      <c r="U33" s="84">
        <f t="shared" si="6"/>
        <v>17</v>
      </c>
      <c r="V33" s="83" t="str">
        <f t="shared" si="7"/>
        <v>Tennessee Titans</v>
      </c>
      <c r="W33" s="84">
        <f t="shared" si="8"/>
        <v>20</v>
      </c>
      <c r="X33" s="83">
        <f t="shared" si="9"/>
        <v>37</v>
      </c>
      <c r="Y33" s="84">
        <f t="shared" si="10"/>
        <v>3</v>
      </c>
      <c r="Z33" s="85">
        <f t="shared" si="11"/>
        <v>-0.23128511486825909</v>
      </c>
      <c r="AA33" s="86">
        <f t="shared" si="12"/>
        <v>0.44243510178155415</v>
      </c>
      <c r="AB33" s="8">
        <f t="shared" si="13"/>
        <v>-0.14479819984429643</v>
      </c>
      <c r="AC33" s="34">
        <f t="shared" si="14"/>
        <v>23.488297538224653</v>
      </c>
      <c r="AD33" s="18">
        <f t="shared" si="15"/>
        <v>12.168219715184177</v>
      </c>
      <c r="AE33" s="85">
        <f t="shared" si="16"/>
        <v>0.31624877759843395</v>
      </c>
      <c r="AF33" s="8">
        <f t="shared" si="17"/>
        <v>0.57840977946298278</v>
      </c>
      <c r="AG33" s="8">
        <f t="shared" si="18"/>
        <v>0.19782697393553456</v>
      </c>
      <c r="AH33" s="34">
        <f t="shared" si="19"/>
        <v>24.434342833612327</v>
      </c>
      <c r="AI33" s="18">
        <f t="shared" si="20"/>
        <v>55.269453367682956</v>
      </c>
      <c r="AJ33" s="18">
        <f t="shared" si="21"/>
        <v>-0.94604529538767324</v>
      </c>
      <c r="AK33" s="18">
        <f t="shared" si="22"/>
        <v>-1.2476275685536755</v>
      </c>
      <c r="AL33" s="8">
        <f t="shared" si="23"/>
        <v>1</v>
      </c>
      <c r="AM33" s="48">
        <f t="shared" si="28"/>
        <v>0</v>
      </c>
      <c r="AN33" s="48">
        <f t="shared" si="29"/>
        <v>0</v>
      </c>
      <c r="AO33" s="19">
        <f t="shared" si="24"/>
        <v>0.45881779967623826</v>
      </c>
      <c r="AP33" s="34">
        <f t="shared" si="25"/>
        <v>-4.2476275685536757</v>
      </c>
      <c r="AQ33" s="17">
        <f t="shared" si="26"/>
        <v>0.29287817394726817</v>
      </c>
      <c r="AR33" s="14">
        <f t="shared" si="27"/>
        <v>-0.77910209832376609</v>
      </c>
      <c r="AS33" s="72" t="s">
        <v>100</v>
      </c>
      <c r="AT33" s="14">
        <v>1.4601942251873337</v>
      </c>
      <c r="AU33" s="14">
        <v>0.95551391144188735</v>
      </c>
      <c r="AW33" s="32"/>
      <c r="AX33" s="112"/>
      <c r="AY33" s="117"/>
      <c r="AZ33" s="33"/>
      <c r="BA33" s="32"/>
      <c r="BB33" s="32"/>
      <c r="BC33" s="32"/>
      <c r="BD33" s="32"/>
      <c r="BE33" s="32"/>
      <c r="BF33" s="33"/>
      <c r="BG33" s="34"/>
      <c r="BH33" s="34"/>
      <c r="BI33" s="8"/>
      <c r="BJ33" s="34"/>
      <c r="BK33" s="94"/>
      <c r="BL33" s="94"/>
      <c r="BM33" s="49"/>
      <c r="BN33" s="49"/>
      <c r="BO33" s="49"/>
      <c r="BP33" s="50"/>
      <c r="BQ33" s="50"/>
      <c r="BR33" s="50"/>
      <c r="BS33" s="91"/>
      <c r="BT33" s="50"/>
      <c r="BU33" s="50"/>
      <c r="BV33" s="50"/>
      <c r="BW33" s="51"/>
      <c r="BX33" s="50"/>
      <c r="BY33" s="50"/>
      <c r="BZ33" s="54"/>
      <c r="CA33" s="54"/>
      <c r="CB33" s="54"/>
      <c r="CC33" s="54"/>
      <c r="CD33" s="54"/>
      <c r="CE33" s="54"/>
      <c r="CF33" s="54"/>
      <c r="CG33" s="51"/>
      <c r="CH33" s="50"/>
      <c r="CI33" s="50"/>
      <c r="CJ33" s="49"/>
      <c r="CK33" s="49"/>
      <c r="CL33" s="49"/>
      <c r="CM33" s="66"/>
      <c r="CN33" s="66"/>
      <c r="CO33" s="66"/>
      <c r="CP33" s="66"/>
      <c r="CQ33" s="66"/>
      <c r="CR33" s="66"/>
      <c r="CS33" s="66"/>
      <c r="CT33" s="49"/>
      <c r="CU33" s="55"/>
      <c r="CV33" s="55"/>
      <c r="CW33" s="55"/>
      <c r="CX33" s="55"/>
      <c r="CY33" s="50"/>
      <c r="CZ33" s="55"/>
      <c r="DA33" s="55"/>
      <c r="DB33" s="56"/>
      <c r="DC33" s="57"/>
      <c r="DD33" s="57"/>
      <c r="DE33" s="57"/>
      <c r="DF33" s="57"/>
      <c r="DG33" s="57"/>
      <c r="DH33" s="57"/>
      <c r="DI33" s="58"/>
      <c r="DJ33" s="54"/>
      <c r="DK33" s="56"/>
      <c r="DL33" s="49"/>
      <c r="DM33" s="49"/>
      <c r="DN33" s="49"/>
      <c r="DO33" s="56"/>
      <c r="DP33" s="56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81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1"/>
      <c r="FB33" s="81"/>
      <c r="FC33" s="81"/>
      <c r="FD33" s="81"/>
      <c r="FE33" s="81"/>
      <c r="FF33" s="81"/>
      <c r="FG33" s="81"/>
    </row>
    <row r="34" spans="1:164">
      <c r="A34" s="2">
        <v>2</v>
      </c>
      <c r="B34" s="1" t="s">
        <v>122</v>
      </c>
      <c r="C34" s="133">
        <v>43724</v>
      </c>
      <c r="D34" s="1" t="s">
        <v>125</v>
      </c>
      <c r="E34" s="6" t="s">
        <v>73</v>
      </c>
      <c r="F34" s="1"/>
      <c r="G34" s="6" t="s">
        <v>76</v>
      </c>
      <c r="H34" s="6" t="s">
        <v>121</v>
      </c>
      <c r="I34" s="135">
        <v>31</v>
      </c>
      <c r="J34" s="1">
        <v>24</v>
      </c>
      <c r="K34" s="1">
        <v>442</v>
      </c>
      <c r="L34" s="1">
        <v>1</v>
      </c>
      <c r="M34" s="1">
        <v>439</v>
      </c>
      <c r="N34" s="1">
        <v>1</v>
      </c>
      <c r="O34" t="str">
        <f t="shared" si="0"/>
        <v>Atlanta Falcons</v>
      </c>
      <c r="P34" t="str">
        <f t="shared" si="1"/>
        <v>Carolina Panthers</v>
      </c>
      <c r="Q34">
        <f t="shared" si="2"/>
        <v>31</v>
      </c>
      <c r="R34">
        <f t="shared" si="3"/>
        <v>24</v>
      </c>
      <c r="S34" s="132">
        <f t="shared" si="4"/>
        <v>43724</v>
      </c>
      <c r="T34" s="83" t="str">
        <f t="shared" si="5"/>
        <v>Carolina Panthers</v>
      </c>
      <c r="U34" s="84">
        <f t="shared" si="6"/>
        <v>24</v>
      </c>
      <c r="V34" s="83" t="str">
        <f t="shared" si="7"/>
        <v>Atlanta Falcons</v>
      </c>
      <c r="W34" s="84">
        <f t="shared" si="8"/>
        <v>31</v>
      </c>
      <c r="X34" s="83">
        <f t="shared" si="9"/>
        <v>55</v>
      </c>
      <c r="Y34" s="84">
        <f t="shared" si="10"/>
        <v>7</v>
      </c>
      <c r="Z34" s="85">
        <f t="shared" si="11"/>
        <v>0.20423519906497745</v>
      </c>
      <c r="AA34" s="86">
        <f t="shared" si="12"/>
        <v>0.55088205650309274</v>
      </c>
      <c r="AB34" s="8">
        <f t="shared" si="13"/>
        <v>0.12789017426277305</v>
      </c>
      <c r="AC34" s="34">
        <f t="shared" si="14"/>
        <v>26.316349289796428</v>
      </c>
      <c r="AD34" s="18">
        <f t="shared" si="15"/>
        <v>21.93658397519043</v>
      </c>
      <c r="AE34" s="85">
        <f t="shared" si="16"/>
        <v>0.36988446293277422</v>
      </c>
      <c r="AF34" s="8">
        <f t="shared" si="17"/>
        <v>0.59143106030907144</v>
      </c>
      <c r="AG34" s="8">
        <f t="shared" si="18"/>
        <v>0.23122774140206104</v>
      </c>
      <c r="AH34" s="34">
        <f t="shared" si="19"/>
        <v>24.768531687674081</v>
      </c>
      <c r="AI34" s="18">
        <f t="shared" si="20"/>
        <v>0.59064095495917068</v>
      </c>
      <c r="AJ34" s="18">
        <f t="shared" si="21"/>
        <v>1.5478176021223469</v>
      </c>
      <c r="AK34" s="18">
        <f t="shared" si="22"/>
        <v>1.064580940565208</v>
      </c>
      <c r="AL34" s="8">
        <f t="shared" si="23"/>
        <v>1</v>
      </c>
      <c r="AM34" s="48">
        <f t="shared" si="28"/>
        <v>1</v>
      </c>
      <c r="AN34" s="48">
        <f t="shared" si="29"/>
        <v>1</v>
      </c>
      <c r="AO34" s="19">
        <f t="shared" si="24"/>
        <v>0.53515713569938306</v>
      </c>
      <c r="AP34" s="34">
        <f t="shared" si="25"/>
        <v>-5.9354190594347918</v>
      </c>
      <c r="AQ34" s="17">
        <f t="shared" si="26"/>
        <v>0.21607888849120177</v>
      </c>
      <c r="AR34" s="14">
        <f t="shared" si="27"/>
        <v>-0.62519486362330301</v>
      </c>
      <c r="AS34" s="72" t="s">
        <v>101</v>
      </c>
      <c r="AT34" s="14">
        <v>-0.5519845913345488</v>
      </c>
      <c r="AU34" s="14">
        <v>0.35642424439020315</v>
      </c>
      <c r="AW34" s="32"/>
      <c r="AX34" s="32"/>
      <c r="AY34" s="77"/>
      <c r="AZ34" s="31"/>
      <c r="BA34" s="31"/>
      <c r="BB34" s="31"/>
      <c r="BC34" s="31"/>
      <c r="BD34" s="31"/>
      <c r="BE34" s="31"/>
      <c r="BF34" s="77"/>
      <c r="BG34" s="34"/>
      <c r="BH34" s="34"/>
      <c r="BI34" s="8"/>
      <c r="BJ34" s="34"/>
      <c r="BK34" s="94"/>
      <c r="BL34" s="94"/>
      <c r="BM34" s="49"/>
      <c r="BN34" s="49"/>
      <c r="BO34" s="49"/>
      <c r="BP34" s="50"/>
      <c r="BQ34" s="50"/>
      <c r="BR34" s="50"/>
      <c r="BS34" s="91"/>
      <c r="BT34" s="50"/>
      <c r="BU34" s="50"/>
      <c r="BV34" s="50"/>
      <c r="BW34" s="51"/>
      <c r="BX34" s="50"/>
      <c r="BY34" s="50"/>
      <c r="BZ34" s="54"/>
      <c r="CA34" s="54"/>
      <c r="CB34" s="54"/>
      <c r="CC34" s="54"/>
      <c r="CD34" s="54"/>
      <c r="CE34" s="54"/>
      <c r="CF34" s="54"/>
      <c r="CG34" s="51"/>
      <c r="CH34" s="50"/>
      <c r="CI34" s="50"/>
      <c r="CJ34" s="49"/>
      <c r="CK34" s="49"/>
      <c r="CL34" s="49"/>
      <c r="CM34" s="66"/>
      <c r="CN34" s="66"/>
      <c r="CO34" s="66"/>
      <c r="CP34" s="66"/>
      <c r="CQ34" s="66"/>
      <c r="CR34" s="66"/>
      <c r="CS34" s="66"/>
      <c r="CT34" s="49"/>
      <c r="CU34" s="55"/>
      <c r="CV34" s="55"/>
      <c r="CW34" s="55"/>
      <c r="CX34" s="55"/>
      <c r="CY34" s="50"/>
      <c r="CZ34" s="55"/>
      <c r="DA34" s="55"/>
      <c r="DB34" s="56"/>
      <c r="DC34" s="57"/>
      <c r="DD34" s="57"/>
      <c r="DE34" s="57"/>
      <c r="DF34" s="57"/>
      <c r="DG34" s="57"/>
      <c r="DH34" s="57"/>
      <c r="DI34" s="58"/>
      <c r="DJ34" s="54"/>
      <c r="DK34" s="56"/>
      <c r="DL34" s="49"/>
      <c r="DM34" s="49"/>
      <c r="DN34" s="49"/>
      <c r="DO34" s="56"/>
      <c r="DP34" s="56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1"/>
    </row>
    <row r="35" spans="1:164" ht="15" thickBot="1">
      <c r="A35" s="2">
        <v>2</v>
      </c>
      <c r="B35" s="1" t="s">
        <v>122</v>
      </c>
      <c r="C35" s="133">
        <v>43724</v>
      </c>
      <c r="D35" s="1" t="s">
        <v>125</v>
      </c>
      <c r="E35" s="6" t="s">
        <v>90</v>
      </c>
      <c r="F35" s="1" t="s">
        <v>10</v>
      </c>
      <c r="G35" s="6" t="s">
        <v>95</v>
      </c>
      <c r="H35" s="6" t="s">
        <v>121</v>
      </c>
      <c r="I35" s="135">
        <v>20</v>
      </c>
      <c r="J35" s="1">
        <v>12</v>
      </c>
      <c r="K35" s="1">
        <v>257</v>
      </c>
      <c r="L35" s="1">
        <v>2</v>
      </c>
      <c r="M35" s="1">
        <v>362</v>
      </c>
      <c r="N35" s="1">
        <v>3</v>
      </c>
      <c r="O35" t="str">
        <f t="shared" si="0"/>
        <v>New York Jets</v>
      </c>
      <c r="P35" t="str">
        <f t="shared" si="1"/>
        <v>Miami Dolphins</v>
      </c>
      <c r="Q35">
        <f t="shared" si="2"/>
        <v>12</v>
      </c>
      <c r="R35">
        <f t="shared" si="3"/>
        <v>20</v>
      </c>
      <c r="S35" s="132">
        <f t="shared" si="4"/>
        <v>43724</v>
      </c>
      <c r="T35" s="83" t="str">
        <f t="shared" si="5"/>
        <v>Miami Dolphins</v>
      </c>
      <c r="U35" s="84">
        <f t="shared" si="6"/>
        <v>20</v>
      </c>
      <c r="V35" s="83" t="str">
        <f t="shared" si="7"/>
        <v>New York Jets</v>
      </c>
      <c r="W35" s="84">
        <f t="shared" si="8"/>
        <v>12</v>
      </c>
      <c r="X35" s="83">
        <f t="shared" si="9"/>
        <v>32</v>
      </c>
      <c r="Y35" s="84">
        <f t="shared" si="10"/>
        <v>-8</v>
      </c>
      <c r="Z35" s="85">
        <f t="shared" si="11"/>
        <v>0.28683918911527584</v>
      </c>
      <c r="AA35" s="86">
        <f t="shared" si="12"/>
        <v>0.57122213860336823</v>
      </c>
      <c r="AB35" s="8">
        <f t="shared" si="13"/>
        <v>0.17948649216899593</v>
      </c>
      <c r="AC35" s="34">
        <f t="shared" si="14"/>
        <v>26.851454820815707</v>
      </c>
      <c r="AD35" s="18">
        <f t="shared" si="15"/>
        <v>220.56571029473011</v>
      </c>
      <c r="AE35" s="85">
        <f t="shared" si="16"/>
        <v>0.27419135340502199</v>
      </c>
      <c r="AF35" s="8">
        <f t="shared" si="17"/>
        <v>0.56812158533460266</v>
      </c>
      <c r="AG35" s="8">
        <f t="shared" si="18"/>
        <v>0.17159386704011165</v>
      </c>
      <c r="AH35" s="34">
        <f t="shared" si="19"/>
        <v>24.171869465578286</v>
      </c>
      <c r="AI35" s="18">
        <f t="shared" si="20"/>
        <v>17.404494837824455</v>
      </c>
      <c r="AJ35" s="18">
        <f t="shared" si="21"/>
        <v>2.6795853552374211</v>
      </c>
      <c r="AK35" s="18">
        <f t="shared" si="22"/>
        <v>2.1139100884152535</v>
      </c>
      <c r="AL35" s="8">
        <f t="shared" si="23"/>
        <v>0</v>
      </c>
      <c r="AM35" s="48">
        <f t="shared" si="28"/>
        <v>1</v>
      </c>
      <c r="AN35" s="48">
        <f>IF(AM35=AL35,1,0)</f>
        <v>0</v>
      </c>
      <c r="AO35" s="19">
        <f t="shared" si="24"/>
        <v>0.56954516799509392</v>
      </c>
      <c r="AP35" s="34">
        <f t="shared" si="25"/>
        <v>10.113910088415253</v>
      </c>
      <c r="AQ35" s="17">
        <f t="shared" si="26"/>
        <v>0.32438169838655972</v>
      </c>
      <c r="AR35" s="14">
        <f t="shared" si="27"/>
        <v>-0.8429128804680549</v>
      </c>
      <c r="AS35" s="9" t="s">
        <v>102</v>
      </c>
      <c r="AT35" s="14">
        <v>0.97018519658737823</v>
      </c>
      <c r="AU35" s="14">
        <v>1.4436104383199009</v>
      </c>
      <c r="AW35" s="31"/>
      <c r="AX35" s="31"/>
      <c r="AY35" s="47"/>
      <c r="AZ35" s="32"/>
      <c r="BA35" s="112"/>
      <c r="BB35" s="112"/>
      <c r="BC35" s="112"/>
      <c r="BD35" s="112"/>
      <c r="BE35" s="112"/>
      <c r="BF35" s="47"/>
      <c r="BG35" s="34"/>
      <c r="BH35" s="34"/>
      <c r="BI35" s="8"/>
      <c r="BJ35" s="34"/>
      <c r="BK35" s="94"/>
      <c r="BL35" s="94"/>
      <c r="BM35" s="49"/>
      <c r="BN35" s="49"/>
      <c r="BO35" s="49"/>
      <c r="BP35" s="50"/>
      <c r="BQ35" s="50"/>
      <c r="BR35" s="50"/>
      <c r="BS35" s="91"/>
      <c r="BT35" s="50"/>
      <c r="BU35" s="50"/>
      <c r="BV35" s="50"/>
      <c r="BW35" s="51"/>
      <c r="BX35" s="50"/>
      <c r="BY35" s="50"/>
      <c r="BZ35" s="54"/>
      <c r="CA35" s="54"/>
      <c r="CB35" s="54"/>
      <c r="CC35" s="54"/>
      <c r="CD35" s="54"/>
      <c r="CE35" s="54"/>
      <c r="CF35" s="54"/>
      <c r="CG35" s="51"/>
      <c r="CH35" s="50"/>
      <c r="CI35" s="50"/>
      <c r="CJ35" s="49"/>
      <c r="CK35" s="49"/>
      <c r="CL35" s="49"/>
      <c r="CM35" s="66"/>
      <c r="CN35" s="66"/>
      <c r="CO35" s="66"/>
      <c r="CP35" s="66"/>
      <c r="CQ35" s="66"/>
      <c r="CR35" s="66"/>
      <c r="CS35" s="66"/>
      <c r="CT35" s="49"/>
      <c r="CU35" s="55"/>
      <c r="CV35" s="55"/>
      <c r="CW35" s="55"/>
      <c r="CX35" s="55"/>
      <c r="CY35" s="50"/>
      <c r="CZ35" s="55"/>
      <c r="DA35" s="55"/>
      <c r="DB35" s="56"/>
      <c r="DC35" s="57"/>
      <c r="DD35" s="57"/>
      <c r="DE35" s="57"/>
      <c r="DF35" s="57"/>
      <c r="DG35" s="57"/>
      <c r="DH35" s="57"/>
      <c r="DI35" s="58"/>
      <c r="DJ35" s="54"/>
      <c r="DK35" s="56"/>
      <c r="DL35" s="49"/>
      <c r="DM35" s="49"/>
      <c r="DN35" s="49"/>
      <c r="DO35" s="56"/>
      <c r="DP35" s="56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81"/>
      <c r="ED35" s="81"/>
      <c r="EE35" s="8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1"/>
      <c r="FB35" s="81"/>
      <c r="FC35" s="81"/>
      <c r="FD35" s="81"/>
      <c r="FE35" s="81"/>
      <c r="FF35" s="81"/>
      <c r="FG35" s="81"/>
    </row>
    <row r="36" spans="1:164" ht="15" thickTop="1">
      <c r="A36" s="2">
        <v>2</v>
      </c>
      <c r="B36" s="1" t="s">
        <v>126</v>
      </c>
      <c r="C36" s="133">
        <v>43725</v>
      </c>
      <c r="D36" s="1" t="s">
        <v>129</v>
      </c>
      <c r="E36" s="6" t="s">
        <v>77</v>
      </c>
      <c r="F36" s="1"/>
      <c r="G36" s="6" t="s">
        <v>100</v>
      </c>
      <c r="H36" s="6" t="s">
        <v>121</v>
      </c>
      <c r="I36" s="135">
        <v>24</v>
      </c>
      <c r="J36" s="1">
        <v>17</v>
      </c>
      <c r="K36" s="1">
        <v>271</v>
      </c>
      <c r="L36" s="1">
        <v>2</v>
      </c>
      <c r="M36" s="1">
        <v>276</v>
      </c>
      <c r="N36" s="1">
        <v>2</v>
      </c>
      <c r="O36" t="str">
        <f t="shared" si="0"/>
        <v>Chicago Bears</v>
      </c>
      <c r="P36" t="str">
        <f t="shared" si="1"/>
        <v>Seattle Seahawks</v>
      </c>
      <c r="Q36">
        <f t="shared" si="2"/>
        <v>24</v>
      </c>
      <c r="R36">
        <f t="shared" si="3"/>
        <v>17</v>
      </c>
      <c r="S36" s="132">
        <f t="shared" si="4"/>
        <v>43725</v>
      </c>
      <c r="T36" s="83" t="str">
        <f t="shared" si="5"/>
        <v>Seattle Seahawks</v>
      </c>
      <c r="U36" s="84">
        <f t="shared" si="6"/>
        <v>17</v>
      </c>
      <c r="V36" s="83" t="str">
        <f t="shared" si="7"/>
        <v>Chicago Bears</v>
      </c>
      <c r="W36" s="84">
        <f t="shared" si="8"/>
        <v>24</v>
      </c>
      <c r="X36" s="83">
        <f t="shared" si="9"/>
        <v>41</v>
      </c>
      <c r="Y36" s="84">
        <f t="shared" si="10"/>
        <v>7</v>
      </c>
      <c r="Z36" s="85">
        <f t="shared" si="11"/>
        <v>-0.24514626080354929</v>
      </c>
      <c r="AA36" s="86">
        <f t="shared" si="12"/>
        <v>0.4390185280590656</v>
      </c>
      <c r="AB36" s="8">
        <f t="shared" si="13"/>
        <v>-0.15345806716831045</v>
      </c>
      <c r="AC36" s="34">
        <f t="shared" si="14"/>
        <v>23.398486034399998</v>
      </c>
      <c r="AD36" s="18">
        <f t="shared" si="15"/>
        <v>0.36181905081184085</v>
      </c>
      <c r="AE36" s="85">
        <f t="shared" si="16"/>
        <v>-0.35744332257375422</v>
      </c>
      <c r="AF36" s="8">
        <f t="shared" si="17"/>
        <v>0.41157860603657725</v>
      </c>
      <c r="AG36" s="8">
        <f t="shared" si="18"/>
        <v>-0.22348608470466769</v>
      </c>
      <c r="AH36" s="34">
        <f t="shared" si="19"/>
        <v>20.21892687320582</v>
      </c>
      <c r="AI36" s="18">
        <f t="shared" si="20"/>
        <v>10.361490215046599</v>
      </c>
      <c r="AJ36" s="18">
        <f t="shared" si="21"/>
        <v>3.1795591611941774</v>
      </c>
      <c r="AK36" s="18">
        <f t="shared" si="22"/>
        <v>2.5774655186772817</v>
      </c>
      <c r="AL36" s="8">
        <f t="shared" si="23"/>
        <v>1</v>
      </c>
      <c r="AM36" s="48">
        <f t="shared" si="28"/>
        <v>1</v>
      </c>
      <c r="AN36" s="48">
        <f t="shared" si="29"/>
        <v>1</v>
      </c>
      <c r="AO36" s="19">
        <f t="shared" si="24"/>
        <v>0.58458577752221408</v>
      </c>
      <c r="AP36" s="34">
        <f t="shared" si="25"/>
        <v>-4.4225344813227183</v>
      </c>
      <c r="AQ36" s="17">
        <f t="shared" si="26"/>
        <v>0.17256897623682341</v>
      </c>
      <c r="AR36" s="14">
        <f t="shared" si="27"/>
        <v>-0.53685175516368966</v>
      </c>
      <c r="AS36" s="9" t="s">
        <v>103</v>
      </c>
      <c r="AT36" s="14">
        <v>0.70633665969527859</v>
      </c>
      <c r="AU36" s="14">
        <v>1.4795409899667142</v>
      </c>
      <c r="AV36" s="8"/>
      <c r="AW36" s="32"/>
      <c r="AX36" s="112"/>
      <c r="AY36" s="93"/>
      <c r="AZ36" s="34"/>
      <c r="BA36" s="8"/>
      <c r="BB36" s="8"/>
      <c r="BC36" s="8"/>
      <c r="BD36" s="8"/>
      <c r="BE36" s="8"/>
      <c r="BF36" s="34"/>
      <c r="BG36" s="34"/>
      <c r="BH36" s="34"/>
      <c r="BI36" s="8"/>
      <c r="BJ36" s="34"/>
      <c r="BK36" s="94"/>
      <c r="BL36" s="94"/>
      <c r="BM36" s="49"/>
      <c r="BN36" s="49"/>
      <c r="BO36" s="49"/>
      <c r="BP36" s="50"/>
      <c r="BQ36" s="50"/>
      <c r="BR36" s="50"/>
      <c r="BS36" s="91"/>
      <c r="BT36" s="50"/>
      <c r="BU36" s="50"/>
      <c r="BV36" s="50"/>
      <c r="BW36" s="51"/>
      <c r="BX36" s="50"/>
      <c r="BY36" s="50"/>
      <c r="BZ36" s="54"/>
      <c r="CA36" s="54"/>
      <c r="CB36" s="54"/>
      <c r="CC36" s="54"/>
      <c r="CD36" s="54"/>
      <c r="CE36" s="54"/>
      <c r="CF36" s="54"/>
      <c r="CG36" s="51"/>
      <c r="CH36" s="50"/>
      <c r="CI36" s="50"/>
      <c r="CJ36" s="49"/>
      <c r="CK36" s="49"/>
      <c r="CL36" s="49"/>
      <c r="CM36" s="66"/>
      <c r="CN36" s="66"/>
      <c r="CO36" s="66"/>
      <c r="CP36" s="66"/>
      <c r="CQ36" s="66"/>
      <c r="CR36" s="66"/>
      <c r="CS36" s="66"/>
      <c r="CT36" s="49"/>
      <c r="CU36" s="55"/>
      <c r="CV36" s="55"/>
      <c r="CW36" s="55"/>
      <c r="CX36" s="55"/>
      <c r="CY36" s="50"/>
      <c r="CZ36" s="55"/>
      <c r="DA36" s="55"/>
      <c r="DB36" s="56"/>
      <c r="DC36" s="57"/>
      <c r="DD36" s="57"/>
      <c r="DE36" s="57"/>
      <c r="DF36" s="57"/>
      <c r="DG36" s="57"/>
      <c r="DH36" s="57"/>
      <c r="DI36" s="58"/>
      <c r="DJ36" s="54"/>
      <c r="DK36" s="56"/>
      <c r="DL36" s="49"/>
      <c r="DM36" s="49"/>
      <c r="DN36" s="49"/>
      <c r="DO36" s="56"/>
      <c r="DP36" s="56"/>
      <c r="DQ36" s="49"/>
      <c r="DR36" s="118"/>
      <c r="DS36" s="118"/>
      <c r="DT36" s="118"/>
      <c r="DU36" s="118"/>
      <c r="DV36" s="119"/>
      <c r="DW36" s="119"/>
      <c r="DX36" s="119"/>
      <c r="DY36" s="119"/>
      <c r="DZ36" s="119"/>
      <c r="EA36" s="119"/>
      <c r="EB36" s="119"/>
      <c r="EC36" s="98"/>
      <c r="ED36" s="98"/>
      <c r="EE36" s="98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97"/>
      <c r="EW36" s="97"/>
      <c r="EX36" s="81"/>
      <c r="EY36" s="81"/>
      <c r="EZ36" s="81"/>
      <c r="FA36" s="81"/>
      <c r="FB36" s="81"/>
      <c r="FC36" s="98"/>
      <c r="FD36" s="98"/>
      <c r="FE36" s="98"/>
      <c r="FF36" s="98"/>
      <c r="FG36" s="98"/>
      <c r="FH36" s="120"/>
    </row>
    <row r="37" spans="1:164">
      <c r="A37" s="2">
        <v>3</v>
      </c>
      <c r="B37" s="1" t="s">
        <v>119</v>
      </c>
      <c r="C37" s="133">
        <v>43728</v>
      </c>
      <c r="D37" s="1" t="s">
        <v>120</v>
      </c>
      <c r="E37" s="6" t="s">
        <v>79</v>
      </c>
      <c r="F37" s="1"/>
      <c r="G37" s="6" t="s">
        <v>95</v>
      </c>
      <c r="H37" s="6" t="s">
        <v>121</v>
      </c>
      <c r="I37" s="135">
        <v>21</v>
      </c>
      <c r="J37" s="1">
        <v>17</v>
      </c>
      <c r="K37" s="1">
        <v>323</v>
      </c>
      <c r="L37" s="1">
        <v>0</v>
      </c>
      <c r="M37" s="1">
        <v>268</v>
      </c>
      <c r="N37" s="1">
        <v>3</v>
      </c>
      <c r="O37" t="str">
        <f t="shared" si="0"/>
        <v>Cleveland Browns</v>
      </c>
      <c r="P37" t="str">
        <f t="shared" si="1"/>
        <v>New York Jets</v>
      </c>
      <c r="Q37">
        <f t="shared" si="2"/>
        <v>21</v>
      </c>
      <c r="R37">
        <f t="shared" si="3"/>
        <v>17</v>
      </c>
      <c r="S37" s="132">
        <f t="shared" si="4"/>
        <v>43728</v>
      </c>
      <c r="T37" s="83" t="str">
        <f t="shared" si="5"/>
        <v>New York Jets</v>
      </c>
      <c r="U37" s="84">
        <f t="shared" si="6"/>
        <v>17</v>
      </c>
      <c r="V37" s="83" t="str">
        <f t="shared" si="7"/>
        <v>Cleveland Browns</v>
      </c>
      <c r="W37" s="84">
        <f t="shared" si="8"/>
        <v>21</v>
      </c>
      <c r="X37" s="83">
        <f t="shared" si="9"/>
        <v>38</v>
      </c>
      <c r="Y37" s="84">
        <f t="shared" si="10"/>
        <v>4</v>
      </c>
      <c r="Z37" s="85">
        <f t="shared" si="11"/>
        <v>-0.33036357529411114</v>
      </c>
      <c r="AA37" s="86">
        <f t="shared" si="12"/>
        <v>0.41815216231901808</v>
      </c>
      <c r="AB37" s="8">
        <f t="shared" si="13"/>
        <v>-0.20662296392507451</v>
      </c>
      <c r="AC37" s="34">
        <f t="shared" si="14"/>
        <v>22.847112768534018</v>
      </c>
      <c r="AD37" s="18">
        <f t="shared" si="15"/>
        <v>3.4118255796814041</v>
      </c>
      <c r="AE37" s="85">
        <f t="shared" si="16"/>
        <v>-1.153309558338278</v>
      </c>
      <c r="AF37" s="8">
        <f t="shared" si="17"/>
        <v>0.23988509799805438</v>
      </c>
      <c r="AG37" s="8">
        <f t="shared" si="18"/>
        <v>-0.70667222161931265</v>
      </c>
      <c r="AH37" s="34">
        <f t="shared" si="19"/>
        <v>15.384444505222554</v>
      </c>
      <c r="AI37" s="18">
        <f t="shared" si="20"/>
        <v>2.6100195567055988</v>
      </c>
      <c r="AJ37" s="18">
        <f t="shared" si="21"/>
        <v>7.462668263311464</v>
      </c>
      <c r="AK37" s="18">
        <f t="shared" si="22"/>
        <v>6.5485905236998727</v>
      </c>
      <c r="AL37" s="8">
        <f t="shared" si="23"/>
        <v>1</v>
      </c>
      <c r="AM37" s="48">
        <f t="shared" si="28"/>
        <v>1</v>
      </c>
      <c r="AN37" s="48">
        <f t="shared" si="29"/>
        <v>1</v>
      </c>
      <c r="AO37" s="19">
        <f t="shared" si="24"/>
        <v>0.70636453539941113</v>
      </c>
      <c r="AP37" s="34">
        <f t="shared" si="25"/>
        <v>2.5485905236998727</v>
      </c>
      <c r="AQ37" s="17">
        <f t="shared" si="26"/>
        <v>8.6221786071203677E-2</v>
      </c>
      <c r="AR37" s="14">
        <f t="shared" si="27"/>
        <v>-0.34762383565340532</v>
      </c>
      <c r="AS37" s="8"/>
      <c r="AT37" s="8"/>
      <c r="AU37" s="8"/>
      <c r="AV37" s="8"/>
      <c r="AW37" s="8"/>
      <c r="AX37" s="8"/>
      <c r="AY37" s="93"/>
      <c r="AZ37" s="34"/>
      <c r="BA37" s="8"/>
      <c r="BB37" s="8"/>
      <c r="BC37" s="8"/>
      <c r="BD37" s="8"/>
      <c r="BE37" s="8"/>
      <c r="BF37" s="34"/>
      <c r="BG37" s="34"/>
      <c r="BH37" s="34"/>
      <c r="BI37" s="8"/>
      <c r="BJ37" s="34"/>
      <c r="BK37" s="94"/>
      <c r="BL37" s="94"/>
      <c r="BM37" s="49"/>
      <c r="BN37" s="49"/>
      <c r="BO37" s="49"/>
      <c r="BP37" s="50"/>
      <c r="BQ37" s="50"/>
      <c r="BR37" s="50"/>
      <c r="BS37" s="91"/>
      <c r="BT37" s="50"/>
      <c r="BU37" s="50"/>
      <c r="BV37" s="50"/>
      <c r="BW37" s="51"/>
      <c r="BX37" s="50"/>
      <c r="BY37" s="50"/>
      <c r="BZ37" s="54"/>
      <c r="CA37" s="54"/>
      <c r="CB37" s="54"/>
      <c r="CC37" s="54"/>
      <c r="CD37" s="54"/>
      <c r="CE37" s="54"/>
      <c r="CF37" s="54"/>
      <c r="CG37" s="51"/>
      <c r="CH37" s="50"/>
      <c r="CI37" s="50"/>
      <c r="CJ37" s="49"/>
      <c r="CK37" s="49"/>
      <c r="CL37" s="49"/>
      <c r="CM37" s="66"/>
      <c r="CN37" s="66"/>
      <c r="CO37" s="66"/>
      <c r="CP37" s="66"/>
      <c r="CQ37" s="66"/>
      <c r="CR37" s="66"/>
      <c r="CS37" s="66"/>
      <c r="CT37" s="49"/>
      <c r="CU37" s="55"/>
      <c r="CV37" s="55"/>
      <c r="CW37" s="55"/>
      <c r="CX37" s="55"/>
      <c r="CY37" s="50"/>
      <c r="CZ37" s="55"/>
      <c r="DA37" s="55"/>
      <c r="DB37" s="56"/>
      <c r="DC37" s="57"/>
      <c r="DD37" s="57"/>
      <c r="DE37" s="57"/>
      <c r="DF37" s="57"/>
      <c r="DG37" s="57"/>
      <c r="DH37" s="57"/>
      <c r="DI37" s="58"/>
      <c r="DJ37" s="54"/>
      <c r="DK37" s="56"/>
      <c r="DL37" s="49"/>
      <c r="DM37" s="49"/>
      <c r="DN37" s="49"/>
      <c r="DO37" s="56"/>
      <c r="DP37" s="56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FC37" s="81"/>
      <c r="FD37" s="81"/>
      <c r="FE37" s="81"/>
      <c r="FF37" s="81"/>
      <c r="FG37" s="81"/>
    </row>
    <row r="38" spans="1:164">
      <c r="A38" s="2">
        <v>3</v>
      </c>
      <c r="B38" s="1" t="s">
        <v>122</v>
      </c>
      <c r="C38" s="133">
        <v>43731</v>
      </c>
      <c r="D38" s="1" t="s">
        <v>120</v>
      </c>
      <c r="E38" s="6" t="s">
        <v>82</v>
      </c>
      <c r="F38" s="1"/>
      <c r="G38" s="6" t="s">
        <v>92</v>
      </c>
      <c r="H38" s="6" t="s">
        <v>121</v>
      </c>
      <c r="I38" s="135">
        <v>26</v>
      </c>
      <c r="J38" s="1">
        <v>10</v>
      </c>
      <c r="K38" s="1">
        <v>414</v>
      </c>
      <c r="L38" s="1">
        <v>1</v>
      </c>
      <c r="M38" s="1">
        <v>209</v>
      </c>
      <c r="N38" s="1">
        <v>1</v>
      </c>
      <c r="O38" t="str">
        <f t="shared" si="0"/>
        <v>Detroit Lions</v>
      </c>
      <c r="P38" t="str">
        <f t="shared" si="1"/>
        <v>New England Patriots</v>
      </c>
      <c r="Q38">
        <f t="shared" si="2"/>
        <v>26</v>
      </c>
      <c r="R38">
        <f t="shared" si="3"/>
        <v>10</v>
      </c>
      <c r="S38" s="132">
        <f t="shared" si="4"/>
        <v>43731</v>
      </c>
      <c r="T38" s="83" t="str">
        <f t="shared" si="5"/>
        <v>New England Patriots</v>
      </c>
      <c r="U38" s="84">
        <f t="shared" si="6"/>
        <v>10</v>
      </c>
      <c r="V38" s="83" t="str">
        <f t="shared" si="7"/>
        <v>Detroit Lions</v>
      </c>
      <c r="W38" s="84">
        <f t="shared" si="8"/>
        <v>26</v>
      </c>
      <c r="X38" s="83">
        <f t="shared" si="9"/>
        <v>36</v>
      </c>
      <c r="Y38" s="84">
        <f t="shared" si="10"/>
        <v>16</v>
      </c>
      <c r="Z38" s="85">
        <f t="shared" si="11"/>
        <v>-0.89891741469056818</v>
      </c>
      <c r="AA38" s="86">
        <f t="shared" si="12"/>
        <v>0.28927301978470366</v>
      </c>
      <c r="AB38" s="8">
        <f t="shared" si="13"/>
        <v>-0.55550975507456979</v>
      </c>
      <c r="AC38" s="34">
        <f t="shared" si="14"/>
        <v>19.228807059530173</v>
      </c>
      <c r="AD38" s="18">
        <f t="shared" si="15"/>
        <v>45.849053837068425</v>
      </c>
      <c r="AE38" s="85">
        <f t="shared" si="16"/>
        <v>0.4830367927657444</v>
      </c>
      <c r="AF38" s="8">
        <f t="shared" si="17"/>
        <v>0.61846471228435307</v>
      </c>
      <c r="AG38" s="8">
        <f t="shared" si="18"/>
        <v>0.30145104458814942</v>
      </c>
      <c r="AH38" s="34">
        <f t="shared" si="19"/>
        <v>25.471145639395669</v>
      </c>
      <c r="AI38" s="18">
        <f t="shared" si="20"/>
        <v>239.35634739539162</v>
      </c>
      <c r="AJ38" s="18">
        <f t="shared" si="21"/>
        <v>-6.2423385798654962</v>
      </c>
      <c r="AK38" s="18">
        <f t="shared" si="22"/>
        <v>-6.1581358452459867</v>
      </c>
      <c r="AL38" s="8">
        <f t="shared" si="23"/>
        <v>1</v>
      </c>
      <c r="AM38" s="48">
        <f t="shared" si="28"/>
        <v>0</v>
      </c>
      <c r="AN38" s="48">
        <f t="shared" si="29"/>
        <v>0</v>
      </c>
      <c r="AO38" s="19">
        <f t="shared" si="24"/>
        <v>0.30487466591785906</v>
      </c>
      <c r="AP38" s="34">
        <f t="shared" si="25"/>
        <v>-22.158135845245987</v>
      </c>
      <c r="AQ38" s="17">
        <f t="shared" si="26"/>
        <v>0.48319923008280807</v>
      </c>
      <c r="AR38" s="14">
        <f t="shared" si="27"/>
        <v>-1.1878545182470335</v>
      </c>
      <c r="AS38" s="8"/>
      <c r="AT38" s="8"/>
      <c r="AU38" s="8"/>
      <c r="AV38" s="8"/>
      <c r="AW38" s="8"/>
      <c r="AX38" s="8"/>
      <c r="AY38" s="93"/>
      <c r="AZ38" s="34"/>
      <c r="BA38" s="8"/>
      <c r="BB38" s="8"/>
      <c r="BC38" s="8"/>
      <c r="BD38" s="8"/>
      <c r="BE38" s="8"/>
      <c r="BF38" s="34"/>
      <c r="BG38" s="34"/>
      <c r="BH38" s="34"/>
      <c r="BI38" s="8"/>
      <c r="BJ38" s="34"/>
      <c r="BK38" s="94"/>
      <c r="BL38" s="94"/>
      <c r="BM38" s="49"/>
      <c r="BN38" s="49"/>
      <c r="BO38" s="49"/>
      <c r="BP38" s="50"/>
      <c r="BQ38" s="50"/>
      <c r="BR38" s="50"/>
      <c r="BS38" s="91"/>
      <c r="BT38" s="50"/>
      <c r="BU38" s="50"/>
      <c r="BV38" s="50"/>
      <c r="BW38" s="51"/>
      <c r="BX38" s="50"/>
      <c r="BY38" s="50"/>
      <c r="BZ38" s="54"/>
      <c r="CA38" s="54"/>
      <c r="CB38" s="54"/>
      <c r="CC38" s="54"/>
      <c r="CD38" s="54"/>
      <c r="CE38" s="54"/>
      <c r="CF38" s="54"/>
      <c r="CG38" s="51"/>
      <c r="CH38" s="50"/>
      <c r="CI38" s="50"/>
      <c r="CJ38" s="49"/>
      <c r="CK38" s="49"/>
      <c r="CL38" s="49"/>
      <c r="CM38" s="66"/>
      <c r="CN38" s="66"/>
      <c r="CO38" s="66"/>
      <c r="CP38" s="66"/>
      <c r="CQ38" s="66"/>
      <c r="CR38" s="66"/>
      <c r="CS38" s="66"/>
      <c r="CT38" s="49"/>
      <c r="CU38" s="55"/>
      <c r="CV38" s="55"/>
      <c r="CW38" s="55"/>
      <c r="CX38" s="55"/>
      <c r="CY38" s="50"/>
      <c r="CZ38" s="55"/>
      <c r="DA38" s="55"/>
      <c r="DB38" s="56"/>
      <c r="DC38" s="57"/>
      <c r="DD38" s="57"/>
      <c r="DE38" s="57"/>
      <c r="DF38" s="57"/>
      <c r="DG38" s="57"/>
      <c r="DH38" s="57"/>
      <c r="DI38" s="58"/>
      <c r="DJ38" s="54"/>
      <c r="DK38" s="56"/>
      <c r="DL38" s="49"/>
      <c r="DM38" s="49"/>
      <c r="DN38" s="49"/>
      <c r="DO38" s="56"/>
      <c r="DP38" s="56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81"/>
      <c r="ED38" s="81"/>
      <c r="EE38" s="81"/>
      <c r="EF38" s="81"/>
      <c r="EG38" s="81"/>
      <c r="EH38" s="81"/>
      <c r="EI38" s="81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  <c r="EY38" s="81"/>
      <c r="EZ38" s="81"/>
      <c r="FA38" s="81"/>
      <c r="FB38" s="81"/>
      <c r="FC38" s="81"/>
      <c r="FD38" s="81"/>
      <c r="FE38" s="81"/>
      <c r="FF38" s="81"/>
      <c r="FG38" s="81"/>
    </row>
    <row r="39" spans="1:164">
      <c r="A39" s="2">
        <v>3</v>
      </c>
      <c r="B39" s="1" t="s">
        <v>122</v>
      </c>
      <c r="C39" s="133">
        <v>43731</v>
      </c>
      <c r="D39" s="1" t="s">
        <v>123</v>
      </c>
      <c r="E39" s="6" t="s">
        <v>77</v>
      </c>
      <c r="F39" s="1" t="s">
        <v>10</v>
      </c>
      <c r="G39" s="6" t="s">
        <v>72</v>
      </c>
      <c r="H39" s="6" t="s">
        <v>121</v>
      </c>
      <c r="I39" s="135">
        <v>16</v>
      </c>
      <c r="J39" s="1">
        <v>14</v>
      </c>
      <c r="K39" s="1">
        <v>316</v>
      </c>
      <c r="L39" s="1">
        <v>2</v>
      </c>
      <c r="M39" s="1">
        <v>221</v>
      </c>
      <c r="N39" s="1">
        <v>4</v>
      </c>
      <c r="O39" t="str">
        <f t="shared" si="0"/>
        <v>Arizona Cardinals</v>
      </c>
      <c r="P39" t="str">
        <f t="shared" si="1"/>
        <v>Chicago Bears</v>
      </c>
      <c r="Q39">
        <f t="shared" si="2"/>
        <v>14</v>
      </c>
      <c r="R39">
        <f t="shared" si="3"/>
        <v>16</v>
      </c>
      <c r="S39" s="132">
        <f t="shared" si="4"/>
        <v>43731</v>
      </c>
      <c r="T39" s="83" t="str">
        <f t="shared" si="5"/>
        <v>Chicago Bears</v>
      </c>
      <c r="U39" s="84">
        <f t="shared" si="6"/>
        <v>16</v>
      </c>
      <c r="V39" s="83" t="str">
        <f t="shared" si="7"/>
        <v>Arizona Cardinals</v>
      </c>
      <c r="W39" s="84">
        <f t="shared" si="8"/>
        <v>14</v>
      </c>
      <c r="X39" s="83">
        <f t="shared" si="9"/>
        <v>30</v>
      </c>
      <c r="Y39" s="84">
        <f t="shared" si="10"/>
        <v>-2</v>
      </c>
      <c r="Z39" s="85">
        <f t="shared" si="11"/>
        <v>-1.7091426772572484</v>
      </c>
      <c r="AA39" s="86">
        <f t="shared" si="12"/>
        <v>0.15327494752961682</v>
      </c>
      <c r="AB39" s="8">
        <f t="shared" si="13"/>
        <v>-1.0224881992998198</v>
      </c>
      <c r="AC39" s="34">
        <f t="shared" si="14"/>
        <v>14.385772546372165</v>
      </c>
      <c r="AD39" s="18">
        <f t="shared" si="15"/>
        <v>0.14882045753446391</v>
      </c>
      <c r="AE39" s="85">
        <f t="shared" si="16"/>
        <v>1.0078640045765632</v>
      </c>
      <c r="AF39" s="8">
        <f t="shared" si="17"/>
        <v>0.73260192349095643</v>
      </c>
      <c r="AG39" s="8">
        <f t="shared" si="18"/>
        <v>0.62070133175544551</v>
      </c>
      <c r="AH39" s="34">
        <f t="shared" si="19"/>
        <v>28.665380254939969</v>
      </c>
      <c r="AI39" s="18">
        <f t="shared" si="20"/>
        <v>160.41185700222323</v>
      </c>
      <c r="AJ39" s="18">
        <f t="shared" si="21"/>
        <v>-14.279607708567804</v>
      </c>
      <c r="AK39" s="18">
        <f t="shared" si="22"/>
        <v>-13.609965730529133</v>
      </c>
      <c r="AL39" s="8">
        <f t="shared" si="23"/>
        <v>0</v>
      </c>
      <c r="AM39" s="48">
        <f t="shared" si="28"/>
        <v>0</v>
      </c>
      <c r="AN39" s="48">
        <f t="shared" si="29"/>
        <v>1</v>
      </c>
      <c r="AO39" s="19">
        <f t="shared" si="24"/>
        <v>0.12964023380519241</v>
      </c>
      <c r="AP39" s="34">
        <f t="shared" si="25"/>
        <v>-11.609965730529133</v>
      </c>
      <c r="AQ39" s="17">
        <f t="shared" si="26"/>
        <v>1.6806590221064951E-2</v>
      </c>
      <c r="AR39" s="14">
        <f t="shared" si="27"/>
        <v>-0.13884862844929485</v>
      </c>
      <c r="AS39" s="8"/>
      <c r="AT39" s="8"/>
      <c r="AU39" s="8"/>
      <c r="AV39" s="8"/>
      <c r="AW39" s="8"/>
      <c r="AX39" s="8"/>
      <c r="AY39" s="93"/>
      <c r="AZ39" s="34"/>
      <c r="BA39" s="8"/>
      <c r="BB39" s="8"/>
      <c r="BC39" s="8"/>
      <c r="BD39" s="8"/>
      <c r="BE39" s="8"/>
      <c r="BF39" s="34"/>
      <c r="BG39" s="34"/>
      <c r="BH39" s="34"/>
      <c r="BI39" s="8"/>
      <c r="BJ39" s="34"/>
      <c r="BK39" s="94"/>
      <c r="BL39" s="94"/>
      <c r="BM39" s="49"/>
      <c r="BN39" s="49"/>
      <c r="BO39" s="49"/>
      <c r="BP39" s="50"/>
      <c r="BQ39" s="50"/>
      <c r="BR39" s="50"/>
      <c r="BS39" s="91"/>
      <c r="BT39" s="50"/>
      <c r="BU39" s="50"/>
      <c r="BV39" s="50"/>
      <c r="BW39" s="51"/>
      <c r="BX39" s="50"/>
      <c r="BY39" s="50"/>
      <c r="BZ39" s="54"/>
      <c r="CA39" s="54"/>
      <c r="CB39" s="54"/>
      <c r="CC39" s="54"/>
      <c r="CD39" s="54"/>
      <c r="CE39" s="54"/>
      <c r="CF39" s="54"/>
      <c r="CG39" s="51"/>
      <c r="CH39" s="50"/>
      <c r="CI39" s="50"/>
      <c r="CJ39" s="49"/>
      <c r="CK39" s="49"/>
      <c r="CL39" s="49"/>
      <c r="CM39" s="66"/>
      <c r="CN39" s="66"/>
      <c r="CO39" s="66"/>
      <c r="CP39" s="66"/>
      <c r="CQ39" s="66"/>
      <c r="CR39" s="66"/>
      <c r="CS39" s="66"/>
      <c r="CT39" s="49"/>
      <c r="CU39" s="55"/>
      <c r="CV39" s="55"/>
      <c r="CW39" s="55"/>
      <c r="CX39" s="55"/>
      <c r="CY39" s="50"/>
      <c r="CZ39" s="55"/>
      <c r="DA39" s="55"/>
      <c r="DB39" s="56"/>
      <c r="DC39" s="57"/>
      <c r="DD39" s="57"/>
      <c r="DE39" s="57"/>
      <c r="DF39" s="57"/>
      <c r="DG39" s="57"/>
      <c r="DH39" s="57"/>
      <c r="DI39" s="58"/>
      <c r="DJ39" s="54"/>
      <c r="DK39" s="56"/>
      <c r="DL39" s="49"/>
      <c r="DM39" s="49"/>
      <c r="DN39" s="49"/>
      <c r="DO39" s="56"/>
      <c r="DP39" s="56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81"/>
      <c r="ED39" s="81"/>
      <c r="EE39" s="81"/>
      <c r="EF39" s="81"/>
      <c r="EG39" s="81"/>
      <c r="EH39" s="81"/>
      <c r="EI39" s="81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  <c r="EY39" s="81"/>
      <c r="EZ39" s="81"/>
      <c r="FA39" s="81"/>
      <c r="FB39" s="81"/>
      <c r="FC39" s="81"/>
      <c r="FD39" s="81"/>
      <c r="FE39" s="81"/>
      <c r="FF39" s="81"/>
      <c r="FG39" s="81"/>
    </row>
    <row r="40" spans="1:164">
      <c r="A40" s="2">
        <v>3</v>
      </c>
      <c r="B40" s="1" t="s">
        <v>122</v>
      </c>
      <c r="C40" s="133">
        <v>43731</v>
      </c>
      <c r="D40" s="1" t="s">
        <v>123</v>
      </c>
      <c r="E40" s="6" t="s">
        <v>100</v>
      </c>
      <c r="F40" s="1"/>
      <c r="G40" s="6" t="s">
        <v>80</v>
      </c>
      <c r="H40" s="6" t="s">
        <v>121</v>
      </c>
      <c r="I40" s="135">
        <v>24</v>
      </c>
      <c r="J40" s="1">
        <v>13</v>
      </c>
      <c r="K40" s="1">
        <v>295</v>
      </c>
      <c r="L40" s="1">
        <v>0</v>
      </c>
      <c r="M40" s="1">
        <v>303</v>
      </c>
      <c r="N40" s="1">
        <v>3</v>
      </c>
      <c r="O40" t="str">
        <f t="shared" si="0"/>
        <v>Seattle Seahawks</v>
      </c>
      <c r="P40" t="str">
        <f t="shared" si="1"/>
        <v>Dallas Cowboys</v>
      </c>
      <c r="Q40">
        <f t="shared" si="2"/>
        <v>24</v>
      </c>
      <c r="R40">
        <f t="shared" si="3"/>
        <v>13</v>
      </c>
      <c r="S40" s="132">
        <f t="shared" si="4"/>
        <v>43731</v>
      </c>
      <c r="T40" s="83" t="str">
        <f t="shared" si="5"/>
        <v>Dallas Cowboys</v>
      </c>
      <c r="U40" s="84">
        <f t="shared" si="6"/>
        <v>13</v>
      </c>
      <c r="V40" s="83" t="str">
        <f t="shared" si="7"/>
        <v>Seattle Seahawks</v>
      </c>
      <c r="W40" s="84">
        <f t="shared" si="8"/>
        <v>24</v>
      </c>
      <c r="X40" s="83">
        <f t="shared" si="9"/>
        <v>37</v>
      </c>
      <c r="Y40" s="84">
        <f t="shared" si="10"/>
        <v>11</v>
      </c>
      <c r="Z40" s="85">
        <f t="shared" si="11"/>
        <v>0.24591140026822145</v>
      </c>
      <c r="AA40" s="86">
        <f t="shared" si="12"/>
        <v>0.56116990265118705</v>
      </c>
      <c r="AB40" s="8">
        <f t="shared" si="13"/>
        <v>0.1539360048191355</v>
      </c>
      <c r="AC40" s="34">
        <f t="shared" si="14"/>
        <v>26.586470658069871</v>
      </c>
      <c r="AD40" s="18">
        <f t="shared" si="15"/>
        <v>6.6898304650563905</v>
      </c>
      <c r="AE40" s="85">
        <f t="shared" si="16"/>
        <v>-0.39400160241218751</v>
      </c>
      <c r="AF40" s="8">
        <f t="shared" si="17"/>
        <v>0.40275436867611847</v>
      </c>
      <c r="AG40" s="8">
        <f t="shared" si="18"/>
        <v>-0.24622413007394006</v>
      </c>
      <c r="AH40" s="34">
        <f t="shared" si="19"/>
        <v>19.991423079073641</v>
      </c>
      <c r="AI40" s="18">
        <f t="shared" si="20"/>
        <v>48.879996670603553</v>
      </c>
      <c r="AJ40" s="18">
        <f t="shared" si="21"/>
        <v>6.5950475789962297</v>
      </c>
      <c r="AK40" s="18">
        <f t="shared" si="22"/>
        <v>5.7441678222898513</v>
      </c>
      <c r="AL40" s="8">
        <f t="shared" si="23"/>
        <v>1</v>
      </c>
      <c r="AM40" s="48">
        <f t="shared" si="28"/>
        <v>1</v>
      </c>
      <c r="AN40" s="48">
        <f t="shared" si="29"/>
        <v>1</v>
      </c>
      <c r="AO40" s="19">
        <f t="shared" si="24"/>
        <v>0.68300505922169719</v>
      </c>
      <c r="AP40" s="34">
        <f t="shared" si="25"/>
        <v>-5.2558321777101487</v>
      </c>
      <c r="AQ40" s="17">
        <f t="shared" si="26"/>
        <v>0.10048579247903972</v>
      </c>
      <c r="AR40" s="14">
        <f t="shared" si="27"/>
        <v>-0.38125301208636958</v>
      </c>
      <c r="AS40" s="8"/>
      <c r="AT40" s="8"/>
      <c r="AU40" s="8"/>
      <c r="AV40" s="8"/>
      <c r="AW40" s="8"/>
      <c r="AX40" s="8"/>
      <c r="AY40" s="93"/>
      <c r="AZ40" s="34"/>
      <c r="BA40" s="8"/>
      <c r="BB40" s="8"/>
      <c r="BC40" s="8"/>
      <c r="BD40" s="8"/>
      <c r="BE40" s="8"/>
      <c r="BF40" s="34"/>
      <c r="BG40" s="34"/>
      <c r="BH40" s="34"/>
      <c r="BI40" s="8"/>
      <c r="BJ40" s="34"/>
      <c r="BK40" s="94"/>
      <c r="BL40" s="94"/>
      <c r="BM40" s="49"/>
      <c r="BN40" s="49"/>
      <c r="BO40" s="49"/>
      <c r="BP40" s="50"/>
      <c r="BQ40" s="50"/>
      <c r="BR40" s="50"/>
      <c r="BS40" s="91"/>
      <c r="BT40" s="50"/>
      <c r="BU40" s="50"/>
      <c r="BV40" s="50"/>
      <c r="BW40" s="51"/>
      <c r="BX40" s="50"/>
      <c r="BY40" s="50"/>
      <c r="BZ40" s="54"/>
      <c r="CA40" s="54"/>
      <c r="CB40" s="54"/>
      <c r="CC40" s="54"/>
      <c r="CD40" s="54"/>
      <c r="CE40" s="54"/>
      <c r="CF40" s="54"/>
      <c r="CG40" s="51"/>
      <c r="CH40" s="50"/>
      <c r="CI40" s="50"/>
      <c r="CJ40" s="49"/>
      <c r="CK40" s="49"/>
      <c r="CL40" s="49"/>
      <c r="CM40" s="66"/>
      <c r="CN40" s="66"/>
      <c r="CO40" s="66"/>
      <c r="CP40" s="66"/>
      <c r="CQ40" s="66"/>
      <c r="CR40" s="66"/>
      <c r="CS40" s="66"/>
      <c r="CT40" s="49"/>
      <c r="CU40" s="55"/>
      <c r="CV40" s="55"/>
      <c r="CW40" s="55"/>
      <c r="CX40" s="55"/>
      <c r="CY40" s="50"/>
      <c r="CZ40" s="55"/>
      <c r="DA40" s="55"/>
      <c r="DB40" s="56"/>
      <c r="DC40" s="57"/>
      <c r="DD40" s="57"/>
      <c r="DE40" s="57"/>
      <c r="DF40" s="57"/>
      <c r="DG40" s="57"/>
      <c r="DH40" s="57"/>
      <c r="DI40" s="58"/>
      <c r="DJ40" s="54"/>
      <c r="DK40" s="56"/>
      <c r="DL40" s="49"/>
      <c r="DM40" s="49"/>
      <c r="DN40" s="49"/>
      <c r="DO40" s="56"/>
      <c r="DP40" s="56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</row>
    <row r="41" spans="1:164">
      <c r="A41" s="2">
        <v>3</v>
      </c>
      <c r="B41" s="1" t="s">
        <v>122</v>
      </c>
      <c r="C41" s="133">
        <v>43731</v>
      </c>
      <c r="D41" s="1" t="s">
        <v>124</v>
      </c>
      <c r="E41" s="6" t="s">
        <v>89</v>
      </c>
      <c r="F41" s="1"/>
      <c r="G41" s="6" t="s">
        <v>88</v>
      </c>
      <c r="H41" s="6" t="s">
        <v>121</v>
      </c>
      <c r="I41" s="135">
        <v>35</v>
      </c>
      <c r="J41" s="1">
        <v>23</v>
      </c>
      <c r="K41" s="1">
        <v>521</v>
      </c>
      <c r="L41" s="1">
        <v>2</v>
      </c>
      <c r="M41" s="1">
        <v>356</v>
      </c>
      <c r="N41" s="1">
        <v>2</v>
      </c>
      <c r="O41" t="str">
        <f t="shared" si="0"/>
        <v>Los Angeles Rams</v>
      </c>
      <c r="P41" t="str">
        <f t="shared" si="1"/>
        <v>Los Angeles Chargers</v>
      </c>
      <c r="Q41">
        <f t="shared" si="2"/>
        <v>35</v>
      </c>
      <c r="R41">
        <f t="shared" si="3"/>
        <v>23</v>
      </c>
      <c r="S41" s="132">
        <f t="shared" si="4"/>
        <v>43731</v>
      </c>
      <c r="T41" s="83" t="str">
        <f t="shared" si="5"/>
        <v>Los Angeles Chargers</v>
      </c>
      <c r="U41" s="84">
        <f t="shared" si="6"/>
        <v>23</v>
      </c>
      <c r="V41" s="83" t="str">
        <f t="shared" si="7"/>
        <v>Los Angeles Rams</v>
      </c>
      <c r="W41" s="84">
        <f t="shared" si="8"/>
        <v>35</v>
      </c>
      <c r="X41" s="83">
        <f t="shared" si="9"/>
        <v>58</v>
      </c>
      <c r="Y41" s="84">
        <f t="shared" si="10"/>
        <v>12</v>
      </c>
      <c r="Z41" s="85">
        <f t="shared" si="11"/>
        <v>0.74654467584347395</v>
      </c>
      <c r="AA41" s="86">
        <f t="shared" si="12"/>
        <v>0.67842533566662921</v>
      </c>
      <c r="AB41" s="8">
        <f t="shared" si="13"/>
        <v>0.46330002389191982</v>
      </c>
      <c r="AC41" s="34">
        <f t="shared" si="14"/>
        <v>29.79488560746756</v>
      </c>
      <c r="AD41" s="18">
        <f t="shared" si="15"/>
        <v>27.093215839348357</v>
      </c>
      <c r="AE41" s="85">
        <f t="shared" si="16"/>
        <v>2.5593206978461902E-2</v>
      </c>
      <c r="AF41" s="8">
        <f t="shared" si="17"/>
        <v>0.50639795252032505</v>
      </c>
      <c r="AG41" s="8">
        <f t="shared" si="18"/>
        <v>1.6037976199834027E-2</v>
      </c>
      <c r="AH41" s="34">
        <f t="shared" si="19"/>
        <v>22.615466758527738</v>
      </c>
      <c r="AI41" s="18">
        <f t="shared" si="20"/>
        <v>0.14786581379716493</v>
      </c>
      <c r="AJ41" s="18">
        <f t="shared" si="21"/>
        <v>7.1794188489398216</v>
      </c>
      <c r="AK41" s="18">
        <f t="shared" si="22"/>
        <v>6.2859731573775441</v>
      </c>
      <c r="AL41" s="8">
        <f t="shared" si="23"/>
        <v>1</v>
      </c>
      <c r="AM41" s="48">
        <f t="shared" si="28"/>
        <v>1</v>
      </c>
      <c r="AN41" s="48">
        <f t="shared" si="29"/>
        <v>1</v>
      </c>
      <c r="AO41" s="19">
        <f t="shared" si="24"/>
        <v>0.69882615542636883</v>
      </c>
      <c r="AP41" s="34">
        <f t="shared" si="25"/>
        <v>-5.7140268426224559</v>
      </c>
      <c r="AQ41" s="17">
        <f t="shared" si="26"/>
        <v>9.0705684655261742E-2</v>
      </c>
      <c r="AR41" s="14">
        <f t="shared" si="27"/>
        <v>-0.35835327236377168</v>
      </c>
      <c r="AS41" s="8"/>
      <c r="AT41" s="8"/>
      <c r="AU41" s="8"/>
      <c r="AV41" s="8"/>
      <c r="AW41" s="8"/>
      <c r="AX41" s="8"/>
      <c r="AY41" s="93"/>
      <c r="AZ41" s="34"/>
      <c r="BA41" s="8"/>
      <c r="BB41" s="8"/>
      <c r="BC41" s="8"/>
      <c r="BD41" s="8"/>
      <c r="BE41" s="8"/>
      <c r="BF41" s="34"/>
      <c r="BG41" s="34"/>
      <c r="BH41" s="34"/>
      <c r="BI41" s="8"/>
      <c r="BJ41" s="34"/>
      <c r="BK41" s="94"/>
      <c r="BL41" s="94"/>
      <c r="BM41" s="49"/>
      <c r="BN41" s="49"/>
      <c r="BO41" s="49"/>
      <c r="BP41" s="50"/>
      <c r="BQ41" s="50"/>
      <c r="BR41" s="50"/>
      <c r="BS41" s="91"/>
      <c r="BT41" s="50"/>
      <c r="BU41" s="50"/>
      <c r="BV41" s="50"/>
      <c r="BW41" s="51"/>
      <c r="BX41" s="50"/>
      <c r="BY41" s="50"/>
      <c r="BZ41" s="54"/>
      <c r="CA41" s="54"/>
      <c r="CB41" s="54"/>
      <c r="CC41" s="54"/>
      <c r="CD41" s="54"/>
      <c r="CE41" s="54"/>
      <c r="CF41" s="54"/>
      <c r="CG41" s="51"/>
      <c r="CH41" s="50"/>
      <c r="CI41" s="50"/>
      <c r="CJ41" s="49"/>
      <c r="CK41" s="49"/>
      <c r="CL41" s="49"/>
      <c r="CM41" s="66"/>
      <c r="CN41" s="66"/>
      <c r="CO41" s="66"/>
      <c r="CP41" s="66"/>
      <c r="CQ41" s="66"/>
      <c r="CR41" s="66"/>
      <c r="CS41" s="66"/>
      <c r="CT41" s="49"/>
      <c r="CU41" s="55"/>
      <c r="CV41" s="55"/>
      <c r="CW41" s="55"/>
      <c r="CX41" s="55"/>
      <c r="CY41" s="50"/>
      <c r="CZ41" s="55"/>
      <c r="DA41" s="55"/>
      <c r="DB41" s="56"/>
      <c r="DC41" s="57"/>
      <c r="DD41" s="57"/>
      <c r="DE41" s="57"/>
      <c r="DF41" s="57"/>
      <c r="DG41" s="57"/>
      <c r="DH41" s="57"/>
      <c r="DI41" s="58"/>
      <c r="DJ41" s="54"/>
      <c r="DK41" s="56"/>
      <c r="DL41" s="49"/>
      <c r="DM41" s="49"/>
      <c r="DN41" s="49"/>
      <c r="DO41" s="56"/>
      <c r="DP41" s="56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98"/>
      <c r="FB41" s="81"/>
      <c r="FC41" s="81"/>
      <c r="FD41" s="81"/>
      <c r="FE41" s="81"/>
      <c r="FF41" s="81"/>
      <c r="FG41" s="81"/>
    </row>
    <row r="42" spans="1:164">
      <c r="A42" s="2">
        <v>3</v>
      </c>
      <c r="B42" s="1" t="s">
        <v>122</v>
      </c>
      <c r="C42" s="133">
        <v>43731</v>
      </c>
      <c r="D42" s="1" t="s">
        <v>125</v>
      </c>
      <c r="E42" s="6" t="s">
        <v>97</v>
      </c>
      <c r="F42" s="1"/>
      <c r="G42" s="6" t="s">
        <v>85</v>
      </c>
      <c r="H42" s="6" t="s">
        <v>121</v>
      </c>
      <c r="I42" s="135">
        <v>20</v>
      </c>
      <c r="J42" s="1">
        <v>16</v>
      </c>
      <c r="K42" s="1">
        <v>379</v>
      </c>
      <c r="L42" s="1">
        <v>2</v>
      </c>
      <c r="M42" s="1">
        <v>209</v>
      </c>
      <c r="N42" s="1">
        <v>0</v>
      </c>
      <c r="O42" t="str">
        <f t="shared" si="0"/>
        <v>Philadelphia Eagles</v>
      </c>
      <c r="P42" t="str">
        <f t="shared" si="1"/>
        <v>Indianapolis Colts</v>
      </c>
      <c r="Q42">
        <f t="shared" si="2"/>
        <v>20</v>
      </c>
      <c r="R42">
        <f t="shared" si="3"/>
        <v>16</v>
      </c>
      <c r="S42" s="132">
        <f t="shared" si="4"/>
        <v>43731</v>
      </c>
      <c r="T42" s="83" t="str">
        <f t="shared" si="5"/>
        <v>Indianapolis Colts</v>
      </c>
      <c r="U42" s="84">
        <f t="shared" si="6"/>
        <v>16</v>
      </c>
      <c r="V42" s="83" t="str">
        <f t="shared" si="7"/>
        <v>Philadelphia Eagles</v>
      </c>
      <c r="W42" s="84">
        <f t="shared" si="8"/>
        <v>20</v>
      </c>
      <c r="X42" s="83">
        <f t="shared" si="9"/>
        <v>36</v>
      </c>
      <c r="Y42" s="84">
        <f t="shared" si="10"/>
        <v>4</v>
      </c>
      <c r="Z42" s="85">
        <f t="shared" si="11"/>
        <v>-0.83883473029762157</v>
      </c>
      <c r="AA42" s="86">
        <f t="shared" si="12"/>
        <v>0.30178026000736874</v>
      </c>
      <c r="AB42" s="8">
        <f t="shared" si="13"/>
        <v>-0.51928713983111963</v>
      </c>
      <c r="AC42" s="34">
        <f t="shared" si="14"/>
        <v>19.604471885070286</v>
      </c>
      <c r="AD42" s="18">
        <f t="shared" si="15"/>
        <v>0.15644248969985328</v>
      </c>
      <c r="AE42" s="85">
        <f t="shared" si="16"/>
        <v>-0.50840026881843747</v>
      </c>
      <c r="AF42" s="8">
        <f t="shared" si="17"/>
        <v>0.37556861467365193</v>
      </c>
      <c r="AG42" s="8">
        <f t="shared" si="18"/>
        <v>-0.31714019144924677</v>
      </c>
      <c r="AH42" s="34">
        <f t="shared" si="19"/>
        <v>19.281877787656676</v>
      </c>
      <c r="AI42" s="18">
        <f t="shared" si="20"/>
        <v>10.770721813114276</v>
      </c>
      <c r="AJ42" s="18">
        <f t="shared" si="21"/>
        <v>0.32259409741361011</v>
      </c>
      <c r="AK42" s="18">
        <f t="shared" si="22"/>
        <v>-7.1396588908670733E-2</v>
      </c>
      <c r="AL42" s="8">
        <f t="shared" si="23"/>
        <v>1</v>
      </c>
      <c r="AM42" s="48">
        <f t="shared" si="28"/>
        <v>0</v>
      </c>
      <c r="AN42" s="48">
        <f t="shared" si="29"/>
        <v>0</v>
      </c>
      <c r="AO42" s="19">
        <f t="shared" si="24"/>
        <v>0.49763912480851824</v>
      </c>
      <c r="AP42" s="34">
        <f t="shared" si="25"/>
        <v>-4.0713965889086712</v>
      </c>
      <c r="AQ42" s="17">
        <f t="shared" si="26"/>
        <v>0.25236644892315152</v>
      </c>
      <c r="AR42" s="14">
        <f t="shared" si="27"/>
        <v>-0.69788011362134506</v>
      </c>
      <c r="AS42" s="8"/>
      <c r="AT42" s="8"/>
      <c r="AU42" s="8"/>
      <c r="AV42" s="8"/>
      <c r="AW42" s="8"/>
      <c r="AX42" s="8"/>
      <c r="AY42" s="93"/>
      <c r="AZ42" s="34"/>
      <c r="BA42" s="8"/>
      <c r="BB42" s="8"/>
      <c r="BC42" s="8"/>
      <c r="BD42" s="8"/>
      <c r="BE42" s="8"/>
      <c r="BF42" s="34"/>
      <c r="BG42" s="34"/>
      <c r="BH42" s="34"/>
      <c r="BI42" s="8"/>
      <c r="BJ42" s="34"/>
      <c r="BK42" s="94"/>
      <c r="BL42" s="94"/>
      <c r="BM42" s="49"/>
      <c r="BN42" s="49"/>
      <c r="BO42" s="49"/>
      <c r="BP42" s="50"/>
      <c r="BQ42" s="50"/>
      <c r="BR42" s="50"/>
      <c r="BS42" s="91"/>
      <c r="BT42" s="50"/>
      <c r="BU42" s="50"/>
      <c r="BV42" s="50"/>
      <c r="BW42" s="51"/>
      <c r="BX42" s="50"/>
      <c r="BY42" s="50"/>
      <c r="BZ42" s="54"/>
      <c r="CA42" s="54"/>
      <c r="CB42" s="54"/>
      <c r="CC42" s="54"/>
      <c r="CD42" s="54"/>
      <c r="CE42" s="54"/>
      <c r="CF42" s="54"/>
      <c r="CG42" s="51"/>
      <c r="CH42" s="50"/>
      <c r="CI42" s="50"/>
      <c r="CJ42" s="49"/>
      <c r="CK42" s="49"/>
      <c r="CL42" s="49"/>
      <c r="CM42" s="66"/>
      <c r="CN42" s="66"/>
      <c r="CO42" s="66"/>
      <c r="CP42" s="66"/>
      <c r="CQ42" s="66"/>
      <c r="CR42" s="66"/>
      <c r="CS42" s="66"/>
      <c r="CT42" s="49"/>
      <c r="CU42" s="55"/>
      <c r="CV42" s="55"/>
      <c r="CW42" s="55"/>
      <c r="CX42" s="55"/>
      <c r="CY42" s="50"/>
      <c r="CZ42" s="55"/>
      <c r="DA42" s="55"/>
      <c r="DB42" s="56"/>
      <c r="DC42" s="57"/>
      <c r="DD42" s="57"/>
      <c r="DE42" s="57"/>
      <c r="DF42" s="57"/>
      <c r="DG42" s="57"/>
      <c r="DH42" s="57"/>
      <c r="DI42" s="58"/>
      <c r="DJ42" s="54"/>
      <c r="DK42" s="56"/>
      <c r="DL42" s="49"/>
      <c r="DM42" s="49"/>
      <c r="DN42" s="49"/>
      <c r="DO42" s="56"/>
      <c r="DP42" s="56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1"/>
    </row>
    <row r="43" spans="1:164">
      <c r="A43" s="2">
        <v>3</v>
      </c>
      <c r="B43" s="1" t="s">
        <v>122</v>
      </c>
      <c r="C43" s="133">
        <v>43731</v>
      </c>
      <c r="D43" s="1" t="s">
        <v>125</v>
      </c>
      <c r="E43" s="6" t="s">
        <v>87</v>
      </c>
      <c r="F43" s="1"/>
      <c r="G43" s="6" t="s">
        <v>99</v>
      </c>
      <c r="H43" s="6" t="s">
        <v>121</v>
      </c>
      <c r="I43" s="135">
        <v>38</v>
      </c>
      <c r="J43" s="1">
        <v>27</v>
      </c>
      <c r="K43" s="1">
        <v>384</v>
      </c>
      <c r="L43" s="1">
        <v>0</v>
      </c>
      <c r="M43" s="1">
        <v>406</v>
      </c>
      <c r="N43" s="1">
        <v>0</v>
      </c>
      <c r="O43" t="str">
        <f t="shared" si="0"/>
        <v>Kansas City Chiefs</v>
      </c>
      <c r="P43" t="str">
        <f t="shared" si="1"/>
        <v>San Francisco 49ers</v>
      </c>
      <c r="Q43">
        <f t="shared" si="2"/>
        <v>38</v>
      </c>
      <c r="R43">
        <f t="shared" si="3"/>
        <v>27</v>
      </c>
      <c r="S43" s="132">
        <f t="shared" si="4"/>
        <v>43731</v>
      </c>
      <c r="T43" s="83" t="str">
        <f t="shared" si="5"/>
        <v>San Francisco 49ers</v>
      </c>
      <c r="U43" s="84">
        <f t="shared" si="6"/>
        <v>27</v>
      </c>
      <c r="V43" s="83" t="str">
        <f t="shared" si="7"/>
        <v>Kansas City Chiefs</v>
      </c>
      <c r="W43" s="84">
        <f t="shared" si="8"/>
        <v>38</v>
      </c>
      <c r="X43" s="83">
        <f t="shared" si="9"/>
        <v>65</v>
      </c>
      <c r="Y43" s="84">
        <f t="shared" si="10"/>
        <v>11</v>
      </c>
      <c r="Z43" s="85">
        <f t="shared" si="11"/>
        <v>0.6280010976508249</v>
      </c>
      <c r="AA43" s="86">
        <f t="shared" si="12"/>
        <v>0.65203607910845995</v>
      </c>
      <c r="AB43" s="8">
        <f t="shared" si="13"/>
        <v>0.39082331263017944</v>
      </c>
      <c r="AC43" s="34">
        <f t="shared" si="14"/>
        <v>29.04322946919946</v>
      </c>
      <c r="AD43" s="18">
        <f t="shared" si="15"/>
        <v>80.22373834141699</v>
      </c>
      <c r="AE43" s="85">
        <f t="shared" si="16"/>
        <v>-2.2028178329610841</v>
      </c>
      <c r="AF43" s="8">
        <f t="shared" si="17"/>
        <v>9.9497732028458186E-2</v>
      </c>
      <c r="AG43" s="8">
        <f t="shared" si="18"/>
        <v>-1.284418783761228</v>
      </c>
      <c r="AH43" s="34">
        <f t="shared" si="19"/>
        <v>9.6038449506218342</v>
      </c>
      <c r="AI43" s="18">
        <f t="shared" si="20"/>
        <v>302.62621050200545</v>
      </c>
      <c r="AJ43" s="18">
        <f t="shared" si="21"/>
        <v>19.439384518577626</v>
      </c>
      <c r="AK43" s="18">
        <f t="shared" si="22"/>
        <v>17.652915971734092</v>
      </c>
      <c r="AL43" s="8">
        <f t="shared" si="23"/>
        <v>1</v>
      </c>
      <c r="AM43" s="48">
        <f t="shared" si="28"/>
        <v>1</v>
      </c>
      <c r="AN43" s="48">
        <f t="shared" si="29"/>
        <v>1</v>
      </c>
      <c r="AO43" s="19">
        <f t="shared" si="24"/>
        <v>0.92829403640768415</v>
      </c>
      <c r="AP43" s="34">
        <f t="shared" si="25"/>
        <v>6.6529159717340924</v>
      </c>
      <c r="AQ43" s="17">
        <f t="shared" si="26"/>
        <v>5.1417452147025254E-3</v>
      </c>
      <c r="AR43" s="14">
        <f t="shared" si="27"/>
        <v>-7.4406746804917212E-2</v>
      </c>
      <c r="AS43" s="8"/>
      <c r="AT43" s="8"/>
      <c r="AU43" s="8"/>
      <c r="AV43" s="8"/>
      <c r="AW43" s="8"/>
      <c r="AX43" s="8"/>
      <c r="AY43" s="93"/>
      <c r="AZ43" s="34"/>
      <c r="BA43" s="8"/>
      <c r="BB43" s="8"/>
      <c r="BC43" s="8"/>
      <c r="BD43" s="8"/>
      <c r="BE43" s="8"/>
      <c r="BF43" s="34"/>
      <c r="BG43" s="34"/>
      <c r="BH43" s="34"/>
      <c r="BI43" s="8"/>
      <c r="BJ43" s="34"/>
      <c r="BK43" s="94"/>
      <c r="BL43" s="94"/>
      <c r="BM43" s="49"/>
      <c r="BN43" s="49"/>
      <c r="BO43" s="49"/>
      <c r="BP43" s="50"/>
      <c r="BQ43" s="50"/>
      <c r="BR43" s="50"/>
      <c r="BS43" s="91"/>
      <c r="BT43" s="50"/>
      <c r="BU43" s="50"/>
      <c r="BV43" s="50"/>
      <c r="BW43" s="51"/>
      <c r="BX43" s="50"/>
      <c r="BY43" s="50"/>
      <c r="BZ43" s="54"/>
      <c r="CA43" s="54"/>
      <c r="CB43" s="54"/>
      <c r="CC43" s="54"/>
      <c r="CD43" s="54"/>
      <c r="CE43" s="54"/>
      <c r="CF43" s="54"/>
      <c r="CG43" s="51"/>
      <c r="CH43" s="50"/>
      <c r="CI43" s="50"/>
      <c r="CJ43" s="49"/>
      <c r="CK43" s="49"/>
      <c r="CL43" s="49"/>
      <c r="CM43" s="66"/>
      <c r="CN43" s="66"/>
      <c r="CO43" s="66"/>
      <c r="CP43" s="66"/>
      <c r="CQ43" s="66"/>
      <c r="CR43" s="66"/>
      <c r="CS43" s="66"/>
      <c r="CT43" s="49"/>
      <c r="CU43" s="55"/>
      <c r="CV43" s="55"/>
      <c r="CW43" s="55"/>
      <c r="CX43" s="55"/>
      <c r="CY43" s="50"/>
      <c r="CZ43" s="55"/>
      <c r="DA43" s="55"/>
      <c r="DB43" s="56"/>
      <c r="DC43" s="57"/>
      <c r="DD43" s="57"/>
      <c r="DE43" s="57"/>
      <c r="DF43" s="57"/>
      <c r="DG43" s="57"/>
      <c r="DH43" s="57"/>
      <c r="DI43" s="58"/>
      <c r="DJ43" s="54"/>
      <c r="DK43" s="56"/>
      <c r="DL43" s="49"/>
      <c r="DM43" s="49"/>
      <c r="DN43" s="49"/>
      <c r="DO43" s="56"/>
      <c r="DP43" s="56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81"/>
      <c r="ED43" s="81"/>
      <c r="EE43" s="81"/>
      <c r="EF43" s="81"/>
      <c r="EG43" s="81"/>
      <c r="EH43" s="81"/>
      <c r="EI43" s="81"/>
      <c r="EJ43" s="12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1"/>
      <c r="FB43" s="81"/>
      <c r="FC43" s="81"/>
      <c r="FD43" s="81"/>
      <c r="FE43" s="81"/>
      <c r="FF43" s="81"/>
      <c r="FG43" s="81"/>
    </row>
    <row r="44" spans="1:164">
      <c r="A44" s="2">
        <v>3</v>
      </c>
      <c r="B44" s="1" t="s">
        <v>122</v>
      </c>
      <c r="C44" s="133">
        <v>43731</v>
      </c>
      <c r="D44" s="1" t="s">
        <v>125</v>
      </c>
      <c r="E44" s="6" t="s">
        <v>75</v>
      </c>
      <c r="F44" s="1" t="s">
        <v>10</v>
      </c>
      <c r="G44" s="6" t="s">
        <v>91</v>
      </c>
      <c r="H44" s="6" t="s">
        <v>121</v>
      </c>
      <c r="I44" s="135">
        <v>27</v>
      </c>
      <c r="J44" s="1">
        <v>6</v>
      </c>
      <c r="K44" s="1">
        <v>292</v>
      </c>
      <c r="L44" s="1">
        <v>0</v>
      </c>
      <c r="M44" s="1">
        <v>292</v>
      </c>
      <c r="N44" s="1">
        <v>3</v>
      </c>
      <c r="O44" t="str">
        <f t="shared" si="0"/>
        <v>Minnesota Vikings</v>
      </c>
      <c r="P44" t="str">
        <f t="shared" si="1"/>
        <v>Buffalo Bills</v>
      </c>
      <c r="Q44">
        <f t="shared" si="2"/>
        <v>6</v>
      </c>
      <c r="R44">
        <f t="shared" si="3"/>
        <v>27</v>
      </c>
      <c r="S44" s="132">
        <f t="shared" si="4"/>
        <v>43731</v>
      </c>
      <c r="T44" s="83" t="str">
        <f t="shared" si="5"/>
        <v>Buffalo Bills</v>
      </c>
      <c r="U44" s="84">
        <f t="shared" si="6"/>
        <v>27</v>
      </c>
      <c r="V44" s="83" t="str">
        <f t="shared" si="7"/>
        <v>Minnesota Vikings</v>
      </c>
      <c r="W44" s="84">
        <f t="shared" si="8"/>
        <v>6</v>
      </c>
      <c r="X44" s="83">
        <f t="shared" si="9"/>
        <v>33</v>
      </c>
      <c r="Y44" s="84">
        <f t="shared" si="10"/>
        <v>-21</v>
      </c>
      <c r="Z44" s="85">
        <f t="shared" si="11"/>
        <v>-3.4580004188908386E-2</v>
      </c>
      <c r="AA44" s="86">
        <f t="shared" si="12"/>
        <v>0.49135586030733552</v>
      </c>
      <c r="AB44" s="8">
        <f t="shared" si="13"/>
        <v>-2.1669340687833487E-2</v>
      </c>
      <c r="AC44" s="34">
        <f t="shared" si="14"/>
        <v>24.76526721816321</v>
      </c>
      <c r="AD44" s="18">
        <f t="shared" si="15"/>
        <v>352.1352537690708</v>
      </c>
      <c r="AE44" s="85">
        <f t="shared" si="16"/>
        <v>-1.3658068298730008</v>
      </c>
      <c r="AF44" s="8">
        <f t="shared" si="17"/>
        <v>0.20329816098932504</v>
      </c>
      <c r="AG44" s="8">
        <f t="shared" si="18"/>
        <v>-0.8298982366187666</v>
      </c>
      <c r="AH44" s="34">
        <f t="shared" si="19"/>
        <v>14.151515927023427</v>
      </c>
      <c r="AI44" s="18">
        <f t="shared" si="20"/>
        <v>165.08354297353267</v>
      </c>
      <c r="AJ44" s="18">
        <f t="shared" si="21"/>
        <v>10.613751291139783</v>
      </c>
      <c r="AK44" s="18">
        <f t="shared" si="22"/>
        <v>9.4701468759593936</v>
      </c>
      <c r="AL44" s="8">
        <f t="shared" si="23"/>
        <v>0</v>
      </c>
      <c r="AM44" s="48">
        <f t="shared" si="28"/>
        <v>1</v>
      </c>
      <c r="AN44" s="48">
        <f t="shared" si="29"/>
        <v>0</v>
      </c>
      <c r="AO44" s="19">
        <f t="shared" si="24"/>
        <v>0.78376001764685266</v>
      </c>
      <c r="AP44" s="34">
        <f t="shared" si="25"/>
        <v>30.470146875959394</v>
      </c>
      <c r="AQ44" s="17">
        <f t="shared" si="26"/>
        <v>0.61427976526179484</v>
      </c>
      <c r="AR44" s="14">
        <f t="shared" si="27"/>
        <v>-1.5313664586216649</v>
      </c>
      <c r="AS44" s="8"/>
      <c r="AT44" s="8"/>
      <c r="AU44" s="8"/>
      <c r="AV44" s="8"/>
      <c r="AW44" s="8"/>
      <c r="AX44" s="8"/>
      <c r="AY44" s="93"/>
      <c r="AZ44" s="34"/>
      <c r="BA44" s="8"/>
      <c r="BB44" s="8"/>
      <c r="BC44" s="8"/>
      <c r="BD44" s="8"/>
      <c r="BE44" s="8"/>
      <c r="BF44" s="34"/>
      <c r="BG44" s="34"/>
      <c r="BH44" s="34"/>
      <c r="BI44" s="8"/>
      <c r="BJ44" s="34"/>
      <c r="BK44" s="94"/>
      <c r="BL44" s="94"/>
      <c r="BM44" s="49"/>
      <c r="BN44" s="49"/>
      <c r="BO44" s="49"/>
      <c r="BP44" s="50"/>
      <c r="BQ44" s="50"/>
      <c r="BR44" s="50"/>
      <c r="BS44" s="91"/>
      <c r="BT44" s="50"/>
      <c r="BU44" s="50"/>
      <c r="BV44" s="50"/>
      <c r="BW44" s="51"/>
      <c r="BX44" s="50"/>
      <c r="BY44" s="50"/>
      <c r="BZ44" s="54"/>
      <c r="CA44" s="54"/>
      <c r="CB44" s="54"/>
      <c r="CC44" s="54"/>
      <c r="CD44" s="54"/>
      <c r="CE44" s="54"/>
      <c r="CF44" s="54"/>
      <c r="CG44" s="51"/>
      <c r="CH44" s="50"/>
      <c r="CI44" s="50"/>
      <c r="CJ44" s="49"/>
      <c r="CK44" s="49"/>
      <c r="CL44" s="49"/>
      <c r="CM44" s="66"/>
      <c r="CN44" s="66"/>
      <c r="CO44" s="66"/>
      <c r="CP44" s="66"/>
      <c r="CQ44" s="66"/>
      <c r="CR44" s="66"/>
      <c r="CS44" s="66"/>
      <c r="CT44" s="49"/>
      <c r="CU44" s="55"/>
      <c r="CV44" s="55"/>
      <c r="CW44" s="55"/>
      <c r="CX44" s="55"/>
      <c r="CY44" s="50"/>
      <c r="CZ44" s="55"/>
      <c r="DA44" s="55"/>
      <c r="DB44" s="56"/>
      <c r="DC44" s="57"/>
      <c r="DD44" s="57"/>
      <c r="DE44" s="57"/>
      <c r="DF44" s="57"/>
      <c r="DG44" s="57"/>
      <c r="DH44" s="57"/>
      <c r="DI44" s="58"/>
      <c r="DJ44" s="54"/>
      <c r="DK44" s="56"/>
      <c r="DL44" s="49"/>
      <c r="DM44" s="49"/>
      <c r="DN44" s="49"/>
      <c r="DO44" s="56"/>
      <c r="DP44" s="56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81"/>
      <c r="FF44" s="81"/>
      <c r="FG44" s="81"/>
    </row>
    <row r="45" spans="1:164">
      <c r="A45" s="2">
        <v>3</v>
      </c>
      <c r="B45" s="1" t="s">
        <v>122</v>
      </c>
      <c r="C45" s="133">
        <v>43731</v>
      </c>
      <c r="D45" s="1" t="s">
        <v>125</v>
      </c>
      <c r="E45" s="6" t="s">
        <v>102</v>
      </c>
      <c r="F45" s="1" t="s">
        <v>10</v>
      </c>
      <c r="G45" s="6" t="s">
        <v>86</v>
      </c>
      <c r="H45" s="6" t="s">
        <v>121</v>
      </c>
      <c r="I45" s="135">
        <v>9</v>
      </c>
      <c r="J45" s="1">
        <v>6</v>
      </c>
      <c r="K45" s="1">
        <v>233</v>
      </c>
      <c r="L45" s="1">
        <v>0</v>
      </c>
      <c r="M45" s="1">
        <v>232</v>
      </c>
      <c r="N45" s="1">
        <v>1</v>
      </c>
      <c r="O45" t="str">
        <f t="shared" si="0"/>
        <v>Jacksonville Jaguars</v>
      </c>
      <c r="P45" t="str">
        <f t="shared" si="1"/>
        <v>Tennessee Titans</v>
      </c>
      <c r="Q45">
        <f t="shared" si="2"/>
        <v>6</v>
      </c>
      <c r="R45">
        <f t="shared" si="3"/>
        <v>9</v>
      </c>
      <c r="S45" s="132">
        <f t="shared" si="4"/>
        <v>43731</v>
      </c>
      <c r="T45" s="83" t="str">
        <f t="shared" si="5"/>
        <v>Tennessee Titans</v>
      </c>
      <c r="U45" s="84">
        <f t="shared" si="6"/>
        <v>9</v>
      </c>
      <c r="V45" s="83" t="str">
        <f t="shared" si="7"/>
        <v>Jacksonville Jaguars</v>
      </c>
      <c r="W45" s="84">
        <f t="shared" si="8"/>
        <v>6</v>
      </c>
      <c r="X45" s="83">
        <f t="shared" si="9"/>
        <v>15</v>
      </c>
      <c r="Y45" s="84">
        <f t="shared" si="10"/>
        <v>-3</v>
      </c>
      <c r="Z45" s="85">
        <f t="shared" si="11"/>
        <v>-0.94407133487242012</v>
      </c>
      <c r="AA45" s="86">
        <f t="shared" si="12"/>
        <v>0.28007868598703733</v>
      </c>
      <c r="AB45" s="8">
        <f t="shared" si="13"/>
        <v>-0.58260777235845085</v>
      </c>
      <c r="AC45" s="34">
        <f t="shared" si="14"/>
        <v>18.947773460299015</v>
      </c>
      <c r="AD45" s="18">
        <f t="shared" si="15"/>
        <v>167.64483757922352</v>
      </c>
      <c r="AE45" s="85">
        <f t="shared" si="16"/>
        <v>-0.36038026348940155</v>
      </c>
      <c r="AF45" s="8">
        <f t="shared" si="17"/>
        <v>0.41086751799130661</v>
      </c>
      <c r="AG45" s="8">
        <f t="shared" si="18"/>
        <v>-0.22531396562200379</v>
      </c>
      <c r="AH45" s="34">
        <f t="shared" si="19"/>
        <v>20.200638148860246</v>
      </c>
      <c r="AI45" s="18">
        <f t="shared" si="20"/>
        <v>125.45429494170349</v>
      </c>
      <c r="AJ45" s="18">
        <f t="shared" si="21"/>
        <v>-1.2528646885612318</v>
      </c>
      <c r="AK45" s="18">
        <f t="shared" si="22"/>
        <v>-1.5320980630491507</v>
      </c>
      <c r="AL45" s="8">
        <f t="shared" si="23"/>
        <v>0</v>
      </c>
      <c r="AM45" s="48">
        <f t="shared" si="28"/>
        <v>0</v>
      </c>
      <c r="AN45" s="48">
        <f t="shared" si="29"/>
        <v>1</v>
      </c>
      <c r="AO45" s="19">
        <f t="shared" si="24"/>
        <v>0.44947356941298355</v>
      </c>
      <c r="AP45" s="34">
        <f t="shared" si="25"/>
        <v>1.4679019369508493</v>
      </c>
      <c r="AQ45" s="17">
        <f t="shared" si="26"/>
        <v>0.20202648960084815</v>
      </c>
      <c r="AR45" s="14">
        <f t="shared" si="27"/>
        <v>-0.59688031200642411</v>
      </c>
      <c r="AS45" s="8"/>
      <c r="AT45" s="8"/>
      <c r="AU45" s="8"/>
      <c r="AV45" s="8"/>
      <c r="AW45" s="8"/>
      <c r="AX45" s="8"/>
      <c r="AY45" s="93"/>
      <c r="AZ45" s="34"/>
      <c r="BA45" s="8"/>
      <c r="BB45" s="8"/>
      <c r="BC45" s="8"/>
      <c r="BD45" s="8"/>
      <c r="BE45" s="8"/>
      <c r="BF45" s="34"/>
      <c r="BG45" s="34"/>
      <c r="BH45" s="34"/>
      <c r="BI45" s="8"/>
      <c r="BJ45" s="34"/>
      <c r="BK45" s="94"/>
      <c r="BL45" s="94"/>
      <c r="BM45" s="49"/>
      <c r="BN45" s="49"/>
      <c r="BO45" s="49"/>
      <c r="BP45" s="50"/>
      <c r="BQ45" s="50"/>
      <c r="BR45" s="50"/>
      <c r="BS45" s="91"/>
      <c r="BT45" s="50"/>
      <c r="BU45" s="50"/>
      <c r="BV45" s="50"/>
      <c r="BW45" s="51"/>
      <c r="BX45" s="50"/>
      <c r="BY45" s="50"/>
      <c r="BZ45" s="54"/>
      <c r="CA45" s="54"/>
      <c r="CB45" s="54"/>
      <c r="CC45" s="54"/>
      <c r="CD45" s="54"/>
      <c r="CE45" s="54"/>
      <c r="CF45" s="54"/>
      <c r="CG45" s="51"/>
      <c r="CH45" s="50"/>
      <c r="CI45" s="50"/>
      <c r="CJ45" s="49"/>
      <c r="CK45" s="49"/>
      <c r="CL45" s="49"/>
      <c r="CM45" s="66"/>
      <c r="CN45" s="66"/>
      <c r="CO45" s="66"/>
      <c r="CP45" s="66"/>
      <c r="CQ45" s="66"/>
      <c r="CR45" s="66"/>
      <c r="CS45" s="66"/>
      <c r="CT45" s="49"/>
      <c r="CU45" s="55"/>
      <c r="CV45" s="55"/>
      <c r="CW45" s="55"/>
      <c r="CX45" s="55"/>
      <c r="CY45" s="50"/>
      <c r="CZ45" s="55"/>
      <c r="DA45" s="55"/>
      <c r="DB45" s="56"/>
      <c r="DC45" s="57"/>
      <c r="DD45" s="57"/>
      <c r="DE45" s="57"/>
      <c r="DF45" s="57"/>
      <c r="DG45" s="57"/>
      <c r="DH45" s="57"/>
      <c r="DI45" s="58"/>
      <c r="DJ45" s="54"/>
      <c r="DK45" s="56"/>
      <c r="DL45" s="49"/>
      <c r="DM45" s="49"/>
      <c r="DN45" s="49"/>
      <c r="DO45" s="56"/>
      <c r="DP45" s="56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81"/>
      <c r="ED45" s="81"/>
      <c r="EE45" s="81"/>
      <c r="EF45" s="81"/>
      <c r="EG45" s="81"/>
      <c r="EH45" s="81"/>
      <c r="EI45" s="81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1"/>
      <c r="FB45" s="81"/>
      <c r="FC45" s="81"/>
      <c r="FD45" s="81"/>
      <c r="FE45" s="81"/>
      <c r="FF45" s="81"/>
      <c r="FG45" s="81"/>
    </row>
    <row r="46" spans="1:164">
      <c r="A46" s="2">
        <v>3</v>
      </c>
      <c r="B46" s="1" t="s">
        <v>122</v>
      </c>
      <c r="C46" s="133">
        <v>43731</v>
      </c>
      <c r="D46" s="1" t="s">
        <v>125</v>
      </c>
      <c r="E46" s="6" t="s">
        <v>93</v>
      </c>
      <c r="F46" s="1" t="s">
        <v>10</v>
      </c>
      <c r="G46" s="6" t="s">
        <v>73</v>
      </c>
      <c r="H46" s="6" t="s">
        <v>121</v>
      </c>
      <c r="I46" s="135">
        <v>43</v>
      </c>
      <c r="J46" s="1">
        <v>37</v>
      </c>
      <c r="K46" s="1">
        <v>534</v>
      </c>
      <c r="L46" s="1">
        <v>0</v>
      </c>
      <c r="M46" s="1">
        <v>407</v>
      </c>
      <c r="N46" s="1">
        <v>0</v>
      </c>
      <c r="O46" t="str">
        <f t="shared" si="0"/>
        <v>Atlanta Falcons</v>
      </c>
      <c r="P46" t="str">
        <f t="shared" si="1"/>
        <v>New Orleans Saints</v>
      </c>
      <c r="Q46">
        <f t="shared" si="2"/>
        <v>37</v>
      </c>
      <c r="R46">
        <f t="shared" si="3"/>
        <v>43</v>
      </c>
      <c r="S46" s="132">
        <f t="shared" si="4"/>
        <v>43731</v>
      </c>
      <c r="T46" s="83" t="str">
        <f t="shared" si="5"/>
        <v>New Orleans Saints</v>
      </c>
      <c r="U46" s="84">
        <f t="shared" si="6"/>
        <v>43</v>
      </c>
      <c r="V46" s="83" t="str">
        <f t="shared" si="7"/>
        <v>Atlanta Falcons</v>
      </c>
      <c r="W46" s="84">
        <f t="shared" si="8"/>
        <v>37</v>
      </c>
      <c r="X46" s="83">
        <f t="shared" si="9"/>
        <v>80</v>
      </c>
      <c r="Y46" s="84">
        <f t="shared" si="10"/>
        <v>-6</v>
      </c>
      <c r="Z46" s="85">
        <f t="shared" si="11"/>
        <v>-1.027666683086381</v>
      </c>
      <c r="AA46" s="86">
        <f t="shared" si="12"/>
        <v>0.26353671631790043</v>
      </c>
      <c r="AB46" s="8">
        <f t="shared" si="13"/>
        <v>-0.63247975597139172</v>
      </c>
      <c r="AC46" s="34">
        <f t="shared" si="14"/>
        <v>18.43055100417935</v>
      </c>
      <c r="AD46" s="18">
        <f t="shared" si="15"/>
        <v>344.82443600838457</v>
      </c>
      <c r="AE46" s="85">
        <f t="shared" si="16"/>
        <v>1.2293752900729022</v>
      </c>
      <c r="AF46" s="8">
        <f t="shared" si="17"/>
        <v>0.77370921671841741</v>
      </c>
      <c r="AG46" s="8">
        <f t="shared" si="18"/>
        <v>0.7511181283759425</v>
      </c>
      <c r="AH46" s="34">
        <f t="shared" si="19"/>
        <v>29.970255655084223</v>
      </c>
      <c r="AI46" s="18">
        <f t="shared" si="20"/>
        <v>169.77423769386468</v>
      </c>
      <c r="AJ46" s="18">
        <f t="shared" si="21"/>
        <v>-11.539704650904874</v>
      </c>
      <c r="AK46" s="18">
        <f t="shared" si="22"/>
        <v>-11.069638766118043</v>
      </c>
      <c r="AL46" s="8">
        <f t="shared" si="23"/>
        <v>0</v>
      </c>
      <c r="AM46" s="48">
        <f t="shared" si="28"/>
        <v>0</v>
      </c>
      <c r="AN46" s="48">
        <f t="shared" si="29"/>
        <v>1</v>
      </c>
      <c r="AO46" s="19">
        <f t="shared" si="24"/>
        <v>0.17943182032893878</v>
      </c>
      <c r="AP46" s="34">
        <f t="shared" si="25"/>
        <v>-5.0696387661180431</v>
      </c>
      <c r="AQ46" s="17">
        <f t="shared" si="26"/>
        <v>3.2195778146556567E-2</v>
      </c>
      <c r="AR46" s="14">
        <f t="shared" si="27"/>
        <v>-0.19775827663174289</v>
      </c>
      <c r="AS46" s="8"/>
      <c r="AT46" s="8"/>
      <c r="AU46" s="8"/>
      <c r="AV46" s="8"/>
      <c r="AW46" s="8"/>
      <c r="AX46" s="8"/>
      <c r="AY46" s="93"/>
      <c r="AZ46" s="34"/>
      <c r="BA46" s="8"/>
      <c r="BB46" s="8"/>
      <c r="BC46" s="8"/>
      <c r="BD46" s="8"/>
      <c r="BE46" s="8"/>
      <c r="BF46" s="34"/>
      <c r="BG46" s="34"/>
      <c r="BH46" s="34"/>
      <c r="BI46" s="8"/>
      <c r="BJ46" s="34"/>
      <c r="BK46" s="94"/>
      <c r="BL46" s="94"/>
      <c r="BM46" s="49"/>
      <c r="BN46" s="49"/>
      <c r="BO46" s="49"/>
      <c r="BP46" s="50"/>
      <c r="BQ46" s="50"/>
      <c r="BR46" s="50"/>
      <c r="BS46" s="91"/>
      <c r="BT46" s="50"/>
      <c r="BU46" s="50"/>
      <c r="BV46" s="50"/>
      <c r="BW46" s="51"/>
      <c r="BX46" s="50"/>
      <c r="BY46" s="50"/>
      <c r="BZ46" s="54"/>
      <c r="CA46" s="54"/>
      <c r="CB46" s="54"/>
      <c r="CC46" s="54"/>
      <c r="CD46" s="54"/>
      <c r="CE46" s="54"/>
      <c r="CF46" s="54"/>
      <c r="CG46" s="51"/>
      <c r="CH46" s="50"/>
      <c r="CI46" s="50"/>
      <c r="CJ46" s="49"/>
      <c r="CK46" s="49"/>
      <c r="CL46" s="49"/>
      <c r="CM46" s="66"/>
      <c r="CN46" s="66"/>
      <c r="CO46" s="66"/>
      <c r="CP46" s="66"/>
      <c r="CQ46" s="66"/>
      <c r="CR46" s="66"/>
      <c r="CS46" s="66"/>
      <c r="CT46" s="49"/>
      <c r="CU46" s="55"/>
      <c r="CV46" s="55"/>
      <c r="CW46" s="55"/>
      <c r="CX46" s="55"/>
      <c r="CY46" s="50"/>
      <c r="CZ46" s="55"/>
      <c r="DA46" s="55"/>
      <c r="DB46" s="56"/>
      <c r="DC46" s="57"/>
      <c r="DD46" s="57"/>
      <c r="DE46" s="57"/>
      <c r="DF46" s="57"/>
      <c r="DG46" s="57"/>
      <c r="DH46" s="57"/>
      <c r="DI46" s="58"/>
      <c r="DJ46" s="54"/>
      <c r="DK46" s="56"/>
      <c r="DL46" s="49"/>
      <c r="DM46" s="49"/>
      <c r="DN46" s="49"/>
      <c r="DO46" s="56"/>
      <c r="DP46" s="56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81"/>
      <c r="ED46" s="81"/>
      <c r="EE46" s="81"/>
      <c r="EF46" s="81"/>
      <c r="EG46" s="81"/>
      <c r="EH46" s="81"/>
      <c r="EI46" s="81"/>
      <c r="EJ46" s="81"/>
      <c r="EK46" s="81"/>
      <c r="EL46" s="81"/>
      <c r="EM46" s="81"/>
      <c r="EN46" s="81"/>
      <c r="EO46" s="81"/>
      <c r="EP46" s="81"/>
      <c r="EQ46" s="81"/>
      <c r="ER46" s="81"/>
      <c r="ES46" s="81"/>
      <c r="ET46" s="81"/>
      <c r="EU46" s="81"/>
      <c r="EV46" s="81"/>
      <c r="EW46" s="81"/>
      <c r="EX46" s="81"/>
      <c r="EY46" s="81"/>
      <c r="EZ46" s="81"/>
      <c r="FA46" s="81"/>
      <c r="FB46" s="81"/>
      <c r="FC46" s="81"/>
      <c r="FD46" s="81"/>
      <c r="FE46" s="81"/>
      <c r="FF46" s="81"/>
      <c r="FG46" s="81"/>
    </row>
    <row r="47" spans="1:164">
      <c r="A47" s="2">
        <v>3</v>
      </c>
      <c r="B47" s="1" t="s">
        <v>122</v>
      </c>
      <c r="C47" s="133">
        <v>43731</v>
      </c>
      <c r="D47" s="1" t="s">
        <v>125</v>
      </c>
      <c r="E47" s="6" t="s">
        <v>74</v>
      </c>
      <c r="F47" s="1"/>
      <c r="G47" s="6" t="s">
        <v>81</v>
      </c>
      <c r="H47" s="6" t="s">
        <v>121</v>
      </c>
      <c r="I47" s="135">
        <v>27</v>
      </c>
      <c r="J47" s="1">
        <v>14</v>
      </c>
      <c r="K47" s="1">
        <v>342</v>
      </c>
      <c r="L47" s="1">
        <v>0</v>
      </c>
      <c r="M47" s="1">
        <v>293</v>
      </c>
      <c r="N47" s="1">
        <v>1</v>
      </c>
      <c r="O47" t="str">
        <f t="shared" si="0"/>
        <v>Baltimore Ravens</v>
      </c>
      <c r="P47" t="str">
        <f t="shared" si="1"/>
        <v>Denver Broncos</v>
      </c>
      <c r="Q47">
        <f t="shared" si="2"/>
        <v>27</v>
      </c>
      <c r="R47">
        <f t="shared" si="3"/>
        <v>14</v>
      </c>
      <c r="S47" s="132">
        <f t="shared" si="4"/>
        <v>43731</v>
      </c>
      <c r="T47" s="83" t="str">
        <f t="shared" si="5"/>
        <v>Denver Broncos</v>
      </c>
      <c r="U47" s="84">
        <f t="shared" si="6"/>
        <v>14</v>
      </c>
      <c r="V47" s="83" t="str">
        <f t="shared" si="7"/>
        <v>Baltimore Ravens</v>
      </c>
      <c r="W47" s="84">
        <f t="shared" si="8"/>
        <v>27</v>
      </c>
      <c r="X47" s="83">
        <f t="shared" si="9"/>
        <v>41</v>
      </c>
      <c r="Y47" s="84">
        <f t="shared" si="10"/>
        <v>13</v>
      </c>
      <c r="Z47" s="85">
        <f t="shared" si="11"/>
        <v>0.8676303125902427</v>
      </c>
      <c r="AA47" s="86">
        <f t="shared" si="12"/>
        <v>0.70425237621899051</v>
      </c>
      <c r="AB47" s="8">
        <f t="shared" si="13"/>
        <v>0.53667048419794128</v>
      </c>
      <c r="AC47" s="34">
        <f t="shared" si="14"/>
        <v>30.555810819118129</v>
      </c>
      <c r="AD47" s="18">
        <f t="shared" si="15"/>
        <v>12.643790581357539</v>
      </c>
      <c r="AE47" s="85">
        <f t="shared" si="16"/>
        <v>0.15133468061942212</v>
      </c>
      <c r="AF47" s="8">
        <f t="shared" si="17"/>
        <v>0.5377616289958379</v>
      </c>
      <c r="AG47" s="8">
        <f t="shared" si="18"/>
        <v>9.4796153712285419E-2</v>
      </c>
      <c r="AH47" s="34">
        <f t="shared" si="19"/>
        <v>23.403475750155124</v>
      </c>
      <c r="AI47" s="18">
        <f t="shared" si="20"/>
        <v>88.425356183755468</v>
      </c>
      <c r="AJ47" s="18">
        <f t="shared" si="21"/>
        <v>7.152335068963005</v>
      </c>
      <c r="AK47" s="18">
        <f t="shared" si="22"/>
        <v>6.2608621753006926</v>
      </c>
      <c r="AL47" s="8">
        <f t="shared" si="23"/>
        <v>1</v>
      </c>
      <c r="AM47" s="48">
        <f t="shared" si="28"/>
        <v>1</v>
      </c>
      <c r="AN47" s="48">
        <f t="shared" si="29"/>
        <v>1</v>
      </c>
      <c r="AO47" s="19">
        <f t="shared" si="24"/>
        <v>0.69810080456623258</v>
      </c>
      <c r="AP47" s="34">
        <f t="shared" si="25"/>
        <v>-6.7391378246993074</v>
      </c>
      <c r="AQ47" s="17">
        <f t="shared" si="26"/>
        <v>9.1143124203556095E-2</v>
      </c>
      <c r="AR47" s="14">
        <f t="shared" si="27"/>
        <v>-0.35939176749787566</v>
      </c>
      <c r="AS47" s="8"/>
      <c r="AT47" s="8"/>
      <c r="AU47" s="8"/>
      <c r="AV47" s="8"/>
      <c r="AW47" s="8"/>
      <c r="AX47" s="8"/>
      <c r="AY47" s="93"/>
      <c r="AZ47" s="34"/>
      <c r="BA47" s="8"/>
      <c r="BB47" s="8"/>
      <c r="BC47" s="8"/>
      <c r="BD47" s="8"/>
      <c r="BE47" s="8"/>
      <c r="BF47" s="34"/>
      <c r="BG47" s="34"/>
      <c r="BH47" s="34"/>
      <c r="BI47" s="8"/>
      <c r="BJ47" s="34"/>
      <c r="BK47" s="94"/>
      <c r="BL47" s="94"/>
      <c r="BM47" s="49"/>
      <c r="BN47" s="49"/>
      <c r="BO47" s="49"/>
      <c r="BP47" s="50"/>
      <c r="BQ47" s="50"/>
      <c r="BR47" s="50"/>
      <c r="BS47" s="91"/>
      <c r="BT47" s="50"/>
      <c r="BU47" s="50"/>
      <c r="BV47" s="50"/>
      <c r="BW47" s="51"/>
      <c r="BX47" s="50"/>
      <c r="BY47" s="50"/>
      <c r="BZ47" s="54"/>
      <c r="CA47" s="54"/>
      <c r="CB47" s="54"/>
      <c r="CC47" s="54"/>
      <c r="CD47" s="54"/>
      <c r="CE47" s="54"/>
      <c r="CF47" s="54"/>
      <c r="CG47" s="51"/>
      <c r="CH47" s="50"/>
      <c r="CI47" s="50"/>
      <c r="CJ47" s="49"/>
      <c r="CK47" s="49"/>
      <c r="CL47" s="49"/>
      <c r="CM47" s="66"/>
      <c r="CN47" s="66"/>
      <c r="CO47" s="66"/>
      <c r="CP47" s="66"/>
      <c r="CQ47" s="66"/>
      <c r="CR47" s="66"/>
      <c r="CS47" s="66"/>
      <c r="CT47" s="49"/>
      <c r="CU47" s="55"/>
      <c r="CV47" s="55"/>
      <c r="CW47" s="55"/>
      <c r="CX47" s="55"/>
      <c r="CY47" s="50"/>
      <c r="CZ47" s="55"/>
      <c r="DA47" s="55"/>
      <c r="DB47" s="56"/>
      <c r="DC47" s="57"/>
      <c r="DD47" s="57"/>
      <c r="DE47" s="57"/>
      <c r="DF47" s="57"/>
      <c r="DG47" s="57"/>
      <c r="DH47" s="57"/>
      <c r="DI47" s="58"/>
      <c r="DJ47" s="54"/>
      <c r="DK47" s="56"/>
      <c r="DL47" s="49"/>
      <c r="DM47" s="49"/>
      <c r="DN47" s="49"/>
      <c r="DO47" s="56"/>
      <c r="DP47" s="56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</row>
    <row r="48" spans="1:164">
      <c r="A48" s="2">
        <v>3</v>
      </c>
      <c r="B48" s="1" t="s">
        <v>122</v>
      </c>
      <c r="C48" s="133">
        <v>43731</v>
      </c>
      <c r="D48" s="1" t="s">
        <v>125</v>
      </c>
      <c r="E48" s="6" t="s">
        <v>94</v>
      </c>
      <c r="F48" s="1" t="s">
        <v>10</v>
      </c>
      <c r="G48" s="6" t="s">
        <v>84</v>
      </c>
      <c r="H48" s="6" t="s">
        <v>121</v>
      </c>
      <c r="I48" s="135">
        <v>27</v>
      </c>
      <c r="J48" s="1">
        <v>22</v>
      </c>
      <c r="K48" s="1">
        <v>379</v>
      </c>
      <c r="L48" s="1">
        <v>0</v>
      </c>
      <c r="M48" s="1">
        <v>427</v>
      </c>
      <c r="N48" s="1">
        <v>2</v>
      </c>
      <c r="O48" t="str">
        <f t="shared" si="0"/>
        <v>Houston Texans</v>
      </c>
      <c r="P48" t="str">
        <f t="shared" si="1"/>
        <v>New York Giants</v>
      </c>
      <c r="Q48">
        <f t="shared" si="2"/>
        <v>22</v>
      </c>
      <c r="R48">
        <f t="shared" si="3"/>
        <v>27</v>
      </c>
      <c r="S48" s="132">
        <f t="shared" si="4"/>
        <v>43731</v>
      </c>
      <c r="T48" s="83" t="str">
        <f t="shared" si="5"/>
        <v>New York Giants</v>
      </c>
      <c r="U48" s="84">
        <f t="shared" si="6"/>
        <v>27</v>
      </c>
      <c r="V48" s="83" t="str">
        <f t="shared" si="7"/>
        <v>Houston Texans</v>
      </c>
      <c r="W48" s="84">
        <f t="shared" si="8"/>
        <v>22</v>
      </c>
      <c r="X48" s="83">
        <f t="shared" si="9"/>
        <v>49</v>
      </c>
      <c r="Y48" s="84">
        <f t="shared" si="10"/>
        <v>-5</v>
      </c>
      <c r="Z48" s="85">
        <f t="shared" si="11"/>
        <v>0.75111877006220107</v>
      </c>
      <c r="AA48" s="86">
        <f t="shared" si="12"/>
        <v>0.67942242468853675</v>
      </c>
      <c r="AB48" s="8">
        <f t="shared" si="13"/>
        <v>0.46608431407423223</v>
      </c>
      <c r="AC48" s="34">
        <f t="shared" si="14"/>
        <v>29.823761487316698</v>
      </c>
      <c r="AD48" s="18">
        <f t="shared" si="15"/>
        <v>61.211243810419994</v>
      </c>
      <c r="AE48" s="85">
        <f t="shared" si="16"/>
        <v>-0.43386455732765405</v>
      </c>
      <c r="AF48" s="8">
        <f t="shared" si="17"/>
        <v>0.39320388953211566</v>
      </c>
      <c r="AG48" s="8">
        <f t="shared" si="18"/>
        <v>-0.27097822600419985</v>
      </c>
      <c r="AH48" s="34">
        <f t="shared" si="19"/>
        <v>19.743747843450425</v>
      </c>
      <c r="AI48" s="18">
        <f t="shared" si="20"/>
        <v>52.653195359430356</v>
      </c>
      <c r="AJ48" s="18">
        <f t="shared" si="21"/>
        <v>10.080013643866273</v>
      </c>
      <c r="AK48" s="18">
        <f t="shared" si="22"/>
        <v>8.9752869817386269</v>
      </c>
      <c r="AL48" s="8">
        <f t="shared" si="23"/>
        <v>0</v>
      </c>
      <c r="AM48" s="48">
        <f t="shared" si="28"/>
        <v>1</v>
      </c>
      <c r="AN48" s="48">
        <f t="shared" si="29"/>
        <v>0</v>
      </c>
      <c r="AO48" s="19">
        <f t="shared" si="24"/>
        <v>0.77154281878609177</v>
      </c>
      <c r="AP48" s="34">
        <f t="shared" si="25"/>
        <v>13.975286981738627</v>
      </c>
      <c r="AQ48" s="17">
        <f t="shared" si="26"/>
        <v>0.59527832122038804</v>
      </c>
      <c r="AR48" s="14">
        <f t="shared" si="27"/>
        <v>-1.4764064769564782</v>
      </c>
      <c r="AS48" s="8"/>
      <c r="AT48" s="8"/>
      <c r="AU48" s="8"/>
      <c r="AV48" s="8"/>
      <c r="AW48" s="8"/>
      <c r="AX48" s="8"/>
      <c r="AY48" s="93"/>
      <c r="AZ48" s="34"/>
      <c r="BA48" s="8"/>
      <c r="BB48" s="8"/>
      <c r="BC48" s="8"/>
      <c r="BD48" s="8"/>
      <c r="BE48" s="8"/>
      <c r="BF48" s="34"/>
      <c r="BG48" s="34"/>
      <c r="BH48" s="34"/>
      <c r="BI48" s="8"/>
      <c r="BJ48" s="34"/>
      <c r="BK48" s="94"/>
      <c r="BL48" s="94"/>
      <c r="BM48" s="49"/>
      <c r="BN48" s="49"/>
      <c r="BO48" s="49"/>
      <c r="BP48" s="50"/>
      <c r="BQ48" s="50"/>
      <c r="BR48" s="50"/>
      <c r="BS48" s="91"/>
      <c r="BT48" s="50"/>
      <c r="BU48" s="50"/>
      <c r="BV48" s="50"/>
      <c r="BW48" s="51"/>
      <c r="BX48" s="50"/>
      <c r="BY48" s="50"/>
      <c r="BZ48" s="54"/>
      <c r="CA48" s="54"/>
      <c r="CB48" s="54"/>
      <c r="CC48" s="54"/>
      <c r="CD48" s="54"/>
      <c r="CE48" s="54"/>
      <c r="CF48" s="54"/>
      <c r="CG48" s="51"/>
      <c r="CH48" s="50"/>
      <c r="CI48" s="50"/>
      <c r="CJ48" s="49"/>
      <c r="CK48" s="49"/>
      <c r="CL48" s="49"/>
      <c r="CM48" s="66"/>
      <c r="CN48" s="66"/>
      <c r="CO48" s="66"/>
      <c r="CP48" s="66"/>
      <c r="CQ48" s="66"/>
      <c r="CR48" s="66"/>
      <c r="CS48" s="66"/>
      <c r="CT48" s="49"/>
      <c r="CU48" s="55"/>
      <c r="CV48" s="55"/>
      <c r="CW48" s="55"/>
      <c r="CX48" s="55"/>
      <c r="CY48" s="50"/>
      <c r="CZ48" s="55"/>
      <c r="DA48" s="55"/>
      <c r="DB48" s="56"/>
      <c r="DC48" s="57"/>
      <c r="DD48" s="57"/>
      <c r="DE48" s="57"/>
      <c r="DF48" s="57"/>
      <c r="DG48" s="57"/>
      <c r="DH48" s="57"/>
      <c r="DI48" s="58"/>
      <c r="DJ48" s="54"/>
      <c r="DK48" s="56"/>
      <c r="DL48" s="49"/>
      <c r="DM48" s="49"/>
      <c r="DN48" s="49"/>
      <c r="DO48" s="56"/>
      <c r="DP48" s="56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81"/>
      <c r="ED48" s="81"/>
      <c r="EE48" s="81"/>
      <c r="EF48" s="81"/>
      <c r="EG48" s="81"/>
      <c r="EH48" s="81"/>
      <c r="EI48" s="81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81"/>
      <c r="EU48" s="81"/>
      <c r="EV48" s="81"/>
      <c r="EW48" s="81"/>
      <c r="EX48" s="81"/>
      <c r="EY48" s="81"/>
      <c r="EZ48" s="81"/>
      <c r="FA48" s="81"/>
      <c r="FB48" s="81"/>
      <c r="FC48" s="81"/>
      <c r="FD48" s="81"/>
      <c r="FE48" s="81"/>
      <c r="FF48" s="81"/>
      <c r="FG48" s="81"/>
    </row>
    <row r="49" spans="1:163">
      <c r="A49" s="2">
        <v>3</v>
      </c>
      <c r="B49" s="1" t="s">
        <v>122</v>
      </c>
      <c r="C49" s="133">
        <v>43731</v>
      </c>
      <c r="D49" s="1" t="s">
        <v>125</v>
      </c>
      <c r="E49" s="6" t="s">
        <v>90</v>
      </c>
      <c r="F49" s="1"/>
      <c r="G49" s="6" t="s">
        <v>96</v>
      </c>
      <c r="H49" s="6" t="s">
        <v>121</v>
      </c>
      <c r="I49" s="135">
        <v>28</v>
      </c>
      <c r="J49" s="1">
        <v>20</v>
      </c>
      <c r="K49" s="1">
        <v>373</v>
      </c>
      <c r="L49" s="1">
        <v>0</v>
      </c>
      <c r="M49" s="1">
        <v>434</v>
      </c>
      <c r="N49" s="1">
        <v>2</v>
      </c>
      <c r="O49" t="str">
        <f t="shared" si="0"/>
        <v>Miami Dolphins</v>
      </c>
      <c r="P49" t="str">
        <f t="shared" si="1"/>
        <v>Oakland Raiders</v>
      </c>
      <c r="Q49">
        <f t="shared" si="2"/>
        <v>28</v>
      </c>
      <c r="R49">
        <f t="shared" si="3"/>
        <v>20</v>
      </c>
      <c r="S49" s="132">
        <f t="shared" si="4"/>
        <v>43731</v>
      </c>
      <c r="T49" s="83" t="str">
        <f t="shared" si="5"/>
        <v>Oakland Raiders</v>
      </c>
      <c r="U49" s="84">
        <f t="shared" si="6"/>
        <v>20</v>
      </c>
      <c r="V49" s="83" t="str">
        <f t="shared" si="7"/>
        <v>Miami Dolphins</v>
      </c>
      <c r="W49" s="84">
        <f t="shared" si="8"/>
        <v>28</v>
      </c>
      <c r="X49" s="83">
        <f t="shared" si="9"/>
        <v>48</v>
      </c>
      <c r="Y49" s="84">
        <f t="shared" si="10"/>
        <v>8</v>
      </c>
      <c r="Z49" s="85">
        <f t="shared" si="11"/>
        <v>-0.17616687513026857</v>
      </c>
      <c r="AA49" s="86">
        <f t="shared" si="12"/>
        <v>0.45607183087505732</v>
      </c>
      <c r="AB49" s="8">
        <f t="shared" si="13"/>
        <v>-0.11033504913739148</v>
      </c>
      <c r="AC49" s="34">
        <f t="shared" si="14"/>
        <v>23.845714953031919</v>
      </c>
      <c r="AD49" s="18">
        <f t="shared" si="15"/>
        <v>17.258084251462588</v>
      </c>
      <c r="AE49" s="85">
        <f t="shared" si="16"/>
        <v>-0.65860512935222615</v>
      </c>
      <c r="AF49" s="8">
        <f t="shared" si="17"/>
        <v>0.34105301946293975</v>
      </c>
      <c r="AG49" s="8">
        <f t="shared" si="18"/>
        <v>-0.40959094707203469</v>
      </c>
      <c r="AH49" s="34">
        <f t="shared" si="19"/>
        <v>18.356868740793125</v>
      </c>
      <c r="AI49" s="18">
        <f t="shared" si="20"/>
        <v>2.6998803349827707</v>
      </c>
      <c r="AJ49" s="18">
        <f t="shared" si="21"/>
        <v>5.4888462122387942</v>
      </c>
      <c r="AK49" s="18">
        <f t="shared" si="22"/>
        <v>4.7185427907096198</v>
      </c>
      <c r="AL49" s="8">
        <f t="shared" si="23"/>
        <v>1</v>
      </c>
      <c r="AM49" s="48">
        <f t="shared" si="28"/>
        <v>1</v>
      </c>
      <c r="AN49" s="48">
        <f t="shared" si="29"/>
        <v>1</v>
      </c>
      <c r="AO49" s="19">
        <f t="shared" si="24"/>
        <v>0.65214104094504088</v>
      </c>
      <c r="AP49" s="34">
        <f t="shared" si="25"/>
        <v>-3.2814572092903802</v>
      </c>
      <c r="AQ49" s="17">
        <f t="shared" si="26"/>
        <v>0.12100585539479972</v>
      </c>
      <c r="AR49" s="14">
        <f t="shared" si="27"/>
        <v>-0.42749441998152871</v>
      </c>
      <c r="AS49" s="8"/>
      <c r="AT49" s="8"/>
      <c r="AU49" s="8"/>
      <c r="AV49" s="8"/>
      <c r="AW49" s="8"/>
      <c r="AX49" s="8"/>
      <c r="AY49" s="93"/>
      <c r="AZ49" s="34"/>
      <c r="BA49" s="8"/>
      <c r="BB49" s="8"/>
      <c r="BC49" s="8"/>
      <c r="BD49" s="8"/>
      <c r="BE49" s="8"/>
      <c r="BF49" s="34"/>
      <c r="BG49" s="34"/>
      <c r="BH49" s="34"/>
      <c r="BI49" s="8"/>
      <c r="BJ49" s="34"/>
      <c r="BK49" s="94"/>
      <c r="BL49" s="94"/>
      <c r="BM49" s="49"/>
      <c r="BN49" s="49"/>
      <c r="BO49" s="49"/>
      <c r="BP49" s="50"/>
      <c r="BQ49" s="50"/>
      <c r="BR49" s="50"/>
      <c r="BS49" s="91"/>
      <c r="BT49" s="50"/>
      <c r="BU49" s="50"/>
      <c r="BV49" s="50"/>
      <c r="BW49" s="51"/>
      <c r="BX49" s="50"/>
      <c r="BY49" s="50"/>
      <c r="BZ49" s="54"/>
      <c r="CA49" s="54"/>
      <c r="CB49" s="54"/>
      <c r="CC49" s="54"/>
      <c r="CD49" s="54"/>
      <c r="CE49" s="54"/>
      <c r="CF49" s="54"/>
      <c r="CG49" s="51"/>
      <c r="CH49" s="50"/>
      <c r="CI49" s="50"/>
      <c r="CJ49" s="49"/>
      <c r="CK49" s="49"/>
      <c r="CL49" s="49"/>
      <c r="CM49" s="66"/>
      <c r="CN49" s="66"/>
      <c r="CO49" s="66"/>
      <c r="CP49" s="66"/>
      <c r="CQ49" s="66"/>
      <c r="CR49" s="66"/>
      <c r="CS49" s="66"/>
      <c r="CT49" s="49"/>
      <c r="CU49" s="55"/>
      <c r="CV49" s="55"/>
      <c r="CW49" s="55"/>
      <c r="CX49" s="55"/>
      <c r="CY49" s="50"/>
      <c r="CZ49" s="55"/>
      <c r="DA49" s="55"/>
      <c r="DB49" s="56"/>
      <c r="DC49" s="57"/>
      <c r="DD49" s="57"/>
      <c r="DE49" s="57"/>
      <c r="DF49" s="57"/>
      <c r="DG49" s="57"/>
      <c r="DH49" s="57"/>
      <c r="DI49" s="58"/>
      <c r="DJ49" s="54"/>
      <c r="DK49" s="56"/>
      <c r="DL49" s="49"/>
      <c r="DM49" s="49"/>
      <c r="DN49" s="49"/>
      <c r="DO49" s="56"/>
      <c r="DP49" s="56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81"/>
      <c r="ED49" s="81"/>
      <c r="EE49" s="81"/>
      <c r="EF49" s="81"/>
      <c r="EG49" s="81"/>
      <c r="EH49" s="81"/>
      <c r="EI49" s="81"/>
      <c r="EJ49" s="81"/>
      <c r="EK49" s="81"/>
      <c r="EL49" s="81"/>
      <c r="EM49" s="81"/>
      <c r="EN49" s="81"/>
      <c r="EO49" s="81"/>
      <c r="EP49" s="81"/>
      <c r="EQ49" s="81"/>
      <c r="ER49" s="81"/>
      <c r="ES49" s="81"/>
      <c r="ET49" s="81"/>
      <c r="EU49" s="81"/>
      <c r="EV49" s="81"/>
      <c r="EW49" s="81"/>
      <c r="EX49" s="81"/>
      <c r="EY49" s="81"/>
      <c r="EZ49" s="81"/>
      <c r="FA49" s="81"/>
      <c r="FB49" s="81"/>
      <c r="FC49" s="81"/>
      <c r="FD49" s="81"/>
      <c r="FE49" s="81"/>
      <c r="FF49" s="81"/>
      <c r="FG49" s="81"/>
    </row>
    <row r="50" spans="1:163">
      <c r="A50" s="2">
        <v>3</v>
      </c>
      <c r="B50" s="1" t="s">
        <v>122</v>
      </c>
      <c r="C50" s="133">
        <v>43731</v>
      </c>
      <c r="D50" s="1" t="s">
        <v>125</v>
      </c>
      <c r="E50" s="6" t="s">
        <v>76</v>
      </c>
      <c r="F50" s="1"/>
      <c r="G50" s="6" t="s">
        <v>78</v>
      </c>
      <c r="H50" s="6" t="s">
        <v>121</v>
      </c>
      <c r="I50" s="135">
        <v>31</v>
      </c>
      <c r="J50" s="1">
        <v>21</v>
      </c>
      <c r="K50" s="1">
        <v>377</v>
      </c>
      <c r="L50" s="1">
        <v>0</v>
      </c>
      <c r="M50" s="1">
        <v>396</v>
      </c>
      <c r="N50" s="1">
        <v>4</v>
      </c>
      <c r="O50" t="str">
        <f t="shared" si="0"/>
        <v>Carolina Panthers</v>
      </c>
      <c r="P50" t="str">
        <f t="shared" si="1"/>
        <v>Cincinnati Bengals</v>
      </c>
      <c r="Q50">
        <f t="shared" si="2"/>
        <v>31</v>
      </c>
      <c r="R50">
        <f t="shared" si="3"/>
        <v>21</v>
      </c>
      <c r="S50" s="132">
        <f t="shared" si="4"/>
        <v>43731</v>
      </c>
      <c r="T50" s="83" t="str">
        <f t="shared" si="5"/>
        <v>Cincinnati Bengals</v>
      </c>
      <c r="U50" s="84">
        <f t="shared" si="6"/>
        <v>21</v>
      </c>
      <c r="V50" s="83" t="str">
        <f t="shared" si="7"/>
        <v>Carolina Panthers</v>
      </c>
      <c r="W50" s="84">
        <f t="shared" si="8"/>
        <v>31</v>
      </c>
      <c r="X50" s="83">
        <f t="shared" si="9"/>
        <v>52</v>
      </c>
      <c r="Y50" s="84">
        <f t="shared" si="10"/>
        <v>10</v>
      </c>
      <c r="Z50" s="85">
        <f t="shared" si="11"/>
        <v>0.53689829489503937</v>
      </c>
      <c r="AA50" s="86">
        <f t="shared" si="12"/>
        <v>0.63109058754028502</v>
      </c>
      <c r="AB50" s="8">
        <f t="shared" si="13"/>
        <v>0.3347431810916599</v>
      </c>
      <c r="AC50" s="34">
        <f t="shared" si="14"/>
        <v>28.461622296744014</v>
      </c>
      <c r="AD50" s="18">
        <f t="shared" si="15"/>
        <v>6.4433613643871324</v>
      </c>
      <c r="AE50" s="85">
        <f t="shared" si="16"/>
        <v>-0.1470647481089884</v>
      </c>
      <c r="AF50" s="8">
        <f t="shared" si="17"/>
        <v>0.46329993501480676</v>
      </c>
      <c r="AG50" s="8">
        <f t="shared" si="18"/>
        <v>-9.2123559801321364E-2</v>
      </c>
      <c r="AH50" s="34">
        <f t="shared" si="19"/>
        <v>21.533264686194805</v>
      </c>
      <c r="AI50" s="18">
        <f t="shared" si="20"/>
        <v>0.28437122554244376</v>
      </c>
      <c r="AJ50" s="18">
        <f t="shared" si="21"/>
        <v>6.9283576105492095</v>
      </c>
      <c r="AK50" s="18">
        <f t="shared" si="22"/>
        <v>6.053199362035266</v>
      </c>
      <c r="AL50" s="8">
        <f t="shared" si="23"/>
        <v>1</v>
      </c>
      <c r="AM50" s="48">
        <f t="shared" si="28"/>
        <v>1</v>
      </c>
      <c r="AN50" s="48">
        <f t="shared" si="29"/>
        <v>1</v>
      </c>
      <c r="AO50" s="19">
        <f t="shared" si="24"/>
        <v>0.69207246642378029</v>
      </c>
      <c r="AP50" s="34">
        <f t="shared" si="25"/>
        <v>-3.946800637964734</v>
      </c>
      <c r="AQ50" s="17">
        <f t="shared" si="26"/>
        <v>9.4819365934333918E-2</v>
      </c>
      <c r="AR50" s="14">
        <f t="shared" si="27"/>
        <v>-0.36806460858167328</v>
      </c>
      <c r="AS50" s="8"/>
      <c r="AT50" s="8"/>
      <c r="AU50" s="8"/>
      <c r="AV50" s="8"/>
      <c r="AW50" s="8"/>
      <c r="AX50" s="8"/>
      <c r="AY50" s="93"/>
      <c r="AZ50" s="34"/>
      <c r="BA50" s="8"/>
      <c r="BB50" s="8"/>
      <c r="BC50" s="8"/>
      <c r="BD50" s="8"/>
      <c r="BE50" s="8"/>
      <c r="BF50" s="34"/>
      <c r="BG50" s="34"/>
      <c r="BH50" s="34"/>
      <c r="BI50" s="8"/>
      <c r="BJ50" s="34"/>
      <c r="BK50" s="94"/>
      <c r="BL50" s="94"/>
      <c r="BM50" s="49"/>
      <c r="BN50" s="49"/>
      <c r="BO50" s="49"/>
      <c r="BP50" s="50"/>
      <c r="BQ50" s="50"/>
      <c r="BR50" s="50"/>
      <c r="BS50" s="91"/>
      <c r="BT50" s="50"/>
      <c r="BU50" s="50"/>
      <c r="BV50" s="50"/>
      <c r="BW50" s="51"/>
      <c r="BX50" s="50"/>
      <c r="BY50" s="50"/>
      <c r="BZ50" s="54"/>
      <c r="CA50" s="54"/>
      <c r="CB50" s="54"/>
      <c r="CC50" s="54"/>
      <c r="CD50" s="54"/>
      <c r="CE50" s="54"/>
      <c r="CF50" s="54"/>
      <c r="CG50" s="51"/>
      <c r="CH50" s="50"/>
      <c r="CI50" s="50"/>
      <c r="CJ50" s="49"/>
      <c r="CK50" s="49"/>
      <c r="CL50" s="49"/>
      <c r="CM50" s="66"/>
      <c r="CN50" s="66"/>
      <c r="CO50" s="66"/>
      <c r="CP50" s="66"/>
      <c r="CQ50" s="66"/>
      <c r="CR50" s="66"/>
      <c r="CS50" s="66"/>
      <c r="CT50" s="49"/>
      <c r="CU50" s="55"/>
      <c r="CV50" s="55"/>
      <c r="CW50" s="55"/>
      <c r="CX50" s="55"/>
      <c r="CY50" s="50"/>
      <c r="CZ50" s="55"/>
      <c r="DA50" s="55"/>
      <c r="DB50" s="56"/>
      <c r="DC50" s="57"/>
      <c r="DD50" s="57"/>
      <c r="DE50" s="57"/>
      <c r="DF50" s="57"/>
      <c r="DG50" s="57"/>
      <c r="DH50" s="57"/>
      <c r="DI50" s="58"/>
      <c r="DJ50" s="54"/>
      <c r="DK50" s="56"/>
      <c r="DL50" s="49"/>
      <c r="DM50" s="49"/>
      <c r="DN50" s="49"/>
      <c r="DO50" s="56"/>
      <c r="DP50" s="56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81"/>
      <c r="ED50" s="81"/>
      <c r="EE50" s="81"/>
      <c r="EF50" s="81"/>
      <c r="EG50" s="81"/>
      <c r="EH50" s="81"/>
      <c r="EI50" s="81"/>
      <c r="EJ50" s="81"/>
      <c r="EK50" s="81"/>
      <c r="EL50" s="81"/>
      <c r="EM50" s="81"/>
      <c r="EN50" s="81"/>
      <c r="EO50" s="81"/>
      <c r="EP50" s="81"/>
      <c r="EQ50" s="81"/>
      <c r="ER50" s="81"/>
      <c r="ES50" s="81"/>
      <c r="ET50" s="81"/>
      <c r="EU50" s="81"/>
      <c r="EV50" s="81"/>
      <c r="EW50" s="81"/>
      <c r="EX50" s="81"/>
      <c r="EY50" s="81"/>
      <c r="EZ50" s="81"/>
      <c r="FA50" s="81"/>
      <c r="FB50" s="81"/>
      <c r="FC50" s="81"/>
      <c r="FD50" s="81"/>
      <c r="FE50" s="81"/>
      <c r="FF50" s="81"/>
      <c r="FG50" s="81"/>
    </row>
    <row r="51" spans="1:163">
      <c r="A51" s="2">
        <v>3</v>
      </c>
      <c r="B51" s="1" t="s">
        <v>122</v>
      </c>
      <c r="C51" s="133">
        <v>43731</v>
      </c>
      <c r="D51" s="1" t="s">
        <v>125</v>
      </c>
      <c r="E51" s="6" t="s">
        <v>103</v>
      </c>
      <c r="F51" s="1"/>
      <c r="G51" s="6" t="s">
        <v>83</v>
      </c>
      <c r="H51" s="6" t="s">
        <v>121</v>
      </c>
      <c r="I51" s="135">
        <v>31</v>
      </c>
      <c r="J51" s="1">
        <v>17</v>
      </c>
      <c r="K51" s="1">
        <v>386</v>
      </c>
      <c r="L51" s="1">
        <v>1</v>
      </c>
      <c r="M51" s="1">
        <v>340</v>
      </c>
      <c r="N51" s="1">
        <v>1</v>
      </c>
      <c r="O51" t="str">
        <f t="shared" si="0"/>
        <v>Washington Redskins</v>
      </c>
      <c r="P51" t="str">
        <f t="shared" si="1"/>
        <v>Green Bay Packers</v>
      </c>
      <c r="Q51">
        <f t="shared" si="2"/>
        <v>31</v>
      </c>
      <c r="R51">
        <f t="shared" si="3"/>
        <v>17</v>
      </c>
      <c r="S51" s="132">
        <f t="shared" si="4"/>
        <v>43731</v>
      </c>
      <c r="T51" s="83" t="str">
        <f t="shared" si="5"/>
        <v>Green Bay Packers</v>
      </c>
      <c r="U51" s="84">
        <f t="shared" si="6"/>
        <v>17</v>
      </c>
      <c r="V51" s="83" t="str">
        <f t="shared" si="7"/>
        <v>Washington Redskins</v>
      </c>
      <c r="W51" s="84">
        <f t="shared" si="8"/>
        <v>31</v>
      </c>
      <c r="X51" s="83">
        <f t="shared" si="9"/>
        <v>48</v>
      </c>
      <c r="Y51" s="84">
        <f t="shared" si="10"/>
        <v>14</v>
      </c>
      <c r="Z51" s="85">
        <f t="shared" si="11"/>
        <v>0.25584169471245694</v>
      </c>
      <c r="AA51" s="86">
        <f t="shared" si="12"/>
        <v>0.56361381491242712</v>
      </c>
      <c r="AB51" s="8">
        <f t="shared" si="13"/>
        <v>0.16013799692106634</v>
      </c>
      <c r="AC51" s="34">
        <f t="shared" si="14"/>
        <v>26.650791532344524</v>
      </c>
      <c r="AD51" s="18">
        <f t="shared" si="15"/>
        <v>18.915614295126094</v>
      </c>
      <c r="AE51" s="85">
        <f t="shared" si="16"/>
        <v>0.32165755182954725</v>
      </c>
      <c r="AF51" s="8">
        <f t="shared" si="17"/>
        <v>0.57972815703193448</v>
      </c>
      <c r="AG51" s="8">
        <f t="shared" si="18"/>
        <v>0.20119808869605182</v>
      </c>
      <c r="AH51" s="34">
        <f t="shared" si="19"/>
        <v>24.468072267520004</v>
      </c>
      <c r="AI51" s="18">
        <f t="shared" si="20"/>
        <v>55.772103392901371</v>
      </c>
      <c r="AJ51" s="18">
        <f t="shared" si="21"/>
        <v>2.1827192648245202</v>
      </c>
      <c r="AK51" s="18">
        <f t="shared" si="22"/>
        <v>1.6532360059336497</v>
      </c>
      <c r="AL51" s="8">
        <f t="shared" si="23"/>
        <v>1</v>
      </c>
      <c r="AM51" s="48">
        <f t="shared" si="28"/>
        <v>1</v>
      </c>
      <c r="AN51" s="48">
        <f t="shared" si="29"/>
        <v>1</v>
      </c>
      <c r="AO51" s="19">
        <f t="shared" si="24"/>
        <v>0.55449736073374878</v>
      </c>
      <c r="AP51" s="34">
        <f t="shared" si="25"/>
        <v>-12.34676399406635</v>
      </c>
      <c r="AQ51" s="17">
        <f t="shared" si="26"/>
        <v>0.19847260159319557</v>
      </c>
      <c r="AR51" s="14">
        <f t="shared" si="27"/>
        <v>-0.58969323192576817</v>
      </c>
      <c r="AS51" s="8"/>
      <c r="AT51" s="8"/>
      <c r="AU51" s="8"/>
      <c r="AV51" s="8"/>
      <c r="AW51" s="8"/>
      <c r="AX51" s="8"/>
      <c r="AY51" s="93"/>
      <c r="AZ51" s="34"/>
      <c r="BA51" s="8"/>
      <c r="BB51" s="8"/>
      <c r="BC51" s="8"/>
      <c r="BD51" s="8"/>
      <c r="BE51" s="8"/>
      <c r="BF51" s="34"/>
      <c r="BG51" s="34"/>
      <c r="BH51" s="34"/>
      <c r="BI51" s="8"/>
      <c r="BJ51" s="34"/>
      <c r="BK51" s="94"/>
      <c r="BL51" s="94"/>
      <c r="BM51" s="49"/>
      <c r="BN51" s="49"/>
      <c r="BO51" s="49"/>
      <c r="BP51" s="50"/>
      <c r="BQ51" s="50"/>
      <c r="BR51" s="50"/>
      <c r="BS51" s="91"/>
      <c r="BT51" s="50"/>
      <c r="BU51" s="50"/>
      <c r="BV51" s="50"/>
      <c r="BW51" s="51"/>
      <c r="BX51" s="50"/>
      <c r="BY51" s="50"/>
      <c r="BZ51" s="54"/>
      <c r="CA51" s="54"/>
      <c r="CB51" s="54"/>
      <c r="CC51" s="54"/>
      <c r="CD51" s="54"/>
      <c r="CE51" s="54"/>
      <c r="CF51" s="54"/>
      <c r="CG51" s="51"/>
      <c r="CH51" s="50"/>
      <c r="CI51" s="50"/>
      <c r="CJ51" s="49"/>
      <c r="CK51" s="49"/>
      <c r="CL51" s="49"/>
      <c r="CM51" s="66"/>
      <c r="CN51" s="66"/>
      <c r="CO51" s="66"/>
      <c r="CP51" s="66"/>
      <c r="CQ51" s="66"/>
      <c r="CR51" s="66"/>
      <c r="CS51" s="66"/>
      <c r="CT51" s="49"/>
      <c r="CU51" s="55"/>
      <c r="CV51" s="55"/>
      <c r="CW51" s="55"/>
      <c r="CX51" s="55"/>
      <c r="CY51" s="50"/>
      <c r="CZ51" s="55"/>
      <c r="DA51" s="55"/>
      <c r="DB51" s="56"/>
      <c r="DC51" s="57"/>
      <c r="DD51" s="57"/>
      <c r="DE51" s="57"/>
      <c r="DF51" s="57"/>
      <c r="DG51" s="57"/>
      <c r="DH51" s="57"/>
      <c r="DI51" s="58"/>
      <c r="DJ51" s="54"/>
      <c r="DK51" s="56"/>
      <c r="DL51" s="49"/>
      <c r="DM51" s="49"/>
      <c r="DN51" s="49"/>
      <c r="DO51" s="56"/>
      <c r="DP51" s="56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81"/>
      <c r="ED51" s="81"/>
      <c r="EE51" s="81"/>
      <c r="EF51" s="81"/>
      <c r="EG51" s="81"/>
      <c r="EH51" s="81"/>
      <c r="EI51" s="81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  <c r="EY51" s="81"/>
      <c r="EZ51" s="81"/>
      <c r="FA51" s="81"/>
      <c r="FB51" s="81"/>
      <c r="FC51" s="81"/>
      <c r="FD51" s="81"/>
      <c r="FE51" s="81"/>
      <c r="FF51" s="81"/>
      <c r="FG51" s="81"/>
    </row>
    <row r="52" spans="1:163">
      <c r="A52" s="2">
        <v>3</v>
      </c>
      <c r="B52" s="1" t="s">
        <v>126</v>
      </c>
      <c r="C52" s="133">
        <v>43732</v>
      </c>
      <c r="D52" s="1" t="s">
        <v>129</v>
      </c>
      <c r="E52" s="6" t="s">
        <v>98</v>
      </c>
      <c r="F52" s="1" t="s">
        <v>10</v>
      </c>
      <c r="G52" s="6" t="s">
        <v>101</v>
      </c>
      <c r="H52" s="6" t="s">
        <v>121</v>
      </c>
      <c r="I52" s="135">
        <v>30</v>
      </c>
      <c r="J52" s="1">
        <v>27</v>
      </c>
      <c r="K52" s="1">
        <v>413</v>
      </c>
      <c r="L52" s="1">
        <v>1</v>
      </c>
      <c r="M52" s="1">
        <v>455</v>
      </c>
      <c r="N52" s="1">
        <v>4</v>
      </c>
      <c r="O52" t="str">
        <f t="shared" si="0"/>
        <v>Tampa Bay Buccaneers</v>
      </c>
      <c r="P52" t="str">
        <f t="shared" si="1"/>
        <v>Pittsburgh Steelers</v>
      </c>
      <c r="Q52">
        <f t="shared" si="2"/>
        <v>27</v>
      </c>
      <c r="R52">
        <f t="shared" si="3"/>
        <v>30</v>
      </c>
      <c r="S52" s="132">
        <f t="shared" si="4"/>
        <v>43732</v>
      </c>
      <c r="T52" s="83" t="str">
        <f t="shared" si="5"/>
        <v>Pittsburgh Steelers</v>
      </c>
      <c r="U52" s="84">
        <f t="shared" si="6"/>
        <v>30</v>
      </c>
      <c r="V52" s="83" t="str">
        <f t="shared" si="7"/>
        <v>Tampa Bay Buccaneers</v>
      </c>
      <c r="W52" s="84">
        <f t="shared" si="8"/>
        <v>27</v>
      </c>
      <c r="X52" s="83">
        <f t="shared" si="9"/>
        <v>57</v>
      </c>
      <c r="Y52" s="84">
        <f t="shared" si="10"/>
        <v>-3</v>
      </c>
      <c r="Z52" s="85">
        <f t="shared" si="11"/>
        <v>-2.3422589221624732</v>
      </c>
      <c r="AA52" s="86">
        <f t="shared" si="12"/>
        <v>8.7683044580547695E-2</v>
      </c>
      <c r="AB52" s="8">
        <f t="shared" si="13"/>
        <v>-1.3551615590966901</v>
      </c>
      <c r="AC52" s="34">
        <f t="shared" si="14"/>
        <v>10.935616371010617</v>
      </c>
      <c r="AD52" s="18">
        <f t="shared" si="15"/>
        <v>258.06442137934209</v>
      </c>
      <c r="AE52" s="85">
        <f t="shared" si="16"/>
        <v>-1.0054292125970532</v>
      </c>
      <c r="AF52" s="8">
        <f t="shared" si="17"/>
        <v>0.26787531340041132</v>
      </c>
      <c r="AG52" s="8">
        <f t="shared" si="18"/>
        <v>-0.6192515954072817</v>
      </c>
      <c r="AH52" s="34">
        <f t="shared" si="19"/>
        <v>16.259124972503379</v>
      </c>
      <c r="AI52" s="18">
        <f t="shared" si="20"/>
        <v>188.81164652128027</v>
      </c>
      <c r="AJ52" s="18">
        <f t="shared" si="21"/>
        <v>-5.3235086014927617</v>
      </c>
      <c r="AK52" s="18">
        <f t="shared" si="22"/>
        <v>-5.3062339638120974</v>
      </c>
      <c r="AL52" s="8">
        <f t="shared" si="23"/>
        <v>0</v>
      </c>
      <c r="AM52" s="48">
        <f t="shared" si="28"/>
        <v>0</v>
      </c>
      <c r="AN52" s="48">
        <f t="shared" si="29"/>
        <v>1</v>
      </c>
      <c r="AO52" s="19">
        <f t="shared" si="24"/>
        <v>0.33003394026565125</v>
      </c>
      <c r="AP52" s="34">
        <f t="shared" si="25"/>
        <v>-2.3062339638120974</v>
      </c>
      <c r="AQ52" s="17">
        <f t="shared" si="26"/>
        <v>0.10892240172727145</v>
      </c>
      <c r="AR52" s="14">
        <f t="shared" si="27"/>
        <v>-0.40052822499315249</v>
      </c>
      <c r="AS52" s="8"/>
      <c r="AT52" s="8"/>
      <c r="AU52" s="8"/>
      <c r="AV52" s="8"/>
      <c r="AW52" s="8"/>
      <c r="AX52" s="8"/>
      <c r="AY52" s="93"/>
      <c r="AZ52" s="34"/>
      <c r="BA52" s="8"/>
      <c r="BB52" s="8"/>
      <c r="BC52" s="8"/>
      <c r="BD52" s="8"/>
      <c r="BE52" s="8"/>
      <c r="BF52" s="34"/>
      <c r="BG52" s="34"/>
      <c r="BH52" s="34"/>
      <c r="BI52" s="8"/>
      <c r="BJ52" s="34"/>
      <c r="BK52" s="94"/>
      <c r="BL52" s="94"/>
      <c r="BM52" s="49"/>
      <c r="BN52" s="49"/>
      <c r="BO52" s="49"/>
      <c r="BP52" s="50"/>
      <c r="BQ52" s="50"/>
      <c r="BR52" s="50"/>
      <c r="BS52" s="91"/>
      <c r="BT52" s="50"/>
      <c r="BU52" s="50"/>
      <c r="BV52" s="50"/>
      <c r="BW52" s="51"/>
      <c r="BX52" s="50"/>
      <c r="BY52" s="50"/>
      <c r="BZ52" s="54"/>
      <c r="CA52" s="54"/>
      <c r="CB52" s="54"/>
      <c r="CC52" s="54"/>
      <c r="CD52" s="54"/>
      <c r="CE52" s="54"/>
      <c r="CF52" s="54"/>
      <c r="CG52" s="51"/>
      <c r="CH52" s="50"/>
      <c r="CI52" s="50"/>
      <c r="CJ52" s="49"/>
      <c r="CK52" s="49"/>
      <c r="CL52" s="49"/>
      <c r="CM52" s="66"/>
      <c r="CN52" s="66"/>
      <c r="CO52" s="66"/>
      <c r="CP52" s="66"/>
      <c r="CQ52" s="66"/>
      <c r="CR52" s="66"/>
      <c r="CS52" s="66"/>
      <c r="CT52" s="49"/>
      <c r="CU52" s="55"/>
      <c r="CV52" s="55"/>
      <c r="CW52" s="55"/>
      <c r="CX52" s="55"/>
      <c r="CY52" s="50"/>
      <c r="CZ52" s="55"/>
      <c r="DA52" s="55"/>
      <c r="DB52" s="56"/>
      <c r="DC52" s="57"/>
      <c r="DD52" s="57"/>
      <c r="DE52" s="57"/>
      <c r="DF52" s="57"/>
      <c r="DG52" s="57"/>
      <c r="DH52" s="57"/>
      <c r="DI52" s="58"/>
      <c r="DJ52" s="54"/>
      <c r="DK52" s="56"/>
      <c r="DL52" s="49"/>
      <c r="DM52" s="49"/>
      <c r="DN52" s="49"/>
      <c r="DO52" s="56"/>
      <c r="DP52" s="56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81"/>
      <c r="ED52" s="81"/>
      <c r="EE52" s="81"/>
      <c r="EF52" s="81"/>
      <c r="EG52" s="81"/>
      <c r="EH52" s="81"/>
      <c r="EI52" s="81"/>
      <c r="EJ52" s="81"/>
      <c r="EK52" s="81"/>
      <c r="EL52" s="81"/>
      <c r="EM52" s="81"/>
      <c r="EN52" s="81"/>
      <c r="EO52" s="81"/>
      <c r="EP52" s="81"/>
      <c r="EQ52" s="81"/>
      <c r="ER52" s="81"/>
      <c r="ES52" s="81"/>
      <c r="ET52" s="81"/>
      <c r="EU52" s="81"/>
      <c r="EV52" s="81"/>
      <c r="EW52" s="81"/>
      <c r="EX52" s="81"/>
      <c r="EY52" s="81"/>
      <c r="EZ52" s="81"/>
      <c r="FA52" s="81"/>
      <c r="FB52" s="81"/>
      <c r="FC52" s="81"/>
      <c r="FD52" s="81"/>
      <c r="FE52" s="81"/>
      <c r="FF52" s="81"/>
      <c r="FG52" s="81"/>
    </row>
    <row r="53" spans="1:163">
      <c r="A53" s="2">
        <v>4</v>
      </c>
      <c r="B53" s="1" t="s">
        <v>119</v>
      </c>
      <c r="C53" s="133">
        <v>43735</v>
      </c>
      <c r="D53" s="1" t="s">
        <v>120</v>
      </c>
      <c r="E53" s="6" t="s">
        <v>89</v>
      </c>
      <c r="F53" s="1"/>
      <c r="G53" s="6" t="s">
        <v>91</v>
      </c>
      <c r="H53" s="6" t="s">
        <v>121</v>
      </c>
      <c r="I53" s="135">
        <v>38</v>
      </c>
      <c r="J53" s="1">
        <v>31</v>
      </c>
      <c r="K53" s="1">
        <v>556</v>
      </c>
      <c r="L53" s="1">
        <v>0</v>
      </c>
      <c r="M53" s="1">
        <v>446</v>
      </c>
      <c r="N53" s="1">
        <v>1</v>
      </c>
      <c r="O53" t="str">
        <f t="shared" si="0"/>
        <v>Los Angeles Rams</v>
      </c>
      <c r="P53" t="str">
        <f t="shared" si="1"/>
        <v>Minnesota Vikings</v>
      </c>
      <c r="Q53">
        <f t="shared" si="2"/>
        <v>38</v>
      </c>
      <c r="R53">
        <f t="shared" si="3"/>
        <v>31</v>
      </c>
      <c r="S53" s="132">
        <f t="shared" si="4"/>
        <v>43735</v>
      </c>
      <c r="T53" s="83" t="str">
        <f t="shared" si="5"/>
        <v>Minnesota Vikings</v>
      </c>
      <c r="U53" s="84">
        <f t="shared" si="6"/>
        <v>31</v>
      </c>
      <c r="V53" s="83" t="str">
        <f t="shared" si="7"/>
        <v>Los Angeles Rams</v>
      </c>
      <c r="W53" s="84">
        <f t="shared" si="8"/>
        <v>38</v>
      </c>
      <c r="X53" s="83">
        <f t="shared" si="9"/>
        <v>69</v>
      </c>
      <c r="Y53" s="84">
        <f t="shared" si="10"/>
        <v>7</v>
      </c>
      <c r="Z53" s="85">
        <f t="shared" si="11"/>
        <v>1.6848911809438518</v>
      </c>
      <c r="AA53" s="86">
        <f t="shared" si="12"/>
        <v>0.84355111834020668</v>
      </c>
      <c r="AB53" s="8">
        <f t="shared" si="13"/>
        <v>1.0091602988175081</v>
      </c>
      <c r="AC53" s="34">
        <f t="shared" si="14"/>
        <v>35.456003767241498</v>
      </c>
      <c r="AD53" s="18">
        <f t="shared" si="15"/>
        <v>6.4719168322894509</v>
      </c>
      <c r="AE53" s="85">
        <f t="shared" si="16"/>
        <v>-1.5422132267562283E-2</v>
      </c>
      <c r="AF53" s="8">
        <f t="shared" si="17"/>
        <v>0.49614454334865249</v>
      </c>
      <c r="AG53" s="8">
        <f t="shared" si="18"/>
        <v>-9.6643470928072552E-3</v>
      </c>
      <c r="AH53" s="34">
        <f t="shared" si="19"/>
        <v>22.358304105708434</v>
      </c>
      <c r="AI53" s="18">
        <f t="shared" si="20"/>
        <v>74.678907929415701</v>
      </c>
      <c r="AJ53" s="18">
        <f t="shared" si="21"/>
        <v>13.097699661533063</v>
      </c>
      <c r="AK53" s="18">
        <f t="shared" si="22"/>
        <v>11.773163037741899</v>
      </c>
      <c r="AL53" s="8">
        <f t="shared" si="23"/>
        <v>1</v>
      </c>
      <c r="AM53" s="48">
        <f t="shared" si="28"/>
        <v>1</v>
      </c>
      <c r="AN53" s="48">
        <f t="shared" si="29"/>
        <v>1</v>
      </c>
      <c r="AO53" s="19">
        <f t="shared" si="24"/>
        <v>0.83542955526461582</v>
      </c>
      <c r="AP53" s="34">
        <f t="shared" si="25"/>
        <v>4.7731630377418988</v>
      </c>
      <c r="AQ53" s="17">
        <f t="shared" si="26"/>
        <v>2.7083431280402137E-2</v>
      </c>
      <c r="AR53" s="14">
        <f t="shared" si="27"/>
        <v>-0.17980924896620534</v>
      </c>
      <c r="AS53" s="8"/>
      <c r="AT53" s="8"/>
      <c r="AU53" s="8"/>
      <c r="AV53" s="8"/>
      <c r="AW53" s="8"/>
      <c r="AX53" s="8"/>
      <c r="AY53" s="93"/>
      <c r="AZ53" s="34"/>
      <c r="BA53" s="8"/>
      <c r="BB53" s="8"/>
      <c r="BC53" s="8"/>
      <c r="BD53" s="8"/>
      <c r="BE53" s="8"/>
      <c r="BF53" s="34"/>
      <c r="BG53" s="34"/>
      <c r="BH53" s="34"/>
      <c r="BI53" s="8"/>
      <c r="BJ53" s="34"/>
      <c r="BK53" s="94"/>
      <c r="BL53" s="94"/>
      <c r="BM53" s="49"/>
      <c r="BN53" s="49"/>
      <c r="BO53" s="49"/>
      <c r="BP53" s="50"/>
      <c r="BQ53" s="50"/>
      <c r="BR53" s="50"/>
      <c r="BS53" s="91"/>
      <c r="BT53" s="50"/>
      <c r="BU53" s="50"/>
      <c r="BV53" s="50"/>
      <c r="BW53" s="51"/>
      <c r="BX53" s="50"/>
      <c r="BY53" s="50"/>
      <c r="BZ53" s="54"/>
      <c r="CA53" s="54"/>
      <c r="CB53" s="54"/>
      <c r="CC53" s="54"/>
      <c r="CD53" s="54"/>
      <c r="CE53" s="54"/>
      <c r="CF53" s="54"/>
      <c r="CG53" s="51"/>
      <c r="CH53" s="50"/>
      <c r="CI53" s="50"/>
      <c r="CJ53" s="49"/>
      <c r="CK53" s="49"/>
      <c r="CL53" s="49"/>
      <c r="CM53" s="66"/>
      <c r="CN53" s="66"/>
      <c r="CO53" s="66"/>
      <c r="CP53" s="66"/>
      <c r="CQ53" s="66"/>
      <c r="CR53" s="66"/>
      <c r="CS53" s="66"/>
      <c r="CT53" s="49"/>
      <c r="CU53" s="55"/>
      <c r="CV53" s="55"/>
      <c r="CW53" s="55"/>
      <c r="CX53" s="55"/>
      <c r="CY53" s="50"/>
      <c r="CZ53" s="55"/>
      <c r="DA53" s="55"/>
      <c r="DB53" s="56"/>
      <c r="DC53" s="57"/>
      <c r="DD53" s="57"/>
      <c r="DE53" s="57"/>
      <c r="DF53" s="57"/>
      <c r="DG53" s="57"/>
      <c r="DH53" s="57"/>
      <c r="DI53" s="58"/>
      <c r="DJ53" s="54"/>
      <c r="DK53" s="56"/>
      <c r="DL53" s="49"/>
      <c r="DM53" s="49"/>
      <c r="DN53" s="49"/>
      <c r="DO53" s="56"/>
      <c r="DP53" s="56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81"/>
      <c r="ED53" s="81"/>
      <c r="EE53" s="81"/>
      <c r="EF53" s="81"/>
      <c r="EG53" s="81"/>
      <c r="EH53" s="81"/>
      <c r="EI53" s="81"/>
      <c r="EJ53" s="121"/>
      <c r="EK53" s="81"/>
      <c r="EL53" s="81"/>
      <c r="EM53" s="81"/>
      <c r="EN53" s="81"/>
      <c r="EO53" s="81"/>
      <c r="EP53" s="81"/>
      <c r="EQ53" s="81"/>
      <c r="ER53" s="81"/>
      <c r="ES53" s="81"/>
      <c r="ET53" s="81"/>
      <c r="EU53" s="81"/>
      <c r="EV53" s="81"/>
      <c r="EW53" s="81"/>
      <c r="EX53" s="81"/>
      <c r="EY53" s="81"/>
      <c r="EZ53" s="81"/>
      <c r="FA53" s="81"/>
      <c r="FB53" s="81"/>
      <c r="FC53" s="81"/>
      <c r="FD53" s="81"/>
      <c r="FE53" s="81"/>
      <c r="FF53" s="81"/>
      <c r="FG53" s="81"/>
    </row>
    <row r="54" spans="1:163">
      <c r="A54" s="2">
        <v>4</v>
      </c>
      <c r="B54" s="1" t="s">
        <v>122</v>
      </c>
      <c r="C54" s="133">
        <v>43738</v>
      </c>
      <c r="D54" s="1" t="s">
        <v>120</v>
      </c>
      <c r="E54" s="6" t="s">
        <v>74</v>
      </c>
      <c r="F54" s="1" t="s">
        <v>10</v>
      </c>
      <c r="G54" s="6" t="s">
        <v>98</v>
      </c>
      <c r="H54" s="6" t="s">
        <v>121</v>
      </c>
      <c r="I54" s="135">
        <v>26</v>
      </c>
      <c r="J54" s="1">
        <v>14</v>
      </c>
      <c r="K54" s="1">
        <v>451</v>
      </c>
      <c r="L54" s="1">
        <v>1</v>
      </c>
      <c r="M54" s="1">
        <v>284</v>
      </c>
      <c r="N54" s="1">
        <v>2</v>
      </c>
      <c r="O54" t="str">
        <f t="shared" si="0"/>
        <v>Pittsburgh Steelers</v>
      </c>
      <c r="P54" t="str">
        <f t="shared" si="1"/>
        <v>Baltimore Ravens</v>
      </c>
      <c r="Q54">
        <f t="shared" si="2"/>
        <v>14</v>
      </c>
      <c r="R54">
        <f t="shared" si="3"/>
        <v>26</v>
      </c>
      <c r="S54" s="132">
        <f t="shared" si="4"/>
        <v>43738</v>
      </c>
      <c r="T54" s="83" t="str">
        <f t="shared" si="5"/>
        <v>Baltimore Ravens</v>
      </c>
      <c r="U54" s="84">
        <f t="shared" si="6"/>
        <v>26</v>
      </c>
      <c r="V54" s="83" t="str">
        <f t="shared" si="7"/>
        <v>Pittsburgh Steelers</v>
      </c>
      <c r="W54" s="84">
        <f t="shared" si="8"/>
        <v>14</v>
      </c>
      <c r="X54" s="83">
        <f t="shared" si="9"/>
        <v>40</v>
      </c>
      <c r="Y54" s="84">
        <f t="shared" si="10"/>
        <v>-12</v>
      </c>
      <c r="Z54" s="85">
        <f t="shared" si="11"/>
        <v>2.5633499479714494E-2</v>
      </c>
      <c r="AA54" s="86">
        <f t="shared" si="12"/>
        <v>0.50640802399371554</v>
      </c>
      <c r="AB54" s="8">
        <f t="shared" si="13"/>
        <v>1.606322489189952E-2</v>
      </c>
      <c r="AC54" s="34">
        <f t="shared" si="14"/>
        <v>25.156591742094552</v>
      </c>
      <c r="AD54" s="18">
        <f t="shared" si="15"/>
        <v>124.46953929977235</v>
      </c>
      <c r="AE54" s="85">
        <f t="shared" si="16"/>
        <v>0.12458210081467014</v>
      </c>
      <c r="AF54" s="8">
        <f t="shared" si="17"/>
        <v>0.53110530426587854</v>
      </c>
      <c r="AG54" s="8">
        <f t="shared" si="18"/>
        <v>7.8048602753530566E-2</v>
      </c>
      <c r="AH54" s="34">
        <f t="shared" si="19"/>
        <v>23.235909395015046</v>
      </c>
      <c r="AI54" s="18">
        <f t="shared" si="20"/>
        <v>7.6401968725660891</v>
      </c>
      <c r="AJ54" s="18">
        <f t="shared" si="21"/>
        <v>1.9206823470795058</v>
      </c>
      <c r="AK54" s="18">
        <f t="shared" si="22"/>
        <v>1.4102860059483868</v>
      </c>
      <c r="AL54" s="8">
        <f t="shared" si="23"/>
        <v>0</v>
      </c>
      <c r="AM54" s="48">
        <f t="shared" si="28"/>
        <v>1</v>
      </c>
      <c r="AN54" s="48">
        <f t="shared" si="29"/>
        <v>0</v>
      </c>
      <c r="AO54" s="19">
        <f t="shared" si="24"/>
        <v>0.54652829468296793</v>
      </c>
      <c r="AP54" s="34">
        <f t="shared" si="25"/>
        <v>13.410286005948386</v>
      </c>
      <c r="AQ54" s="17">
        <f t="shared" si="26"/>
        <v>0.29869317688907304</v>
      </c>
      <c r="AR54" s="14">
        <f t="shared" si="27"/>
        <v>-0.7908224031770732</v>
      </c>
      <c r="AS54" s="8"/>
      <c r="AT54" s="8"/>
      <c r="AU54" s="8"/>
      <c r="AV54" s="8"/>
      <c r="AW54" s="8"/>
      <c r="AX54" s="8"/>
      <c r="AY54" s="93"/>
      <c r="AZ54" s="34"/>
      <c r="BA54" s="8"/>
      <c r="BB54" s="8"/>
      <c r="BC54" s="8"/>
      <c r="BD54" s="8"/>
      <c r="BE54" s="8"/>
      <c r="BF54" s="34"/>
      <c r="BG54" s="34"/>
      <c r="BH54" s="34"/>
      <c r="BI54" s="8"/>
      <c r="BJ54" s="34"/>
      <c r="BK54" s="94"/>
      <c r="BL54" s="94"/>
      <c r="BM54" s="49"/>
      <c r="BN54" s="49"/>
      <c r="BO54" s="49"/>
      <c r="BP54" s="50"/>
      <c r="BQ54" s="50"/>
      <c r="BR54" s="50"/>
      <c r="BS54" s="91"/>
      <c r="BT54" s="50"/>
      <c r="BU54" s="50"/>
      <c r="BV54" s="50"/>
      <c r="BW54" s="51"/>
      <c r="BX54" s="50"/>
      <c r="BY54" s="50"/>
      <c r="BZ54" s="54"/>
      <c r="CA54" s="54"/>
      <c r="CB54" s="54"/>
      <c r="CC54" s="54"/>
      <c r="CD54" s="54"/>
      <c r="CE54" s="54"/>
      <c r="CF54" s="54"/>
      <c r="CG54" s="51"/>
      <c r="CH54" s="50"/>
      <c r="CI54" s="50"/>
      <c r="CJ54" s="49"/>
      <c r="CK54" s="49"/>
      <c r="CL54" s="49"/>
      <c r="CM54" s="66"/>
      <c r="CN54" s="66"/>
      <c r="CO54" s="66"/>
      <c r="CP54" s="66"/>
      <c r="CQ54" s="66"/>
      <c r="CR54" s="66"/>
      <c r="CS54" s="66"/>
      <c r="CT54" s="49"/>
      <c r="CU54" s="55"/>
      <c r="CV54" s="55"/>
      <c r="CW54" s="55"/>
      <c r="CX54" s="55"/>
      <c r="CY54" s="50"/>
      <c r="CZ54" s="55"/>
      <c r="DA54" s="55"/>
      <c r="DB54" s="56"/>
      <c r="DC54" s="57"/>
      <c r="DD54" s="57"/>
      <c r="DE54" s="57"/>
      <c r="DF54" s="57"/>
      <c r="DG54" s="57"/>
      <c r="DH54" s="57"/>
      <c r="DI54" s="58"/>
      <c r="DJ54" s="54"/>
      <c r="DK54" s="56"/>
      <c r="DL54" s="49"/>
      <c r="DM54" s="49"/>
      <c r="DN54" s="49"/>
      <c r="DO54" s="56"/>
      <c r="DP54" s="56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81"/>
      <c r="ED54" s="81"/>
      <c r="EE54" s="81"/>
      <c r="EF54" s="81"/>
      <c r="EG54" s="81"/>
      <c r="EH54" s="81"/>
      <c r="EI54" s="81"/>
      <c r="EJ54" s="81"/>
      <c r="EK54" s="81"/>
      <c r="EL54" s="81"/>
      <c r="EM54" s="81"/>
      <c r="EN54" s="81"/>
      <c r="EO54" s="81"/>
      <c r="EP54" s="81"/>
      <c r="EQ54" s="81"/>
      <c r="ER54" s="81"/>
      <c r="ES54" s="81"/>
      <c r="ET54" s="81"/>
      <c r="EU54" s="81"/>
      <c r="EV54" s="81"/>
      <c r="EW54" s="81"/>
      <c r="EX54" s="81"/>
      <c r="EY54" s="81"/>
      <c r="EZ54" s="81"/>
      <c r="FA54" s="81"/>
      <c r="FB54" s="81"/>
      <c r="FC54" s="81"/>
      <c r="FD54" s="81"/>
      <c r="FE54" s="81"/>
      <c r="FF54" s="81"/>
      <c r="FG54" s="81"/>
    </row>
    <row r="55" spans="1:163">
      <c r="A55" s="2">
        <v>4</v>
      </c>
      <c r="B55" s="1" t="s">
        <v>122</v>
      </c>
      <c r="C55" s="133">
        <v>43738</v>
      </c>
      <c r="D55" s="1" t="s">
        <v>123</v>
      </c>
      <c r="E55" s="6" t="s">
        <v>93</v>
      </c>
      <c r="F55" s="1" t="s">
        <v>10</v>
      </c>
      <c r="G55" s="6" t="s">
        <v>94</v>
      </c>
      <c r="H55" s="6" t="s">
        <v>121</v>
      </c>
      <c r="I55" s="135">
        <v>33</v>
      </c>
      <c r="J55" s="1">
        <v>18</v>
      </c>
      <c r="K55" s="1">
        <v>389</v>
      </c>
      <c r="L55" s="1">
        <v>0</v>
      </c>
      <c r="M55" s="1">
        <v>299</v>
      </c>
      <c r="N55" s="1">
        <v>2</v>
      </c>
      <c r="O55" t="str">
        <f t="shared" si="0"/>
        <v>New York Giants</v>
      </c>
      <c r="P55" t="str">
        <f t="shared" si="1"/>
        <v>New Orleans Saints</v>
      </c>
      <c r="Q55">
        <f t="shared" si="2"/>
        <v>18</v>
      </c>
      <c r="R55">
        <f t="shared" si="3"/>
        <v>33</v>
      </c>
      <c r="S55" s="132">
        <f t="shared" si="4"/>
        <v>43738</v>
      </c>
      <c r="T55" s="83" t="str">
        <f t="shared" si="5"/>
        <v>New Orleans Saints</v>
      </c>
      <c r="U55" s="84">
        <f t="shared" si="6"/>
        <v>33</v>
      </c>
      <c r="V55" s="83" t="str">
        <f t="shared" si="7"/>
        <v>New York Giants</v>
      </c>
      <c r="W55" s="84">
        <f t="shared" si="8"/>
        <v>18</v>
      </c>
      <c r="X55" s="83">
        <f t="shared" si="9"/>
        <v>51</v>
      </c>
      <c r="Y55" s="84">
        <f t="shared" si="10"/>
        <v>-15</v>
      </c>
      <c r="Z55" s="85">
        <f t="shared" si="11"/>
        <v>-1.7369429172051594</v>
      </c>
      <c r="AA55" s="86">
        <f t="shared" si="12"/>
        <v>0.1497016572917651</v>
      </c>
      <c r="AB55" s="8">
        <f t="shared" si="13"/>
        <v>-1.0377138079289763</v>
      </c>
      <c r="AC55" s="34">
        <f t="shared" si="14"/>
        <v>14.227867724454361</v>
      </c>
      <c r="AD55" s="18">
        <f t="shared" si="15"/>
        <v>14.22898190421312</v>
      </c>
      <c r="AE55" s="85">
        <f t="shared" si="16"/>
        <v>0.84199977230258882</v>
      </c>
      <c r="AF55" s="8">
        <f t="shared" si="17"/>
        <v>0.69888622393076894</v>
      </c>
      <c r="AG55" s="8">
        <f t="shared" si="18"/>
        <v>0.52119985933870883</v>
      </c>
      <c r="AH55" s="34">
        <f t="shared" si="19"/>
        <v>27.669825794171032</v>
      </c>
      <c r="AI55" s="18">
        <f t="shared" si="20"/>
        <v>28.410757064484464</v>
      </c>
      <c r="AJ55" s="18">
        <f t="shared" si="21"/>
        <v>-13.441958069716671</v>
      </c>
      <c r="AK55" s="18">
        <f t="shared" si="22"/>
        <v>-12.833330966627017</v>
      </c>
      <c r="AL55" s="8">
        <f t="shared" si="23"/>
        <v>0</v>
      </c>
      <c r="AM55" s="48">
        <f t="shared" si="28"/>
        <v>0</v>
      </c>
      <c r="AN55" s="48">
        <f t="shared" si="29"/>
        <v>1</v>
      </c>
      <c r="AO55" s="19">
        <f t="shared" si="24"/>
        <v>0.14372772283906277</v>
      </c>
      <c r="AP55" s="34">
        <f t="shared" si="25"/>
        <v>2.1666690333729832</v>
      </c>
      <c r="AQ55" s="17">
        <f t="shared" si="26"/>
        <v>2.0657658312502443E-2</v>
      </c>
      <c r="AR55" s="14">
        <f t="shared" si="27"/>
        <v>-0.155166872621879</v>
      </c>
      <c r="AS55" s="8"/>
      <c r="AT55" s="8"/>
      <c r="AU55" s="8"/>
      <c r="AV55" s="8"/>
      <c r="AW55" s="8"/>
      <c r="AX55" s="8"/>
      <c r="AY55" s="93"/>
      <c r="AZ55" s="34"/>
      <c r="BA55" s="8"/>
      <c r="BB55" s="8"/>
      <c r="BC55" s="8"/>
      <c r="BD55" s="8"/>
      <c r="BE55" s="8"/>
      <c r="BF55" s="34"/>
      <c r="BG55" s="34"/>
      <c r="BH55" s="34"/>
      <c r="BI55" s="8"/>
      <c r="BJ55" s="34"/>
      <c r="BK55" s="94"/>
      <c r="BL55" s="94"/>
      <c r="BM55" s="49"/>
      <c r="BN55" s="49"/>
      <c r="BO55" s="49"/>
      <c r="BP55" s="50"/>
      <c r="BQ55" s="50"/>
      <c r="BR55" s="50"/>
      <c r="BS55" s="91"/>
      <c r="BT55" s="50"/>
      <c r="BU55" s="50"/>
      <c r="BV55" s="50"/>
      <c r="BW55" s="51"/>
      <c r="BX55" s="50"/>
      <c r="BY55" s="50"/>
      <c r="BZ55" s="54"/>
      <c r="CA55" s="54"/>
      <c r="CB55" s="54"/>
      <c r="CC55" s="54"/>
      <c r="CD55" s="54"/>
      <c r="CE55" s="54"/>
      <c r="CF55" s="54"/>
      <c r="CG55" s="51"/>
      <c r="CH55" s="50"/>
      <c r="CI55" s="50"/>
      <c r="CJ55" s="49"/>
      <c r="CK55" s="49"/>
      <c r="CL55" s="49"/>
      <c r="CM55" s="66"/>
      <c r="CN55" s="66"/>
      <c r="CO55" s="66"/>
      <c r="CP55" s="66"/>
      <c r="CQ55" s="66"/>
      <c r="CR55" s="66"/>
      <c r="CS55" s="66"/>
      <c r="CT55" s="49"/>
      <c r="CU55" s="55"/>
      <c r="CV55" s="55"/>
      <c r="CW55" s="55"/>
      <c r="CX55" s="55"/>
      <c r="CY55" s="50"/>
      <c r="CZ55" s="55"/>
      <c r="DA55" s="55"/>
      <c r="DB55" s="56"/>
      <c r="DC55" s="57"/>
      <c r="DD55" s="57"/>
      <c r="DE55" s="57"/>
      <c r="DF55" s="57"/>
      <c r="DG55" s="57"/>
      <c r="DH55" s="57"/>
      <c r="DI55" s="58"/>
      <c r="DJ55" s="54"/>
      <c r="DK55" s="56"/>
      <c r="DL55" s="49"/>
      <c r="DM55" s="49"/>
      <c r="DN55" s="49"/>
      <c r="DO55" s="56"/>
      <c r="DP55" s="56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81"/>
      <c r="ED55" s="81"/>
      <c r="EE55" s="81"/>
      <c r="EF55" s="81"/>
      <c r="EG55" s="81"/>
      <c r="EH55" s="81"/>
      <c r="EI55" s="81"/>
      <c r="EJ55" s="81"/>
      <c r="EK55" s="81"/>
      <c r="EL55" s="81"/>
      <c r="EM55" s="81"/>
      <c r="EN55" s="81"/>
      <c r="EO55" s="81"/>
      <c r="EP55" s="81"/>
      <c r="EQ55" s="81"/>
      <c r="ER55" s="81"/>
      <c r="ES55" s="81"/>
      <c r="ET55" s="81"/>
      <c r="EU55" s="81"/>
      <c r="EV55" s="81"/>
      <c r="EW55" s="81"/>
      <c r="EX55" s="81"/>
      <c r="EY55" s="81"/>
      <c r="EZ55" s="81"/>
      <c r="FA55" s="81"/>
      <c r="FB55" s="81"/>
      <c r="FC55" s="81"/>
      <c r="FD55" s="81"/>
      <c r="FE55" s="81"/>
      <c r="FF55" s="81"/>
      <c r="FG55" s="81"/>
    </row>
    <row r="56" spans="1:163">
      <c r="A56" s="2">
        <v>4</v>
      </c>
      <c r="B56" s="1" t="s">
        <v>122</v>
      </c>
      <c r="C56" s="133">
        <v>43738</v>
      </c>
      <c r="D56" s="1" t="s">
        <v>123</v>
      </c>
      <c r="E56" s="6" t="s">
        <v>88</v>
      </c>
      <c r="F56" s="1"/>
      <c r="G56" s="6" t="s">
        <v>99</v>
      </c>
      <c r="H56" s="6" t="s">
        <v>121</v>
      </c>
      <c r="I56" s="135">
        <v>29</v>
      </c>
      <c r="J56" s="1">
        <v>27</v>
      </c>
      <c r="K56" s="1">
        <v>368</v>
      </c>
      <c r="L56" s="1">
        <v>1</v>
      </c>
      <c r="M56" s="1">
        <v>364</v>
      </c>
      <c r="N56" s="1">
        <v>2</v>
      </c>
      <c r="O56" t="str">
        <f t="shared" si="0"/>
        <v>Los Angeles Chargers</v>
      </c>
      <c r="P56" t="str">
        <f t="shared" si="1"/>
        <v>San Francisco 49ers</v>
      </c>
      <c r="Q56">
        <f t="shared" si="2"/>
        <v>29</v>
      </c>
      <c r="R56">
        <f t="shared" si="3"/>
        <v>27</v>
      </c>
      <c r="S56" s="132">
        <f t="shared" si="4"/>
        <v>43738</v>
      </c>
      <c r="T56" s="83" t="str">
        <f t="shared" si="5"/>
        <v>San Francisco 49ers</v>
      </c>
      <c r="U56" s="84">
        <f t="shared" si="6"/>
        <v>27</v>
      </c>
      <c r="V56" s="83" t="str">
        <f t="shared" si="7"/>
        <v>Los Angeles Chargers</v>
      </c>
      <c r="W56" s="84">
        <f t="shared" si="8"/>
        <v>29</v>
      </c>
      <c r="X56" s="83">
        <f t="shared" si="9"/>
        <v>56</v>
      </c>
      <c r="Y56" s="84">
        <f t="shared" si="10"/>
        <v>2</v>
      </c>
      <c r="Z56" s="85">
        <f t="shared" si="11"/>
        <v>1.3975990496389197</v>
      </c>
      <c r="AA56" s="86">
        <f t="shared" si="12"/>
        <v>0.80180261755681248</v>
      </c>
      <c r="AB56" s="8">
        <f t="shared" si="13"/>
        <v>0.84807758328872129</v>
      </c>
      <c r="AC56" s="34">
        <f t="shared" si="14"/>
        <v>33.785414556055493</v>
      </c>
      <c r="AD56" s="18">
        <f t="shared" si="15"/>
        <v>22.900192473307786</v>
      </c>
      <c r="AE56" s="85">
        <f t="shared" si="16"/>
        <v>-0.63715500000366498</v>
      </c>
      <c r="AF56" s="8">
        <f t="shared" si="17"/>
        <v>0.34588993836795212</v>
      </c>
      <c r="AG56" s="8">
        <f t="shared" si="18"/>
        <v>-0.39644079408849875</v>
      </c>
      <c r="AH56" s="34">
        <f t="shared" si="19"/>
        <v>18.488441602425986</v>
      </c>
      <c r="AI56" s="18">
        <f t="shared" si="20"/>
        <v>72.446626355312716</v>
      </c>
      <c r="AJ56" s="18">
        <f t="shared" si="21"/>
        <v>15.296972953629506</v>
      </c>
      <c r="AK56" s="18">
        <f t="shared" si="22"/>
        <v>13.812240015446068</v>
      </c>
      <c r="AL56" s="8">
        <f t="shared" si="23"/>
        <v>1</v>
      </c>
      <c r="AM56" s="48">
        <f t="shared" si="28"/>
        <v>1</v>
      </c>
      <c r="AN56" s="48">
        <f t="shared" si="29"/>
        <v>1</v>
      </c>
      <c r="AO56" s="19">
        <f t="shared" si="24"/>
        <v>0.87386629591309739</v>
      </c>
      <c r="AP56" s="34">
        <f t="shared" si="25"/>
        <v>11.812240015446068</v>
      </c>
      <c r="AQ56" s="17">
        <f t="shared" si="26"/>
        <v>1.5909711306682311E-2</v>
      </c>
      <c r="AR56" s="14">
        <f t="shared" si="27"/>
        <v>-0.13482789453362473</v>
      </c>
      <c r="AS56" s="8"/>
      <c r="AT56" s="8"/>
      <c r="AU56" s="8"/>
      <c r="AV56" s="8"/>
      <c r="AW56" s="8"/>
      <c r="AX56" s="8"/>
      <c r="AY56" s="93"/>
      <c r="AZ56" s="34"/>
      <c r="BA56" s="8"/>
      <c r="BB56" s="8"/>
      <c r="BC56" s="8"/>
      <c r="BD56" s="8"/>
      <c r="BE56" s="8"/>
      <c r="BF56" s="34"/>
      <c r="BG56" s="34"/>
      <c r="BH56" s="34"/>
      <c r="BI56" s="8"/>
      <c r="BJ56" s="34"/>
      <c r="BK56" s="94"/>
      <c r="BL56" s="94"/>
      <c r="BM56" s="49"/>
      <c r="BN56" s="49"/>
      <c r="BO56" s="49"/>
      <c r="BP56" s="50"/>
      <c r="BQ56" s="50"/>
      <c r="BR56" s="50"/>
      <c r="BS56" s="91"/>
      <c r="BT56" s="50"/>
      <c r="BU56" s="50"/>
      <c r="BV56" s="50"/>
      <c r="BW56" s="51"/>
      <c r="BX56" s="50"/>
      <c r="BY56" s="50"/>
      <c r="BZ56" s="54"/>
      <c r="CA56" s="54"/>
      <c r="CB56" s="54"/>
      <c r="CC56" s="54"/>
      <c r="CD56" s="54"/>
      <c r="CE56" s="54"/>
      <c r="CF56" s="54"/>
      <c r="CG56" s="51"/>
      <c r="CH56" s="50"/>
      <c r="CI56" s="50"/>
      <c r="CJ56" s="49"/>
      <c r="CK56" s="49"/>
      <c r="CL56" s="49"/>
      <c r="CM56" s="66"/>
      <c r="CN56" s="66"/>
      <c r="CO56" s="66"/>
      <c r="CP56" s="66"/>
      <c r="CQ56" s="66"/>
      <c r="CR56" s="66"/>
      <c r="CS56" s="66"/>
      <c r="CT56" s="49"/>
      <c r="CU56" s="55"/>
      <c r="CV56" s="55"/>
      <c r="CW56" s="55"/>
      <c r="CX56" s="55"/>
      <c r="CY56" s="50"/>
      <c r="CZ56" s="55"/>
      <c r="DA56" s="55"/>
      <c r="DB56" s="56"/>
      <c r="DC56" s="57"/>
      <c r="DD56" s="57"/>
      <c r="DE56" s="57"/>
      <c r="DF56" s="57"/>
      <c r="DG56" s="57"/>
      <c r="DH56" s="57"/>
      <c r="DI56" s="58"/>
      <c r="DJ56" s="54"/>
      <c r="DK56" s="56"/>
      <c r="DL56" s="49"/>
      <c r="DM56" s="49"/>
      <c r="DN56" s="49"/>
      <c r="DO56" s="56"/>
      <c r="DP56" s="56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81"/>
      <c r="ED56" s="81"/>
      <c r="EE56" s="81"/>
      <c r="EF56" s="81"/>
      <c r="EG56" s="81"/>
      <c r="EH56" s="81"/>
      <c r="EI56" s="81"/>
      <c r="EJ56" s="81"/>
      <c r="EK56" s="81"/>
      <c r="EL56" s="81"/>
      <c r="EM56" s="81"/>
      <c r="EN56" s="81"/>
      <c r="EO56" s="81"/>
      <c r="EP56" s="81"/>
      <c r="EQ56" s="81"/>
      <c r="ER56" s="81"/>
      <c r="ES56" s="81"/>
      <c r="ET56" s="81"/>
      <c r="EU56" s="81"/>
      <c r="EV56" s="81"/>
      <c r="EW56" s="81"/>
      <c r="EX56" s="81"/>
      <c r="EY56" s="81"/>
      <c r="EZ56" s="81"/>
      <c r="FA56" s="81"/>
      <c r="FB56" s="81"/>
      <c r="FC56" s="81"/>
      <c r="FD56" s="81"/>
      <c r="FE56" s="81"/>
      <c r="FF56" s="81"/>
      <c r="FG56" s="81"/>
    </row>
    <row r="57" spans="1:163">
      <c r="A57" s="2">
        <v>4</v>
      </c>
      <c r="B57" s="1" t="s">
        <v>122</v>
      </c>
      <c r="C57" s="133">
        <v>43738</v>
      </c>
      <c r="D57" s="1" t="s">
        <v>124</v>
      </c>
      <c r="E57" s="6" t="s">
        <v>96</v>
      </c>
      <c r="F57" s="1"/>
      <c r="G57" s="6" t="s">
        <v>79</v>
      </c>
      <c r="H57" s="6" t="s">
        <v>121</v>
      </c>
      <c r="I57" s="135">
        <v>45</v>
      </c>
      <c r="J57" s="1">
        <v>42</v>
      </c>
      <c r="K57" s="1">
        <v>565</v>
      </c>
      <c r="L57" s="1">
        <v>2</v>
      </c>
      <c r="M57" s="1">
        <v>487</v>
      </c>
      <c r="N57" s="1">
        <v>4</v>
      </c>
      <c r="O57" t="str">
        <f t="shared" si="0"/>
        <v>Oakland Raiders</v>
      </c>
      <c r="P57" t="str">
        <f t="shared" si="1"/>
        <v>Cleveland Browns</v>
      </c>
      <c r="Q57">
        <f t="shared" si="2"/>
        <v>45</v>
      </c>
      <c r="R57">
        <f t="shared" si="3"/>
        <v>42</v>
      </c>
      <c r="S57" s="132">
        <f t="shared" si="4"/>
        <v>43738</v>
      </c>
      <c r="T57" s="83" t="str">
        <f t="shared" si="5"/>
        <v>Cleveland Browns</v>
      </c>
      <c r="U57" s="84">
        <f t="shared" si="6"/>
        <v>42</v>
      </c>
      <c r="V57" s="83" t="str">
        <f t="shared" si="7"/>
        <v>Oakland Raiders</v>
      </c>
      <c r="W57" s="84">
        <f t="shared" si="8"/>
        <v>45</v>
      </c>
      <c r="X57" s="83">
        <f t="shared" si="9"/>
        <v>87</v>
      </c>
      <c r="Y57" s="84">
        <f t="shared" si="10"/>
        <v>3</v>
      </c>
      <c r="Z57" s="85">
        <f t="shared" si="11"/>
        <v>0.25416346827862912</v>
      </c>
      <c r="AA57" s="86">
        <f t="shared" si="12"/>
        <v>0.56320100563819731</v>
      </c>
      <c r="AB57" s="8">
        <f t="shared" si="13"/>
        <v>0.15908997207740422</v>
      </c>
      <c r="AC57" s="34">
        <f t="shared" si="14"/>
        <v>26.639922464293804</v>
      </c>
      <c r="AD57" s="18">
        <f t="shared" si="15"/>
        <v>337.09244711714331</v>
      </c>
      <c r="AE57" s="85">
        <f t="shared" si="16"/>
        <v>1.4093007996523226</v>
      </c>
      <c r="AF57" s="8">
        <f t="shared" si="17"/>
        <v>0.80365563796065553</v>
      </c>
      <c r="AG57" s="8">
        <f t="shared" si="18"/>
        <v>0.85475151648090253</v>
      </c>
      <c r="AH57" s="34">
        <f t="shared" si="19"/>
        <v>31.007151685932683</v>
      </c>
      <c r="AI57" s="18">
        <f t="shared" si="20"/>
        <v>120.84271405609265</v>
      </c>
      <c r="AJ57" s="18">
        <f t="shared" si="21"/>
        <v>-4.3672292216388797</v>
      </c>
      <c r="AK57" s="18">
        <f t="shared" si="22"/>
        <v>-4.4196105165485173</v>
      </c>
      <c r="AL57" s="8">
        <f t="shared" si="23"/>
        <v>1</v>
      </c>
      <c r="AM57" s="48">
        <f t="shared" si="28"/>
        <v>0</v>
      </c>
      <c r="AN57" s="48">
        <f t="shared" si="29"/>
        <v>0</v>
      </c>
      <c r="AO57" s="19">
        <f t="shared" si="24"/>
        <v>0.35705956576248599</v>
      </c>
      <c r="AP57" s="34">
        <f t="shared" si="25"/>
        <v>-7.4196105165485173</v>
      </c>
      <c r="AQ57" s="17">
        <f t="shared" si="26"/>
        <v>0.41337240197752306</v>
      </c>
      <c r="AR57" s="14">
        <f t="shared" si="27"/>
        <v>-1.0298526602452462</v>
      </c>
      <c r="AS57" s="8"/>
      <c r="AT57" s="8"/>
      <c r="AU57" s="8"/>
      <c r="AV57" s="8"/>
      <c r="AW57" s="8"/>
      <c r="AX57" s="8"/>
      <c r="AY57" s="93"/>
      <c r="AZ57" s="34"/>
      <c r="BA57" s="8"/>
      <c r="BB57" s="8"/>
      <c r="BC57" s="8"/>
      <c r="BD57" s="8"/>
      <c r="BE57" s="8"/>
      <c r="BF57" s="34"/>
      <c r="BG57" s="34"/>
      <c r="BH57" s="34"/>
      <c r="BI57" s="8"/>
      <c r="BJ57" s="34"/>
      <c r="BK57" s="94"/>
      <c r="BL57" s="94"/>
      <c r="BM57" s="49"/>
      <c r="BN57" s="49"/>
      <c r="BO57" s="49"/>
      <c r="BP57" s="50"/>
      <c r="BQ57" s="50"/>
      <c r="BR57" s="50"/>
      <c r="BS57" s="91"/>
      <c r="BT57" s="50"/>
      <c r="BU57" s="50"/>
      <c r="BV57" s="50"/>
      <c r="BW57" s="51"/>
      <c r="BX57" s="50"/>
      <c r="BY57" s="50"/>
      <c r="BZ57" s="54"/>
      <c r="CA57" s="54"/>
      <c r="CB57" s="54"/>
      <c r="CC57" s="54"/>
      <c r="CD57" s="54"/>
      <c r="CE57" s="54"/>
      <c r="CF57" s="54"/>
      <c r="CG57" s="51"/>
      <c r="CH57" s="50"/>
      <c r="CI57" s="50"/>
      <c r="CJ57" s="49"/>
      <c r="CK57" s="49"/>
      <c r="CL57" s="49"/>
      <c r="CM57" s="66"/>
      <c r="CN57" s="66"/>
      <c r="CO57" s="66"/>
      <c r="CP57" s="66"/>
      <c r="CQ57" s="66"/>
      <c r="CR57" s="66"/>
      <c r="CS57" s="66"/>
      <c r="CT57" s="49"/>
      <c r="CU57" s="55"/>
      <c r="CV57" s="55"/>
      <c r="CW57" s="55"/>
      <c r="CX57" s="55"/>
      <c r="CY57" s="50"/>
      <c r="CZ57" s="55"/>
      <c r="DA57" s="55"/>
      <c r="DB57" s="56"/>
      <c r="DC57" s="57"/>
      <c r="DD57" s="57"/>
      <c r="DE57" s="57"/>
      <c r="DF57" s="57"/>
      <c r="DG57" s="57"/>
      <c r="DH57" s="57"/>
      <c r="DI57" s="58"/>
      <c r="DJ57" s="54"/>
      <c r="DK57" s="56"/>
      <c r="DL57" s="49"/>
      <c r="DM57" s="49"/>
      <c r="DN57" s="49"/>
      <c r="DO57" s="56"/>
      <c r="DP57" s="56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81"/>
      <c r="ED57" s="81"/>
      <c r="EE57" s="81"/>
      <c r="EF57" s="81"/>
      <c r="EG57" s="81"/>
      <c r="EH57" s="81"/>
      <c r="EI57" s="81"/>
      <c r="EJ57" s="81"/>
      <c r="EK57" s="81"/>
      <c r="EL57" s="81"/>
      <c r="EM57" s="81"/>
      <c r="EN57" s="81"/>
      <c r="EO57" s="81"/>
      <c r="EP57" s="81"/>
      <c r="EQ57" s="81"/>
      <c r="ER57" s="81"/>
      <c r="ES57" s="81"/>
      <c r="ET57" s="81"/>
      <c r="EU57" s="81"/>
      <c r="EV57" s="81"/>
      <c r="EW57" s="81"/>
      <c r="EX57" s="81"/>
      <c r="EY57" s="81"/>
      <c r="EZ57" s="81"/>
      <c r="FA57" s="81"/>
      <c r="FB57" s="81"/>
      <c r="FC57" s="81"/>
      <c r="FD57" s="81"/>
      <c r="FE57" s="81"/>
      <c r="FF57" s="81"/>
      <c r="FG57" s="81"/>
    </row>
    <row r="58" spans="1:163">
      <c r="A58" s="2">
        <v>4</v>
      </c>
      <c r="B58" s="1" t="s">
        <v>122</v>
      </c>
      <c r="C58" s="133">
        <v>43738</v>
      </c>
      <c r="D58" s="1" t="s">
        <v>124</v>
      </c>
      <c r="E58" s="6" t="s">
        <v>100</v>
      </c>
      <c r="F58" s="1" t="s">
        <v>10</v>
      </c>
      <c r="G58" s="6" t="s">
        <v>72</v>
      </c>
      <c r="H58" s="6" t="s">
        <v>121</v>
      </c>
      <c r="I58" s="135">
        <v>20</v>
      </c>
      <c r="J58" s="1">
        <v>17</v>
      </c>
      <c r="K58" s="1">
        <v>331</v>
      </c>
      <c r="L58" s="1">
        <v>0</v>
      </c>
      <c r="M58" s="1">
        <v>263</v>
      </c>
      <c r="N58" s="1">
        <v>1</v>
      </c>
      <c r="O58" t="str">
        <f t="shared" si="0"/>
        <v>Arizona Cardinals</v>
      </c>
      <c r="P58" t="str">
        <f t="shared" si="1"/>
        <v>Seattle Seahawks</v>
      </c>
      <c r="Q58">
        <f t="shared" si="2"/>
        <v>17</v>
      </c>
      <c r="R58">
        <f t="shared" si="3"/>
        <v>20</v>
      </c>
      <c r="S58" s="132">
        <f t="shared" si="4"/>
        <v>43738</v>
      </c>
      <c r="T58" s="83" t="str">
        <f t="shared" si="5"/>
        <v>Seattle Seahawks</v>
      </c>
      <c r="U58" s="84">
        <f t="shared" si="6"/>
        <v>20</v>
      </c>
      <c r="V58" s="83" t="str">
        <f t="shared" si="7"/>
        <v>Arizona Cardinals</v>
      </c>
      <c r="W58" s="84">
        <f t="shared" si="8"/>
        <v>17</v>
      </c>
      <c r="X58" s="83">
        <f t="shared" si="9"/>
        <v>37</v>
      </c>
      <c r="Y58" s="84">
        <f t="shared" si="10"/>
        <v>-3</v>
      </c>
      <c r="Z58" s="85">
        <f t="shared" si="11"/>
        <v>-1.9629069898031788</v>
      </c>
      <c r="AA58" s="86">
        <f t="shared" si="12"/>
        <v>0.12315278879645339</v>
      </c>
      <c r="AB58" s="8">
        <f t="shared" si="13"/>
        <v>-1.1593695635925831</v>
      </c>
      <c r="AC58" s="34">
        <f t="shared" si="14"/>
        <v>12.966175604209578</v>
      </c>
      <c r="AD58" s="18">
        <f t="shared" si="15"/>
        <v>16.27173925607396</v>
      </c>
      <c r="AE58" s="85">
        <f t="shared" si="16"/>
        <v>0.682526315661099</v>
      </c>
      <c r="AF58" s="8">
        <f t="shared" si="17"/>
        <v>0.66430231144279872</v>
      </c>
      <c r="AG58" s="8">
        <f t="shared" si="18"/>
        <v>0.42423371204793958</v>
      </c>
      <c r="AH58" s="34">
        <f t="shared" si="19"/>
        <v>26.699638337300133</v>
      </c>
      <c r="AI58" s="18">
        <f t="shared" si="20"/>
        <v>44.885153850621691</v>
      </c>
      <c r="AJ58" s="18">
        <f t="shared" si="21"/>
        <v>-13.733462733090555</v>
      </c>
      <c r="AK58" s="18">
        <f t="shared" si="22"/>
        <v>-13.103602264930501</v>
      </c>
      <c r="AL58" s="8">
        <f t="shared" si="23"/>
        <v>0</v>
      </c>
      <c r="AM58" s="48">
        <f t="shared" si="28"/>
        <v>0</v>
      </c>
      <c r="AN58" s="48">
        <f t="shared" si="29"/>
        <v>1</v>
      </c>
      <c r="AO58" s="19">
        <f t="shared" si="24"/>
        <v>0.1387124402662534</v>
      </c>
      <c r="AP58" s="34">
        <f t="shared" si="25"/>
        <v>-10.103602264930501</v>
      </c>
      <c r="AQ58" s="17">
        <f t="shared" si="26"/>
        <v>1.9241141084618919E-2</v>
      </c>
      <c r="AR58" s="14">
        <f t="shared" si="27"/>
        <v>-0.14932684688385728</v>
      </c>
      <c r="AS58" s="8"/>
      <c r="AT58" s="8"/>
      <c r="AU58" s="8"/>
      <c r="AV58" s="8"/>
      <c r="AW58" s="8"/>
      <c r="AX58" s="8"/>
      <c r="AY58" s="93"/>
      <c r="AZ58" s="34"/>
      <c r="BA58" s="8"/>
      <c r="BB58" s="8"/>
      <c r="BC58" s="8"/>
      <c r="BD58" s="8"/>
      <c r="BE58" s="8"/>
      <c r="BF58" s="34"/>
      <c r="BG58" s="34"/>
      <c r="BH58" s="34"/>
      <c r="BI58" s="8"/>
      <c r="BJ58" s="34"/>
      <c r="BK58" s="94"/>
      <c r="BL58" s="94"/>
      <c r="BM58" s="49"/>
      <c r="BN58" s="49"/>
      <c r="BO58" s="49"/>
      <c r="BP58" s="50"/>
      <c r="BQ58" s="50"/>
      <c r="BR58" s="50"/>
      <c r="BS58" s="91"/>
      <c r="BT58" s="50"/>
      <c r="BU58" s="50"/>
      <c r="BV58" s="50"/>
      <c r="BW58" s="51"/>
      <c r="BX58" s="50"/>
      <c r="BY58" s="50"/>
      <c r="BZ58" s="54"/>
      <c r="CA58" s="54"/>
      <c r="CB58" s="54"/>
      <c r="CC58" s="54"/>
      <c r="CD58" s="54"/>
      <c r="CE58" s="54"/>
      <c r="CF58" s="54"/>
      <c r="CG58" s="51"/>
      <c r="CH58" s="50"/>
      <c r="CI58" s="50"/>
      <c r="CJ58" s="49"/>
      <c r="CK58" s="49"/>
      <c r="CL58" s="49"/>
      <c r="CM58" s="66"/>
      <c r="CN58" s="66"/>
      <c r="CO58" s="66"/>
      <c r="CP58" s="66"/>
      <c r="CQ58" s="66"/>
      <c r="CR58" s="66"/>
      <c r="CS58" s="66"/>
      <c r="CT58" s="49"/>
      <c r="CU58" s="55"/>
      <c r="CV58" s="55"/>
      <c r="CW58" s="55"/>
      <c r="CX58" s="55"/>
      <c r="CY58" s="50"/>
      <c r="CZ58" s="55"/>
      <c r="DA58" s="55"/>
      <c r="DB58" s="56"/>
      <c r="DC58" s="57"/>
      <c r="DD58" s="57"/>
      <c r="DE58" s="57"/>
      <c r="DF58" s="57"/>
      <c r="DG58" s="57"/>
      <c r="DH58" s="57"/>
      <c r="DI58" s="58"/>
      <c r="DJ58" s="54"/>
      <c r="DK58" s="56"/>
      <c r="DL58" s="49"/>
      <c r="DM58" s="49"/>
      <c r="DN58" s="49"/>
      <c r="DO58" s="56"/>
      <c r="DP58" s="56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81"/>
      <c r="ED58" s="81"/>
      <c r="EE58" s="81"/>
      <c r="EF58" s="81"/>
      <c r="EG58" s="81"/>
      <c r="EH58" s="81"/>
      <c r="EI58" s="81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81"/>
      <c r="EU58" s="81"/>
      <c r="EV58" s="81"/>
      <c r="EW58" s="81"/>
      <c r="EX58" s="81"/>
      <c r="EY58" s="81"/>
      <c r="EZ58" s="81"/>
      <c r="FA58" s="81"/>
      <c r="FB58" s="81"/>
      <c r="FC58" s="81"/>
      <c r="FD58" s="81"/>
      <c r="FE58" s="81"/>
      <c r="FF58" s="81"/>
      <c r="FG58" s="81"/>
    </row>
    <row r="59" spans="1:163">
      <c r="A59" s="2">
        <v>4</v>
      </c>
      <c r="B59" s="1" t="s">
        <v>122</v>
      </c>
      <c r="C59" s="133">
        <v>43738</v>
      </c>
      <c r="D59" s="1" t="s">
        <v>125</v>
      </c>
      <c r="E59" s="6" t="s">
        <v>80</v>
      </c>
      <c r="F59" s="1"/>
      <c r="G59" s="6" t="s">
        <v>82</v>
      </c>
      <c r="H59" s="6" t="s">
        <v>121</v>
      </c>
      <c r="I59" s="135">
        <v>26</v>
      </c>
      <c r="J59" s="1">
        <v>24</v>
      </c>
      <c r="K59" s="1">
        <v>414</v>
      </c>
      <c r="L59" s="1">
        <v>0</v>
      </c>
      <c r="M59" s="1">
        <v>382</v>
      </c>
      <c r="N59" s="1">
        <v>0</v>
      </c>
      <c r="O59" t="str">
        <f t="shared" si="0"/>
        <v>Dallas Cowboys</v>
      </c>
      <c r="P59" t="str">
        <f t="shared" si="1"/>
        <v>Detroit Lions</v>
      </c>
      <c r="Q59">
        <f t="shared" si="2"/>
        <v>26</v>
      </c>
      <c r="R59">
        <f t="shared" si="3"/>
        <v>24</v>
      </c>
      <c r="S59" s="132">
        <f t="shared" si="4"/>
        <v>43738</v>
      </c>
      <c r="T59" s="83" t="str">
        <f t="shared" si="5"/>
        <v>Detroit Lions</v>
      </c>
      <c r="U59" s="84">
        <f t="shared" si="6"/>
        <v>24</v>
      </c>
      <c r="V59" s="83" t="str">
        <f t="shared" si="7"/>
        <v>Dallas Cowboys</v>
      </c>
      <c r="W59" s="84">
        <f t="shared" si="8"/>
        <v>26</v>
      </c>
      <c r="X59" s="83">
        <f t="shared" si="9"/>
        <v>50</v>
      </c>
      <c r="Y59" s="84">
        <f t="shared" si="10"/>
        <v>2</v>
      </c>
      <c r="Z59" s="85">
        <f t="shared" si="11"/>
        <v>0.69075458768118081</v>
      </c>
      <c r="AA59" s="86">
        <f t="shared" si="12"/>
        <v>0.66613476751099054</v>
      </c>
      <c r="AB59" s="8">
        <f t="shared" si="13"/>
        <v>0.42926488958489994</v>
      </c>
      <c r="AC59" s="34">
        <f t="shared" si="14"/>
        <v>29.441907151722486</v>
      </c>
      <c r="AD59" s="18">
        <f t="shared" si="15"/>
        <v>11.846724841078395</v>
      </c>
      <c r="AE59" s="85">
        <f t="shared" si="16"/>
        <v>-0.27568058450572397</v>
      </c>
      <c r="AF59" s="8">
        <f t="shared" si="17"/>
        <v>0.43151305487501601</v>
      </c>
      <c r="AG59" s="8">
        <f t="shared" si="18"/>
        <v>-0.17252334513956907</v>
      </c>
      <c r="AH59" s="34">
        <f t="shared" si="19"/>
        <v>20.728830711558523</v>
      </c>
      <c r="AI59" s="18">
        <f t="shared" si="20"/>
        <v>10.700548513642721</v>
      </c>
      <c r="AJ59" s="18">
        <f t="shared" si="21"/>
        <v>8.7130764401639631</v>
      </c>
      <c r="AK59" s="18">
        <f t="shared" si="22"/>
        <v>7.7079182595095999</v>
      </c>
      <c r="AL59" s="8">
        <f t="shared" si="23"/>
        <v>1</v>
      </c>
      <c r="AM59" s="48">
        <f t="shared" si="28"/>
        <v>1</v>
      </c>
      <c r="AN59" s="48">
        <f t="shared" si="29"/>
        <v>1</v>
      </c>
      <c r="AO59" s="19">
        <f t="shared" si="24"/>
        <v>0.73855229578311021</v>
      </c>
      <c r="AP59" s="34">
        <f t="shared" si="25"/>
        <v>5.7079182595095999</v>
      </c>
      <c r="AQ59" s="17">
        <f t="shared" si="26"/>
        <v>6.8354902040282287E-2</v>
      </c>
      <c r="AR59" s="14">
        <f t="shared" si="27"/>
        <v>-0.30306336599977035</v>
      </c>
      <c r="AS59" s="8"/>
      <c r="AT59" s="8"/>
      <c r="AU59" s="8"/>
      <c r="AV59" s="8"/>
      <c r="AW59" s="8"/>
      <c r="AX59" s="8"/>
      <c r="AY59" s="93"/>
      <c r="AZ59" s="34"/>
      <c r="BA59" s="8"/>
      <c r="BB59" s="8"/>
      <c r="BC59" s="8"/>
      <c r="BD59" s="8"/>
      <c r="BE59" s="8"/>
      <c r="BF59" s="34"/>
      <c r="BG59" s="34"/>
      <c r="BH59" s="34"/>
      <c r="BI59" s="8"/>
      <c r="BJ59" s="34"/>
      <c r="BK59" s="94"/>
      <c r="BL59" s="94"/>
      <c r="BM59" s="49"/>
      <c r="BN59" s="49"/>
      <c r="BO59" s="49"/>
      <c r="BP59" s="50"/>
      <c r="BQ59" s="50"/>
      <c r="BR59" s="50"/>
      <c r="BS59" s="91"/>
      <c r="BT59" s="50"/>
      <c r="BU59" s="50"/>
      <c r="BV59" s="50"/>
      <c r="BW59" s="51"/>
      <c r="BX59" s="50"/>
      <c r="BY59" s="50"/>
      <c r="BZ59" s="54"/>
      <c r="CA59" s="54"/>
      <c r="CB59" s="54"/>
      <c r="CC59" s="54"/>
      <c r="CD59" s="54"/>
      <c r="CE59" s="54"/>
      <c r="CF59" s="54"/>
      <c r="CG59" s="51"/>
      <c r="CH59" s="50"/>
      <c r="CI59" s="50"/>
      <c r="CJ59" s="49"/>
      <c r="CK59" s="49"/>
      <c r="CL59" s="49"/>
      <c r="CM59" s="66"/>
      <c r="CN59" s="66"/>
      <c r="CO59" s="66"/>
      <c r="CP59" s="66"/>
      <c r="CQ59" s="66"/>
      <c r="CR59" s="66"/>
      <c r="CS59" s="66"/>
      <c r="CT59" s="49"/>
      <c r="CU59" s="55"/>
      <c r="CV59" s="55"/>
      <c r="CW59" s="55"/>
      <c r="CX59" s="55"/>
      <c r="CY59" s="50"/>
      <c r="CZ59" s="55"/>
      <c r="DA59" s="55"/>
      <c r="DB59" s="56"/>
      <c r="DC59" s="57"/>
      <c r="DD59" s="57"/>
      <c r="DE59" s="57"/>
      <c r="DF59" s="57"/>
      <c r="DG59" s="57"/>
      <c r="DH59" s="57"/>
      <c r="DI59" s="58"/>
      <c r="DJ59" s="54"/>
      <c r="DK59" s="56"/>
      <c r="DL59" s="49"/>
      <c r="DM59" s="49"/>
      <c r="DN59" s="49"/>
      <c r="DO59" s="56"/>
      <c r="DP59" s="56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1"/>
    </row>
    <row r="60" spans="1:163">
      <c r="A60" s="2">
        <v>4</v>
      </c>
      <c r="B60" s="1" t="s">
        <v>122</v>
      </c>
      <c r="C60" s="133">
        <v>43738</v>
      </c>
      <c r="D60" s="1" t="s">
        <v>125</v>
      </c>
      <c r="E60" s="6" t="s">
        <v>77</v>
      </c>
      <c r="F60" s="1"/>
      <c r="G60" s="6" t="s">
        <v>101</v>
      </c>
      <c r="H60" s="6" t="s">
        <v>121</v>
      </c>
      <c r="I60" s="135">
        <v>48</v>
      </c>
      <c r="J60" s="1">
        <v>10</v>
      </c>
      <c r="K60" s="1">
        <v>483</v>
      </c>
      <c r="L60" s="1">
        <v>0</v>
      </c>
      <c r="M60" s="1">
        <v>311</v>
      </c>
      <c r="N60" s="1">
        <v>3</v>
      </c>
      <c r="O60" t="str">
        <f t="shared" si="0"/>
        <v>Chicago Bears</v>
      </c>
      <c r="P60" t="str">
        <f t="shared" si="1"/>
        <v>Tampa Bay Buccaneers</v>
      </c>
      <c r="Q60">
        <f t="shared" si="2"/>
        <v>48</v>
      </c>
      <c r="R60">
        <f t="shared" si="3"/>
        <v>10</v>
      </c>
      <c r="S60" s="132">
        <f t="shared" si="4"/>
        <v>43738</v>
      </c>
      <c r="T60" s="83" t="str">
        <f t="shared" si="5"/>
        <v>Tampa Bay Buccaneers</v>
      </c>
      <c r="U60" s="84">
        <f t="shared" si="6"/>
        <v>10</v>
      </c>
      <c r="V60" s="83" t="str">
        <f t="shared" si="7"/>
        <v>Chicago Bears</v>
      </c>
      <c r="W60" s="84">
        <f t="shared" si="8"/>
        <v>48</v>
      </c>
      <c r="X60" s="83">
        <f t="shared" si="9"/>
        <v>58</v>
      </c>
      <c r="Y60" s="84">
        <f t="shared" si="10"/>
        <v>38</v>
      </c>
      <c r="Z60" s="85">
        <f t="shared" si="11"/>
        <v>1.7670325557183331</v>
      </c>
      <c r="AA60" s="86">
        <f t="shared" si="12"/>
        <v>0.85408825210995487</v>
      </c>
      <c r="AB60" s="8">
        <f t="shared" si="13"/>
        <v>1.0541297969634917</v>
      </c>
      <c r="AC60" s="34">
        <f t="shared" si="14"/>
        <v>35.922382535370119</v>
      </c>
      <c r="AD60" s="18">
        <f t="shared" si="15"/>
        <v>145.86884362193271</v>
      </c>
      <c r="AE60" s="85">
        <f t="shared" si="16"/>
        <v>0.24164634447792999</v>
      </c>
      <c r="AF60" s="8">
        <f t="shared" si="17"/>
        <v>0.56011932501009076</v>
      </c>
      <c r="AG60" s="8">
        <f t="shared" si="18"/>
        <v>0.15127175388869096</v>
      </c>
      <c r="AH60" s="34">
        <f t="shared" si="19"/>
        <v>23.968538098627128</v>
      </c>
      <c r="AI60" s="18">
        <f t="shared" si="20"/>
        <v>195.12005661279758</v>
      </c>
      <c r="AJ60" s="18">
        <f t="shared" si="21"/>
        <v>11.95384443674299</v>
      </c>
      <c r="AK60" s="18">
        <f t="shared" si="22"/>
        <v>10.712626876511699</v>
      </c>
      <c r="AL60" s="8">
        <f t="shared" si="23"/>
        <v>1</v>
      </c>
      <c r="AM60" s="48">
        <f t="shared" si="28"/>
        <v>1</v>
      </c>
      <c r="AN60" s="48">
        <f t="shared" si="29"/>
        <v>1</v>
      </c>
      <c r="AO60" s="19">
        <f t="shared" si="24"/>
        <v>0.81271370247075425</v>
      </c>
      <c r="AP60" s="34">
        <f t="shared" si="25"/>
        <v>-27.287373123488301</v>
      </c>
      <c r="AQ60" s="17">
        <f t="shared" si="26"/>
        <v>3.5076157242213163E-2</v>
      </c>
      <c r="AR60" s="14">
        <f t="shared" si="27"/>
        <v>-0.20737638093598301</v>
      </c>
      <c r="AS60" s="8"/>
      <c r="AT60" s="8"/>
      <c r="AU60" s="8"/>
      <c r="AV60" s="8"/>
      <c r="AW60" s="8"/>
      <c r="AX60" s="8"/>
      <c r="AY60" s="93"/>
      <c r="AZ60" s="34"/>
      <c r="BA60" s="8"/>
      <c r="BB60" s="8"/>
      <c r="BC60" s="8"/>
      <c r="BD60" s="8"/>
      <c r="BE60" s="8"/>
      <c r="BF60" s="34"/>
      <c r="BG60" s="34"/>
      <c r="BH60" s="34"/>
      <c r="BI60" s="8"/>
      <c r="BJ60" s="34"/>
      <c r="BK60" s="94"/>
      <c r="BL60" s="94"/>
      <c r="BM60" s="49"/>
      <c r="BN60" s="49"/>
      <c r="BO60" s="49"/>
      <c r="BP60" s="50"/>
      <c r="BQ60" s="50"/>
      <c r="BR60" s="50"/>
      <c r="BS60" s="91"/>
      <c r="BT60" s="50"/>
      <c r="BU60" s="50"/>
      <c r="BV60" s="50"/>
      <c r="BW60" s="51"/>
      <c r="BX60" s="50"/>
      <c r="BY60" s="50"/>
      <c r="BZ60" s="54"/>
      <c r="CA60" s="54"/>
      <c r="CB60" s="54"/>
      <c r="CC60" s="54"/>
      <c r="CD60" s="54"/>
      <c r="CE60" s="54"/>
      <c r="CF60" s="54"/>
      <c r="CG60" s="51"/>
      <c r="CH60" s="50"/>
      <c r="CI60" s="50"/>
      <c r="CJ60" s="49"/>
      <c r="CK60" s="49"/>
      <c r="CL60" s="49"/>
      <c r="CM60" s="66"/>
      <c r="CN60" s="66"/>
      <c r="CO60" s="66"/>
      <c r="CP60" s="66"/>
      <c r="CQ60" s="66"/>
      <c r="CR60" s="66"/>
      <c r="CS60" s="66"/>
      <c r="CT60" s="49"/>
      <c r="CU60" s="55"/>
      <c r="CV60" s="55"/>
      <c r="CW60" s="55"/>
      <c r="CX60" s="55"/>
      <c r="CY60" s="50"/>
      <c r="CZ60" s="55"/>
      <c r="DA60" s="55"/>
      <c r="DB60" s="56"/>
      <c r="DC60" s="57"/>
      <c r="DD60" s="57"/>
      <c r="DE60" s="57"/>
      <c r="DF60" s="57"/>
      <c r="DG60" s="57"/>
      <c r="DH60" s="57"/>
      <c r="DI60" s="58"/>
      <c r="DJ60" s="54"/>
      <c r="DK60" s="56"/>
      <c r="DL60" s="49"/>
      <c r="DM60" s="49"/>
      <c r="DN60" s="49"/>
      <c r="DO60" s="56"/>
      <c r="DP60" s="56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81"/>
      <c r="ED60" s="81"/>
      <c r="EE60" s="81"/>
      <c r="EF60" s="81"/>
      <c r="EG60" s="81"/>
      <c r="EH60" s="81"/>
      <c r="EI60" s="81"/>
      <c r="EJ60" s="81"/>
      <c r="EK60" s="81"/>
      <c r="EL60" s="81"/>
      <c r="EM60" s="81"/>
      <c r="EN60" s="81"/>
      <c r="EO60" s="81"/>
      <c r="EP60" s="81"/>
      <c r="EQ60" s="81"/>
      <c r="ER60" s="81"/>
      <c r="ES60" s="81"/>
      <c r="ET60" s="81"/>
      <c r="EU60" s="81"/>
      <c r="EV60" s="81"/>
      <c r="EW60" s="81"/>
      <c r="EX60" s="81"/>
      <c r="EY60" s="81"/>
      <c r="EZ60" s="81"/>
      <c r="FA60" s="81"/>
      <c r="FB60" s="81"/>
      <c r="FC60" s="81"/>
      <c r="FD60" s="81"/>
      <c r="FE60" s="81"/>
      <c r="FF60" s="81"/>
      <c r="FG60" s="81"/>
    </row>
    <row r="61" spans="1:163">
      <c r="A61" s="2">
        <v>4</v>
      </c>
      <c r="B61" s="1" t="s">
        <v>122</v>
      </c>
      <c r="C61" s="133">
        <v>43738</v>
      </c>
      <c r="D61" s="1" t="s">
        <v>125</v>
      </c>
      <c r="E61" s="6" t="s">
        <v>92</v>
      </c>
      <c r="F61" s="1"/>
      <c r="G61" s="6" t="s">
        <v>90</v>
      </c>
      <c r="H61" s="6" t="s">
        <v>121</v>
      </c>
      <c r="I61" s="135">
        <v>38</v>
      </c>
      <c r="J61" s="1">
        <v>7</v>
      </c>
      <c r="K61" s="1">
        <v>449</v>
      </c>
      <c r="L61" s="1">
        <v>2</v>
      </c>
      <c r="M61" s="1">
        <v>172</v>
      </c>
      <c r="N61" s="1">
        <v>2</v>
      </c>
      <c r="O61" t="str">
        <f t="shared" si="0"/>
        <v>New England Patriots</v>
      </c>
      <c r="P61" t="str">
        <f t="shared" si="1"/>
        <v>Miami Dolphins</v>
      </c>
      <c r="Q61">
        <f t="shared" si="2"/>
        <v>38</v>
      </c>
      <c r="R61">
        <f t="shared" si="3"/>
        <v>7</v>
      </c>
      <c r="S61" s="132">
        <f t="shared" si="4"/>
        <v>43738</v>
      </c>
      <c r="T61" s="83" t="str">
        <f t="shared" si="5"/>
        <v>Miami Dolphins</v>
      </c>
      <c r="U61" s="84">
        <f t="shared" si="6"/>
        <v>7</v>
      </c>
      <c r="V61" s="83" t="str">
        <f t="shared" si="7"/>
        <v>New England Patriots</v>
      </c>
      <c r="W61" s="84">
        <f t="shared" si="8"/>
        <v>38</v>
      </c>
      <c r="X61" s="83">
        <f t="shared" si="9"/>
        <v>45</v>
      </c>
      <c r="Y61" s="84">
        <f t="shared" si="10"/>
        <v>31</v>
      </c>
      <c r="Z61" s="85">
        <f t="shared" si="11"/>
        <v>1.1157434158876258</v>
      </c>
      <c r="AA61" s="86">
        <f t="shared" si="12"/>
        <v>0.75319831046933849</v>
      </c>
      <c r="AB61" s="8">
        <f t="shared" si="13"/>
        <v>0.68458889105427567</v>
      </c>
      <c r="AC61" s="34">
        <f t="shared" si="14"/>
        <v>32.089872954952021</v>
      </c>
      <c r="AD61" s="18">
        <f t="shared" si="15"/>
        <v>34.929601688607555</v>
      </c>
      <c r="AE61" s="85">
        <f t="shared" si="16"/>
        <v>-0.82787625656959762</v>
      </c>
      <c r="AF61" s="8">
        <f t="shared" si="17"/>
        <v>0.30409431172513268</v>
      </c>
      <c r="AG61" s="8">
        <f t="shared" si="18"/>
        <v>-0.51266078787564084</v>
      </c>
      <c r="AH61" s="34">
        <f t="shared" si="19"/>
        <v>17.325611239868799</v>
      </c>
      <c r="AI61" s="18">
        <f t="shared" si="20"/>
        <v>106.61824747690487</v>
      </c>
      <c r="AJ61" s="18">
        <f t="shared" si="21"/>
        <v>14.764261715083222</v>
      </c>
      <c r="AK61" s="18">
        <f t="shared" si="22"/>
        <v>13.318331765758487</v>
      </c>
      <c r="AL61" s="8">
        <f t="shared" si="23"/>
        <v>1</v>
      </c>
      <c r="AM61" s="48">
        <f t="shared" si="28"/>
        <v>1</v>
      </c>
      <c r="AN61" s="48">
        <f t="shared" si="29"/>
        <v>1</v>
      </c>
      <c r="AO61" s="19">
        <f t="shared" si="24"/>
        <v>0.86518622335082762</v>
      </c>
      <c r="AP61" s="34">
        <f t="shared" si="25"/>
        <v>-17.681668234241513</v>
      </c>
      <c r="AQ61" s="17">
        <f t="shared" si="26"/>
        <v>1.8174754374412936E-2</v>
      </c>
      <c r="AR61" s="14">
        <f t="shared" si="27"/>
        <v>-0.14481050811041885</v>
      </c>
      <c r="AS61" s="8"/>
      <c r="AT61" s="8"/>
      <c r="AU61" s="8"/>
      <c r="AV61" s="8"/>
      <c r="AW61" s="8"/>
      <c r="AX61" s="8"/>
      <c r="AY61" s="93"/>
      <c r="AZ61" s="34"/>
      <c r="BA61" s="8"/>
      <c r="BB61" s="8"/>
      <c r="BC61" s="8"/>
      <c r="BD61" s="8"/>
      <c r="BE61" s="8"/>
      <c r="BF61" s="34"/>
      <c r="BG61" s="34"/>
      <c r="BH61" s="34"/>
      <c r="BI61" s="8"/>
      <c r="BJ61" s="34"/>
      <c r="BK61" s="94"/>
      <c r="BL61" s="94"/>
      <c r="BM61" s="49"/>
      <c r="BN61" s="49"/>
      <c r="BO61" s="49"/>
      <c r="BP61" s="50"/>
      <c r="BQ61" s="50"/>
      <c r="BR61" s="50"/>
      <c r="BS61" s="91"/>
      <c r="BT61" s="50"/>
      <c r="BU61" s="50"/>
      <c r="BV61" s="50"/>
      <c r="BW61" s="51"/>
      <c r="BX61" s="50"/>
      <c r="BY61" s="50"/>
      <c r="BZ61" s="54"/>
      <c r="CA61" s="54"/>
      <c r="CB61" s="54"/>
      <c r="CC61" s="54"/>
      <c r="CD61" s="54"/>
      <c r="CE61" s="54"/>
      <c r="CF61" s="54"/>
      <c r="CG61" s="51"/>
      <c r="CH61" s="50"/>
      <c r="CI61" s="50"/>
      <c r="CJ61" s="49"/>
      <c r="CK61" s="49"/>
      <c r="CL61" s="49"/>
      <c r="CM61" s="66"/>
      <c r="CN61" s="66"/>
      <c r="CO61" s="66"/>
      <c r="CP61" s="66"/>
      <c r="CQ61" s="66"/>
      <c r="CR61" s="66"/>
      <c r="CS61" s="66"/>
      <c r="CT61" s="49"/>
      <c r="CU61" s="55"/>
      <c r="CV61" s="55"/>
      <c r="CW61" s="55"/>
      <c r="CX61" s="55"/>
      <c r="CY61" s="50"/>
      <c r="CZ61" s="55"/>
      <c r="DA61" s="55"/>
      <c r="DB61" s="56"/>
      <c r="DC61" s="57"/>
      <c r="DD61" s="57"/>
      <c r="DE61" s="57"/>
      <c r="DF61" s="57"/>
      <c r="DG61" s="57"/>
      <c r="DH61" s="57"/>
      <c r="DI61" s="58"/>
      <c r="DJ61" s="54"/>
      <c r="DK61" s="56"/>
      <c r="DL61" s="49"/>
      <c r="DM61" s="49"/>
      <c r="DN61" s="49"/>
      <c r="DO61" s="56"/>
      <c r="DP61" s="56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81"/>
      <c r="ED61" s="81"/>
      <c r="EE61" s="81"/>
      <c r="EF61" s="81"/>
      <c r="EG61" s="81"/>
      <c r="EH61" s="81"/>
      <c r="EI61" s="81"/>
      <c r="EJ61" s="81"/>
      <c r="EK61" s="81"/>
      <c r="EL61" s="81"/>
      <c r="EM61" s="81"/>
      <c r="EN61" s="81"/>
      <c r="EO61" s="81"/>
      <c r="EP61" s="81"/>
      <c r="EQ61" s="81"/>
      <c r="ER61" s="81"/>
      <c r="ES61" s="81"/>
      <c r="ET61" s="81"/>
      <c r="EU61" s="81"/>
      <c r="EV61" s="81"/>
      <c r="EW61" s="81"/>
      <c r="EX61" s="81"/>
      <c r="EY61" s="81"/>
      <c r="EZ61" s="81"/>
      <c r="FA61" s="81"/>
      <c r="FB61" s="81"/>
      <c r="FC61" s="81"/>
      <c r="FD61" s="81"/>
      <c r="FE61" s="81"/>
      <c r="FF61" s="81"/>
      <c r="FG61" s="81"/>
    </row>
    <row r="62" spans="1:163">
      <c r="A62" s="2">
        <v>4</v>
      </c>
      <c r="B62" s="1" t="s">
        <v>122</v>
      </c>
      <c r="C62" s="133">
        <v>43738</v>
      </c>
      <c r="D62" s="1" t="s">
        <v>125</v>
      </c>
      <c r="E62" s="6" t="s">
        <v>102</v>
      </c>
      <c r="F62" s="1"/>
      <c r="G62" s="6" t="s">
        <v>97</v>
      </c>
      <c r="H62" s="6" t="s">
        <v>121</v>
      </c>
      <c r="I62" s="135">
        <v>26</v>
      </c>
      <c r="J62" s="1">
        <v>23</v>
      </c>
      <c r="K62" s="1">
        <v>397</v>
      </c>
      <c r="L62" s="1">
        <v>1</v>
      </c>
      <c r="M62" s="1">
        <v>432</v>
      </c>
      <c r="N62" s="1">
        <v>1</v>
      </c>
      <c r="O62" t="str">
        <f t="shared" si="0"/>
        <v>Tennessee Titans</v>
      </c>
      <c r="P62" t="str">
        <f t="shared" si="1"/>
        <v>Philadelphia Eagles</v>
      </c>
      <c r="Q62">
        <f t="shared" si="2"/>
        <v>26</v>
      </c>
      <c r="R62">
        <f t="shared" si="3"/>
        <v>23</v>
      </c>
      <c r="S62" s="132">
        <f t="shared" si="4"/>
        <v>43738</v>
      </c>
      <c r="T62" s="83" t="str">
        <f t="shared" si="5"/>
        <v>Philadelphia Eagles</v>
      </c>
      <c r="U62" s="84">
        <f t="shared" si="6"/>
        <v>23</v>
      </c>
      <c r="V62" s="83" t="str">
        <f t="shared" si="7"/>
        <v>Tennessee Titans</v>
      </c>
      <c r="W62" s="84">
        <f t="shared" si="8"/>
        <v>26</v>
      </c>
      <c r="X62" s="83">
        <f t="shared" si="9"/>
        <v>49</v>
      </c>
      <c r="Y62" s="84">
        <f t="shared" si="10"/>
        <v>3</v>
      </c>
      <c r="Z62" s="85">
        <f t="shared" si="11"/>
        <v>0.59821227201463378</v>
      </c>
      <c r="AA62" s="86">
        <f t="shared" si="12"/>
        <v>0.64524719581564227</v>
      </c>
      <c r="AB62" s="8">
        <f t="shared" si="13"/>
        <v>0.37252015525527049</v>
      </c>
      <c r="AC62" s="34">
        <f t="shared" si="14"/>
        <v>28.853407382200324</v>
      </c>
      <c r="AD62" s="18">
        <f t="shared" si="15"/>
        <v>8.1419336887953033</v>
      </c>
      <c r="AE62" s="85">
        <f t="shared" si="16"/>
        <v>0.40465028714878382</v>
      </c>
      <c r="AF62" s="8">
        <f t="shared" si="17"/>
        <v>0.59980442704487502</v>
      </c>
      <c r="AG62" s="8">
        <f t="shared" si="18"/>
        <v>0.25284091909799489</v>
      </c>
      <c r="AH62" s="34">
        <f t="shared" si="19"/>
        <v>24.984780703331456</v>
      </c>
      <c r="AI62" s="18">
        <f t="shared" si="20"/>
        <v>3.939354440316909</v>
      </c>
      <c r="AJ62" s="18">
        <f t="shared" si="21"/>
        <v>3.8686266788688677</v>
      </c>
      <c r="AK62" s="18">
        <f t="shared" si="22"/>
        <v>3.216340967410102</v>
      </c>
      <c r="AL62" s="8">
        <f t="shared" si="23"/>
        <v>1</v>
      </c>
      <c r="AM62" s="48">
        <f t="shared" si="28"/>
        <v>1</v>
      </c>
      <c r="AN62" s="48">
        <f t="shared" si="29"/>
        <v>1</v>
      </c>
      <c r="AO62" s="19">
        <f t="shared" si="24"/>
        <v>0.60510905209392596</v>
      </c>
      <c r="AP62" s="34">
        <f t="shared" si="25"/>
        <v>0.216340967410102</v>
      </c>
      <c r="AQ62" s="17">
        <f t="shared" si="26"/>
        <v>0.15593886073815769</v>
      </c>
      <c r="AR62" s="14">
        <f t="shared" si="27"/>
        <v>-0.50234658579970748</v>
      </c>
      <c r="AS62" s="8"/>
      <c r="AT62" s="8"/>
      <c r="AU62" s="8"/>
      <c r="AV62" s="8"/>
      <c r="AW62" s="8"/>
      <c r="AX62" s="8"/>
      <c r="AY62" s="93"/>
      <c r="AZ62" s="34"/>
      <c r="BA62" s="8"/>
      <c r="BB62" s="8"/>
      <c r="BC62" s="8"/>
      <c r="BD62" s="8"/>
      <c r="BE62" s="8"/>
      <c r="BF62" s="34"/>
      <c r="BG62" s="34"/>
      <c r="BH62" s="34"/>
      <c r="BI62" s="8"/>
      <c r="BJ62" s="34"/>
      <c r="BK62" s="94"/>
      <c r="BL62" s="94"/>
      <c r="BM62" s="49"/>
      <c r="BN62" s="49"/>
      <c r="BO62" s="49"/>
      <c r="BP62" s="50"/>
      <c r="BQ62" s="50"/>
      <c r="BR62" s="50"/>
      <c r="BS62" s="91"/>
      <c r="BT62" s="50"/>
      <c r="BU62" s="50"/>
      <c r="BV62" s="50"/>
      <c r="BW62" s="51"/>
      <c r="BX62" s="50"/>
      <c r="BY62" s="50"/>
      <c r="BZ62" s="54"/>
      <c r="CA62" s="54"/>
      <c r="CB62" s="54"/>
      <c r="CC62" s="54"/>
      <c r="CD62" s="54"/>
      <c r="CE62" s="54"/>
      <c r="CF62" s="54"/>
      <c r="CG62" s="51"/>
      <c r="CH62" s="50"/>
      <c r="CI62" s="50"/>
      <c r="CJ62" s="49"/>
      <c r="CK62" s="49"/>
      <c r="CL62" s="49"/>
      <c r="CM62" s="66"/>
      <c r="CN62" s="66"/>
      <c r="CO62" s="66"/>
      <c r="CP62" s="66"/>
      <c r="CQ62" s="66"/>
      <c r="CR62" s="66"/>
      <c r="CS62" s="66"/>
      <c r="CT62" s="49"/>
      <c r="CU62" s="55"/>
      <c r="CV62" s="55"/>
      <c r="CW62" s="55"/>
      <c r="CX62" s="55"/>
      <c r="CY62" s="50"/>
      <c r="CZ62" s="95"/>
      <c r="DA62" s="95"/>
      <c r="DB62" s="56"/>
      <c r="DC62" s="96"/>
      <c r="DD62" s="96"/>
      <c r="DE62" s="96"/>
      <c r="DF62" s="96"/>
      <c r="DG62" s="96"/>
      <c r="DH62" s="57"/>
      <c r="DI62" s="58"/>
      <c r="DJ62" s="54"/>
      <c r="DK62" s="56"/>
      <c r="DL62" s="49"/>
      <c r="DM62" s="49"/>
      <c r="DN62" s="49"/>
      <c r="DO62" s="56"/>
      <c r="DP62" s="56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81"/>
      <c r="ED62" s="81"/>
      <c r="EE62" s="81"/>
      <c r="EF62" s="81"/>
      <c r="EG62" s="81"/>
      <c r="EH62" s="81"/>
      <c r="EI62" s="97"/>
      <c r="EJ62" s="97"/>
      <c r="EK62" s="81"/>
      <c r="EL62" s="81"/>
      <c r="EM62" s="81"/>
      <c r="EN62" s="81"/>
      <c r="EO62" s="81"/>
      <c r="EP62" s="81"/>
      <c r="EQ62" s="81"/>
      <c r="ER62" s="81"/>
      <c r="ES62" s="81"/>
      <c r="ET62" s="98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</row>
    <row r="63" spans="1:163">
      <c r="A63" s="2">
        <v>4</v>
      </c>
      <c r="B63" s="1" t="s">
        <v>122</v>
      </c>
      <c r="C63" s="133">
        <v>43738</v>
      </c>
      <c r="D63" s="1" t="s">
        <v>125</v>
      </c>
      <c r="E63" s="6" t="s">
        <v>83</v>
      </c>
      <c r="F63" s="1"/>
      <c r="G63" s="6" t="s">
        <v>75</v>
      </c>
      <c r="H63" s="6" t="s">
        <v>121</v>
      </c>
      <c r="I63" s="135">
        <v>22</v>
      </c>
      <c r="J63" s="1">
        <v>0</v>
      </c>
      <c r="K63" s="1">
        <v>423</v>
      </c>
      <c r="L63" s="1">
        <v>2</v>
      </c>
      <c r="M63" s="1">
        <v>145</v>
      </c>
      <c r="N63" s="1">
        <v>3</v>
      </c>
      <c r="O63" t="str">
        <f t="shared" si="0"/>
        <v>Green Bay Packers</v>
      </c>
      <c r="P63" t="str">
        <f t="shared" si="1"/>
        <v>Buffalo Bills</v>
      </c>
      <c r="Q63">
        <f t="shared" si="2"/>
        <v>22</v>
      </c>
      <c r="R63">
        <f t="shared" si="3"/>
        <v>0</v>
      </c>
      <c r="S63" s="132">
        <f t="shared" si="4"/>
        <v>43738</v>
      </c>
      <c r="T63" s="83" t="str">
        <f t="shared" si="5"/>
        <v>Buffalo Bills</v>
      </c>
      <c r="U63" s="84">
        <f t="shared" si="6"/>
        <v>0</v>
      </c>
      <c r="V63" s="83" t="str">
        <f t="shared" si="7"/>
        <v>Green Bay Packers</v>
      </c>
      <c r="W63" s="84">
        <f t="shared" si="8"/>
        <v>22</v>
      </c>
      <c r="X63" s="83">
        <f t="shared" si="9"/>
        <v>22</v>
      </c>
      <c r="Y63" s="84">
        <f t="shared" si="10"/>
        <v>22</v>
      </c>
      <c r="Z63" s="85">
        <f t="shared" si="11"/>
        <v>6.186590080172899E-2</v>
      </c>
      <c r="AA63" s="86">
        <f t="shared" si="12"/>
        <v>0.5154615440687933</v>
      </c>
      <c r="AB63" s="8">
        <f t="shared" si="13"/>
        <v>3.8766050990844694E-2</v>
      </c>
      <c r="AC63" s="34">
        <f t="shared" si="14"/>
        <v>25.392042803493823</v>
      </c>
      <c r="AD63" s="18">
        <f t="shared" si="15"/>
        <v>11.505954380734231</v>
      </c>
      <c r="AE63" s="85">
        <f t="shared" si="16"/>
        <v>-1.0483293716723776</v>
      </c>
      <c r="AF63" s="8">
        <f t="shared" si="17"/>
        <v>0.25954603633220819</v>
      </c>
      <c r="AG63" s="8">
        <f t="shared" si="18"/>
        <v>-0.64474558114882563</v>
      </c>
      <c r="AH63" s="34">
        <f t="shared" si="19"/>
        <v>16.004046825302972</v>
      </c>
      <c r="AI63" s="18">
        <f t="shared" si="20"/>
        <v>256.12951478649012</v>
      </c>
      <c r="AJ63" s="18">
        <f t="shared" si="21"/>
        <v>9.3879959781908511</v>
      </c>
      <c r="AK63" s="18">
        <f t="shared" si="22"/>
        <v>8.3336762754592648</v>
      </c>
      <c r="AL63" s="8">
        <f t="shared" si="23"/>
        <v>1</v>
      </c>
      <c r="AM63" s="48">
        <f t="shared" si="28"/>
        <v>1</v>
      </c>
      <c r="AN63" s="48">
        <f t="shared" si="29"/>
        <v>1</v>
      </c>
      <c r="AO63" s="19">
        <f t="shared" si="24"/>
        <v>0.75514055199759555</v>
      </c>
      <c r="AP63" s="34">
        <f t="shared" si="25"/>
        <v>-13.666323724540735</v>
      </c>
      <c r="AQ63" s="17">
        <f t="shared" si="26"/>
        <v>5.9956149276042203E-2</v>
      </c>
      <c r="AR63" s="14">
        <f t="shared" si="27"/>
        <v>-0.28085138547281091</v>
      </c>
      <c r="AS63" s="8"/>
      <c r="AT63" s="8"/>
      <c r="AU63" s="8"/>
      <c r="AV63" s="8"/>
      <c r="AW63" s="8"/>
      <c r="AX63" s="8"/>
      <c r="AY63" s="93"/>
      <c r="AZ63" s="34"/>
      <c r="BA63" s="8"/>
      <c r="BB63" s="8"/>
      <c r="BC63" s="8"/>
      <c r="BD63" s="8"/>
      <c r="BE63" s="8"/>
      <c r="BF63" s="34"/>
      <c r="BG63" s="34"/>
      <c r="BH63" s="34"/>
      <c r="BI63" s="8"/>
      <c r="BJ63" s="34"/>
      <c r="BK63" s="94"/>
      <c r="BL63" s="94"/>
      <c r="BM63" s="49"/>
      <c r="BN63" s="49"/>
      <c r="BO63" s="49"/>
      <c r="BP63" s="50"/>
      <c r="BQ63" s="50"/>
      <c r="BR63" s="50"/>
      <c r="BS63" s="91"/>
      <c r="BT63" s="50"/>
      <c r="BU63" s="50"/>
      <c r="BV63" s="50"/>
      <c r="BW63" s="51"/>
      <c r="BX63" s="50"/>
      <c r="BY63" s="50"/>
      <c r="BZ63" s="54"/>
      <c r="CA63" s="54"/>
      <c r="CB63" s="54"/>
      <c r="CC63" s="54"/>
      <c r="CD63" s="54"/>
      <c r="CE63" s="54"/>
      <c r="CF63" s="54"/>
      <c r="CG63" s="51"/>
      <c r="CH63" s="50"/>
      <c r="CI63" s="50"/>
      <c r="CJ63" s="49"/>
      <c r="CK63" s="49"/>
      <c r="CL63" s="49"/>
      <c r="CM63" s="66"/>
      <c r="CN63" s="66"/>
      <c r="CO63" s="66"/>
      <c r="CP63" s="66"/>
      <c r="CQ63" s="66"/>
      <c r="CR63" s="66"/>
      <c r="CS63" s="66"/>
      <c r="CT63" s="49"/>
      <c r="CU63" s="55"/>
      <c r="CV63" s="55"/>
      <c r="CW63" s="55"/>
      <c r="CX63" s="55"/>
      <c r="CY63" s="50"/>
      <c r="CZ63" s="55"/>
      <c r="DA63" s="55"/>
      <c r="DB63" s="56"/>
      <c r="DC63" s="57"/>
      <c r="DD63" s="57"/>
      <c r="DE63" s="57"/>
      <c r="DF63" s="57"/>
      <c r="DG63" s="57"/>
      <c r="DH63" s="57"/>
      <c r="DI63" s="58"/>
      <c r="DJ63" s="54"/>
      <c r="DK63" s="56"/>
      <c r="DL63" s="49"/>
      <c r="DM63" s="49"/>
      <c r="DN63" s="49"/>
      <c r="DO63" s="56"/>
      <c r="DP63" s="56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</row>
    <row r="64" spans="1:163">
      <c r="A64" s="2">
        <v>4</v>
      </c>
      <c r="B64" s="1" t="s">
        <v>122</v>
      </c>
      <c r="C64" s="133">
        <v>43738</v>
      </c>
      <c r="D64" s="1" t="s">
        <v>125</v>
      </c>
      <c r="E64" s="6" t="s">
        <v>86</v>
      </c>
      <c r="F64" s="1"/>
      <c r="G64" s="6" t="s">
        <v>95</v>
      </c>
      <c r="H64" s="6" t="s">
        <v>121</v>
      </c>
      <c r="I64" s="135">
        <v>31</v>
      </c>
      <c r="J64" s="1">
        <v>12</v>
      </c>
      <c r="K64" s="1">
        <v>503</v>
      </c>
      <c r="L64" s="1">
        <v>3</v>
      </c>
      <c r="M64" s="1">
        <v>178</v>
      </c>
      <c r="N64" s="1">
        <v>0</v>
      </c>
      <c r="O64" t="str">
        <f t="shared" si="0"/>
        <v>Jacksonville Jaguars</v>
      </c>
      <c r="P64" t="str">
        <f t="shared" si="1"/>
        <v>New York Jets</v>
      </c>
      <c r="Q64">
        <f t="shared" si="2"/>
        <v>31</v>
      </c>
      <c r="R64">
        <f t="shared" si="3"/>
        <v>12</v>
      </c>
      <c r="S64" s="132">
        <f t="shared" si="4"/>
        <v>43738</v>
      </c>
      <c r="T64" s="83" t="str">
        <f t="shared" si="5"/>
        <v>New York Jets</v>
      </c>
      <c r="U64" s="84">
        <f t="shared" si="6"/>
        <v>12</v>
      </c>
      <c r="V64" s="83" t="str">
        <f t="shared" si="7"/>
        <v>Jacksonville Jaguars</v>
      </c>
      <c r="W64" s="84">
        <f t="shared" si="8"/>
        <v>31</v>
      </c>
      <c r="X64" s="83">
        <f t="shared" si="9"/>
        <v>43</v>
      </c>
      <c r="Y64" s="84">
        <f t="shared" si="10"/>
        <v>19</v>
      </c>
      <c r="Z64" s="85">
        <f t="shared" si="11"/>
        <v>-0.59328171866833523</v>
      </c>
      <c r="AA64" s="86">
        <f t="shared" si="12"/>
        <v>0.35588223042948347</v>
      </c>
      <c r="AB64" s="8">
        <f t="shared" si="13"/>
        <v>-0.36948740306200245</v>
      </c>
      <c r="AC64" s="34">
        <f t="shared" si="14"/>
        <v>21.158045297732727</v>
      </c>
      <c r="AD64" s="18">
        <f t="shared" si="15"/>
        <v>96.864072361480893</v>
      </c>
      <c r="AE64" s="85">
        <f t="shared" si="16"/>
        <v>-1.064679839763305</v>
      </c>
      <c r="AF64" s="8">
        <f t="shared" si="17"/>
        <v>0.25641614744502444</v>
      </c>
      <c r="AG64" s="8">
        <f t="shared" si="18"/>
        <v>-0.65443390773968235</v>
      </c>
      <c r="AH64" s="34">
        <f t="shared" si="19"/>
        <v>15.907111005956327</v>
      </c>
      <c r="AI64" s="18">
        <f t="shared" si="20"/>
        <v>15.265516412865065</v>
      </c>
      <c r="AJ64" s="18">
        <f t="shared" si="21"/>
        <v>5.2509342917763995</v>
      </c>
      <c r="AK64" s="18">
        <f t="shared" si="22"/>
        <v>4.4979605095171733</v>
      </c>
      <c r="AL64" s="8">
        <f t="shared" si="23"/>
        <v>1</v>
      </c>
      <c r="AM64" s="48">
        <f t="shared" si="28"/>
        <v>1</v>
      </c>
      <c r="AN64" s="48">
        <f t="shared" si="29"/>
        <v>1</v>
      </c>
      <c r="AO64" s="19">
        <f t="shared" si="24"/>
        <v>0.64536022002846405</v>
      </c>
      <c r="AP64" s="34">
        <f t="shared" si="25"/>
        <v>-14.502039490482826</v>
      </c>
      <c r="AQ64" s="17">
        <f t="shared" si="26"/>
        <v>0.12576937353825943</v>
      </c>
      <c r="AR64" s="14">
        <f t="shared" si="27"/>
        <v>-0.43794663741436624</v>
      </c>
      <c r="AS64" s="8"/>
      <c r="AT64" s="8"/>
      <c r="AU64" s="8"/>
      <c r="AV64" s="8"/>
      <c r="AW64" s="8"/>
      <c r="AX64" s="8"/>
      <c r="AY64" s="93"/>
      <c r="AZ64" s="34"/>
      <c r="BA64" s="8"/>
      <c r="BB64" s="8"/>
      <c r="BC64" s="8"/>
      <c r="BD64" s="8"/>
      <c r="BE64" s="8"/>
      <c r="BF64" s="34"/>
      <c r="BG64" s="34"/>
      <c r="BH64" s="34"/>
      <c r="BI64" s="8"/>
      <c r="BJ64" s="34"/>
      <c r="BK64" s="94"/>
      <c r="BL64" s="94"/>
      <c r="BM64" s="49"/>
      <c r="BN64" s="49"/>
      <c r="BO64" s="49"/>
      <c r="BP64" s="50"/>
      <c r="BQ64" s="50"/>
      <c r="BR64" s="50"/>
      <c r="BS64" s="91"/>
      <c r="BT64" s="50"/>
      <c r="BU64" s="50"/>
      <c r="BV64" s="50"/>
      <c r="BW64" s="51"/>
      <c r="BX64" s="50"/>
      <c r="BY64" s="50"/>
      <c r="BZ64" s="54"/>
      <c r="CA64" s="54"/>
      <c r="CB64" s="54"/>
      <c r="CC64" s="54"/>
      <c r="CD64" s="54"/>
      <c r="CE64" s="54"/>
      <c r="CF64" s="54"/>
      <c r="CG64" s="51"/>
      <c r="CH64" s="50"/>
      <c r="CI64" s="50"/>
      <c r="CJ64" s="49"/>
      <c r="CK64" s="49"/>
      <c r="CL64" s="49"/>
      <c r="CM64" s="66"/>
      <c r="CN64" s="66"/>
      <c r="CO64" s="66"/>
      <c r="CP64" s="66"/>
      <c r="CQ64" s="66"/>
      <c r="CR64" s="66"/>
      <c r="CS64" s="66"/>
      <c r="CT64" s="49"/>
      <c r="CU64" s="55"/>
      <c r="CV64" s="55"/>
      <c r="CW64" s="55"/>
      <c r="CX64" s="55"/>
      <c r="CY64" s="50"/>
      <c r="CZ64" s="55"/>
      <c r="DA64" s="55"/>
      <c r="DB64" s="56"/>
      <c r="DC64" s="57"/>
      <c r="DD64" s="57"/>
      <c r="DE64" s="57"/>
      <c r="DF64" s="57"/>
      <c r="DG64" s="57"/>
      <c r="DH64" s="57"/>
      <c r="DI64" s="58"/>
      <c r="DJ64" s="54"/>
      <c r="DK64" s="56"/>
      <c r="DL64" s="49"/>
      <c r="DM64" s="49"/>
      <c r="DN64" s="49"/>
      <c r="DO64" s="56"/>
      <c r="DP64" s="56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81"/>
      <c r="ED64" s="81"/>
      <c r="EE64" s="81"/>
      <c r="EF64" s="81"/>
      <c r="EG64" s="81"/>
      <c r="EH64" s="81"/>
      <c r="EI64" s="81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81"/>
      <c r="EU64" s="81"/>
      <c r="EV64" s="81"/>
      <c r="EW64" s="81"/>
      <c r="EX64" s="81"/>
      <c r="EY64" s="81"/>
      <c r="EZ64" s="81"/>
      <c r="FA64" s="81"/>
      <c r="FB64" s="81"/>
      <c r="FC64" s="81"/>
      <c r="FD64" s="81"/>
      <c r="FE64" s="81"/>
      <c r="FF64" s="81"/>
      <c r="FG64" s="81"/>
    </row>
    <row r="65" spans="1:163">
      <c r="A65" s="2">
        <v>4</v>
      </c>
      <c r="B65" s="1" t="s">
        <v>122</v>
      </c>
      <c r="C65" s="133">
        <v>43738</v>
      </c>
      <c r="D65" s="1" t="s">
        <v>125</v>
      </c>
      <c r="E65" s="6" t="s">
        <v>84</v>
      </c>
      <c r="F65" s="1" t="s">
        <v>10</v>
      </c>
      <c r="G65" s="6" t="s">
        <v>85</v>
      </c>
      <c r="H65" s="6" t="s">
        <v>121</v>
      </c>
      <c r="I65" s="135">
        <v>37</v>
      </c>
      <c r="J65" s="1">
        <v>34</v>
      </c>
      <c r="K65" s="1">
        <v>466</v>
      </c>
      <c r="L65" s="1">
        <v>1</v>
      </c>
      <c r="M65" s="1">
        <v>478</v>
      </c>
      <c r="N65" s="1">
        <v>2</v>
      </c>
      <c r="O65" t="str">
        <f t="shared" si="0"/>
        <v>Indianapolis Colts</v>
      </c>
      <c r="P65" t="str">
        <f t="shared" si="1"/>
        <v>Houston Texans</v>
      </c>
      <c r="Q65">
        <f t="shared" si="2"/>
        <v>34</v>
      </c>
      <c r="R65">
        <f t="shared" si="3"/>
        <v>37</v>
      </c>
      <c r="S65" s="132">
        <f t="shared" si="4"/>
        <v>43738</v>
      </c>
      <c r="T65" s="83" t="str">
        <f t="shared" si="5"/>
        <v>Houston Texans</v>
      </c>
      <c r="U65" s="84">
        <f t="shared" si="6"/>
        <v>37</v>
      </c>
      <c r="V65" s="83" t="str">
        <f t="shared" si="7"/>
        <v>Indianapolis Colts</v>
      </c>
      <c r="W65" s="84">
        <f t="shared" si="8"/>
        <v>34</v>
      </c>
      <c r="X65" s="83">
        <f t="shared" si="9"/>
        <v>71</v>
      </c>
      <c r="Y65" s="84">
        <f t="shared" si="10"/>
        <v>-3</v>
      </c>
      <c r="Z65" s="85">
        <f t="shared" si="11"/>
        <v>2.6573446899491371E-2</v>
      </c>
      <c r="AA65" s="86">
        <f t="shared" si="12"/>
        <v>0.50664297081938259</v>
      </c>
      <c r="AB65" s="8">
        <f t="shared" si="13"/>
        <v>1.6652228052714796E-2</v>
      </c>
      <c r="AC65" s="34">
        <f t="shared" si="14"/>
        <v>25.162700295222564</v>
      </c>
      <c r="AD65" s="18">
        <f t="shared" si="15"/>
        <v>78.097866072059361</v>
      </c>
      <c r="AE65" s="85">
        <f t="shared" si="16"/>
        <v>0.35578749195150783</v>
      </c>
      <c r="AF65" s="8">
        <f t="shared" si="17"/>
        <v>0.58802032353004086</v>
      </c>
      <c r="AG65" s="8">
        <f t="shared" si="18"/>
        <v>0.22245544638960663</v>
      </c>
      <c r="AH65" s="34">
        <f t="shared" si="19"/>
        <v>24.680761153040653</v>
      </c>
      <c r="AI65" s="18">
        <f t="shared" si="20"/>
        <v>151.76364576843227</v>
      </c>
      <c r="AJ65" s="18">
        <f t="shared" si="21"/>
        <v>0.48193914218191125</v>
      </c>
      <c r="AK65" s="18">
        <f t="shared" si="22"/>
        <v>7.6341672391523729E-2</v>
      </c>
      <c r="AL65" s="8">
        <f t="shared" si="23"/>
        <v>0</v>
      </c>
      <c r="AM65" s="48">
        <f t="shared" si="28"/>
        <v>1</v>
      </c>
      <c r="AN65" s="48">
        <f t="shared" si="29"/>
        <v>0</v>
      </c>
      <c r="AO65" s="19">
        <f t="shared" si="24"/>
        <v>0.50252439244517488</v>
      </c>
      <c r="AP65" s="34">
        <f t="shared" si="25"/>
        <v>3.0763416723915236</v>
      </c>
      <c r="AQ65" s="17">
        <f t="shared" si="26"/>
        <v>0.25253076500239213</v>
      </c>
      <c r="AR65" s="14">
        <f t="shared" si="27"/>
        <v>-0.69820875362605384</v>
      </c>
      <c r="AS65" s="8"/>
      <c r="AT65" s="8"/>
      <c r="AU65" s="8"/>
      <c r="AV65" s="8"/>
      <c r="AW65" s="8"/>
      <c r="AX65" s="8"/>
      <c r="AY65" s="93"/>
      <c r="AZ65" s="34"/>
      <c r="BA65" s="8"/>
      <c r="BB65" s="8"/>
      <c r="BC65" s="8"/>
      <c r="BD65" s="8"/>
      <c r="BE65" s="8"/>
      <c r="BF65" s="34"/>
      <c r="BG65" s="34"/>
      <c r="BH65" s="34"/>
      <c r="BI65" s="8"/>
      <c r="BJ65" s="34"/>
      <c r="BK65" s="94"/>
      <c r="BL65" s="94"/>
      <c r="BM65" s="49"/>
      <c r="BN65" s="49"/>
      <c r="BO65" s="49"/>
      <c r="BP65" s="50"/>
      <c r="BQ65" s="50"/>
      <c r="BR65" s="50"/>
      <c r="BS65" s="91"/>
      <c r="BT65" s="50"/>
      <c r="BU65" s="50"/>
      <c r="BV65" s="50"/>
      <c r="BW65" s="51"/>
      <c r="BX65" s="50"/>
      <c r="BY65" s="50"/>
      <c r="BZ65" s="54"/>
      <c r="CA65" s="54"/>
      <c r="CB65" s="54"/>
      <c r="CC65" s="54"/>
      <c r="CD65" s="54"/>
      <c r="CE65" s="54"/>
      <c r="CF65" s="54"/>
      <c r="CG65" s="51"/>
      <c r="CH65" s="50"/>
      <c r="CI65" s="50"/>
      <c r="CJ65" s="49"/>
      <c r="CK65" s="49"/>
      <c r="CL65" s="49"/>
      <c r="CM65" s="66"/>
      <c r="CN65" s="66"/>
      <c r="CO65" s="66"/>
      <c r="CP65" s="66"/>
      <c r="CQ65" s="66"/>
      <c r="CR65" s="66"/>
      <c r="CS65" s="66"/>
      <c r="CT65" s="49"/>
      <c r="CU65" s="55"/>
      <c r="CV65" s="55"/>
      <c r="CW65" s="55"/>
      <c r="CX65" s="55"/>
      <c r="CY65" s="50"/>
      <c r="CZ65" s="55"/>
      <c r="DA65" s="55"/>
      <c r="DB65" s="56"/>
      <c r="DC65" s="57"/>
      <c r="DD65" s="57"/>
      <c r="DE65" s="57"/>
      <c r="DF65" s="57"/>
      <c r="DG65" s="57"/>
      <c r="DH65" s="57"/>
      <c r="DI65" s="58"/>
      <c r="DJ65" s="54"/>
      <c r="DK65" s="56"/>
      <c r="DL65" s="49"/>
      <c r="DM65" s="49"/>
      <c r="DN65" s="49"/>
      <c r="DO65" s="56"/>
      <c r="DP65" s="56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81"/>
      <c r="ED65" s="81"/>
      <c r="EE65" s="81"/>
      <c r="EF65" s="81"/>
      <c r="EG65" s="81"/>
      <c r="EH65" s="81"/>
      <c r="EI65" s="81"/>
      <c r="EJ65" s="81"/>
      <c r="EK65" s="81"/>
      <c r="EL65" s="81"/>
      <c r="EM65" s="81"/>
      <c r="EN65" s="81"/>
      <c r="EO65" s="81"/>
      <c r="EP65" s="81"/>
      <c r="EQ65" s="81"/>
      <c r="ER65" s="81"/>
      <c r="ES65" s="81"/>
      <c r="ET65" s="81"/>
      <c r="EU65" s="81"/>
      <c r="EV65" s="81"/>
      <c r="EW65" s="81"/>
      <c r="EX65" s="81"/>
      <c r="EY65" s="81"/>
      <c r="EZ65" s="81"/>
      <c r="FA65" s="81"/>
      <c r="FB65" s="81"/>
      <c r="FC65" s="81"/>
      <c r="FD65" s="81"/>
      <c r="FE65" s="81"/>
      <c r="FF65" s="81"/>
      <c r="FG65" s="81"/>
    </row>
    <row r="66" spans="1:163">
      <c r="A66" s="2">
        <v>4</v>
      </c>
      <c r="B66" s="1" t="s">
        <v>122</v>
      </c>
      <c r="C66" s="133">
        <v>43738</v>
      </c>
      <c r="D66" s="1" t="s">
        <v>125</v>
      </c>
      <c r="E66" s="6" t="s">
        <v>78</v>
      </c>
      <c r="F66" s="1" t="s">
        <v>10</v>
      </c>
      <c r="G66" s="6" t="s">
        <v>73</v>
      </c>
      <c r="H66" s="6" t="s">
        <v>121</v>
      </c>
      <c r="I66" s="135">
        <v>37</v>
      </c>
      <c r="J66" s="1">
        <v>36</v>
      </c>
      <c r="K66" s="1">
        <v>407</v>
      </c>
      <c r="L66" s="1">
        <v>1</v>
      </c>
      <c r="M66" s="1">
        <v>495</v>
      </c>
      <c r="N66" s="1">
        <v>0</v>
      </c>
      <c r="O66" t="str">
        <f t="shared" si="0"/>
        <v>Atlanta Falcons</v>
      </c>
      <c r="P66" t="str">
        <f t="shared" si="1"/>
        <v>Cincinnati Bengals</v>
      </c>
      <c r="Q66">
        <f t="shared" si="2"/>
        <v>36</v>
      </c>
      <c r="R66">
        <f t="shared" si="3"/>
        <v>37</v>
      </c>
      <c r="S66" s="132">
        <f t="shared" si="4"/>
        <v>43738</v>
      </c>
      <c r="T66" s="83" t="str">
        <f t="shared" si="5"/>
        <v>Cincinnati Bengals</v>
      </c>
      <c r="U66" s="84">
        <f t="shared" si="6"/>
        <v>37</v>
      </c>
      <c r="V66" s="83" t="str">
        <f t="shared" si="7"/>
        <v>Atlanta Falcons</v>
      </c>
      <c r="W66" s="84">
        <f t="shared" si="8"/>
        <v>36</v>
      </c>
      <c r="X66" s="83">
        <f t="shared" si="9"/>
        <v>73</v>
      </c>
      <c r="Y66" s="84">
        <f t="shared" si="10"/>
        <v>-1</v>
      </c>
      <c r="Z66" s="85">
        <f t="shared" si="11"/>
        <v>0.73251544221763543</v>
      </c>
      <c r="AA66" s="86">
        <f t="shared" si="12"/>
        <v>0.67535702615846183</v>
      </c>
      <c r="AB66" s="8">
        <f t="shared" si="13"/>
        <v>0.45475438839848814</v>
      </c>
      <c r="AC66" s="34">
        <f t="shared" si="14"/>
        <v>29.706258802219146</v>
      </c>
      <c r="AD66" s="18">
        <f t="shared" si="15"/>
        <v>39.611178264643975</v>
      </c>
      <c r="AE66" s="85">
        <f t="shared" si="16"/>
        <v>0.25492534848207571</v>
      </c>
      <c r="AF66" s="8">
        <f t="shared" si="17"/>
        <v>0.56338842342629847</v>
      </c>
      <c r="AG66" s="8">
        <f t="shared" si="18"/>
        <v>0.15956575966620268</v>
      </c>
      <c r="AH66" s="34">
        <f t="shared" si="19"/>
        <v>24.051523146475088</v>
      </c>
      <c r="AI66" s="18">
        <f t="shared" si="20"/>
        <v>167.66305282627042</v>
      </c>
      <c r="AJ66" s="18">
        <f t="shared" si="21"/>
        <v>5.6547356557440587</v>
      </c>
      <c r="AK66" s="18">
        <f t="shared" si="22"/>
        <v>4.8723487530296987</v>
      </c>
      <c r="AL66" s="8">
        <f t="shared" si="23"/>
        <v>0</v>
      </c>
      <c r="AM66" s="48">
        <f t="shared" si="28"/>
        <v>1</v>
      </c>
      <c r="AN66" s="48">
        <f t="shared" si="29"/>
        <v>0</v>
      </c>
      <c r="AO66" s="19">
        <f t="shared" si="24"/>
        <v>0.65684064588988123</v>
      </c>
      <c r="AP66" s="34">
        <f t="shared" si="25"/>
        <v>5.8723487530296987</v>
      </c>
      <c r="AQ66" s="17">
        <f t="shared" si="26"/>
        <v>0.43143963409303632</v>
      </c>
      <c r="AR66" s="14">
        <f t="shared" si="27"/>
        <v>-1.0695603504620359</v>
      </c>
      <c r="AS66" s="8"/>
      <c r="AT66" s="8"/>
      <c r="AU66" s="8"/>
      <c r="AV66" s="8"/>
      <c r="AW66" s="8"/>
      <c r="AX66" s="8"/>
      <c r="AY66" s="93"/>
      <c r="AZ66" s="34"/>
      <c r="BA66" s="8"/>
      <c r="BB66" s="8"/>
      <c r="BC66" s="8"/>
      <c r="BD66" s="8"/>
      <c r="BE66" s="8"/>
      <c r="BF66" s="34"/>
      <c r="BG66" s="34"/>
      <c r="BH66" s="34"/>
      <c r="BI66" s="8"/>
      <c r="BJ66" s="34"/>
      <c r="BK66" s="94"/>
      <c r="BL66" s="94"/>
      <c r="BM66" s="49"/>
      <c r="BN66" s="49"/>
      <c r="BO66" s="49"/>
      <c r="BP66" s="50"/>
      <c r="BQ66" s="50"/>
      <c r="BR66" s="50"/>
      <c r="BS66" s="91"/>
      <c r="BT66" s="50"/>
      <c r="BU66" s="50"/>
      <c r="BV66" s="50"/>
      <c r="BW66" s="51"/>
      <c r="BX66" s="50"/>
      <c r="BY66" s="50"/>
      <c r="BZ66" s="54"/>
      <c r="CA66" s="54"/>
      <c r="CB66" s="54"/>
      <c r="CC66" s="54"/>
      <c r="CD66" s="54"/>
      <c r="CE66" s="54"/>
      <c r="CF66" s="54"/>
      <c r="CG66" s="51"/>
      <c r="CH66" s="50"/>
      <c r="CI66" s="50"/>
      <c r="CJ66" s="49"/>
      <c r="CK66" s="49"/>
      <c r="CL66" s="49"/>
      <c r="CM66" s="66"/>
      <c r="CN66" s="66"/>
      <c r="CO66" s="66"/>
      <c r="CP66" s="66"/>
      <c r="CQ66" s="66"/>
      <c r="CR66" s="66"/>
      <c r="CS66" s="66"/>
      <c r="CT66" s="49"/>
      <c r="CU66" s="55"/>
      <c r="CV66" s="55"/>
      <c r="CW66" s="55"/>
      <c r="CX66" s="55"/>
      <c r="CY66" s="50"/>
      <c r="CZ66" s="55"/>
      <c r="DA66" s="55"/>
      <c r="DB66" s="56"/>
      <c r="DC66" s="57"/>
      <c r="DD66" s="57"/>
      <c r="DE66" s="57"/>
      <c r="DF66" s="57"/>
      <c r="DG66" s="57"/>
      <c r="DH66" s="57"/>
      <c r="DI66" s="58"/>
      <c r="DJ66" s="54"/>
      <c r="DK66" s="56"/>
      <c r="DL66" s="49"/>
      <c r="DM66" s="49"/>
      <c r="DN66" s="49"/>
      <c r="DO66" s="56"/>
      <c r="DP66" s="56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81"/>
      <c r="ED66" s="81"/>
      <c r="EE66" s="81"/>
      <c r="EF66" s="81"/>
      <c r="EG66" s="81"/>
      <c r="EH66" s="81"/>
      <c r="EI66" s="81"/>
      <c r="EJ66" s="81"/>
      <c r="EK66" s="81"/>
      <c r="EL66" s="81"/>
      <c r="EM66" s="81"/>
      <c r="EN66" s="81"/>
      <c r="EO66" s="81"/>
      <c r="EP66" s="81"/>
      <c r="EQ66" s="81"/>
      <c r="ER66" s="81"/>
      <c r="ES66" s="81"/>
      <c r="ET66" s="81"/>
      <c r="EU66" s="81"/>
      <c r="EV66" s="81"/>
      <c r="EW66" s="81"/>
      <c r="EX66" s="81"/>
      <c r="EY66" s="81"/>
      <c r="EZ66" s="81"/>
      <c r="FA66" s="81"/>
      <c r="FB66" s="81"/>
      <c r="FC66" s="81"/>
      <c r="FD66" s="81"/>
      <c r="FE66" s="81"/>
      <c r="FF66" s="81"/>
      <c r="FG66" s="81"/>
    </row>
    <row r="67" spans="1:163">
      <c r="A67" s="2">
        <v>4</v>
      </c>
      <c r="B67" s="1" t="s">
        <v>126</v>
      </c>
      <c r="C67" s="133">
        <v>43739</v>
      </c>
      <c r="D67" s="1" t="s">
        <v>129</v>
      </c>
      <c r="E67" s="6" t="s">
        <v>87</v>
      </c>
      <c r="F67" s="1" t="s">
        <v>10</v>
      </c>
      <c r="G67" s="6" t="s">
        <v>81</v>
      </c>
      <c r="H67" s="6" t="s">
        <v>121</v>
      </c>
      <c r="I67" s="135">
        <v>27</v>
      </c>
      <c r="J67" s="1">
        <v>23</v>
      </c>
      <c r="K67" s="1">
        <v>446</v>
      </c>
      <c r="L67" s="1">
        <v>0</v>
      </c>
      <c r="M67" s="1">
        <v>385</v>
      </c>
      <c r="N67" s="1">
        <v>1</v>
      </c>
      <c r="O67" t="str">
        <f t="shared" si="0"/>
        <v>Denver Broncos</v>
      </c>
      <c r="P67" t="str">
        <f t="shared" si="1"/>
        <v>Kansas City Chiefs</v>
      </c>
      <c r="Q67">
        <f t="shared" si="2"/>
        <v>23</v>
      </c>
      <c r="R67">
        <f t="shared" si="3"/>
        <v>27</v>
      </c>
      <c r="S67" s="132">
        <f t="shared" si="4"/>
        <v>43739</v>
      </c>
      <c r="T67" s="83" t="str">
        <f t="shared" si="5"/>
        <v>Kansas City Chiefs</v>
      </c>
      <c r="U67" s="84">
        <f t="shared" si="6"/>
        <v>27</v>
      </c>
      <c r="V67" s="83" t="str">
        <f t="shared" si="7"/>
        <v>Denver Broncos</v>
      </c>
      <c r="W67" s="84">
        <f t="shared" si="8"/>
        <v>23</v>
      </c>
      <c r="X67" s="83">
        <f t="shared" si="9"/>
        <v>50</v>
      </c>
      <c r="Y67" s="84">
        <f t="shared" si="10"/>
        <v>-4</v>
      </c>
      <c r="Z67" s="85">
        <f t="shared" si="11"/>
        <v>0.40006706088064359</v>
      </c>
      <c r="AA67" s="86">
        <f t="shared" si="12"/>
        <v>0.59870377210300907</v>
      </c>
      <c r="AB67" s="8">
        <f t="shared" si="13"/>
        <v>0.24999339594423287</v>
      </c>
      <c r="AC67" s="34">
        <f t="shared" si="14"/>
        <v>27.582682081135832</v>
      </c>
      <c r="AD67" s="18">
        <f t="shared" si="15"/>
        <v>21.000975056763444</v>
      </c>
      <c r="AE67" s="85">
        <f t="shared" si="16"/>
        <v>1.7558919668451938</v>
      </c>
      <c r="AF67" s="8">
        <f t="shared" si="17"/>
        <v>0.85269441116517097</v>
      </c>
      <c r="AG67" s="8">
        <f t="shared" si="18"/>
        <v>1.0480595361165932</v>
      </c>
      <c r="AH67" s="34">
        <f t="shared" si="19"/>
        <v>32.941280463893868</v>
      </c>
      <c r="AI67" s="18">
        <f t="shared" si="20"/>
        <v>35.298813550646933</v>
      </c>
      <c r="AJ67" s="18">
        <f t="shared" si="21"/>
        <v>-5.3585983827580357</v>
      </c>
      <c r="AK67" s="18">
        <f t="shared" si="22"/>
        <v>-5.3387677855012106</v>
      </c>
      <c r="AL67" s="8">
        <f t="shared" si="23"/>
        <v>0</v>
      </c>
      <c r="AM67" s="48">
        <f t="shared" si="28"/>
        <v>0</v>
      </c>
      <c r="AN67" s="48">
        <f t="shared" si="29"/>
        <v>1</v>
      </c>
      <c r="AO67" s="19">
        <f t="shared" si="24"/>
        <v>0.32905789507470007</v>
      </c>
      <c r="AP67" s="34">
        <f t="shared" si="25"/>
        <v>-1.3387677855012106</v>
      </c>
      <c r="AQ67" s="17">
        <f t="shared" si="26"/>
        <v>0.10827909831099232</v>
      </c>
      <c r="AR67" s="14">
        <f t="shared" si="27"/>
        <v>-0.3990724275134192</v>
      </c>
      <c r="AS67" s="8"/>
      <c r="AT67" s="8"/>
      <c r="AU67" s="8"/>
      <c r="AV67" s="8"/>
      <c r="AW67" s="8"/>
      <c r="AX67" s="8"/>
      <c r="AY67" s="93"/>
      <c r="AZ67" s="34"/>
      <c r="BA67" s="8"/>
      <c r="BB67" s="8"/>
      <c r="BC67" s="8"/>
      <c r="BD67" s="8"/>
      <c r="BE67" s="8"/>
      <c r="BF67" s="34"/>
      <c r="BG67" s="34"/>
      <c r="BH67" s="34"/>
      <c r="BI67" s="8"/>
      <c r="BJ67" s="34"/>
      <c r="BK67" s="94"/>
      <c r="BL67" s="94"/>
      <c r="BM67" s="49"/>
      <c r="BN67" s="49"/>
      <c r="BO67" s="49"/>
      <c r="BP67" s="50"/>
      <c r="BQ67" s="50"/>
      <c r="BR67" s="50"/>
      <c r="BS67" s="91"/>
      <c r="BT67" s="50"/>
      <c r="BU67" s="50"/>
      <c r="BV67" s="50"/>
      <c r="BW67" s="51"/>
      <c r="BX67" s="50"/>
      <c r="BY67" s="50"/>
      <c r="BZ67" s="54"/>
      <c r="CA67" s="54"/>
      <c r="CB67" s="54"/>
      <c r="CC67" s="54"/>
      <c r="CD67" s="54"/>
      <c r="CE67" s="54"/>
      <c r="CF67" s="54"/>
      <c r="CG67" s="51"/>
      <c r="CH67" s="50"/>
      <c r="CI67" s="50"/>
      <c r="CJ67" s="49"/>
      <c r="CK67" s="49"/>
      <c r="CL67" s="49"/>
      <c r="CM67" s="66"/>
      <c r="CN67" s="66"/>
      <c r="CO67" s="66"/>
      <c r="CP67" s="66"/>
      <c r="CQ67" s="66"/>
      <c r="CR67" s="66"/>
      <c r="CS67" s="66"/>
      <c r="CT67" s="49"/>
      <c r="CU67" s="55"/>
      <c r="CV67" s="55"/>
      <c r="CW67" s="55"/>
      <c r="CX67" s="55"/>
      <c r="CY67" s="50"/>
      <c r="CZ67" s="55"/>
      <c r="DA67" s="55"/>
      <c r="DB67" s="56"/>
      <c r="DC67" s="57"/>
      <c r="DD67" s="57"/>
      <c r="DE67" s="57"/>
      <c r="DF67" s="57"/>
      <c r="DG67" s="57"/>
      <c r="DH67" s="57"/>
      <c r="DI67" s="58"/>
      <c r="DJ67" s="54"/>
      <c r="DK67" s="56"/>
      <c r="DL67" s="49"/>
      <c r="DM67" s="49"/>
      <c r="DN67" s="49"/>
      <c r="DO67" s="56"/>
      <c r="DP67" s="56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81"/>
      <c r="ED67" s="81"/>
      <c r="EE67" s="81"/>
      <c r="EF67" s="81"/>
      <c r="EG67" s="81"/>
      <c r="EH67" s="81"/>
      <c r="EI67" s="81"/>
      <c r="EJ67" s="81"/>
      <c r="EK67" s="81"/>
      <c r="EL67" s="81"/>
      <c r="EM67" s="81"/>
      <c r="EN67" s="81"/>
      <c r="EO67" s="81"/>
      <c r="EP67" s="81"/>
      <c r="EQ67" s="81"/>
      <c r="ER67" s="81"/>
      <c r="ES67" s="81"/>
      <c r="ET67" s="81"/>
      <c r="EU67" s="81"/>
      <c r="EV67" s="81"/>
      <c r="EW67" s="81"/>
      <c r="EX67" s="81"/>
      <c r="EY67" s="81"/>
      <c r="EZ67" s="81"/>
      <c r="FA67" s="81"/>
      <c r="FB67" s="81"/>
      <c r="FC67" s="81"/>
      <c r="FD67" s="81"/>
      <c r="FE67" s="81"/>
      <c r="FF67" s="81"/>
      <c r="FG67" s="81"/>
    </row>
    <row r="68" spans="1:163">
      <c r="A68" s="2">
        <v>5</v>
      </c>
      <c r="B68" s="1" t="s">
        <v>119</v>
      </c>
      <c r="C68" s="133">
        <v>43742</v>
      </c>
      <c r="D68" s="1" t="s">
        <v>120</v>
      </c>
      <c r="E68" s="6" t="s">
        <v>92</v>
      </c>
      <c r="F68" s="1"/>
      <c r="G68" s="6" t="s">
        <v>85</v>
      </c>
      <c r="H68" s="6" t="s">
        <v>121</v>
      </c>
      <c r="I68" s="135">
        <v>38</v>
      </c>
      <c r="J68" s="1">
        <v>24</v>
      </c>
      <c r="K68" s="1">
        <v>438</v>
      </c>
      <c r="L68" s="1">
        <v>2</v>
      </c>
      <c r="M68" s="1">
        <v>439</v>
      </c>
      <c r="N68" s="1">
        <v>3</v>
      </c>
      <c r="O68" t="str">
        <f t="shared" si="0"/>
        <v>New England Patriots</v>
      </c>
      <c r="P68" t="str">
        <f t="shared" si="1"/>
        <v>Indianapolis Colts</v>
      </c>
      <c r="Q68">
        <f t="shared" si="2"/>
        <v>38</v>
      </c>
      <c r="R68">
        <f t="shared" si="3"/>
        <v>24</v>
      </c>
      <c r="S68" s="132">
        <f t="shared" si="4"/>
        <v>43742</v>
      </c>
      <c r="T68" s="83" t="str">
        <f t="shared" si="5"/>
        <v>Indianapolis Colts</v>
      </c>
      <c r="U68" s="84">
        <f t="shared" si="6"/>
        <v>24</v>
      </c>
      <c r="V68" s="83" t="str">
        <f t="shared" si="7"/>
        <v>New England Patriots</v>
      </c>
      <c r="W68" s="84">
        <f t="shared" si="8"/>
        <v>38</v>
      </c>
      <c r="X68" s="83">
        <f t="shared" si="9"/>
        <v>62</v>
      </c>
      <c r="Y68" s="84">
        <f t="shared" si="10"/>
        <v>14</v>
      </c>
      <c r="Z68" s="85">
        <f t="shared" si="11"/>
        <v>0.22887410054289603</v>
      </c>
      <c r="AA68" s="86">
        <f t="shared" si="12"/>
        <v>0.55697005178702352</v>
      </c>
      <c r="AB68" s="8">
        <f t="shared" si="13"/>
        <v>0.14329159136183445</v>
      </c>
      <c r="AC68" s="34">
        <f t="shared" si="14"/>
        <v>26.476077421757733</v>
      </c>
      <c r="AD68" s="18">
        <f t="shared" si="15"/>
        <v>132.8007915893219</v>
      </c>
      <c r="AE68" s="85">
        <f t="shared" si="16"/>
        <v>-0.46941238171207988</v>
      </c>
      <c r="AF68" s="8">
        <f t="shared" si="17"/>
        <v>0.38475533440345611</v>
      </c>
      <c r="AG68" s="8">
        <f t="shared" si="18"/>
        <v>-0.29301502290063597</v>
      </c>
      <c r="AH68" s="34">
        <f t="shared" si="19"/>
        <v>19.523260337904567</v>
      </c>
      <c r="AI68" s="18">
        <f t="shared" si="20"/>
        <v>20.04119800217833</v>
      </c>
      <c r="AJ68" s="18">
        <f t="shared" si="21"/>
        <v>6.9528170838531658</v>
      </c>
      <c r="AK68" s="18">
        <f t="shared" si="22"/>
        <v>6.0758771934262548</v>
      </c>
      <c r="AL68" s="8">
        <f t="shared" si="23"/>
        <v>1</v>
      </c>
      <c r="AM68" s="48">
        <f t="shared" si="28"/>
        <v>1</v>
      </c>
      <c r="AN68" s="48">
        <f t="shared" si="29"/>
        <v>1</v>
      </c>
      <c r="AO68" s="19">
        <f t="shared" si="24"/>
        <v>0.69273335877147124</v>
      </c>
      <c r="AP68" s="34">
        <f t="shared" si="25"/>
        <v>-7.9241228065737452</v>
      </c>
      <c r="AQ68" s="17">
        <f t="shared" si="26"/>
        <v>9.4412788811861409E-2</v>
      </c>
      <c r="AR68" s="14">
        <f t="shared" si="27"/>
        <v>-0.36711011751030093</v>
      </c>
      <c r="AS68" s="8"/>
      <c r="AT68" s="8"/>
      <c r="AU68" s="8"/>
      <c r="AV68" s="8"/>
      <c r="AW68" s="8"/>
      <c r="AX68" s="8"/>
      <c r="AY68" s="93"/>
      <c r="AZ68" s="34"/>
      <c r="BA68" s="8"/>
      <c r="BB68" s="8"/>
      <c r="BC68" s="8"/>
      <c r="BD68" s="8"/>
      <c r="BE68" s="8"/>
      <c r="BF68" s="34"/>
      <c r="BG68" s="34"/>
      <c r="BH68" s="34"/>
      <c r="BI68" s="8"/>
      <c r="BJ68" s="34"/>
      <c r="BK68" s="94"/>
      <c r="BL68" s="94"/>
      <c r="BM68" s="49"/>
      <c r="BN68" s="49"/>
      <c r="BO68" s="49"/>
      <c r="BP68" s="50"/>
      <c r="BQ68" s="50"/>
      <c r="BR68" s="50"/>
      <c r="BS68" s="91"/>
      <c r="BT68" s="50"/>
      <c r="BU68" s="50"/>
      <c r="BV68" s="50"/>
      <c r="BW68" s="51"/>
      <c r="BX68" s="50"/>
      <c r="BY68" s="50"/>
      <c r="BZ68" s="54"/>
      <c r="CA68" s="54"/>
      <c r="CB68" s="54"/>
      <c r="CC68" s="54"/>
      <c r="CD68" s="54"/>
      <c r="CE68" s="54"/>
      <c r="CF68" s="54"/>
      <c r="CG68" s="51"/>
      <c r="CH68" s="50"/>
      <c r="CI68" s="50"/>
      <c r="CJ68" s="49"/>
      <c r="CK68" s="49"/>
      <c r="CL68" s="49"/>
      <c r="CM68" s="66"/>
      <c r="CN68" s="66"/>
      <c r="CO68" s="66"/>
      <c r="CP68" s="66"/>
      <c r="CQ68" s="66"/>
      <c r="CR68" s="66"/>
      <c r="CS68" s="66"/>
      <c r="CT68" s="49"/>
      <c r="CU68" s="55"/>
      <c r="CV68" s="55"/>
      <c r="CW68" s="55"/>
      <c r="CX68" s="55"/>
      <c r="CY68" s="50"/>
      <c r="CZ68" s="55"/>
      <c r="DA68" s="55"/>
      <c r="DB68" s="56"/>
      <c r="DC68" s="57"/>
      <c r="DD68" s="57"/>
      <c r="DE68" s="57"/>
      <c r="DF68" s="57"/>
      <c r="DG68" s="57"/>
      <c r="DH68" s="57"/>
      <c r="DI68" s="58"/>
      <c r="DJ68" s="54"/>
      <c r="DK68" s="56"/>
      <c r="DL68" s="49"/>
      <c r="DM68" s="49"/>
      <c r="DN68" s="49"/>
      <c r="DO68" s="56"/>
      <c r="DP68" s="56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81"/>
      <c r="ED68" s="81"/>
      <c r="EE68" s="81"/>
      <c r="EF68" s="81"/>
      <c r="EG68" s="81"/>
      <c r="EH68" s="81"/>
      <c r="EI68" s="81"/>
      <c r="EJ68" s="81"/>
      <c r="EK68" s="81"/>
      <c r="EL68" s="81"/>
      <c r="EM68" s="81"/>
      <c r="EN68" s="81"/>
      <c r="EO68" s="81"/>
      <c r="EP68" s="81"/>
      <c r="EQ68" s="81"/>
      <c r="ER68" s="81"/>
      <c r="ES68" s="81"/>
      <c r="ET68" s="81"/>
      <c r="EU68" s="81"/>
      <c r="EV68" s="81"/>
      <c r="EW68" s="81"/>
      <c r="EX68" s="81"/>
      <c r="EY68" s="81"/>
      <c r="EZ68" s="81"/>
      <c r="FA68" s="81"/>
      <c r="FB68" s="81"/>
      <c r="FC68" s="81"/>
      <c r="FD68" s="81"/>
      <c r="FE68" s="81"/>
      <c r="FF68" s="81"/>
      <c r="FG68" s="81"/>
    </row>
    <row r="69" spans="1:163">
      <c r="A69" s="2">
        <v>5</v>
      </c>
      <c r="B69" s="1" t="s">
        <v>122</v>
      </c>
      <c r="C69" s="133">
        <v>43745</v>
      </c>
      <c r="D69" s="1" t="s">
        <v>120</v>
      </c>
      <c r="E69" s="6" t="s">
        <v>84</v>
      </c>
      <c r="F69" s="1"/>
      <c r="G69" s="6" t="s">
        <v>80</v>
      </c>
      <c r="H69" s="6" t="s">
        <v>121</v>
      </c>
      <c r="I69" s="135">
        <v>19</v>
      </c>
      <c r="J69" s="1">
        <v>16</v>
      </c>
      <c r="K69" s="1">
        <v>462</v>
      </c>
      <c r="L69" s="1">
        <v>2</v>
      </c>
      <c r="M69" s="1">
        <v>292</v>
      </c>
      <c r="N69" s="1">
        <v>2</v>
      </c>
      <c r="O69" t="str">
        <f t="shared" si="0"/>
        <v>Houston Texans</v>
      </c>
      <c r="P69" t="str">
        <f t="shared" si="1"/>
        <v>Dallas Cowboys</v>
      </c>
      <c r="Q69">
        <f t="shared" si="2"/>
        <v>19</v>
      </c>
      <c r="R69">
        <f t="shared" si="3"/>
        <v>16</v>
      </c>
      <c r="S69" s="132">
        <f t="shared" si="4"/>
        <v>43745</v>
      </c>
      <c r="T69" s="83" t="str">
        <f t="shared" si="5"/>
        <v>Dallas Cowboys</v>
      </c>
      <c r="U69" s="84">
        <f t="shared" si="6"/>
        <v>16</v>
      </c>
      <c r="V69" s="83" t="str">
        <f t="shared" si="7"/>
        <v>Houston Texans</v>
      </c>
      <c r="W69" s="84">
        <f t="shared" si="8"/>
        <v>19</v>
      </c>
      <c r="X69" s="83">
        <f t="shared" si="9"/>
        <v>35</v>
      </c>
      <c r="Y69" s="84">
        <f t="shared" si="10"/>
        <v>3</v>
      </c>
      <c r="Z69" s="85">
        <f t="shared" si="11"/>
        <v>-4.1944617210936119E-3</v>
      </c>
      <c r="AA69" s="86">
        <f t="shared" si="12"/>
        <v>0.49895138610712597</v>
      </c>
      <c r="AB69" s="8">
        <f t="shared" si="13"/>
        <v>-2.6284882597284853E-3</v>
      </c>
      <c r="AC69" s="34">
        <f t="shared" si="14"/>
        <v>24.962739942246337</v>
      </c>
      <c r="AD69" s="18">
        <f t="shared" si="15"/>
        <v>35.554267618859853</v>
      </c>
      <c r="AE69" s="85">
        <f t="shared" si="16"/>
        <v>-0.25425948679089783</v>
      </c>
      <c r="AF69" s="8">
        <f t="shared" si="17"/>
        <v>0.43677537341028438</v>
      </c>
      <c r="AG69" s="8">
        <f t="shared" si="18"/>
        <v>-0.15914993534737276</v>
      </c>
      <c r="AH69" s="34">
        <f t="shared" si="19"/>
        <v>20.862637352314046</v>
      </c>
      <c r="AI69" s="18">
        <f t="shared" si="20"/>
        <v>23.645242020119753</v>
      </c>
      <c r="AJ69" s="18">
        <f t="shared" si="21"/>
        <v>4.1001025899322912</v>
      </c>
      <c r="AK69" s="18">
        <f t="shared" si="22"/>
        <v>3.4309560417797798</v>
      </c>
      <c r="AL69" s="8">
        <f t="shared" si="23"/>
        <v>1</v>
      </c>
      <c r="AM69" s="48">
        <f t="shared" si="28"/>
        <v>1</v>
      </c>
      <c r="AN69" s="48">
        <f t="shared" si="29"/>
        <v>1</v>
      </c>
      <c r="AO69" s="19">
        <f t="shared" si="24"/>
        <v>0.61194144612475709</v>
      </c>
      <c r="AP69" s="34">
        <f t="shared" si="25"/>
        <v>0.43095604177977975</v>
      </c>
      <c r="AQ69" s="17">
        <f t="shared" si="26"/>
        <v>0.1505894412357448</v>
      </c>
      <c r="AR69" s="14">
        <f t="shared" si="27"/>
        <v>-0.4911186773138137</v>
      </c>
      <c r="AS69" s="8"/>
      <c r="AT69" s="8"/>
      <c r="AU69" s="8"/>
      <c r="AV69" s="8"/>
      <c r="AW69" s="8"/>
      <c r="AX69" s="8"/>
      <c r="AY69" s="93"/>
      <c r="AZ69" s="34"/>
      <c r="BA69" s="8"/>
      <c r="BB69" s="8"/>
      <c r="BC69" s="8"/>
      <c r="BD69" s="8"/>
      <c r="BE69" s="8"/>
      <c r="BF69" s="34"/>
      <c r="BG69" s="34"/>
      <c r="BH69" s="34"/>
      <c r="BI69" s="8"/>
      <c r="BJ69" s="34"/>
      <c r="BK69" s="94"/>
      <c r="BL69" s="94"/>
      <c r="BM69" s="49"/>
      <c r="BN69" s="49"/>
      <c r="BO69" s="49"/>
      <c r="BP69" s="50"/>
      <c r="BQ69" s="50"/>
      <c r="BR69" s="50"/>
      <c r="BS69" s="91"/>
      <c r="BT69" s="50"/>
      <c r="BU69" s="50"/>
      <c r="BV69" s="50"/>
      <c r="BW69" s="51"/>
      <c r="BX69" s="50"/>
      <c r="BY69" s="50"/>
      <c r="BZ69" s="54"/>
      <c r="CA69" s="54"/>
      <c r="CB69" s="54"/>
      <c r="CC69" s="54"/>
      <c r="CD69" s="54"/>
      <c r="CE69" s="54"/>
      <c r="CF69" s="54"/>
      <c r="CG69" s="51"/>
      <c r="CH69" s="50"/>
      <c r="CI69" s="50"/>
      <c r="CJ69" s="49"/>
      <c r="CK69" s="49"/>
      <c r="CL69" s="49"/>
      <c r="CM69" s="66"/>
      <c r="CN69" s="66"/>
      <c r="CO69" s="66"/>
      <c r="CP69" s="66"/>
      <c r="CQ69" s="66"/>
      <c r="CR69" s="66"/>
      <c r="CS69" s="66"/>
      <c r="CT69" s="49"/>
      <c r="CU69" s="55"/>
      <c r="CV69" s="55"/>
      <c r="CW69" s="55"/>
      <c r="CX69" s="55"/>
      <c r="CY69" s="50"/>
      <c r="CZ69" s="55"/>
      <c r="DA69" s="55"/>
      <c r="DB69" s="56"/>
      <c r="DC69" s="57"/>
      <c r="DD69" s="57"/>
      <c r="DE69" s="57"/>
      <c r="DF69" s="57"/>
      <c r="DG69" s="57"/>
      <c r="DH69" s="57"/>
      <c r="DI69" s="58"/>
      <c r="DJ69" s="54"/>
      <c r="DK69" s="56"/>
      <c r="DL69" s="49"/>
      <c r="DM69" s="49"/>
      <c r="DN69" s="49"/>
      <c r="DO69" s="56"/>
      <c r="DP69" s="56"/>
      <c r="DQ69" s="49"/>
      <c r="DR69" s="49"/>
      <c r="DS69" s="49"/>
      <c r="DT69" s="49"/>
      <c r="DU69" s="49"/>
      <c r="DV69" s="108"/>
      <c r="DW69" s="49"/>
      <c r="DX69" s="49"/>
      <c r="DY69" s="49"/>
      <c r="DZ69" s="49"/>
      <c r="EA69" s="49"/>
      <c r="EB69" s="49"/>
      <c r="EC69" s="81"/>
      <c r="ED69" s="81"/>
      <c r="EE69" s="81"/>
      <c r="EF69" s="81"/>
      <c r="EG69" s="81"/>
      <c r="EH69" s="81"/>
      <c r="EI69" s="81"/>
      <c r="EJ69" s="81"/>
      <c r="EK69" s="81"/>
      <c r="EL69" s="81"/>
      <c r="EM69" s="81"/>
      <c r="EN69" s="81"/>
      <c r="EO69" s="81"/>
      <c r="EP69" s="81"/>
      <c r="EQ69" s="81"/>
      <c r="ER69" s="81"/>
      <c r="ES69" s="81"/>
      <c r="ET69" s="81"/>
      <c r="EU69" s="81"/>
      <c r="EV69" s="81"/>
      <c r="EW69" s="81"/>
      <c r="EX69" s="81"/>
      <c r="EY69" s="81"/>
      <c r="EZ69" s="81"/>
      <c r="FA69" s="81"/>
      <c r="FB69" s="81"/>
      <c r="FC69" s="81"/>
      <c r="FD69" s="81"/>
      <c r="FE69" s="81"/>
      <c r="FF69" s="81"/>
      <c r="FG69" s="81"/>
    </row>
    <row r="70" spans="1:163">
      <c r="A70" s="2">
        <v>5</v>
      </c>
      <c r="B70" s="1" t="s">
        <v>122</v>
      </c>
      <c r="C70" s="133">
        <v>43745</v>
      </c>
      <c r="D70" s="1" t="s">
        <v>123</v>
      </c>
      <c r="E70" s="6" t="s">
        <v>72</v>
      </c>
      <c r="F70" s="1" t="s">
        <v>10</v>
      </c>
      <c r="G70" s="6" t="s">
        <v>99</v>
      </c>
      <c r="H70" s="6" t="s">
        <v>121</v>
      </c>
      <c r="I70" s="135">
        <v>28</v>
      </c>
      <c r="J70" s="1">
        <v>18</v>
      </c>
      <c r="K70" s="1">
        <v>220</v>
      </c>
      <c r="L70" s="1">
        <v>0</v>
      </c>
      <c r="M70" s="1">
        <v>447</v>
      </c>
      <c r="N70" s="1">
        <v>5</v>
      </c>
      <c r="O70" t="str">
        <f t="shared" ref="O70:O133" si="30">IF(F70="",E70,G70)</f>
        <v>San Francisco 49ers</v>
      </c>
      <c r="P70" t="str">
        <f t="shared" ref="P70:P133" si="31">IF(F70="@",E70,G70)</f>
        <v>Arizona Cardinals</v>
      </c>
      <c r="Q70">
        <f t="shared" ref="Q70:Q133" si="32">IF(O70=E70,I70,J70)</f>
        <v>18</v>
      </c>
      <c r="R70">
        <f t="shared" ref="R70:R133" si="33">IF(P70=G70,J70,I70)</f>
        <v>28</v>
      </c>
      <c r="S70" s="132">
        <f t="shared" ref="S70:S133" si="34">C70</f>
        <v>43745</v>
      </c>
      <c r="T70" s="83" t="str">
        <f t="shared" ref="T70:T133" si="35">P70</f>
        <v>Arizona Cardinals</v>
      </c>
      <c r="U70" s="84">
        <f t="shared" ref="U70:U133" si="36">R70</f>
        <v>28</v>
      </c>
      <c r="V70" s="83" t="str">
        <f t="shared" ref="V70:V133" si="37">O70</f>
        <v>San Francisco 49ers</v>
      </c>
      <c r="W70" s="84">
        <f t="shared" ref="W70:W133" si="38">Q70</f>
        <v>18</v>
      </c>
      <c r="X70" s="83">
        <f t="shared" ref="X70:X133" si="39">W70+U70</f>
        <v>46</v>
      </c>
      <c r="Y70" s="84">
        <f t="shared" ref="Y70:Y133" si="40">W70-U70</f>
        <v>-10</v>
      </c>
      <c r="Z70" s="85">
        <f t="shared" ref="Z70:Z133" si="41">$AG$2+VLOOKUP(V70,$AS$5:$AU$36,2,FALSE)-VLOOKUP(T70,$AS$5:$AU$36,2,FALSE)</f>
        <v>0.43198148703901307</v>
      </c>
      <c r="AA70" s="86">
        <f t="shared" ref="AA70:AA133" si="42">((EXP(Z70))/(1+EXP(Z70)))</f>
        <v>0.60634672984322646</v>
      </c>
      <c r="AB70" s="8">
        <f t="shared" ref="AB70:AB133" si="43">NORMSINV(AA70)</f>
        <v>0.2698098555303774</v>
      </c>
      <c r="AC70" s="34">
        <f t="shared" ref="AC70:AC133" si="44">$Z$2+(AB70*$AA$2)</f>
        <v>27.788198628828997</v>
      </c>
      <c r="AD70" s="18">
        <f t="shared" ref="AD70:AD133" si="45">(AC70-W70)^2</f>
        <v>95.808832397409859</v>
      </c>
      <c r="AE70" s="85">
        <f t="shared" ref="AE70:AE133" si="46">$AH$2+VLOOKUP(V70,$AS$5:$AU$36,3,FALSE)-VLOOKUP(T70,$AS$5:$AU$36,3,FALSE)</f>
        <v>-0.32991712104196136</v>
      </c>
      <c r="AF70" s="8">
        <f t="shared" ref="AF70:AF133" si="47">((EXP(AE70))/(1+EXP(AE70)))</f>
        <v>0.41826078902198183</v>
      </c>
      <c r="AG70" s="8">
        <f t="shared" ref="AG70:AG133" si="48">NORMSINV(AF70)</f>
        <v>-0.20634481029282714</v>
      </c>
      <c r="AH70" s="34">
        <f t="shared" ref="AH70:AH133" si="49">$AB$2+(AG70*$AC$2)</f>
        <v>20.390432598593478</v>
      </c>
      <c r="AI70" s="18">
        <f t="shared" ref="AI70:AI133" si="50">(AH70-U70)^2</f>
        <v>57.905516036548818</v>
      </c>
      <c r="AJ70" s="18">
        <f t="shared" ref="AJ70:AJ133" si="51">AC70-AH70</f>
        <v>7.3977660302355197</v>
      </c>
      <c r="AK70" s="18">
        <f t="shared" ref="AK70:AK133" si="52">$AX$7+($AX$8*AJ70)</f>
        <v>6.4884158061045909</v>
      </c>
      <c r="AL70" s="8">
        <f t="shared" ref="AL70:AL133" si="53">IF(Y70&gt;0,1,0)</f>
        <v>0</v>
      </c>
      <c r="AM70" s="48">
        <f t="shared" si="28"/>
        <v>1</v>
      </c>
      <c r="AN70" s="48">
        <f t="shared" si="29"/>
        <v>0</v>
      </c>
      <c r="AO70" s="19">
        <f t="shared" ref="AO70:AO133" si="54">1-NORMDIST(0,AK70,$AX$5,TRUE)</f>
        <v>0.70464496066676641</v>
      </c>
      <c r="AP70" s="34">
        <f t="shared" ref="AP70:AP133" si="55">AK70-Y70</f>
        <v>16.488415806104591</v>
      </c>
      <c r="AQ70" s="17">
        <f t="shared" si="26"/>
        <v>0.49652452059306879</v>
      </c>
      <c r="AR70" s="14">
        <f t="shared" si="27"/>
        <v>-1.2195771231322519</v>
      </c>
      <c r="AS70" s="8"/>
      <c r="AT70" s="8"/>
      <c r="AU70" s="8"/>
      <c r="AV70" s="8"/>
      <c r="AW70" s="8"/>
      <c r="AX70" s="8"/>
      <c r="AY70" s="93"/>
      <c r="AZ70" s="34"/>
      <c r="BA70" s="8"/>
      <c r="BB70" s="8"/>
      <c r="BC70" s="8"/>
      <c r="BD70" s="8"/>
      <c r="BE70" s="8"/>
      <c r="BF70" s="34"/>
      <c r="BG70" s="34"/>
      <c r="BH70" s="34"/>
      <c r="BI70" s="8"/>
      <c r="BJ70" s="34"/>
      <c r="BK70" s="94"/>
      <c r="BL70" s="94"/>
      <c r="BM70" s="49"/>
      <c r="BN70" s="49"/>
      <c r="BO70" s="49"/>
      <c r="BP70" s="50"/>
      <c r="BQ70" s="50"/>
      <c r="BR70" s="50"/>
      <c r="BS70" s="91"/>
      <c r="BT70" s="50"/>
      <c r="BU70" s="50"/>
      <c r="BV70" s="50"/>
      <c r="BW70" s="51"/>
      <c r="BX70" s="50"/>
      <c r="BY70" s="50"/>
      <c r="BZ70" s="54"/>
      <c r="CA70" s="54"/>
      <c r="CB70" s="54"/>
      <c r="CC70" s="54"/>
      <c r="CD70" s="54"/>
      <c r="CE70" s="54"/>
      <c r="CF70" s="54"/>
      <c r="CG70" s="51"/>
      <c r="CH70" s="50"/>
      <c r="CI70" s="50"/>
      <c r="CJ70" s="49"/>
      <c r="CK70" s="49"/>
      <c r="CL70" s="49"/>
      <c r="CM70" s="66"/>
      <c r="CN70" s="66"/>
      <c r="CO70" s="66"/>
      <c r="CP70" s="66"/>
      <c r="CQ70" s="66"/>
      <c r="CR70" s="66"/>
      <c r="CS70" s="66"/>
      <c r="CT70" s="49"/>
      <c r="CU70" s="55"/>
      <c r="CV70" s="55"/>
      <c r="CW70" s="55"/>
      <c r="CX70" s="55"/>
      <c r="CY70" s="50"/>
      <c r="CZ70" s="55"/>
      <c r="DA70" s="55"/>
      <c r="DB70" s="56"/>
      <c r="DC70" s="57"/>
      <c r="DD70" s="57"/>
      <c r="DE70" s="57"/>
      <c r="DF70" s="57"/>
      <c r="DG70" s="57"/>
      <c r="DH70" s="57"/>
      <c r="DI70" s="58"/>
      <c r="DJ70" s="54"/>
      <c r="DK70" s="56"/>
      <c r="DL70" s="49"/>
      <c r="DM70" s="49"/>
      <c r="DN70" s="49"/>
      <c r="DO70" s="56"/>
      <c r="DP70" s="56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81"/>
      <c r="ED70" s="81"/>
      <c r="EE70" s="81"/>
      <c r="EF70" s="81"/>
      <c r="EG70" s="81"/>
      <c r="EH70" s="81"/>
      <c r="EI70" s="81"/>
      <c r="EJ70" s="81"/>
      <c r="EK70" s="81"/>
      <c r="EL70" s="81"/>
      <c r="EM70" s="81"/>
      <c r="EN70" s="81"/>
      <c r="EO70" s="81"/>
      <c r="EP70" s="81"/>
      <c r="EQ70" s="81"/>
      <c r="ER70" s="81"/>
      <c r="ES70" s="81"/>
      <c r="ET70" s="81"/>
      <c r="EU70" s="81"/>
      <c r="EV70" s="81"/>
      <c r="EW70" s="81"/>
      <c r="EX70" s="81"/>
      <c r="EY70" s="81"/>
      <c r="EZ70" s="81"/>
      <c r="FA70" s="81"/>
      <c r="FB70" s="81"/>
      <c r="FC70" s="81"/>
      <c r="FD70" s="81"/>
      <c r="FE70" s="81"/>
      <c r="FF70" s="81"/>
      <c r="FG70" s="81"/>
    </row>
    <row r="71" spans="1:163">
      <c r="A71" s="2">
        <v>5</v>
      </c>
      <c r="B71" s="1" t="s">
        <v>122</v>
      </c>
      <c r="C71" s="133">
        <v>43745</v>
      </c>
      <c r="D71" s="1" t="s">
        <v>123</v>
      </c>
      <c r="E71" s="6" t="s">
        <v>91</v>
      </c>
      <c r="F71" s="1" t="s">
        <v>10</v>
      </c>
      <c r="G71" s="6" t="s">
        <v>97</v>
      </c>
      <c r="H71" s="6" t="s">
        <v>121</v>
      </c>
      <c r="I71" s="135">
        <v>23</v>
      </c>
      <c r="J71" s="1">
        <v>21</v>
      </c>
      <c r="K71" s="1">
        <v>375</v>
      </c>
      <c r="L71" s="1">
        <v>1</v>
      </c>
      <c r="M71" s="1">
        <v>364</v>
      </c>
      <c r="N71" s="1">
        <v>2</v>
      </c>
      <c r="O71" t="str">
        <f t="shared" si="30"/>
        <v>Philadelphia Eagles</v>
      </c>
      <c r="P71" t="str">
        <f t="shared" si="31"/>
        <v>Minnesota Vikings</v>
      </c>
      <c r="Q71">
        <f t="shared" si="32"/>
        <v>21</v>
      </c>
      <c r="R71">
        <f t="shared" si="33"/>
        <v>23</v>
      </c>
      <c r="S71" s="132">
        <f t="shared" si="34"/>
        <v>43745</v>
      </c>
      <c r="T71" s="83" t="str">
        <f t="shared" si="35"/>
        <v>Minnesota Vikings</v>
      </c>
      <c r="U71" s="84">
        <f t="shared" si="36"/>
        <v>23</v>
      </c>
      <c r="V71" s="83" t="str">
        <f t="shared" si="37"/>
        <v>Philadelphia Eagles</v>
      </c>
      <c r="W71" s="84">
        <f t="shared" si="38"/>
        <v>21</v>
      </c>
      <c r="X71" s="83">
        <f t="shared" si="39"/>
        <v>44</v>
      </c>
      <c r="Y71" s="84">
        <f t="shared" si="40"/>
        <v>-2</v>
      </c>
      <c r="Z71" s="85">
        <f t="shared" si="41"/>
        <v>2.6541916322941506E-2</v>
      </c>
      <c r="AA71" s="86">
        <f t="shared" si="42"/>
        <v>0.50663508956500969</v>
      </c>
      <c r="AB71" s="8">
        <f t="shared" si="43"/>
        <v>1.6632469941673181E-2</v>
      </c>
      <c r="AC71" s="34">
        <f t="shared" si="44"/>
        <v>25.162495383807762</v>
      </c>
      <c r="AD71" s="18">
        <f t="shared" si="45"/>
        <v>17.326367820220931</v>
      </c>
      <c r="AE71" s="85">
        <f t="shared" si="46"/>
        <v>0.16644853757628342</v>
      </c>
      <c r="AF71" s="8">
        <f t="shared" si="47"/>
        <v>0.54151632740333644</v>
      </c>
      <c r="AG71" s="8">
        <f t="shared" si="48"/>
        <v>0.10425454993369007</v>
      </c>
      <c r="AH71" s="34">
        <f t="shared" si="49"/>
        <v>23.498111018571066</v>
      </c>
      <c r="AI71" s="18">
        <f t="shared" si="50"/>
        <v>0.24811458682190507</v>
      </c>
      <c r="AJ71" s="18">
        <f t="shared" si="51"/>
        <v>1.6643843652366961</v>
      </c>
      <c r="AK71" s="18">
        <f t="shared" si="52"/>
        <v>1.1726569145181269</v>
      </c>
      <c r="AL71" s="8">
        <f t="shared" si="53"/>
        <v>0</v>
      </c>
      <c r="AM71" s="48">
        <f t="shared" si="28"/>
        <v>1</v>
      </c>
      <c r="AN71" s="48">
        <f t="shared" si="29"/>
        <v>0</v>
      </c>
      <c r="AO71" s="19">
        <f t="shared" si="54"/>
        <v>0.53871557065585207</v>
      </c>
      <c r="AP71" s="34">
        <f t="shared" si="55"/>
        <v>3.1726569145181269</v>
      </c>
      <c r="AQ71" s="17">
        <f t="shared" ref="AQ71:AQ134" si="56">(AL71-AO71)^2</f>
        <v>0.29021446606706036</v>
      </c>
      <c r="AR71" s="14">
        <f t="shared" ref="AR71:AR134" si="57">AL71*LN(AO71)+(1-AL71)*LN(1-AO71)</f>
        <v>-0.77374044284854404</v>
      </c>
      <c r="AS71" s="8"/>
      <c r="AT71" s="8"/>
      <c r="AU71" s="8"/>
      <c r="AV71" s="8"/>
      <c r="AW71" s="8"/>
      <c r="AX71" s="8"/>
      <c r="AY71" s="93"/>
      <c r="AZ71" s="34"/>
      <c r="BA71" s="8"/>
      <c r="BB71" s="8"/>
      <c r="BC71" s="8"/>
      <c r="BD71" s="8"/>
      <c r="BE71" s="8"/>
      <c r="BF71" s="34"/>
      <c r="BG71" s="34"/>
      <c r="BH71" s="34"/>
      <c r="BI71" s="8"/>
      <c r="BJ71" s="34"/>
      <c r="BK71" s="94"/>
      <c r="BL71" s="94"/>
      <c r="BM71" s="49"/>
      <c r="BN71" s="49"/>
      <c r="BO71" s="49"/>
      <c r="BP71" s="50"/>
      <c r="BQ71" s="50"/>
      <c r="BR71" s="50"/>
      <c r="BS71" s="91"/>
      <c r="BT71" s="50"/>
      <c r="BU71" s="50"/>
      <c r="BV71" s="50"/>
      <c r="BW71" s="51"/>
      <c r="BX71" s="50"/>
      <c r="BY71" s="50"/>
      <c r="BZ71" s="54"/>
      <c r="CA71" s="54"/>
      <c r="CB71" s="54"/>
      <c r="CC71" s="54"/>
      <c r="CD71" s="54"/>
      <c r="CE71" s="54"/>
      <c r="CF71" s="54"/>
      <c r="CG71" s="51"/>
      <c r="CH71" s="50"/>
      <c r="CI71" s="50"/>
      <c r="CJ71" s="49"/>
      <c r="CK71" s="49"/>
      <c r="CL71" s="49"/>
      <c r="CM71" s="66"/>
      <c r="CN71" s="66"/>
      <c r="CO71" s="66"/>
      <c r="CP71" s="66"/>
      <c r="CQ71" s="66"/>
      <c r="CR71" s="66"/>
      <c r="CS71" s="66"/>
      <c r="CT71" s="49"/>
      <c r="CU71" s="55"/>
      <c r="CV71" s="55"/>
      <c r="CW71" s="55"/>
      <c r="CX71" s="55"/>
      <c r="CY71" s="50"/>
      <c r="CZ71" s="55"/>
      <c r="DA71" s="55"/>
      <c r="DB71" s="56"/>
      <c r="DC71" s="57"/>
      <c r="DD71" s="57"/>
      <c r="DE71" s="57"/>
      <c r="DF71" s="57"/>
      <c r="DG71" s="57"/>
      <c r="DH71" s="57"/>
      <c r="DI71" s="58"/>
      <c r="DJ71" s="54"/>
      <c r="DK71" s="56"/>
      <c r="DL71" s="49"/>
      <c r="DM71" s="49"/>
      <c r="DN71" s="49"/>
      <c r="DO71" s="56"/>
      <c r="DP71" s="56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81"/>
      <c r="ED71" s="81"/>
      <c r="EE71" s="81"/>
      <c r="EF71" s="81"/>
      <c r="EG71" s="81"/>
      <c r="EH71" s="81"/>
      <c r="EI71" s="81"/>
      <c r="EJ71" s="81"/>
      <c r="EK71" s="81"/>
      <c r="EL71" s="81"/>
      <c r="EM71" s="81"/>
      <c r="EN71" s="81"/>
      <c r="EO71" s="81"/>
      <c r="EP71" s="81"/>
      <c r="EQ71" s="81"/>
      <c r="ER71" s="81"/>
      <c r="ES71" s="81"/>
      <c r="ET71" s="81"/>
      <c r="EU71" s="81"/>
      <c r="EV71" s="81"/>
      <c r="EW71" s="81"/>
      <c r="EX71" s="81"/>
      <c r="EY71" s="81"/>
      <c r="EZ71" s="81"/>
      <c r="FA71" s="81"/>
      <c r="FB71" s="81"/>
      <c r="FC71" s="81"/>
      <c r="FD71" s="81"/>
      <c r="FE71" s="81"/>
      <c r="FF71" s="81"/>
      <c r="FG71" s="81"/>
    </row>
    <row r="72" spans="1:163">
      <c r="A72" s="2">
        <v>5</v>
      </c>
      <c r="B72" s="1" t="s">
        <v>122</v>
      </c>
      <c r="C72" s="133">
        <v>43745</v>
      </c>
      <c r="D72" s="1" t="s">
        <v>123</v>
      </c>
      <c r="E72" s="6" t="s">
        <v>89</v>
      </c>
      <c r="F72" s="1" t="s">
        <v>10</v>
      </c>
      <c r="G72" s="6" t="s">
        <v>100</v>
      </c>
      <c r="H72" s="6" t="s">
        <v>121</v>
      </c>
      <c r="I72" s="135">
        <v>33</v>
      </c>
      <c r="J72" s="1">
        <v>31</v>
      </c>
      <c r="K72" s="1">
        <v>468</v>
      </c>
      <c r="L72" s="1">
        <v>2</v>
      </c>
      <c r="M72" s="1">
        <v>373</v>
      </c>
      <c r="N72" s="1">
        <v>0</v>
      </c>
      <c r="O72" t="str">
        <f t="shared" si="30"/>
        <v>Seattle Seahawks</v>
      </c>
      <c r="P72" t="str">
        <f t="shared" si="31"/>
        <v>Los Angeles Rams</v>
      </c>
      <c r="Q72">
        <f t="shared" si="32"/>
        <v>31</v>
      </c>
      <c r="R72">
        <f t="shared" si="33"/>
        <v>33</v>
      </c>
      <c r="S72" s="132">
        <f t="shared" si="34"/>
        <v>43745</v>
      </c>
      <c r="T72" s="83" t="str">
        <f t="shared" si="35"/>
        <v>Los Angeles Rams</v>
      </c>
      <c r="U72" s="84">
        <f t="shared" si="36"/>
        <v>33</v>
      </c>
      <c r="V72" s="83" t="str">
        <f t="shared" si="37"/>
        <v>Seattle Seahawks</v>
      </c>
      <c r="W72" s="84">
        <f t="shared" si="38"/>
        <v>31</v>
      </c>
      <c r="X72" s="83">
        <f t="shared" si="39"/>
        <v>64</v>
      </c>
      <c r="Y72" s="84">
        <f t="shared" si="40"/>
        <v>-2</v>
      </c>
      <c r="Z72" s="85">
        <f t="shared" si="41"/>
        <v>-0.57012796400632126</v>
      </c>
      <c r="AA72" s="86">
        <f t="shared" si="42"/>
        <v>0.36120729834884846</v>
      </c>
      <c r="AB72" s="8">
        <f t="shared" si="43"/>
        <v>-0.35523359762162166</v>
      </c>
      <c r="AC72" s="34">
        <f t="shared" si="44"/>
        <v>21.305871546556979</v>
      </c>
      <c r="AD72" s="18">
        <f t="shared" si="45"/>
        <v>93.976126471853576</v>
      </c>
      <c r="AE72" s="85">
        <f t="shared" si="46"/>
        <v>9.8424430114615991E-2</v>
      </c>
      <c r="AF72" s="8">
        <f t="shared" si="47"/>
        <v>0.52458626271703357</v>
      </c>
      <c r="AG72" s="8">
        <f t="shared" si="48"/>
        <v>6.1667685049358503E-2</v>
      </c>
      <c r="AH72" s="34">
        <f t="shared" si="49"/>
        <v>23.072011361189226</v>
      </c>
      <c r="AI72" s="18">
        <f t="shared" si="50"/>
        <v>98.564958412355807</v>
      </c>
      <c r="AJ72" s="18">
        <f t="shared" si="51"/>
        <v>-1.7661398146322469</v>
      </c>
      <c r="AK72" s="18">
        <f t="shared" si="52"/>
        <v>-2.0079859377215801</v>
      </c>
      <c r="AL72" s="8">
        <f t="shared" si="53"/>
        <v>0</v>
      </c>
      <c r="AM72" s="48">
        <f t="shared" ref="AM72:AM135" si="58">IF(AO72&gt;0.5,1,0)</f>
        <v>0</v>
      </c>
      <c r="AN72" s="48">
        <f t="shared" ref="AN72:AN135" si="59">IF(AM72=AL72,1,0)</f>
        <v>1</v>
      </c>
      <c r="AO72" s="19">
        <f t="shared" si="54"/>
        <v>0.43390670666261399</v>
      </c>
      <c r="AP72" s="34">
        <f t="shared" si="55"/>
        <v>-7.985937721580072E-3</v>
      </c>
      <c r="AQ72" s="17">
        <f t="shared" si="56"/>
        <v>0.18827503008679575</v>
      </c>
      <c r="AR72" s="14">
        <f t="shared" si="57"/>
        <v>-0.56899638514380069</v>
      </c>
      <c r="AS72" s="8"/>
      <c r="AT72" s="8"/>
      <c r="AU72" s="8"/>
      <c r="AV72" s="8"/>
      <c r="AW72" s="8"/>
      <c r="AX72" s="8"/>
      <c r="AY72" s="93"/>
      <c r="AZ72" s="34"/>
      <c r="BA72" s="8"/>
      <c r="BB72" s="8"/>
      <c r="BC72" s="8"/>
      <c r="BD72" s="8"/>
      <c r="BE72" s="8"/>
      <c r="BF72" s="34"/>
      <c r="BG72" s="34"/>
      <c r="BH72" s="34"/>
      <c r="BI72" s="8"/>
      <c r="BJ72" s="34"/>
      <c r="BK72" s="94"/>
      <c r="BL72" s="94"/>
      <c r="BM72" s="49"/>
      <c r="BN72" s="49"/>
      <c r="BO72" s="49"/>
      <c r="BP72" s="50"/>
      <c r="BQ72" s="50"/>
      <c r="BR72" s="50"/>
      <c r="BS72" s="91"/>
      <c r="BT72" s="50"/>
      <c r="BU72" s="50"/>
      <c r="BV72" s="50"/>
      <c r="BW72" s="51"/>
      <c r="BX72" s="50"/>
      <c r="BY72" s="50"/>
      <c r="BZ72" s="54"/>
      <c r="CA72" s="54"/>
      <c r="CB72" s="54"/>
      <c r="CC72" s="54"/>
      <c r="CD72" s="54"/>
      <c r="CE72" s="54"/>
      <c r="CF72" s="54"/>
      <c r="CG72" s="51"/>
      <c r="CH72" s="50"/>
      <c r="CI72" s="50"/>
      <c r="CJ72" s="49"/>
      <c r="CK72" s="49"/>
      <c r="CL72" s="49"/>
      <c r="CM72" s="66"/>
      <c r="CN72" s="66"/>
      <c r="CO72" s="66"/>
      <c r="CP72" s="66"/>
      <c r="CQ72" s="66"/>
      <c r="CR72" s="66"/>
      <c r="CS72" s="66"/>
      <c r="CT72" s="49"/>
      <c r="CU72" s="55"/>
      <c r="CV72" s="55"/>
      <c r="CW72" s="55"/>
      <c r="CX72" s="55"/>
      <c r="CY72" s="50"/>
      <c r="CZ72" s="55"/>
      <c r="DA72" s="55"/>
      <c r="DB72" s="56"/>
      <c r="DC72" s="57"/>
      <c r="DD72" s="57"/>
      <c r="DE72" s="57"/>
      <c r="DF72" s="57"/>
      <c r="DG72" s="57"/>
      <c r="DH72" s="57"/>
      <c r="DI72" s="58"/>
      <c r="DJ72" s="54"/>
      <c r="DK72" s="56"/>
      <c r="DL72" s="49"/>
      <c r="DM72" s="49"/>
      <c r="DN72" s="49"/>
      <c r="DO72" s="56"/>
      <c r="DP72" s="56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81"/>
      <c r="ED72" s="81"/>
      <c r="EE72" s="81"/>
      <c r="EF72" s="81"/>
      <c r="EG72" s="81"/>
      <c r="EH72" s="81"/>
      <c r="EI72" s="81"/>
      <c r="EJ72" s="81"/>
      <c r="EK72" s="81"/>
      <c r="EL72" s="81"/>
      <c r="EM72" s="81"/>
      <c r="EN72" s="81"/>
      <c r="EO72" s="81"/>
      <c r="EP72" s="81"/>
      <c r="EQ72" s="81"/>
      <c r="ER72" s="81"/>
      <c r="ES72" s="81"/>
      <c r="ET72" s="81"/>
      <c r="EU72" s="81"/>
      <c r="EV72" s="81"/>
      <c r="EW72" s="81"/>
      <c r="EX72" s="81"/>
      <c r="EY72" s="81"/>
      <c r="EZ72" s="81"/>
      <c r="FA72" s="81"/>
      <c r="FB72" s="81"/>
      <c r="FC72" s="81"/>
      <c r="FD72" s="81"/>
      <c r="FE72" s="81"/>
      <c r="FF72" s="81"/>
      <c r="FG72" s="81"/>
    </row>
    <row r="73" spans="1:163">
      <c r="A73" s="2">
        <v>5</v>
      </c>
      <c r="B73" s="1" t="s">
        <v>122</v>
      </c>
      <c r="C73" s="133">
        <v>43745</v>
      </c>
      <c r="D73" s="1" t="s">
        <v>124</v>
      </c>
      <c r="E73" s="6" t="s">
        <v>88</v>
      </c>
      <c r="F73" s="1"/>
      <c r="G73" s="6" t="s">
        <v>96</v>
      </c>
      <c r="H73" s="6" t="s">
        <v>121</v>
      </c>
      <c r="I73" s="135">
        <v>26</v>
      </c>
      <c r="J73" s="1">
        <v>10</v>
      </c>
      <c r="K73" s="1">
        <v>412</v>
      </c>
      <c r="L73" s="1">
        <v>0</v>
      </c>
      <c r="M73" s="1">
        <v>289</v>
      </c>
      <c r="N73" s="1">
        <v>2</v>
      </c>
      <c r="O73" t="str">
        <f t="shared" si="30"/>
        <v>Los Angeles Chargers</v>
      </c>
      <c r="P73" t="str">
        <f t="shared" si="31"/>
        <v>Oakland Raiders</v>
      </c>
      <c r="Q73">
        <f t="shared" si="32"/>
        <v>26</v>
      </c>
      <c r="R73">
        <f t="shared" si="33"/>
        <v>10</v>
      </c>
      <c r="S73" s="132">
        <f t="shared" si="34"/>
        <v>43745</v>
      </c>
      <c r="T73" s="83" t="str">
        <f t="shared" si="35"/>
        <v>Oakland Raiders</v>
      </c>
      <c r="U73" s="84">
        <f t="shared" si="36"/>
        <v>10</v>
      </c>
      <c r="V73" s="83" t="str">
        <f t="shared" si="37"/>
        <v>Los Angeles Chargers</v>
      </c>
      <c r="W73" s="84">
        <f t="shared" si="38"/>
        <v>26</v>
      </c>
      <c r="X73" s="83">
        <f t="shared" si="39"/>
        <v>36</v>
      </c>
      <c r="Y73" s="84">
        <f t="shared" si="40"/>
        <v>16</v>
      </c>
      <c r="Z73" s="85">
        <f t="shared" si="41"/>
        <v>0.78367229869427613</v>
      </c>
      <c r="AA73" s="86">
        <f t="shared" si="42"/>
        <v>0.6864710381865905</v>
      </c>
      <c r="AB73" s="8">
        <f t="shared" si="43"/>
        <v>0.48587199729414066</v>
      </c>
      <c r="AC73" s="34">
        <f t="shared" si="44"/>
        <v>30.028979595249808</v>
      </c>
      <c r="AD73" s="18">
        <f t="shared" si="45"/>
        <v>16.232676578939309</v>
      </c>
      <c r="AE73" s="85">
        <f t="shared" si="46"/>
        <v>-1.732933149850489</v>
      </c>
      <c r="AF73" s="8">
        <f t="shared" si="47"/>
        <v>0.15021278212188566</v>
      </c>
      <c r="AG73" s="8">
        <f t="shared" si="48"/>
        <v>-1.035521214586423</v>
      </c>
      <c r="AH73" s="34">
        <f t="shared" si="49"/>
        <v>12.094170764381785</v>
      </c>
      <c r="AI73" s="18">
        <f t="shared" si="50"/>
        <v>4.3855511903913884</v>
      </c>
      <c r="AJ73" s="18">
        <f t="shared" si="51"/>
        <v>17.934808830868022</v>
      </c>
      <c r="AK73" s="18">
        <f t="shared" si="52"/>
        <v>16.25793443076445</v>
      </c>
      <c r="AL73" s="8">
        <f t="shared" si="53"/>
        <v>1</v>
      </c>
      <c r="AM73" s="48">
        <f t="shared" si="58"/>
        <v>1</v>
      </c>
      <c r="AN73" s="48">
        <f t="shared" si="59"/>
        <v>1</v>
      </c>
      <c r="AO73" s="19">
        <f t="shared" si="54"/>
        <v>0.91110267011462043</v>
      </c>
      <c r="AP73" s="34">
        <f t="shared" si="55"/>
        <v>0.25793443076445044</v>
      </c>
      <c r="AQ73" s="17">
        <f t="shared" si="56"/>
        <v>7.9027352607500007E-3</v>
      </c>
      <c r="AR73" s="14">
        <f t="shared" si="57"/>
        <v>-9.3099687617271207E-2</v>
      </c>
      <c r="AS73" s="8"/>
      <c r="AT73" s="8"/>
      <c r="AU73" s="8"/>
      <c r="AV73" s="8"/>
      <c r="AW73" s="8"/>
      <c r="AX73" s="8"/>
      <c r="AY73" s="93"/>
      <c r="AZ73" s="34"/>
      <c r="BA73" s="8"/>
      <c r="BB73" s="8"/>
      <c r="BC73" s="8"/>
      <c r="BD73" s="8"/>
      <c r="BE73" s="8"/>
      <c r="BF73" s="34"/>
      <c r="BG73" s="34"/>
      <c r="BH73" s="34"/>
      <c r="BI73" s="8"/>
      <c r="BJ73" s="34"/>
      <c r="BK73" s="94"/>
      <c r="BL73" s="94"/>
      <c r="BM73" s="49"/>
      <c r="BN73" s="49"/>
      <c r="BO73" s="49"/>
      <c r="BP73" s="50"/>
      <c r="BQ73" s="50"/>
      <c r="BR73" s="50"/>
      <c r="BS73" s="91"/>
      <c r="BT73" s="50"/>
      <c r="BU73" s="50"/>
      <c r="BV73" s="50"/>
      <c r="BW73" s="51"/>
      <c r="BX73" s="50"/>
      <c r="BY73" s="50"/>
      <c r="BZ73" s="54"/>
      <c r="CA73" s="54"/>
      <c r="CB73" s="54"/>
      <c r="CC73" s="54"/>
      <c r="CD73" s="54"/>
      <c r="CE73" s="54"/>
      <c r="CF73" s="54"/>
      <c r="CG73" s="51"/>
      <c r="CH73" s="50"/>
      <c r="CI73" s="50"/>
      <c r="CJ73" s="49"/>
      <c r="CK73" s="49"/>
      <c r="CL73" s="49"/>
      <c r="CM73" s="66"/>
      <c r="CN73" s="66"/>
      <c r="CO73" s="66"/>
      <c r="CP73" s="66"/>
      <c r="CQ73" s="66"/>
      <c r="CR73" s="66"/>
      <c r="CS73" s="66"/>
      <c r="CT73" s="49"/>
      <c r="CU73" s="55"/>
      <c r="CV73" s="55"/>
      <c r="CW73" s="55"/>
      <c r="CX73" s="55"/>
      <c r="CY73" s="50"/>
      <c r="CZ73" s="55"/>
      <c r="DA73" s="55"/>
      <c r="DB73" s="56"/>
      <c r="DC73" s="57"/>
      <c r="DD73" s="57"/>
      <c r="DE73" s="57"/>
      <c r="DF73" s="57"/>
      <c r="DG73" s="57"/>
      <c r="DH73" s="57"/>
      <c r="DI73" s="58"/>
      <c r="DJ73" s="54"/>
      <c r="DK73" s="56"/>
      <c r="DL73" s="49"/>
      <c r="DM73" s="49"/>
      <c r="DN73" s="49"/>
      <c r="DO73" s="56"/>
      <c r="DP73" s="56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81"/>
      <c r="ED73" s="81"/>
      <c r="EE73" s="81"/>
      <c r="EF73" s="81"/>
      <c r="EG73" s="81"/>
      <c r="EH73" s="81"/>
      <c r="EI73" s="81"/>
      <c r="EJ73" s="81"/>
      <c r="EK73" s="81"/>
      <c r="EL73" s="81"/>
      <c r="EM73" s="81"/>
      <c r="EN73" s="81"/>
      <c r="EO73" s="81"/>
      <c r="EP73" s="81"/>
      <c r="EQ73" s="81"/>
      <c r="ER73" s="81"/>
      <c r="ES73" s="81"/>
      <c r="ET73" s="81"/>
      <c r="EU73" s="81"/>
      <c r="EV73" s="81"/>
      <c r="EW73" s="81"/>
      <c r="EX73" s="81"/>
      <c r="EY73" s="81"/>
      <c r="EZ73" s="81"/>
      <c r="FA73" s="81"/>
      <c r="FB73" s="81"/>
      <c r="FC73" s="81"/>
      <c r="FD73" s="81"/>
      <c r="FE73" s="81"/>
      <c r="FF73" s="81"/>
      <c r="FG73" s="81"/>
    </row>
    <row r="74" spans="1:163">
      <c r="A74" s="2">
        <v>5</v>
      </c>
      <c r="B74" s="1" t="s">
        <v>122</v>
      </c>
      <c r="C74" s="133">
        <v>43745</v>
      </c>
      <c r="D74" s="1" t="s">
        <v>125</v>
      </c>
      <c r="E74" s="6" t="s">
        <v>82</v>
      </c>
      <c r="F74" s="1"/>
      <c r="G74" s="6" t="s">
        <v>83</v>
      </c>
      <c r="H74" s="6" t="s">
        <v>121</v>
      </c>
      <c r="I74" s="135">
        <v>31</v>
      </c>
      <c r="J74" s="1">
        <v>23</v>
      </c>
      <c r="K74" s="1">
        <v>264</v>
      </c>
      <c r="L74" s="1">
        <v>0</v>
      </c>
      <c r="M74" s="1">
        <v>521</v>
      </c>
      <c r="N74" s="1">
        <v>3</v>
      </c>
      <c r="O74" t="str">
        <f t="shared" si="30"/>
        <v>Detroit Lions</v>
      </c>
      <c r="P74" t="str">
        <f t="shared" si="31"/>
        <v>Green Bay Packers</v>
      </c>
      <c r="Q74">
        <f t="shared" si="32"/>
        <v>31</v>
      </c>
      <c r="R74">
        <f t="shared" si="33"/>
        <v>23</v>
      </c>
      <c r="S74" s="132">
        <f t="shared" si="34"/>
        <v>43745</v>
      </c>
      <c r="T74" s="83" t="str">
        <f t="shared" si="35"/>
        <v>Green Bay Packers</v>
      </c>
      <c r="U74" s="84">
        <f t="shared" si="36"/>
        <v>23</v>
      </c>
      <c r="V74" s="83" t="str">
        <f t="shared" si="37"/>
        <v>Detroit Lions</v>
      </c>
      <c r="W74" s="84">
        <f t="shared" si="38"/>
        <v>31</v>
      </c>
      <c r="X74" s="83">
        <f t="shared" si="39"/>
        <v>54</v>
      </c>
      <c r="Y74" s="84">
        <f t="shared" si="40"/>
        <v>8</v>
      </c>
      <c r="Z74" s="85">
        <f t="shared" si="41"/>
        <v>9.0269375739872315E-2</v>
      </c>
      <c r="AA74" s="86">
        <f t="shared" si="42"/>
        <v>0.52255203213171808</v>
      </c>
      <c r="AB74" s="8">
        <f t="shared" si="43"/>
        <v>5.6559702674853427E-2</v>
      </c>
      <c r="AC74" s="34">
        <f t="shared" si="44"/>
        <v>25.576580805807264</v>
      </c>
      <c r="AD74" s="18">
        <f t="shared" si="45"/>
        <v>29.413475755938183</v>
      </c>
      <c r="AE74" s="85">
        <f t="shared" si="46"/>
        <v>0.40310139290605207</v>
      </c>
      <c r="AF74" s="8">
        <f t="shared" si="47"/>
        <v>0.59943257449245402</v>
      </c>
      <c r="AG74" s="8">
        <f t="shared" si="48"/>
        <v>0.25187866484416066</v>
      </c>
      <c r="AH74" s="34">
        <f t="shared" si="49"/>
        <v>24.97515294113326</v>
      </c>
      <c r="AI74" s="18">
        <f t="shared" si="50"/>
        <v>3.9012291408673665</v>
      </c>
      <c r="AJ74" s="18">
        <f t="shared" si="51"/>
        <v>0.60142786467400455</v>
      </c>
      <c r="AK74" s="18">
        <f t="shared" si="52"/>
        <v>0.18712676854328714</v>
      </c>
      <c r="AL74" s="8">
        <f t="shared" si="53"/>
        <v>1</v>
      </c>
      <c r="AM74" s="48">
        <f t="shared" si="58"/>
        <v>1</v>
      </c>
      <c r="AN74" s="48">
        <f t="shared" si="59"/>
        <v>1</v>
      </c>
      <c r="AO74" s="19">
        <f t="shared" si="54"/>
        <v>0.50618751985051635</v>
      </c>
      <c r="AP74" s="34">
        <f t="shared" si="55"/>
        <v>-7.8128732314567131</v>
      </c>
      <c r="AQ74" s="17">
        <f t="shared" si="56"/>
        <v>0.24385076555138419</v>
      </c>
      <c r="AR74" s="14">
        <f t="shared" si="57"/>
        <v>-0.68084808575719125</v>
      </c>
      <c r="AS74" s="8"/>
      <c r="AT74" s="8"/>
      <c r="AU74" s="8"/>
      <c r="AV74" s="8"/>
      <c r="AW74" s="8"/>
      <c r="AX74" s="8"/>
      <c r="AY74" s="93"/>
      <c r="AZ74" s="34"/>
      <c r="BA74" s="8"/>
      <c r="BB74" s="8"/>
      <c r="BC74" s="8"/>
      <c r="BD74" s="8"/>
      <c r="BE74" s="8"/>
      <c r="BF74" s="34"/>
      <c r="BG74" s="34"/>
      <c r="BH74" s="34"/>
      <c r="BI74" s="8"/>
      <c r="BJ74" s="34"/>
      <c r="BK74" s="94"/>
      <c r="BL74" s="94"/>
      <c r="BM74" s="49"/>
      <c r="BN74" s="49"/>
      <c r="BO74" s="49"/>
      <c r="BP74" s="50"/>
      <c r="BQ74" s="50"/>
      <c r="BR74" s="50"/>
      <c r="BS74" s="91"/>
      <c r="BT74" s="50"/>
      <c r="BU74" s="50"/>
      <c r="BV74" s="50"/>
      <c r="BW74" s="51"/>
      <c r="BX74" s="50"/>
      <c r="BY74" s="50"/>
      <c r="BZ74" s="54"/>
      <c r="CA74" s="54"/>
      <c r="CB74" s="54"/>
      <c r="CC74" s="54"/>
      <c r="CD74" s="54"/>
      <c r="CE74" s="54"/>
      <c r="CF74" s="54"/>
      <c r="CG74" s="51"/>
      <c r="CH74" s="50"/>
      <c r="CI74" s="50"/>
      <c r="CJ74" s="49"/>
      <c r="CK74" s="49"/>
      <c r="CL74" s="49"/>
      <c r="CM74" s="66"/>
      <c r="CN74" s="66"/>
      <c r="CO74" s="66"/>
      <c r="CP74" s="66"/>
      <c r="CQ74" s="66"/>
      <c r="CR74" s="66"/>
      <c r="CS74" s="66"/>
      <c r="CT74" s="49"/>
      <c r="CU74" s="55"/>
      <c r="CV74" s="55"/>
      <c r="CW74" s="55"/>
      <c r="CX74" s="55"/>
      <c r="CY74" s="50"/>
      <c r="CZ74" s="55"/>
      <c r="DA74" s="55"/>
      <c r="DB74" s="56"/>
      <c r="DC74" s="57"/>
      <c r="DD74" s="57"/>
      <c r="DE74" s="57"/>
      <c r="DF74" s="57"/>
      <c r="DG74" s="57"/>
      <c r="DH74" s="57"/>
      <c r="DI74" s="58"/>
      <c r="DJ74" s="54"/>
      <c r="DK74" s="56"/>
      <c r="DL74" s="49"/>
      <c r="DM74" s="49"/>
      <c r="DN74" s="49"/>
      <c r="DO74" s="56"/>
      <c r="DP74" s="56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81"/>
      <c r="ED74" s="81"/>
      <c r="EE74" s="81"/>
      <c r="EF74" s="81"/>
      <c r="EG74" s="81"/>
      <c r="EH74" s="81"/>
      <c r="EI74" s="81"/>
      <c r="EJ74" s="81"/>
      <c r="EK74" s="81"/>
      <c r="EL74" s="81"/>
      <c r="EM74" s="81"/>
      <c r="EN74" s="81"/>
      <c r="EO74" s="81"/>
      <c r="EP74" s="81"/>
      <c r="EQ74" s="81"/>
      <c r="ER74" s="81"/>
      <c r="ES74" s="81"/>
      <c r="ET74" s="81"/>
      <c r="EU74" s="81"/>
      <c r="EV74" s="81"/>
      <c r="EW74" s="81"/>
      <c r="EX74" s="81"/>
      <c r="EY74" s="81"/>
      <c r="EZ74" s="81"/>
      <c r="FA74" s="81"/>
      <c r="FB74" s="81"/>
      <c r="FC74" s="81"/>
      <c r="FD74" s="81"/>
      <c r="FE74" s="81"/>
      <c r="FF74" s="81"/>
      <c r="FG74" s="81"/>
    </row>
    <row r="75" spans="1:163">
      <c r="A75" s="2">
        <v>5</v>
      </c>
      <c r="B75" s="1" t="s">
        <v>122</v>
      </c>
      <c r="C75" s="133">
        <v>43745</v>
      </c>
      <c r="D75" s="1" t="s">
        <v>125</v>
      </c>
      <c r="E75" s="6" t="s">
        <v>75</v>
      </c>
      <c r="F75" s="1"/>
      <c r="G75" s="6" t="s">
        <v>102</v>
      </c>
      <c r="H75" s="6" t="s">
        <v>121</v>
      </c>
      <c r="I75" s="135">
        <v>13</v>
      </c>
      <c r="J75" s="1">
        <v>12</v>
      </c>
      <c r="K75" s="1">
        <v>223</v>
      </c>
      <c r="L75" s="1">
        <v>1</v>
      </c>
      <c r="M75" s="1">
        <v>221</v>
      </c>
      <c r="N75" s="1">
        <v>3</v>
      </c>
      <c r="O75" t="str">
        <f t="shared" si="30"/>
        <v>Buffalo Bills</v>
      </c>
      <c r="P75" t="str">
        <f t="shared" si="31"/>
        <v>Tennessee Titans</v>
      </c>
      <c r="Q75">
        <f t="shared" si="32"/>
        <v>13</v>
      </c>
      <c r="R75">
        <f t="shared" si="33"/>
        <v>12</v>
      </c>
      <c r="S75" s="132">
        <f t="shared" si="34"/>
        <v>43745</v>
      </c>
      <c r="T75" s="83" t="str">
        <f t="shared" si="35"/>
        <v>Tennessee Titans</v>
      </c>
      <c r="U75" s="84">
        <f t="shared" si="36"/>
        <v>12</v>
      </c>
      <c r="V75" s="83" t="str">
        <f t="shared" si="37"/>
        <v>Buffalo Bills</v>
      </c>
      <c r="W75" s="84">
        <f t="shared" si="38"/>
        <v>13</v>
      </c>
      <c r="X75" s="83">
        <f t="shared" si="39"/>
        <v>25</v>
      </c>
      <c r="Y75" s="84">
        <f t="shared" si="40"/>
        <v>1</v>
      </c>
      <c r="Z75" s="85">
        <f t="shared" si="41"/>
        <v>-0.5557019771791416</v>
      </c>
      <c r="AA75" s="86">
        <f t="shared" si="42"/>
        <v>0.3645425213136711</v>
      </c>
      <c r="AB75" s="8">
        <f t="shared" si="43"/>
        <v>-0.34634288550151493</v>
      </c>
      <c r="AC75" s="34">
        <f t="shared" si="44"/>
        <v>21.398077142289914</v>
      </c>
      <c r="AD75" s="18">
        <f t="shared" si="45"/>
        <v>70.527699687852319</v>
      </c>
      <c r="AE75" s="85">
        <f t="shared" si="46"/>
        <v>0.66628547051477405</v>
      </c>
      <c r="AF75" s="8">
        <f t="shared" si="47"/>
        <v>0.66067091559585789</v>
      </c>
      <c r="AG75" s="8">
        <f t="shared" si="48"/>
        <v>0.41429487214317473</v>
      </c>
      <c r="AH75" s="34">
        <f t="shared" si="49"/>
        <v>26.600196025927939</v>
      </c>
      <c r="AI75" s="18">
        <f t="shared" si="50"/>
        <v>213.165723995522</v>
      </c>
      <c r="AJ75" s="18">
        <f t="shared" si="51"/>
        <v>-5.2021188836380254</v>
      </c>
      <c r="AK75" s="18">
        <f t="shared" si="52"/>
        <v>-5.1936863418784682</v>
      </c>
      <c r="AL75" s="8">
        <f t="shared" si="53"/>
        <v>1</v>
      </c>
      <c r="AM75" s="48">
        <f t="shared" si="58"/>
        <v>0</v>
      </c>
      <c r="AN75" s="48">
        <f t="shared" si="59"/>
        <v>0</v>
      </c>
      <c r="AO75" s="19">
        <f t="shared" si="54"/>
        <v>0.33341937277699252</v>
      </c>
      <c r="AP75" s="34">
        <f t="shared" si="55"/>
        <v>-6.1936863418784682</v>
      </c>
      <c r="AQ75" s="17">
        <f t="shared" si="56"/>
        <v>0.44432973258901809</v>
      </c>
      <c r="AR75" s="14">
        <f t="shared" si="57"/>
        <v>-1.0983542036439373</v>
      </c>
      <c r="AS75" s="8"/>
      <c r="AT75" s="8"/>
      <c r="AU75" s="8"/>
      <c r="AV75" s="8"/>
      <c r="AW75" s="8"/>
      <c r="AX75" s="8"/>
      <c r="AY75" s="93"/>
      <c r="AZ75" s="34"/>
      <c r="BA75" s="8"/>
      <c r="BB75" s="8"/>
      <c r="BC75" s="8"/>
      <c r="BD75" s="8"/>
      <c r="BE75" s="8"/>
      <c r="BF75" s="34"/>
      <c r="BG75" s="34"/>
      <c r="BH75" s="34"/>
      <c r="BI75" s="8"/>
      <c r="BJ75" s="34"/>
      <c r="BK75" s="94"/>
      <c r="BL75" s="94"/>
      <c r="BM75" s="49"/>
      <c r="BN75" s="49"/>
      <c r="BO75" s="49"/>
      <c r="BP75" s="50"/>
      <c r="BQ75" s="50"/>
      <c r="BR75" s="50"/>
      <c r="BS75" s="91"/>
      <c r="BT75" s="50"/>
      <c r="BU75" s="50"/>
      <c r="BV75" s="50"/>
      <c r="BW75" s="51"/>
      <c r="BX75" s="50"/>
      <c r="BY75" s="50"/>
      <c r="BZ75" s="54"/>
      <c r="CA75" s="54"/>
      <c r="CB75" s="54"/>
      <c r="CC75" s="54"/>
      <c r="CD75" s="54"/>
      <c r="CE75" s="54"/>
      <c r="CF75" s="54"/>
      <c r="CG75" s="51"/>
      <c r="CH75" s="50"/>
      <c r="CI75" s="50"/>
      <c r="CJ75" s="49"/>
      <c r="CK75" s="49"/>
      <c r="CL75" s="49"/>
      <c r="CM75" s="66"/>
      <c r="CN75" s="66"/>
      <c r="CO75" s="66"/>
      <c r="CP75" s="66"/>
      <c r="CQ75" s="66"/>
      <c r="CR75" s="66"/>
      <c r="CS75" s="66"/>
      <c r="CT75" s="49"/>
      <c r="CU75" s="55"/>
      <c r="CV75" s="55"/>
      <c r="CW75" s="55"/>
      <c r="CX75" s="55"/>
      <c r="CY75" s="50"/>
      <c r="CZ75" s="55"/>
      <c r="DA75" s="55"/>
      <c r="DB75" s="56"/>
      <c r="DC75" s="57"/>
      <c r="DD75" s="57"/>
      <c r="DE75" s="57"/>
      <c r="DF75" s="57"/>
      <c r="DG75" s="57"/>
      <c r="DH75" s="57"/>
      <c r="DI75" s="58"/>
      <c r="DJ75" s="54"/>
      <c r="DK75" s="56"/>
      <c r="DL75" s="49"/>
      <c r="DM75" s="49"/>
      <c r="DN75" s="49"/>
      <c r="DO75" s="56"/>
      <c r="DP75" s="56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81"/>
      <c r="ED75" s="81"/>
      <c r="EE75" s="81"/>
      <c r="EF75" s="81"/>
      <c r="EG75" s="81"/>
      <c r="EH75" s="81"/>
      <c r="EI75" s="81"/>
      <c r="EJ75" s="81"/>
      <c r="EK75" s="81"/>
      <c r="EL75" s="81"/>
      <c r="EM75" s="81"/>
      <c r="EN75" s="81"/>
      <c r="EO75" s="81"/>
      <c r="EP75" s="81"/>
      <c r="EQ75" s="81"/>
      <c r="ER75" s="81"/>
      <c r="ES75" s="81"/>
      <c r="ET75" s="81"/>
      <c r="EU75" s="81"/>
      <c r="EV75" s="81"/>
      <c r="EW75" s="81"/>
      <c r="EX75" s="81"/>
      <c r="EY75" s="81"/>
      <c r="EZ75" s="81"/>
      <c r="FA75" s="81"/>
      <c r="FB75" s="81"/>
      <c r="FC75" s="81"/>
      <c r="FD75" s="81"/>
      <c r="FE75" s="81"/>
      <c r="FF75" s="81"/>
      <c r="FG75" s="81"/>
    </row>
    <row r="76" spans="1:163">
      <c r="A76" s="2">
        <v>5</v>
      </c>
      <c r="B76" s="1" t="s">
        <v>122</v>
      </c>
      <c r="C76" s="133">
        <v>43745</v>
      </c>
      <c r="D76" s="1" t="s">
        <v>125</v>
      </c>
      <c r="E76" s="6" t="s">
        <v>95</v>
      </c>
      <c r="F76" s="1"/>
      <c r="G76" s="6" t="s">
        <v>81</v>
      </c>
      <c r="H76" s="6" t="s">
        <v>121</v>
      </c>
      <c r="I76" s="135">
        <v>34</v>
      </c>
      <c r="J76" s="1">
        <v>16</v>
      </c>
      <c r="K76" s="1">
        <v>512</v>
      </c>
      <c r="L76" s="1">
        <v>2</v>
      </c>
      <c r="M76" s="1">
        <v>436</v>
      </c>
      <c r="N76" s="1">
        <v>1</v>
      </c>
      <c r="O76" t="str">
        <f t="shared" si="30"/>
        <v>New York Jets</v>
      </c>
      <c r="P76" t="str">
        <f t="shared" si="31"/>
        <v>Denver Broncos</v>
      </c>
      <c r="Q76">
        <f t="shared" si="32"/>
        <v>34</v>
      </c>
      <c r="R76">
        <f t="shared" si="33"/>
        <v>16</v>
      </c>
      <c r="S76" s="132">
        <f t="shared" si="34"/>
        <v>43745</v>
      </c>
      <c r="T76" s="83" t="str">
        <f t="shared" si="35"/>
        <v>Denver Broncos</v>
      </c>
      <c r="U76" s="84">
        <f t="shared" si="36"/>
        <v>16</v>
      </c>
      <c r="V76" s="83" t="str">
        <f t="shared" si="37"/>
        <v>New York Jets</v>
      </c>
      <c r="W76" s="84">
        <f t="shared" si="38"/>
        <v>34</v>
      </c>
      <c r="X76" s="83">
        <f t="shared" si="39"/>
        <v>50</v>
      </c>
      <c r="Y76" s="84">
        <f t="shared" si="40"/>
        <v>18</v>
      </c>
      <c r="Z76" s="85">
        <f t="shared" si="41"/>
        <v>-0.29485104185943656</v>
      </c>
      <c r="AA76" s="86">
        <f t="shared" si="42"/>
        <v>0.4268166686679753</v>
      </c>
      <c r="AB76" s="8">
        <f t="shared" si="43"/>
        <v>-0.18448456162353921</v>
      </c>
      <c r="AC76" s="34">
        <f t="shared" si="44"/>
        <v>23.076710189439371</v>
      </c>
      <c r="AD76" s="18">
        <f t="shared" si="45"/>
        <v>119.31826028549766</v>
      </c>
      <c r="AE76" s="85">
        <f t="shared" si="46"/>
        <v>1.1261846063572203</v>
      </c>
      <c r="AF76" s="8">
        <f t="shared" si="47"/>
        <v>0.755134094590174</v>
      </c>
      <c r="AG76" s="8">
        <f t="shared" si="48"/>
        <v>0.69073544423443378</v>
      </c>
      <c r="AH76" s="34">
        <f t="shared" si="49"/>
        <v>29.366101273342938</v>
      </c>
      <c r="AI76" s="18">
        <f t="shared" si="50"/>
        <v>178.65266324925972</v>
      </c>
      <c r="AJ76" s="18">
        <f t="shared" si="51"/>
        <v>-6.2893910839035669</v>
      </c>
      <c r="AK76" s="18">
        <f t="shared" si="52"/>
        <v>-6.2017610181938672</v>
      </c>
      <c r="AL76" s="8">
        <f t="shared" si="53"/>
        <v>1</v>
      </c>
      <c r="AM76" s="48">
        <f t="shared" si="58"/>
        <v>0</v>
      </c>
      <c r="AN76" s="48">
        <f t="shared" si="59"/>
        <v>0</v>
      </c>
      <c r="AO76" s="19">
        <f t="shared" si="54"/>
        <v>0.30360946930426835</v>
      </c>
      <c r="AP76" s="34">
        <f t="shared" si="55"/>
        <v>-24.201761018193867</v>
      </c>
      <c r="AQ76" s="17">
        <f t="shared" si="56"/>
        <v>0.48495977124268275</v>
      </c>
      <c r="AR76" s="14">
        <f t="shared" si="57"/>
        <v>-1.192013043880302</v>
      </c>
      <c r="AS76" s="8"/>
      <c r="AT76" s="8"/>
      <c r="AU76" s="8"/>
      <c r="AV76" s="8"/>
      <c r="AW76" s="8"/>
      <c r="AX76" s="8"/>
      <c r="AY76" s="93"/>
      <c r="AZ76" s="34"/>
      <c r="BA76" s="8"/>
      <c r="BB76" s="8"/>
      <c r="BC76" s="8"/>
      <c r="BD76" s="8"/>
      <c r="BE76" s="8"/>
      <c r="BF76" s="34"/>
      <c r="BG76" s="34"/>
      <c r="BH76" s="34"/>
      <c r="BI76" s="8"/>
      <c r="BJ76" s="34"/>
      <c r="BK76" s="94"/>
      <c r="BL76" s="94"/>
      <c r="BM76" s="49"/>
      <c r="BN76" s="49"/>
      <c r="BO76" s="49"/>
      <c r="BP76" s="50"/>
      <c r="BQ76" s="50"/>
      <c r="BR76" s="50"/>
      <c r="BS76" s="91"/>
      <c r="BT76" s="50"/>
      <c r="BU76" s="50"/>
      <c r="BV76" s="50"/>
      <c r="BW76" s="51"/>
      <c r="BX76" s="50"/>
      <c r="BY76" s="50"/>
      <c r="BZ76" s="54"/>
      <c r="CA76" s="54"/>
      <c r="CB76" s="54"/>
      <c r="CC76" s="54"/>
      <c r="CD76" s="54"/>
      <c r="CE76" s="54"/>
      <c r="CF76" s="54"/>
      <c r="CG76" s="51"/>
      <c r="CH76" s="50"/>
      <c r="CI76" s="50"/>
      <c r="CJ76" s="49"/>
      <c r="CK76" s="49"/>
      <c r="CL76" s="49"/>
      <c r="CM76" s="66"/>
      <c r="CN76" s="66"/>
      <c r="CO76" s="66"/>
      <c r="CP76" s="66"/>
      <c r="CQ76" s="66"/>
      <c r="CR76" s="66"/>
      <c r="CS76" s="66"/>
      <c r="CT76" s="49"/>
      <c r="CU76" s="55"/>
      <c r="CV76" s="55"/>
      <c r="CW76" s="55"/>
      <c r="CX76" s="55"/>
      <c r="CY76" s="50"/>
      <c r="CZ76" s="55"/>
      <c r="DA76" s="55"/>
      <c r="DB76" s="56"/>
      <c r="DC76" s="57"/>
      <c r="DD76" s="57"/>
      <c r="DE76" s="57"/>
      <c r="DF76" s="57"/>
      <c r="DG76" s="57"/>
      <c r="DH76" s="57"/>
      <c r="DI76" s="58"/>
      <c r="DJ76" s="54"/>
      <c r="DK76" s="56"/>
      <c r="DL76" s="49"/>
      <c r="DM76" s="49"/>
      <c r="DN76" s="49"/>
      <c r="DO76" s="56"/>
      <c r="DP76" s="56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81"/>
      <c r="ED76" s="81"/>
      <c r="EE76" s="81"/>
      <c r="EF76" s="81"/>
      <c r="EG76" s="81"/>
      <c r="EH76" s="81"/>
      <c r="EI76" s="81"/>
      <c r="EJ76" s="81"/>
      <c r="EK76" s="81"/>
      <c r="EL76" s="81"/>
      <c r="EM76" s="81"/>
      <c r="EN76" s="81"/>
      <c r="EO76" s="81"/>
      <c r="EP76" s="81"/>
      <c r="EQ76" s="81"/>
      <c r="ER76" s="81"/>
      <c r="ES76" s="81"/>
      <c r="ET76" s="81"/>
      <c r="EU76" s="81"/>
      <c r="EV76" s="81"/>
      <c r="EW76" s="81"/>
      <c r="EX76" s="81"/>
      <c r="EY76" s="81"/>
      <c r="EZ76" s="81"/>
      <c r="FA76" s="81"/>
      <c r="FB76" s="81"/>
      <c r="FC76" s="81"/>
      <c r="FD76" s="81"/>
      <c r="FE76" s="81"/>
      <c r="FF76" s="81"/>
      <c r="FG76" s="81"/>
    </row>
    <row r="77" spans="1:163">
      <c r="A77" s="2">
        <v>5</v>
      </c>
      <c r="B77" s="1" t="s">
        <v>122</v>
      </c>
      <c r="C77" s="133">
        <v>43745</v>
      </c>
      <c r="D77" s="1" t="s">
        <v>125</v>
      </c>
      <c r="E77" s="6" t="s">
        <v>79</v>
      </c>
      <c r="F77" s="1"/>
      <c r="G77" s="6" t="s">
        <v>74</v>
      </c>
      <c r="H77" s="6" t="s">
        <v>121</v>
      </c>
      <c r="I77" s="135">
        <v>12</v>
      </c>
      <c r="J77" s="1">
        <v>9</v>
      </c>
      <c r="K77" s="1">
        <v>416</v>
      </c>
      <c r="L77" s="1">
        <v>1</v>
      </c>
      <c r="M77" s="1">
        <v>410</v>
      </c>
      <c r="N77" s="1">
        <v>2</v>
      </c>
      <c r="O77" t="str">
        <f t="shared" si="30"/>
        <v>Cleveland Browns</v>
      </c>
      <c r="P77" t="str">
        <f t="shared" si="31"/>
        <v>Baltimore Ravens</v>
      </c>
      <c r="Q77">
        <f t="shared" si="32"/>
        <v>12</v>
      </c>
      <c r="R77">
        <f t="shared" si="33"/>
        <v>9</v>
      </c>
      <c r="S77" s="132">
        <f t="shared" si="34"/>
        <v>43745</v>
      </c>
      <c r="T77" s="83" t="str">
        <f t="shared" si="35"/>
        <v>Baltimore Ravens</v>
      </c>
      <c r="U77" s="84">
        <f t="shared" si="36"/>
        <v>9</v>
      </c>
      <c r="V77" s="83" t="str">
        <f t="shared" si="37"/>
        <v>Cleveland Browns</v>
      </c>
      <c r="W77" s="84">
        <f t="shared" si="38"/>
        <v>12</v>
      </c>
      <c r="X77" s="83">
        <f t="shared" si="39"/>
        <v>21</v>
      </c>
      <c r="Y77" s="84">
        <f t="shared" si="40"/>
        <v>3</v>
      </c>
      <c r="Z77" s="85">
        <f t="shared" si="41"/>
        <v>-1.4928449297437905</v>
      </c>
      <c r="AA77" s="86">
        <f t="shared" si="42"/>
        <v>0.1834951029564364</v>
      </c>
      <c r="AB77" s="8">
        <f t="shared" si="43"/>
        <v>-0.90212549706353551</v>
      </c>
      <c r="AC77" s="34">
        <f t="shared" si="44"/>
        <v>15.634054406564646</v>
      </c>
      <c r="AD77" s="18">
        <f t="shared" si="45"/>
        <v>13.206351429871921</v>
      </c>
      <c r="AE77" s="85">
        <f t="shared" si="46"/>
        <v>-0.17845963260047992</v>
      </c>
      <c r="AF77" s="8">
        <f t="shared" si="47"/>
        <v>0.45550312333244891</v>
      </c>
      <c r="AG77" s="8">
        <f t="shared" si="48"/>
        <v>-0.11176940511816041</v>
      </c>
      <c r="AH77" s="34">
        <f t="shared" si="49"/>
        <v>21.336699665942241</v>
      </c>
      <c r="AI77" s="18">
        <f t="shared" si="50"/>
        <v>152.19415864765941</v>
      </c>
      <c r="AJ77" s="18">
        <f t="shared" si="51"/>
        <v>-5.7026452593775954</v>
      </c>
      <c r="AK77" s="18">
        <f t="shared" si="52"/>
        <v>-5.6577540924268197</v>
      </c>
      <c r="AL77" s="8">
        <f t="shared" si="53"/>
        <v>1</v>
      </c>
      <c r="AM77" s="48">
        <f t="shared" si="58"/>
        <v>0</v>
      </c>
      <c r="AN77" s="48">
        <f t="shared" si="59"/>
        <v>0</v>
      </c>
      <c r="AO77" s="19">
        <f t="shared" si="54"/>
        <v>0.31955054146276063</v>
      </c>
      <c r="AP77" s="34">
        <f t="shared" si="55"/>
        <v>-8.6577540924268206</v>
      </c>
      <c r="AQ77" s="17">
        <f t="shared" si="56"/>
        <v>0.46301146562362222</v>
      </c>
      <c r="AR77" s="14">
        <f t="shared" si="57"/>
        <v>-1.140839828433329</v>
      </c>
      <c r="AS77" s="8"/>
      <c r="AT77" s="8"/>
      <c r="AU77" s="8"/>
      <c r="AV77" s="8"/>
      <c r="AW77" s="8"/>
      <c r="AX77" s="8"/>
      <c r="AY77" s="93"/>
      <c r="AZ77" s="34"/>
      <c r="BA77" s="8"/>
      <c r="BB77" s="8"/>
      <c r="BC77" s="8"/>
      <c r="BD77" s="8"/>
      <c r="BE77" s="8"/>
      <c r="BF77" s="34"/>
      <c r="BG77" s="34"/>
      <c r="BH77" s="34"/>
      <c r="BI77" s="8"/>
      <c r="BJ77" s="34"/>
      <c r="BK77" s="94"/>
      <c r="BL77" s="94"/>
      <c r="BM77" s="49"/>
      <c r="BN77" s="49"/>
      <c r="BO77" s="49"/>
      <c r="BP77" s="50"/>
      <c r="BQ77" s="50"/>
      <c r="BR77" s="50"/>
      <c r="BS77" s="91"/>
      <c r="BT77" s="50"/>
      <c r="BU77" s="50"/>
      <c r="BV77" s="50"/>
      <c r="BW77" s="51"/>
      <c r="BX77" s="50"/>
      <c r="BY77" s="50"/>
      <c r="BZ77" s="54"/>
      <c r="CA77" s="54"/>
      <c r="CB77" s="54"/>
      <c r="CC77" s="54"/>
      <c r="CD77" s="54"/>
      <c r="CE77" s="54"/>
      <c r="CF77" s="54"/>
      <c r="CG77" s="51"/>
      <c r="CH77" s="50"/>
      <c r="CI77" s="50"/>
      <c r="CJ77" s="49"/>
      <c r="CK77" s="49"/>
      <c r="CL77" s="49"/>
      <c r="CM77" s="66"/>
      <c r="CN77" s="66"/>
      <c r="CO77" s="66"/>
      <c r="CP77" s="66"/>
      <c r="CQ77" s="66"/>
      <c r="CR77" s="66"/>
      <c r="CS77" s="66"/>
      <c r="CT77" s="49"/>
      <c r="CU77" s="55"/>
      <c r="CV77" s="55"/>
      <c r="CW77" s="55"/>
      <c r="CX77" s="55"/>
      <c r="CY77" s="50"/>
      <c r="CZ77" s="55"/>
      <c r="DA77" s="55"/>
      <c r="DB77" s="56"/>
      <c r="DC77" s="57"/>
      <c r="DD77" s="57"/>
      <c r="DE77" s="57"/>
      <c r="DF77" s="57"/>
      <c r="DG77" s="57"/>
      <c r="DH77" s="57"/>
      <c r="DI77" s="58"/>
      <c r="DJ77" s="54"/>
      <c r="DK77" s="56"/>
      <c r="DL77" s="49"/>
      <c r="DM77" s="49"/>
      <c r="DN77" s="49"/>
      <c r="DO77" s="56"/>
      <c r="DP77" s="56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81"/>
      <c r="ED77" s="81"/>
      <c r="EE77" s="81"/>
      <c r="EF77" s="81"/>
      <c r="EG77" s="81"/>
      <c r="EH77" s="81"/>
      <c r="EI77" s="81"/>
      <c r="EJ77" s="81"/>
      <c r="EK77" s="81"/>
      <c r="EL77" s="81"/>
      <c r="EM77" s="81"/>
      <c r="EN77" s="81"/>
      <c r="EO77" s="81"/>
      <c r="EP77" s="81"/>
      <c r="EQ77" s="81"/>
      <c r="ER77" s="81"/>
      <c r="ES77" s="81"/>
      <c r="ET77" s="81"/>
      <c r="EU77" s="81"/>
      <c r="EV77" s="81"/>
      <c r="EW77" s="81"/>
      <c r="EX77" s="81"/>
      <c r="EY77" s="81"/>
      <c r="EZ77" s="81"/>
      <c r="FA77" s="81"/>
      <c r="FB77" s="81"/>
      <c r="FC77" s="81"/>
      <c r="FD77" s="81"/>
      <c r="FE77" s="81"/>
      <c r="FF77" s="81"/>
      <c r="FG77" s="81"/>
    </row>
    <row r="78" spans="1:163">
      <c r="A78" s="2">
        <v>5</v>
      </c>
      <c r="B78" s="1" t="s">
        <v>122</v>
      </c>
      <c r="C78" s="133">
        <v>43745</v>
      </c>
      <c r="D78" s="1" t="s">
        <v>125</v>
      </c>
      <c r="E78" s="6" t="s">
        <v>98</v>
      </c>
      <c r="F78" s="1"/>
      <c r="G78" s="6" t="s">
        <v>73</v>
      </c>
      <c r="H78" s="6" t="s">
        <v>121</v>
      </c>
      <c r="I78" s="135">
        <v>41</v>
      </c>
      <c r="J78" s="1">
        <v>17</v>
      </c>
      <c r="K78" s="1">
        <v>381</v>
      </c>
      <c r="L78" s="1">
        <v>1</v>
      </c>
      <c r="M78" s="1">
        <v>324</v>
      </c>
      <c r="N78" s="1">
        <v>1</v>
      </c>
      <c r="O78" t="str">
        <f t="shared" si="30"/>
        <v>Pittsburgh Steelers</v>
      </c>
      <c r="P78" t="str">
        <f t="shared" si="31"/>
        <v>Atlanta Falcons</v>
      </c>
      <c r="Q78">
        <f t="shared" si="32"/>
        <v>41</v>
      </c>
      <c r="R78">
        <f t="shared" si="33"/>
        <v>17</v>
      </c>
      <c r="S78" s="132">
        <f t="shared" si="34"/>
        <v>43745</v>
      </c>
      <c r="T78" s="83" t="str">
        <f t="shared" si="35"/>
        <v>Atlanta Falcons</v>
      </c>
      <c r="U78" s="84">
        <f t="shared" si="36"/>
        <v>17</v>
      </c>
      <c r="V78" s="83" t="str">
        <f t="shared" si="37"/>
        <v>Pittsburgh Steelers</v>
      </c>
      <c r="W78" s="84">
        <f t="shared" si="38"/>
        <v>41</v>
      </c>
      <c r="X78" s="83">
        <f t="shared" si="39"/>
        <v>58</v>
      </c>
      <c r="Y78" s="84">
        <f t="shared" si="40"/>
        <v>24</v>
      </c>
      <c r="Z78" s="85">
        <f t="shared" si="41"/>
        <v>0.6306465553157099</v>
      </c>
      <c r="AA78" s="86">
        <f t="shared" si="42"/>
        <v>0.65263605218975274</v>
      </c>
      <c r="AB78" s="8">
        <f t="shared" si="43"/>
        <v>0.39244709334213768</v>
      </c>
      <c r="AC78" s="34">
        <f t="shared" si="44"/>
        <v>29.060069702677175</v>
      </c>
      <c r="AD78" s="18">
        <f t="shared" si="45"/>
        <v>142.5619355049275</v>
      </c>
      <c r="AE78" s="85">
        <f t="shared" si="46"/>
        <v>-0.58674827883217828</v>
      </c>
      <c r="AF78" s="8">
        <f t="shared" si="47"/>
        <v>0.35738129745691277</v>
      </c>
      <c r="AG78" s="8">
        <f t="shared" si="48"/>
        <v>-0.36546732285398265</v>
      </c>
      <c r="AH78" s="34">
        <f t="shared" si="49"/>
        <v>18.798344327522084</v>
      </c>
      <c r="AI78" s="18">
        <f t="shared" si="50"/>
        <v>3.2340423203308575</v>
      </c>
      <c r="AJ78" s="18">
        <f t="shared" si="51"/>
        <v>10.261725375155091</v>
      </c>
      <c r="AK78" s="18">
        <f t="shared" si="52"/>
        <v>9.1437627274230557</v>
      </c>
      <c r="AL78" s="8">
        <f t="shared" si="53"/>
        <v>1</v>
      </c>
      <c r="AM78" s="48">
        <f t="shared" si="58"/>
        <v>1</v>
      </c>
      <c r="AN78" s="48">
        <f t="shared" si="59"/>
        <v>1</v>
      </c>
      <c r="AO78" s="19">
        <f t="shared" si="54"/>
        <v>0.77574513666051303</v>
      </c>
      <c r="AP78" s="34">
        <f t="shared" si="55"/>
        <v>-14.856237272576944</v>
      </c>
      <c r="AQ78" s="17">
        <f t="shared" si="56"/>
        <v>5.0290243731411978E-2</v>
      </c>
      <c r="AR78" s="14">
        <f t="shared" si="57"/>
        <v>-0.25393124488307922</v>
      </c>
      <c r="AS78" s="8"/>
      <c r="AT78" s="8"/>
      <c r="AU78" s="8"/>
      <c r="AV78" s="8"/>
      <c r="AW78" s="8"/>
      <c r="AX78" s="8"/>
      <c r="AY78" s="93"/>
      <c r="AZ78" s="34"/>
      <c r="BA78" s="8"/>
      <c r="BB78" s="8"/>
      <c r="BC78" s="8"/>
      <c r="BD78" s="8"/>
      <c r="BE78" s="8"/>
      <c r="BF78" s="34"/>
      <c r="BG78" s="34"/>
      <c r="BH78" s="34"/>
      <c r="BI78" s="8"/>
      <c r="BJ78" s="34"/>
      <c r="BK78" s="94"/>
      <c r="BL78" s="94"/>
      <c r="BM78" s="49"/>
      <c r="BN78" s="49"/>
      <c r="BO78" s="49"/>
      <c r="BP78" s="50"/>
      <c r="BQ78" s="50"/>
      <c r="BR78" s="50"/>
      <c r="BS78" s="91"/>
      <c r="BT78" s="50"/>
      <c r="BU78" s="50"/>
      <c r="BV78" s="50"/>
      <c r="BW78" s="51"/>
      <c r="BX78" s="50"/>
      <c r="BY78" s="50"/>
      <c r="BZ78" s="54"/>
      <c r="CA78" s="54"/>
      <c r="CB78" s="54"/>
      <c r="CC78" s="54"/>
      <c r="CD78" s="54"/>
      <c r="CE78" s="54"/>
      <c r="CF78" s="54"/>
      <c r="CG78" s="51"/>
      <c r="CH78" s="50"/>
      <c r="CI78" s="50"/>
      <c r="CJ78" s="49"/>
      <c r="CK78" s="49"/>
      <c r="CL78" s="49"/>
      <c r="CM78" s="66"/>
      <c r="CN78" s="66"/>
      <c r="CO78" s="66"/>
      <c r="CP78" s="66"/>
      <c r="CQ78" s="66"/>
      <c r="CR78" s="66"/>
      <c r="CS78" s="66"/>
      <c r="CT78" s="49"/>
      <c r="CU78" s="55"/>
      <c r="CV78" s="55"/>
      <c r="CW78" s="55"/>
      <c r="CX78" s="55"/>
      <c r="CY78" s="50"/>
      <c r="CZ78" s="55"/>
      <c r="DA78" s="55"/>
      <c r="DB78" s="56"/>
      <c r="DC78" s="57"/>
      <c r="DD78" s="57"/>
      <c r="DE78" s="57"/>
      <c r="DF78" s="57"/>
      <c r="DG78" s="57"/>
      <c r="DH78" s="57"/>
      <c r="DI78" s="58"/>
      <c r="DJ78" s="54"/>
      <c r="DK78" s="56"/>
      <c r="DL78" s="49"/>
      <c r="DM78" s="49"/>
      <c r="DN78" s="49"/>
      <c r="DO78" s="56"/>
      <c r="DP78" s="56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81"/>
      <c r="ED78" s="81"/>
      <c r="EE78" s="81"/>
      <c r="EF78" s="81"/>
      <c r="EG78" s="81"/>
      <c r="EH78" s="81"/>
      <c r="EI78" s="81"/>
      <c r="EJ78" s="81"/>
      <c r="EK78" s="81"/>
      <c r="EL78" s="81"/>
      <c r="EM78" s="81"/>
      <c r="EN78" s="81"/>
      <c r="EO78" s="81"/>
      <c r="EP78" s="81"/>
      <c r="EQ78" s="81"/>
      <c r="ER78" s="81"/>
      <c r="ES78" s="81"/>
      <c r="ET78" s="81"/>
      <c r="EU78" s="81"/>
      <c r="EV78" s="81"/>
      <c r="EW78" s="81"/>
      <c r="EX78" s="81"/>
      <c r="EY78" s="81"/>
      <c r="EZ78" s="81"/>
      <c r="FA78" s="81"/>
      <c r="FB78" s="81"/>
      <c r="FC78" s="81"/>
      <c r="FD78" s="81"/>
      <c r="FE78" s="81"/>
      <c r="FF78" s="81"/>
      <c r="FG78" s="81"/>
    </row>
    <row r="79" spans="1:163">
      <c r="A79" s="2">
        <v>5</v>
      </c>
      <c r="B79" s="1" t="s">
        <v>122</v>
      </c>
      <c r="C79" s="133">
        <v>43745</v>
      </c>
      <c r="D79" s="1" t="s">
        <v>125</v>
      </c>
      <c r="E79" s="6" t="s">
        <v>78</v>
      </c>
      <c r="F79" s="1"/>
      <c r="G79" s="6" t="s">
        <v>90</v>
      </c>
      <c r="H79" s="6" t="s">
        <v>121</v>
      </c>
      <c r="I79" s="135">
        <v>27</v>
      </c>
      <c r="J79" s="1">
        <v>17</v>
      </c>
      <c r="K79" s="1">
        <v>332</v>
      </c>
      <c r="L79" s="1">
        <v>1</v>
      </c>
      <c r="M79" s="1">
        <v>297</v>
      </c>
      <c r="N79" s="1">
        <v>3</v>
      </c>
      <c r="O79" t="str">
        <f t="shared" si="30"/>
        <v>Cincinnati Bengals</v>
      </c>
      <c r="P79" t="str">
        <f t="shared" si="31"/>
        <v>Miami Dolphins</v>
      </c>
      <c r="Q79">
        <f t="shared" si="32"/>
        <v>27</v>
      </c>
      <c r="R79">
        <f t="shared" si="33"/>
        <v>17</v>
      </c>
      <c r="S79" s="132">
        <f t="shared" si="34"/>
        <v>43745</v>
      </c>
      <c r="T79" s="83" t="str">
        <f t="shared" si="35"/>
        <v>Miami Dolphins</v>
      </c>
      <c r="U79" s="84">
        <f t="shared" si="36"/>
        <v>17</v>
      </c>
      <c r="V79" s="83" t="str">
        <f t="shared" si="37"/>
        <v>Cincinnati Bengals</v>
      </c>
      <c r="W79" s="84">
        <f t="shared" si="38"/>
        <v>27</v>
      </c>
      <c r="X79" s="83">
        <f t="shared" si="39"/>
        <v>44</v>
      </c>
      <c r="Y79" s="84">
        <f t="shared" si="40"/>
        <v>10</v>
      </c>
      <c r="Z79" s="85">
        <f t="shared" si="41"/>
        <v>0.12041009725370555</v>
      </c>
      <c r="AA79" s="86">
        <f t="shared" si="42"/>
        <v>0.53006620661774773</v>
      </c>
      <c r="AB79" s="8">
        <f t="shared" si="43"/>
        <v>7.5436289303943499E-2</v>
      </c>
      <c r="AC79" s="34">
        <f t="shared" si="44"/>
        <v>25.772349928913091</v>
      </c>
      <c r="AD79" s="18">
        <f t="shared" si="45"/>
        <v>1.5071246970396937</v>
      </c>
      <c r="AE79" s="85">
        <f t="shared" si="46"/>
        <v>-0.27635917482629324</v>
      </c>
      <c r="AF79" s="8">
        <f t="shared" si="47"/>
        <v>0.43134659793915353</v>
      </c>
      <c r="AG79" s="8">
        <f t="shared" si="48"/>
        <v>-0.17294686223528954</v>
      </c>
      <c r="AH79" s="34">
        <f t="shared" si="49"/>
        <v>20.724593243271716</v>
      </c>
      <c r="AI79" s="18">
        <f t="shared" si="50"/>
        <v>13.872594827825321</v>
      </c>
      <c r="AJ79" s="18">
        <f t="shared" si="51"/>
        <v>5.0477566856413745</v>
      </c>
      <c r="AK79" s="18">
        <f t="shared" si="52"/>
        <v>4.3095824754893739</v>
      </c>
      <c r="AL79" s="8">
        <f t="shared" si="53"/>
        <v>1</v>
      </c>
      <c r="AM79" s="48">
        <f t="shared" si="58"/>
        <v>1</v>
      </c>
      <c r="AN79" s="48">
        <f t="shared" si="59"/>
        <v>1</v>
      </c>
      <c r="AO79" s="19">
        <f t="shared" si="54"/>
        <v>0.63953258375315425</v>
      </c>
      <c r="AP79" s="34">
        <f t="shared" si="55"/>
        <v>-5.6904175245106261</v>
      </c>
      <c r="AQ79" s="17">
        <f t="shared" si="56"/>
        <v>0.12993675817567676</v>
      </c>
      <c r="AR79" s="14">
        <f t="shared" si="57"/>
        <v>-0.4470177073407533</v>
      </c>
      <c r="AS79" s="8"/>
      <c r="AT79" s="8"/>
      <c r="AU79" s="8"/>
      <c r="AV79" s="8"/>
      <c r="AW79" s="8"/>
      <c r="AX79" s="8"/>
      <c r="AY79" s="93"/>
      <c r="AZ79" s="34"/>
      <c r="BA79" s="8"/>
      <c r="BB79" s="8"/>
      <c r="BC79" s="8"/>
      <c r="BD79" s="8"/>
      <c r="BE79" s="8"/>
      <c r="BF79" s="34"/>
      <c r="BG79" s="34"/>
      <c r="BH79" s="34"/>
      <c r="BI79" s="8"/>
      <c r="BJ79" s="34"/>
      <c r="BK79" s="94"/>
      <c r="BL79" s="94"/>
      <c r="BM79" s="49"/>
      <c r="BN79" s="49"/>
      <c r="BO79" s="49"/>
      <c r="BP79" s="50"/>
      <c r="BQ79" s="50"/>
      <c r="BR79" s="50"/>
      <c r="BS79" s="91"/>
      <c r="BT79" s="50"/>
      <c r="BU79" s="50"/>
      <c r="BV79" s="50"/>
      <c r="BW79" s="51"/>
      <c r="BX79" s="50"/>
      <c r="BY79" s="50"/>
      <c r="BZ79" s="54"/>
      <c r="CA79" s="54"/>
      <c r="CB79" s="54"/>
      <c r="CC79" s="54"/>
      <c r="CD79" s="54"/>
      <c r="CE79" s="54"/>
      <c r="CF79" s="54"/>
      <c r="CG79" s="51"/>
      <c r="CH79" s="50"/>
      <c r="CI79" s="50"/>
      <c r="CJ79" s="49"/>
      <c r="CK79" s="49"/>
      <c r="CL79" s="49"/>
      <c r="CM79" s="66"/>
      <c r="CN79" s="66"/>
      <c r="CO79" s="66"/>
      <c r="CP79" s="66"/>
      <c r="CQ79" s="66"/>
      <c r="CR79" s="66"/>
      <c r="CS79" s="66"/>
      <c r="CT79" s="49"/>
      <c r="CU79" s="55"/>
      <c r="CV79" s="55"/>
      <c r="CW79" s="55"/>
      <c r="CX79" s="55"/>
      <c r="CY79" s="50"/>
      <c r="CZ79" s="55"/>
      <c r="DA79" s="55"/>
      <c r="DB79" s="56"/>
      <c r="DC79" s="57"/>
      <c r="DD79" s="57"/>
      <c r="DE79" s="57"/>
      <c r="DF79" s="57"/>
      <c r="DG79" s="57"/>
      <c r="DH79" s="57"/>
      <c r="DI79" s="58"/>
      <c r="DJ79" s="54"/>
      <c r="DK79" s="56"/>
      <c r="DL79" s="49"/>
      <c r="DM79" s="49"/>
      <c r="DN79" s="49"/>
      <c r="DO79" s="56"/>
      <c r="DP79" s="56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81"/>
      <c r="ED79" s="81"/>
      <c r="EE79" s="81"/>
      <c r="EF79" s="81"/>
      <c r="EG79" s="81"/>
      <c r="EH79" s="81"/>
      <c r="EI79" s="81"/>
      <c r="EJ79" s="81"/>
      <c r="EK79" s="81"/>
      <c r="EL79" s="81"/>
      <c r="EM79" s="81"/>
      <c r="EN79" s="81"/>
      <c r="EO79" s="81"/>
      <c r="EP79" s="81"/>
      <c r="EQ79" s="81"/>
      <c r="ER79" s="81"/>
      <c r="ES79" s="81"/>
      <c r="ET79" s="81"/>
      <c r="EU79" s="81"/>
      <c r="EV79" s="81"/>
      <c r="EW79" s="81"/>
      <c r="EX79" s="81"/>
      <c r="EY79" s="81"/>
      <c r="EZ79" s="81"/>
      <c r="FA79" s="81"/>
      <c r="FB79" s="81"/>
      <c r="FC79" s="81"/>
      <c r="FD79" s="81"/>
      <c r="FE79" s="81"/>
      <c r="FF79" s="81"/>
      <c r="FG79" s="81"/>
    </row>
    <row r="80" spans="1:163">
      <c r="A80" s="2">
        <v>5</v>
      </c>
      <c r="B80" s="1" t="s">
        <v>122</v>
      </c>
      <c r="C80" s="133">
        <v>43745</v>
      </c>
      <c r="D80" s="1" t="s">
        <v>125</v>
      </c>
      <c r="E80" s="6" t="s">
        <v>87</v>
      </c>
      <c r="F80" s="1"/>
      <c r="G80" s="6" t="s">
        <v>86</v>
      </c>
      <c r="H80" s="6" t="s">
        <v>121</v>
      </c>
      <c r="I80" s="135">
        <v>30</v>
      </c>
      <c r="J80" s="1">
        <v>14</v>
      </c>
      <c r="K80" s="1">
        <v>424</v>
      </c>
      <c r="L80" s="1">
        <v>2</v>
      </c>
      <c r="M80" s="1">
        <v>502</v>
      </c>
      <c r="N80" s="1">
        <v>5</v>
      </c>
      <c r="O80" t="str">
        <f t="shared" si="30"/>
        <v>Kansas City Chiefs</v>
      </c>
      <c r="P80" t="str">
        <f t="shared" si="31"/>
        <v>Jacksonville Jaguars</v>
      </c>
      <c r="Q80">
        <f t="shared" si="32"/>
        <v>30</v>
      </c>
      <c r="R80">
        <f t="shared" si="33"/>
        <v>14</v>
      </c>
      <c r="S80" s="132">
        <f t="shared" si="34"/>
        <v>43745</v>
      </c>
      <c r="T80" s="83" t="str">
        <f t="shared" si="35"/>
        <v>Jacksonville Jaguars</v>
      </c>
      <c r="U80" s="84">
        <f t="shared" si="36"/>
        <v>14</v>
      </c>
      <c r="V80" s="83" t="str">
        <f t="shared" si="37"/>
        <v>Kansas City Chiefs</v>
      </c>
      <c r="W80" s="84">
        <f t="shared" si="38"/>
        <v>30</v>
      </c>
      <c r="X80" s="83">
        <f t="shared" si="39"/>
        <v>44</v>
      </c>
      <c r="Y80" s="84">
        <f t="shared" si="40"/>
        <v>16</v>
      </c>
      <c r="Z80" s="85">
        <f t="shared" si="41"/>
        <v>0.52253790661665334</v>
      </c>
      <c r="AA80" s="86">
        <f t="shared" si="42"/>
        <v>0.62774102200617143</v>
      </c>
      <c r="AB80" s="8">
        <f t="shared" si="43"/>
        <v>0.3258762889320499</v>
      </c>
      <c r="AC80" s="34">
        <f t="shared" si="44"/>
        <v>28.369663737875872</v>
      </c>
      <c r="AD80" s="18">
        <f t="shared" si="45"/>
        <v>2.6579963275968748</v>
      </c>
      <c r="AE80" s="85">
        <f t="shared" si="46"/>
        <v>-1.9458192680722686</v>
      </c>
      <c r="AF80" s="8">
        <f t="shared" si="47"/>
        <v>0.12500994044628777</v>
      </c>
      <c r="AG80" s="8">
        <f t="shared" si="48"/>
        <v>-1.150301092789189</v>
      </c>
      <c r="AH80" s="34">
        <f t="shared" si="49"/>
        <v>10.945749369443124</v>
      </c>
      <c r="AI80" s="18">
        <f t="shared" si="50"/>
        <v>9.3284469142570732</v>
      </c>
      <c r="AJ80" s="18">
        <f t="shared" si="51"/>
        <v>17.423914368432747</v>
      </c>
      <c r="AK80" s="18">
        <f t="shared" si="52"/>
        <v>15.784253810837821</v>
      </c>
      <c r="AL80" s="8">
        <f t="shared" si="53"/>
        <v>1</v>
      </c>
      <c r="AM80" s="48">
        <f t="shared" si="58"/>
        <v>1</v>
      </c>
      <c r="AN80" s="48">
        <f t="shared" si="59"/>
        <v>1</v>
      </c>
      <c r="AO80" s="19">
        <f t="shared" si="54"/>
        <v>0.90461663759868327</v>
      </c>
      <c r="AP80" s="34">
        <f t="shared" si="55"/>
        <v>-0.21574618916217858</v>
      </c>
      <c r="AQ80" s="17">
        <f t="shared" si="56"/>
        <v>9.0979858229809224E-3</v>
      </c>
      <c r="AR80" s="14">
        <f t="shared" si="57"/>
        <v>-0.10024402989142987</v>
      </c>
      <c r="AS80" s="8"/>
      <c r="AT80" s="8"/>
      <c r="AU80" s="8"/>
      <c r="AV80" s="8"/>
      <c r="AW80" s="8"/>
      <c r="AX80" s="8"/>
      <c r="AY80" s="93"/>
      <c r="AZ80" s="34"/>
      <c r="BA80" s="8"/>
      <c r="BB80" s="8"/>
      <c r="BC80" s="8"/>
      <c r="BD80" s="8"/>
      <c r="BE80" s="8"/>
      <c r="BF80" s="34"/>
      <c r="BG80" s="34"/>
      <c r="BH80" s="34"/>
      <c r="BI80" s="8"/>
      <c r="BJ80" s="34"/>
      <c r="BK80" s="94"/>
      <c r="BL80" s="94"/>
      <c r="BM80" s="49"/>
      <c r="BN80" s="49"/>
      <c r="BO80" s="49"/>
      <c r="BP80" s="50"/>
      <c r="BQ80" s="50"/>
      <c r="BR80" s="50"/>
      <c r="BS80" s="91"/>
      <c r="BT80" s="50"/>
      <c r="BU80" s="50"/>
      <c r="BV80" s="50"/>
      <c r="BW80" s="51"/>
      <c r="BX80" s="50"/>
      <c r="BY80" s="50"/>
      <c r="BZ80" s="54"/>
      <c r="CA80" s="54"/>
      <c r="CB80" s="54"/>
      <c r="CC80" s="54"/>
      <c r="CD80" s="54"/>
      <c r="CE80" s="54"/>
      <c r="CF80" s="54"/>
      <c r="CG80" s="51"/>
      <c r="CH80" s="50"/>
      <c r="CI80" s="50"/>
      <c r="CJ80" s="49"/>
      <c r="CK80" s="49"/>
      <c r="CL80" s="49"/>
      <c r="CM80" s="66"/>
      <c r="CN80" s="66"/>
      <c r="CO80" s="66"/>
      <c r="CP80" s="66"/>
      <c r="CQ80" s="66"/>
      <c r="CR80" s="66"/>
      <c r="CS80" s="66"/>
      <c r="CT80" s="49"/>
      <c r="CU80" s="55"/>
      <c r="CV80" s="55"/>
      <c r="CW80" s="55"/>
      <c r="CX80" s="55"/>
      <c r="CY80" s="50"/>
      <c r="CZ80" s="55"/>
      <c r="DA80" s="55"/>
      <c r="DB80" s="56"/>
      <c r="DC80" s="57"/>
      <c r="DD80" s="57"/>
      <c r="DE80" s="57"/>
      <c r="DF80" s="57"/>
      <c r="DG80" s="57"/>
      <c r="DH80" s="57"/>
      <c r="DI80" s="58"/>
      <c r="DJ80" s="54"/>
      <c r="DK80" s="56"/>
      <c r="DL80" s="49"/>
      <c r="DM80" s="49"/>
      <c r="DN80" s="49"/>
      <c r="DO80" s="56"/>
      <c r="DP80" s="56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81"/>
      <c r="ED80" s="81"/>
      <c r="EE80" s="81"/>
      <c r="EF80" s="81"/>
      <c r="EG80" s="81"/>
      <c r="EH80" s="81"/>
      <c r="EI80" s="81"/>
      <c r="EJ80" s="81"/>
      <c r="EK80" s="81"/>
      <c r="EL80" s="81"/>
      <c r="EM80" s="81"/>
      <c r="EN80" s="81"/>
      <c r="EO80" s="81"/>
      <c r="EP80" s="81"/>
      <c r="EQ80" s="81"/>
      <c r="ER80" s="81"/>
      <c r="ES80" s="81"/>
      <c r="ET80" s="81"/>
      <c r="EU80" s="81"/>
      <c r="EV80" s="81"/>
      <c r="EW80" s="81"/>
      <c r="EX80" s="81"/>
      <c r="EY80" s="81"/>
      <c r="EZ80" s="81"/>
      <c r="FA80" s="81"/>
      <c r="FB80" s="81"/>
      <c r="FC80" s="81"/>
      <c r="FD80" s="81"/>
      <c r="FE80" s="81"/>
      <c r="FF80" s="81"/>
      <c r="FG80" s="81"/>
    </row>
    <row r="81" spans="1:163">
      <c r="A81" s="2">
        <v>5</v>
      </c>
      <c r="B81" s="1" t="s">
        <v>122</v>
      </c>
      <c r="C81" s="133">
        <v>43745</v>
      </c>
      <c r="D81" s="1" t="s">
        <v>125</v>
      </c>
      <c r="E81" s="6" t="s">
        <v>76</v>
      </c>
      <c r="F81" s="1"/>
      <c r="G81" s="6" t="s">
        <v>94</v>
      </c>
      <c r="H81" s="6" t="s">
        <v>121</v>
      </c>
      <c r="I81" s="135">
        <v>33</v>
      </c>
      <c r="J81" s="1">
        <v>31</v>
      </c>
      <c r="K81" s="1">
        <v>350</v>
      </c>
      <c r="L81" s="1">
        <v>2</v>
      </c>
      <c r="M81" s="1">
        <v>432</v>
      </c>
      <c r="N81" s="1">
        <v>3</v>
      </c>
      <c r="O81" t="str">
        <f t="shared" si="30"/>
        <v>Carolina Panthers</v>
      </c>
      <c r="P81" t="str">
        <f t="shared" si="31"/>
        <v>New York Giants</v>
      </c>
      <c r="Q81">
        <f t="shared" si="32"/>
        <v>33</v>
      </c>
      <c r="R81">
        <f t="shared" si="33"/>
        <v>31</v>
      </c>
      <c r="S81" s="132">
        <f t="shared" si="34"/>
        <v>43745</v>
      </c>
      <c r="T81" s="83" t="str">
        <f t="shared" si="35"/>
        <v>New York Giants</v>
      </c>
      <c r="U81" s="84">
        <f t="shared" si="36"/>
        <v>31</v>
      </c>
      <c r="V81" s="83" t="str">
        <f t="shared" si="37"/>
        <v>Carolina Panthers</v>
      </c>
      <c r="W81" s="84">
        <f t="shared" si="38"/>
        <v>33</v>
      </c>
      <c r="X81" s="83">
        <f t="shared" si="39"/>
        <v>64</v>
      </c>
      <c r="Y81" s="84">
        <f t="shared" si="40"/>
        <v>2</v>
      </c>
      <c r="Z81" s="85">
        <f t="shared" si="41"/>
        <v>0.52227713853856361</v>
      </c>
      <c r="AA81" s="86">
        <f t="shared" si="42"/>
        <v>0.62768008311025558</v>
      </c>
      <c r="AB81" s="8">
        <f t="shared" si="43"/>
        <v>0.3257152120747635</v>
      </c>
      <c r="AC81" s="34">
        <f t="shared" si="44"/>
        <v>28.367993209420529</v>
      </c>
      <c r="AD81" s="18">
        <f t="shared" si="45"/>
        <v>21.455486907974329</v>
      </c>
      <c r="AE81" s="85">
        <f t="shared" si="46"/>
        <v>-4.6720212479040457E-2</v>
      </c>
      <c r="AF81" s="8">
        <f t="shared" si="47"/>
        <v>0.4883220709970898</v>
      </c>
      <c r="AG81" s="8">
        <f t="shared" si="48"/>
        <v>-2.9276408664718673E-2</v>
      </c>
      <c r="AH81" s="34">
        <f t="shared" si="49"/>
        <v>22.16207710616197</v>
      </c>
      <c r="AI81" s="18">
        <f t="shared" si="50"/>
        <v>78.108881077426375</v>
      </c>
      <c r="AJ81" s="18">
        <f t="shared" si="51"/>
        <v>6.2059161032585592</v>
      </c>
      <c r="AK81" s="18">
        <f t="shared" si="52"/>
        <v>5.3833809040254259</v>
      </c>
      <c r="AL81" s="8">
        <f t="shared" si="53"/>
        <v>1</v>
      </c>
      <c r="AM81" s="48">
        <f t="shared" si="58"/>
        <v>1</v>
      </c>
      <c r="AN81" s="48">
        <f t="shared" si="59"/>
        <v>1</v>
      </c>
      <c r="AO81" s="19">
        <f t="shared" si="54"/>
        <v>0.67227864667943305</v>
      </c>
      <c r="AP81" s="34">
        <f t="shared" si="55"/>
        <v>3.3833809040254259</v>
      </c>
      <c r="AQ81" s="17">
        <f t="shared" si="56"/>
        <v>0.10740128542226388</v>
      </c>
      <c r="AR81" s="14">
        <f t="shared" si="57"/>
        <v>-0.39708237160692578</v>
      </c>
      <c r="AS81" s="8"/>
      <c r="AT81" s="8"/>
      <c r="AU81" s="8"/>
      <c r="AV81" s="8"/>
      <c r="AW81" s="8"/>
      <c r="AX81" s="8"/>
      <c r="AY81" s="93"/>
      <c r="AZ81" s="34"/>
      <c r="BA81" s="8"/>
      <c r="BB81" s="8"/>
      <c r="BC81" s="8"/>
      <c r="BD81" s="8"/>
      <c r="BE81" s="8"/>
      <c r="BF81" s="34"/>
      <c r="BG81" s="34"/>
      <c r="BH81" s="34"/>
      <c r="BI81" s="8"/>
      <c r="BJ81" s="34"/>
      <c r="BK81" s="94"/>
      <c r="BL81" s="94"/>
      <c r="BM81" s="49"/>
      <c r="BN81" s="49"/>
      <c r="BO81" s="49"/>
      <c r="BP81" s="50"/>
      <c r="BQ81" s="50"/>
      <c r="BR81" s="50"/>
      <c r="BS81" s="91"/>
      <c r="BT81" s="50"/>
      <c r="BU81" s="50"/>
      <c r="BV81" s="50"/>
      <c r="BW81" s="51"/>
      <c r="BX81" s="50"/>
      <c r="BY81" s="50"/>
      <c r="BZ81" s="54"/>
      <c r="CA81" s="54"/>
      <c r="CB81" s="54"/>
      <c r="CC81" s="54"/>
      <c r="CD81" s="54"/>
      <c r="CE81" s="54"/>
      <c r="CF81" s="54"/>
      <c r="CG81" s="51"/>
      <c r="CH81" s="50"/>
      <c r="CI81" s="50"/>
      <c r="CJ81" s="49"/>
      <c r="CK81" s="49"/>
      <c r="CL81" s="49"/>
      <c r="CM81" s="66"/>
      <c r="CN81" s="66"/>
      <c r="CO81" s="66"/>
      <c r="CP81" s="66"/>
      <c r="CQ81" s="66"/>
      <c r="CR81" s="66"/>
      <c r="CS81" s="66"/>
      <c r="CT81" s="49"/>
      <c r="CU81" s="55"/>
      <c r="CV81" s="55"/>
      <c r="CW81" s="55"/>
      <c r="CX81" s="55"/>
      <c r="CY81" s="50"/>
      <c r="CZ81" s="55"/>
      <c r="DA81" s="55"/>
      <c r="DB81" s="56"/>
      <c r="DC81" s="57"/>
      <c r="DD81" s="57"/>
      <c r="DE81" s="57"/>
      <c r="DF81" s="57"/>
      <c r="DG81" s="57"/>
      <c r="DH81" s="57"/>
      <c r="DI81" s="58"/>
      <c r="DJ81" s="54"/>
      <c r="DK81" s="56"/>
      <c r="DL81" s="49"/>
      <c r="DM81" s="49"/>
      <c r="DN81" s="49"/>
      <c r="DO81" s="56"/>
      <c r="DP81" s="56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81"/>
      <c r="ED81" s="81"/>
      <c r="EE81" s="81"/>
      <c r="EF81" s="81"/>
      <c r="EG81" s="81"/>
      <c r="EH81" s="81"/>
      <c r="EI81" s="81"/>
      <c r="EJ81" s="81"/>
      <c r="EK81" s="81"/>
      <c r="EL81" s="81"/>
      <c r="EM81" s="81"/>
      <c r="EN81" s="81"/>
      <c r="EO81" s="81"/>
      <c r="EP81" s="81"/>
      <c r="EQ81" s="81"/>
      <c r="ER81" s="81"/>
      <c r="ES81" s="81"/>
      <c r="ET81" s="81"/>
      <c r="EU81" s="81"/>
      <c r="EV81" s="81"/>
      <c r="EW81" s="81"/>
      <c r="EX81" s="81"/>
      <c r="EY81" s="81"/>
      <c r="EZ81" s="81"/>
      <c r="FA81" s="81"/>
      <c r="FB81" s="81"/>
      <c r="FC81" s="81"/>
      <c r="FD81" s="81"/>
      <c r="FE81" s="81"/>
      <c r="FF81" s="81"/>
      <c r="FG81" s="81"/>
    </row>
    <row r="82" spans="1:163">
      <c r="A82" s="2">
        <v>5</v>
      </c>
      <c r="B82" s="1" t="s">
        <v>126</v>
      </c>
      <c r="C82" s="133">
        <v>43746</v>
      </c>
      <c r="D82" s="1" t="s">
        <v>129</v>
      </c>
      <c r="E82" s="6" t="s">
        <v>93</v>
      </c>
      <c r="F82" s="1"/>
      <c r="G82" s="6" t="s">
        <v>103</v>
      </c>
      <c r="H82" s="6" t="s">
        <v>121</v>
      </c>
      <c r="I82" s="135">
        <v>43</v>
      </c>
      <c r="J82" s="1">
        <v>19</v>
      </c>
      <c r="K82" s="1">
        <v>447</v>
      </c>
      <c r="L82" s="1">
        <v>1</v>
      </c>
      <c r="M82" s="1">
        <v>283</v>
      </c>
      <c r="N82" s="1">
        <v>2</v>
      </c>
      <c r="O82" t="str">
        <f t="shared" si="30"/>
        <v>New Orleans Saints</v>
      </c>
      <c r="P82" t="str">
        <f t="shared" si="31"/>
        <v>Washington Redskins</v>
      </c>
      <c r="Q82">
        <f t="shared" si="32"/>
        <v>43</v>
      </c>
      <c r="R82">
        <f t="shared" si="33"/>
        <v>19</v>
      </c>
      <c r="S82" s="132">
        <f t="shared" si="34"/>
        <v>43746</v>
      </c>
      <c r="T82" s="83" t="str">
        <f t="shared" si="35"/>
        <v>Washington Redskins</v>
      </c>
      <c r="U82" s="84">
        <f t="shared" si="36"/>
        <v>19</v>
      </c>
      <c r="V82" s="83" t="str">
        <f t="shared" si="37"/>
        <v>New Orleans Saints</v>
      </c>
      <c r="W82" s="84">
        <f t="shared" si="38"/>
        <v>43</v>
      </c>
      <c r="X82" s="83">
        <f t="shared" si="39"/>
        <v>62</v>
      </c>
      <c r="Y82" s="84">
        <f t="shared" si="40"/>
        <v>24</v>
      </c>
      <c r="Z82" s="85">
        <f t="shared" si="41"/>
        <v>1.515430005872842</v>
      </c>
      <c r="AA82" s="86">
        <f t="shared" si="42"/>
        <v>0.81986453967516792</v>
      </c>
      <c r="AB82" s="8">
        <f t="shared" si="43"/>
        <v>0.9148489737940928</v>
      </c>
      <c r="AC82" s="34">
        <f t="shared" si="44"/>
        <v>34.477900799709772</v>
      </c>
      <c r="AD82" s="18">
        <f t="shared" si="45"/>
        <v>72.626174779587345</v>
      </c>
      <c r="AE82" s="85">
        <f t="shared" si="46"/>
        <v>-0.88873707885334163</v>
      </c>
      <c r="AF82" s="8">
        <f t="shared" si="47"/>
        <v>0.2913705187635241</v>
      </c>
      <c r="AG82" s="8">
        <f t="shared" si="48"/>
        <v>-0.54938533276012813</v>
      </c>
      <c r="AH82" s="34">
        <f t="shared" si="49"/>
        <v>16.958166582101999</v>
      </c>
      <c r="AI82" s="18">
        <f t="shared" si="50"/>
        <v>4.1690837064450328</v>
      </c>
      <c r="AJ82" s="18">
        <f t="shared" si="51"/>
        <v>17.519734217607773</v>
      </c>
      <c r="AK82" s="18">
        <f t="shared" si="52"/>
        <v>15.873094087833881</v>
      </c>
      <c r="AL82" s="8">
        <f t="shared" si="53"/>
        <v>1</v>
      </c>
      <c r="AM82" s="48">
        <f t="shared" si="58"/>
        <v>1</v>
      </c>
      <c r="AN82" s="48">
        <f t="shared" si="59"/>
        <v>1</v>
      </c>
      <c r="AO82" s="19">
        <f t="shared" si="54"/>
        <v>0.90585893561898212</v>
      </c>
      <c r="AP82" s="34">
        <f t="shared" si="55"/>
        <v>-8.1269059121661194</v>
      </c>
      <c r="AQ82" s="17">
        <f t="shared" si="56"/>
        <v>8.8625400027909536E-3</v>
      </c>
      <c r="AR82" s="14">
        <f t="shared" si="57"/>
        <v>-9.8871685261491149E-2</v>
      </c>
      <c r="AS82" s="8"/>
      <c r="AT82" s="8"/>
      <c r="AU82" s="8"/>
      <c r="AV82" s="8"/>
      <c r="AW82" s="8"/>
      <c r="AX82" s="8"/>
      <c r="AY82" s="93"/>
      <c r="AZ82" s="34"/>
      <c r="BA82" s="8"/>
      <c r="BB82" s="8"/>
      <c r="BC82" s="8"/>
      <c r="BD82" s="8"/>
      <c r="BE82" s="8"/>
      <c r="BF82" s="34"/>
      <c r="BG82" s="34"/>
      <c r="BH82" s="34"/>
      <c r="BI82" s="8"/>
      <c r="BJ82" s="34"/>
      <c r="BK82" s="94"/>
      <c r="BL82" s="94"/>
      <c r="BM82" s="49"/>
      <c r="BN82" s="49"/>
      <c r="BO82" s="49"/>
      <c r="BP82" s="50"/>
      <c r="BQ82" s="50"/>
      <c r="BR82" s="50"/>
      <c r="BS82" s="91"/>
      <c r="BT82" s="50"/>
      <c r="BU82" s="50"/>
      <c r="BV82" s="50"/>
      <c r="BW82" s="51"/>
      <c r="BX82" s="50"/>
      <c r="BY82" s="50"/>
      <c r="BZ82" s="54"/>
      <c r="CA82" s="54"/>
      <c r="CB82" s="54"/>
      <c r="CC82" s="54"/>
      <c r="CD82" s="54"/>
      <c r="CE82" s="54"/>
      <c r="CF82" s="54"/>
      <c r="CG82" s="51"/>
      <c r="CH82" s="50"/>
      <c r="CI82" s="50"/>
      <c r="CJ82" s="49"/>
      <c r="CK82" s="49"/>
      <c r="CL82" s="49"/>
      <c r="CM82" s="66"/>
      <c r="CN82" s="66"/>
      <c r="CO82" s="66"/>
      <c r="CP82" s="66"/>
      <c r="CQ82" s="66"/>
      <c r="CR82" s="66"/>
      <c r="CS82" s="66"/>
      <c r="CT82" s="49"/>
      <c r="CU82" s="55"/>
      <c r="CV82" s="55"/>
      <c r="CW82" s="55"/>
      <c r="CX82" s="55"/>
      <c r="CY82" s="50"/>
      <c r="CZ82" s="55"/>
      <c r="DA82" s="55"/>
      <c r="DB82" s="56"/>
      <c r="DC82" s="57"/>
      <c r="DD82" s="57"/>
      <c r="DE82" s="57"/>
      <c r="DF82" s="57"/>
      <c r="DG82" s="57"/>
      <c r="DH82" s="57"/>
      <c r="DI82" s="58"/>
      <c r="DJ82" s="54"/>
      <c r="DK82" s="56"/>
      <c r="DL82" s="49"/>
      <c r="DM82" s="49"/>
      <c r="DN82" s="49"/>
      <c r="DO82" s="56"/>
      <c r="DP82" s="56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81"/>
      <c r="ED82" s="81"/>
      <c r="EE82" s="81"/>
      <c r="EF82" s="81"/>
      <c r="EG82" s="81"/>
      <c r="EH82" s="81"/>
      <c r="EI82" s="81"/>
      <c r="EJ82" s="81"/>
      <c r="EK82" s="81"/>
      <c r="EL82" s="81"/>
      <c r="EM82" s="81"/>
      <c r="EN82" s="81"/>
      <c r="EO82" s="81"/>
      <c r="EP82" s="81"/>
      <c r="EQ82" s="81"/>
      <c r="ER82" s="81"/>
      <c r="ES82" s="81"/>
      <c r="ET82" s="81"/>
      <c r="EU82" s="81"/>
      <c r="EV82" s="81"/>
      <c r="EW82" s="81"/>
      <c r="EX82" s="81"/>
      <c r="EY82" s="81"/>
      <c r="EZ82" s="81"/>
      <c r="FA82" s="81"/>
      <c r="FB82" s="81"/>
      <c r="FC82" s="81"/>
      <c r="FD82" s="81"/>
      <c r="FE82" s="81"/>
      <c r="FF82" s="81"/>
      <c r="FG82" s="81"/>
    </row>
    <row r="83" spans="1:163">
      <c r="A83" s="2">
        <v>6</v>
      </c>
      <c r="B83" s="1" t="s">
        <v>119</v>
      </c>
      <c r="C83" s="133">
        <v>43749</v>
      </c>
      <c r="D83" s="1" t="s">
        <v>120</v>
      </c>
      <c r="E83" s="6" t="s">
        <v>97</v>
      </c>
      <c r="F83" s="1" t="s">
        <v>10</v>
      </c>
      <c r="G83" s="6" t="s">
        <v>94</v>
      </c>
      <c r="H83" s="6" t="s">
        <v>121</v>
      </c>
      <c r="I83" s="135">
        <v>34</v>
      </c>
      <c r="J83" s="1">
        <v>13</v>
      </c>
      <c r="K83" s="1">
        <v>379</v>
      </c>
      <c r="L83" s="1">
        <v>0</v>
      </c>
      <c r="M83" s="1">
        <v>401</v>
      </c>
      <c r="N83" s="1">
        <v>1</v>
      </c>
      <c r="O83" t="str">
        <f t="shared" si="30"/>
        <v>New York Giants</v>
      </c>
      <c r="P83" t="str">
        <f t="shared" si="31"/>
        <v>Philadelphia Eagles</v>
      </c>
      <c r="Q83">
        <f t="shared" si="32"/>
        <v>13</v>
      </c>
      <c r="R83">
        <f t="shared" si="33"/>
        <v>34</v>
      </c>
      <c r="S83" s="132">
        <f t="shared" si="34"/>
        <v>43749</v>
      </c>
      <c r="T83" s="83" t="str">
        <f t="shared" si="35"/>
        <v>Philadelphia Eagles</v>
      </c>
      <c r="U83" s="84">
        <f t="shared" si="36"/>
        <v>34</v>
      </c>
      <c r="V83" s="83" t="str">
        <f t="shared" si="37"/>
        <v>New York Giants</v>
      </c>
      <c r="W83" s="84">
        <f t="shared" si="38"/>
        <v>13</v>
      </c>
      <c r="X83" s="83">
        <f t="shared" si="39"/>
        <v>47</v>
      </c>
      <c r="Y83" s="84">
        <f t="shared" si="40"/>
        <v>-21</v>
      </c>
      <c r="Z83" s="85">
        <f t="shared" si="41"/>
        <v>9.561472030545437E-2</v>
      </c>
      <c r="AA83" s="86">
        <f t="shared" si="42"/>
        <v>0.52388548574141447</v>
      </c>
      <c r="AB83" s="8">
        <f t="shared" si="43"/>
        <v>5.9907849012637585E-2</v>
      </c>
      <c r="AC83" s="34">
        <f t="shared" si="44"/>
        <v>25.611304439134482</v>
      </c>
      <c r="AD83" s="18">
        <f t="shared" si="45"/>
        <v>159.04499965653309</v>
      </c>
      <c r="AE83" s="85">
        <f t="shared" si="46"/>
        <v>0.45805479956142414</v>
      </c>
      <c r="AF83" s="8">
        <f t="shared" si="47"/>
        <v>0.61255261920559467</v>
      </c>
      <c r="AG83" s="8">
        <f t="shared" si="48"/>
        <v>0.285978274259436</v>
      </c>
      <c r="AH83" s="34">
        <f t="shared" si="49"/>
        <v>25.316334005486492</v>
      </c>
      <c r="AI83" s="18">
        <f t="shared" si="50"/>
        <v>75.406055104270266</v>
      </c>
      <c r="AJ83" s="18">
        <f t="shared" si="51"/>
        <v>0.29497043364798969</v>
      </c>
      <c r="AK83" s="18">
        <f t="shared" si="52"/>
        <v>-9.700812933283709E-2</v>
      </c>
      <c r="AL83" s="8">
        <f t="shared" si="53"/>
        <v>0</v>
      </c>
      <c r="AM83" s="48">
        <f t="shared" si="58"/>
        <v>0</v>
      </c>
      <c r="AN83" s="48">
        <f t="shared" si="59"/>
        <v>1</v>
      </c>
      <c r="AO83" s="19">
        <f t="shared" si="54"/>
        <v>0.4967922423418516</v>
      </c>
      <c r="AP83" s="34">
        <f t="shared" si="55"/>
        <v>20.902991870667162</v>
      </c>
      <c r="AQ83" s="17">
        <f t="shared" si="56"/>
        <v>0.24680253205104502</v>
      </c>
      <c r="AR83" s="14">
        <f t="shared" si="57"/>
        <v>-0.68675215706500314</v>
      </c>
      <c r="AS83" s="8"/>
      <c r="AT83" s="8"/>
      <c r="AU83" s="8"/>
      <c r="AV83" s="8"/>
      <c r="AW83" s="8"/>
      <c r="AX83" s="8"/>
      <c r="AY83" s="93"/>
      <c r="AZ83" s="34"/>
      <c r="BA83" s="8"/>
      <c r="BB83" s="8"/>
      <c r="BC83" s="8"/>
      <c r="BD83" s="8"/>
      <c r="BE83" s="8"/>
      <c r="BF83" s="34"/>
      <c r="BG83" s="34"/>
      <c r="BH83" s="34"/>
      <c r="BI83" s="8"/>
      <c r="BJ83" s="34"/>
      <c r="BK83" s="94"/>
      <c r="BL83" s="94"/>
      <c r="BM83" s="49"/>
      <c r="BN83" s="49"/>
      <c r="BO83" s="49"/>
      <c r="BP83" s="50"/>
      <c r="BQ83" s="50"/>
      <c r="BR83" s="50"/>
      <c r="BS83" s="91"/>
      <c r="BT83" s="50"/>
      <c r="BU83" s="50"/>
      <c r="BV83" s="50"/>
      <c r="BW83" s="51"/>
      <c r="BX83" s="50"/>
      <c r="BY83" s="50"/>
      <c r="BZ83" s="54"/>
      <c r="CA83" s="54"/>
      <c r="CB83" s="54"/>
      <c r="CC83" s="54"/>
      <c r="CD83" s="54"/>
      <c r="CE83" s="54"/>
      <c r="CF83" s="54"/>
      <c r="CG83" s="51"/>
      <c r="CH83" s="50"/>
      <c r="CI83" s="50"/>
      <c r="CJ83" s="49"/>
      <c r="CK83" s="49"/>
      <c r="CL83" s="49"/>
      <c r="CM83" s="66"/>
      <c r="CN83" s="66"/>
      <c r="CO83" s="66"/>
      <c r="CP83" s="66"/>
      <c r="CQ83" s="66"/>
      <c r="CR83" s="66"/>
      <c r="CS83" s="66"/>
      <c r="CT83" s="49"/>
      <c r="CU83" s="55"/>
      <c r="CV83" s="55"/>
      <c r="CW83" s="55"/>
      <c r="CX83" s="55"/>
      <c r="CY83" s="50"/>
      <c r="CZ83" s="55"/>
      <c r="DA83" s="55"/>
      <c r="DB83" s="56"/>
      <c r="DC83" s="57"/>
      <c r="DD83" s="57"/>
      <c r="DE83" s="57"/>
      <c r="DF83" s="57"/>
      <c r="DG83" s="57"/>
      <c r="DH83" s="57"/>
      <c r="DI83" s="58"/>
      <c r="DJ83" s="54"/>
      <c r="DK83" s="56"/>
      <c r="DL83" s="49"/>
      <c r="DM83" s="49"/>
      <c r="DN83" s="49"/>
      <c r="DO83" s="56"/>
      <c r="DP83" s="56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81"/>
      <c r="ED83" s="81"/>
      <c r="EE83" s="81"/>
      <c r="EF83" s="81"/>
      <c r="EG83" s="81"/>
      <c r="EH83" s="81"/>
      <c r="EI83" s="81"/>
      <c r="EJ83" s="81"/>
      <c r="EK83" s="81"/>
      <c r="EL83" s="81"/>
      <c r="EM83" s="81"/>
      <c r="EN83" s="81"/>
      <c r="EO83" s="81"/>
      <c r="EP83" s="81"/>
      <c r="EQ83" s="81"/>
      <c r="ER83" s="81"/>
      <c r="ES83" s="81"/>
      <c r="ET83" s="81"/>
      <c r="EU83" s="81"/>
      <c r="EV83" s="81"/>
      <c r="EW83" s="81"/>
      <c r="EX83" s="81"/>
      <c r="EY83" s="81"/>
      <c r="EZ83" s="81"/>
      <c r="FA83" s="81"/>
      <c r="FB83" s="81"/>
      <c r="FC83" s="81"/>
      <c r="FD83" s="81"/>
      <c r="FE83" s="81"/>
      <c r="FF83" s="81"/>
      <c r="FG83" s="81"/>
    </row>
    <row r="84" spans="1:163">
      <c r="A84" s="2">
        <v>6</v>
      </c>
      <c r="B84" s="1" t="s">
        <v>122</v>
      </c>
      <c r="C84" s="133">
        <v>43752</v>
      </c>
      <c r="D84" s="1" t="s">
        <v>120</v>
      </c>
      <c r="E84" s="6" t="s">
        <v>92</v>
      </c>
      <c r="F84" s="1"/>
      <c r="G84" s="6" t="s">
        <v>87</v>
      </c>
      <c r="H84" s="6" t="s">
        <v>121</v>
      </c>
      <c r="I84" s="135">
        <v>43</v>
      </c>
      <c r="J84" s="1">
        <v>40</v>
      </c>
      <c r="K84" s="1">
        <v>500</v>
      </c>
      <c r="L84" s="1">
        <v>1</v>
      </c>
      <c r="M84" s="1">
        <v>446</v>
      </c>
      <c r="N84" s="1">
        <v>2</v>
      </c>
      <c r="O84" t="str">
        <f t="shared" si="30"/>
        <v>New England Patriots</v>
      </c>
      <c r="P84" t="str">
        <f t="shared" si="31"/>
        <v>Kansas City Chiefs</v>
      </c>
      <c r="Q84">
        <f t="shared" si="32"/>
        <v>43</v>
      </c>
      <c r="R84">
        <f t="shared" si="33"/>
        <v>40</v>
      </c>
      <c r="S84" s="132">
        <f t="shared" si="34"/>
        <v>43752</v>
      </c>
      <c r="T84" s="83" t="str">
        <f t="shared" si="35"/>
        <v>Kansas City Chiefs</v>
      </c>
      <c r="U84" s="84">
        <f t="shared" si="36"/>
        <v>40</v>
      </c>
      <c r="V84" s="83" t="str">
        <f t="shared" si="37"/>
        <v>New England Patriots</v>
      </c>
      <c r="W84" s="84">
        <f t="shared" si="38"/>
        <v>43</v>
      </c>
      <c r="X84" s="83">
        <f t="shared" si="39"/>
        <v>83</v>
      </c>
      <c r="Y84" s="84">
        <f t="shared" si="40"/>
        <v>3</v>
      </c>
      <c r="Z84" s="85">
        <f t="shared" si="41"/>
        <v>0.92550219405117584</v>
      </c>
      <c r="AA84" s="86">
        <f t="shared" si="42"/>
        <v>0.71616188790916069</v>
      </c>
      <c r="AB84" s="8">
        <f t="shared" si="43"/>
        <v>0.5714771809517909</v>
      </c>
      <c r="AC84" s="34">
        <f t="shared" si="44"/>
        <v>30.916791150764031</v>
      </c>
      <c r="AD84" s="18">
        <f t="shared" si="45"/>
        <v>146.00393609425444</v>
      </c>
      <c r="AE84" s="85">
        <f t="shared" si="46"/>
        <v>1.8121145968860843</v>
      </c>
      <c r="AF84" s="8">
        <f t="shared" si="47"/>
        <v>0.85961724826726671</v>
      </c>
      <c r="AG84" s="8">
        <f t="shared" si="48"/>
        <v>1.0786012956974949</v>
      </c>
      <c r="AH84" s="34">
        <f t="shared" si="49"/>
        <v>33.246863730673596</v>
      </c>
      <c r="AI84" s="18">
        <f t="shared" si="50"/>
        <v>45.604849472091743</v>
      </c>
      <c r="AJ84" s="18">
        <f t="shared" si="51"/>
        <v>-2.3300725799095652</v>
      </c>
      <c r="AK84" s="18">
        <f t="shared" si="52"/>
        <v>-2.5308415204190315</v>
      </c>
      <c r="AL84" s="8">
        <f t="shared" si="53"/>
        <v>1</v>
      </c>
      <c r="AM84" s="48">
        <f t="shared" si="58"/>
        <v>0</v>
      </c>
      <c r="AN84" s="48">
        <f t="shared" si="59"/>
        <v>0</v>
      </c>
      <c r="AO84" s="19">
        <f t="shared" si="54"/>
        <v>0.4169217833490203</v>
      </c>
      <c r="AP84" s="34">
        <f t="shared" si="55"/>
        <v>-5.5308415204190311</v>
      </c>
      <c r="AQ84" s="17">
        <f t="shared" si="56"/>
        <v>0.33998020673288681</v>
      </c>
      <c r="AR84" s="14">
        <f t="shared" si="57"/>
        <v>-0.87485664468319668</v>
      </c>
      <c r="AS84" s="8"/>
      <c r="AT84" s="8"/>
      <c r="AU84" s="8"/>
      <c r="AV84" s="8"/>
      <c r="AW84" s="8"/>
      <c r="AX84" s="8"/>
      <c r="AY84" s="93"/>
      <c r="AZ84" s="34"/>
      <c r="BA84" s="8"/>
      <c r="BB84" s="8"/>
      <c r="BC84" s="8"/>
      <c r="BD84" s="8"/>
      <c r="BE84" s="8"/>
      <c r="BF84" s="34"/>
      <c r="BG84" s="34"/>
      <c r="BH84" s="34"/>
      <c r="BI84" s="8"/>
      <c r="BJ84" s="34"/>
      <c r="BK84" s="94"/>
      <c r="BL84" s="94"/>
      <c r="BM84" s="49"/>
      <c r="BN84" s="49"/>
      <c r="BO84" s="49"/>
      <c r="BP84" s="50"/>
      <c r="BQ84" s="50"/>
      <c r="BR84" s="50"/>
      <c r="BS84" s="91"/>
      <c r="BT84" s="50"/>
      <c r="BU84" s="50"/>
      <c r="BV84" s="50"/>
      <c r="BW84" s="51"/>
      <c r="BX84" s="50"/>
      <c r="BY84" s="50"/>
      <c r="BZ84" s="54"/>
      <c r="CA84" s="54"/>
      <c r="CB84" s="54"/>
      <c r="CC84" s="54"/>
      <c r="CD84" s="54"/>
      <c r="CE84" s="54"/>
      <c r="CF84" s="54"/>
      <c r="CG84" s="51"/>
      <c r="CH84" s="50"/>
      <c r="CI84" s="50"/>
      <c r="CJ84" s="49"/>
      <c r="CK84" s="49"/>
      <c r="CL84" s="49"/>
      <c r="CM84" s="66"/>
      <c r="CN84" s="66"/>
      <c r="CO84" s="66"/>
      <c r="CP84" s="66"/>
      <c r="CQ84" s="66"/>
      <c r="CR84" s="66"/>
      <c r="CS84" s="66"/>
      <c r="CT84" s="49"/>
      <c r="CU84" s="55"/>
      <c r="CV84" s="55"/>
      <c r="CW84" s="55"/>
      <c r="CX84" s="55"/>
      <c r="CY84" s="50"/>
      <c r="CZ84" s="55"/>
      <c r="DA84" s="55"/>
      <c r="DB84" s="56"/>
      <c r="DC84" s="57"/>
      <c r="DD84" s="57"/>
      <c r="DE84" s="57"/>
      <c r="DF84" s="57"/>
      <c r="DG84" s="57"/>
      <c r="DH84" s="57"/>
      <c r="DI84" s="58"/>
      <c r="DJ84" s="54"/>
      <c r="DK84" s="56"/>
      <c r="DL84" s="49"/>
      <c r="DM84" s="49"/>
      <c r="DN84" s="49"/>
      <c r="DO84" s="56"/>
      <c r="DP84" s="56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81"/>
      <c r="ED84" s="81"/>
      <c r="EE84" s="81"/>
      <c r="EF84" s="81"/>
      <c r="EG84" s="81"/>
      <c r="EH84" s="81"/>
      <c r="EI84" s="81"/>
      <c r="EJ84" s="81"/>
      <c r="EK84" s="81"/>
      <c r="EL84" s="81"/>
      <c r="EM84" s="81"/>
      <c r="EN84" s="81"/>
      <c r="EO84" s="81"/>
      <c r="EP84" s="81"/>
      <c r="EQ84" s="81"/>
      <c r="ER84" s="81"/>
      <c r="ES84" s="81"/>
      <c r="ET84" s="81"/>
      <c r="EU84" s="81"/>
      <c r="EV84" s="81"/>
      <c r="EW84" s="81"/>
      <c r="EX84" s="81"/>
      <c r="EY84" s="81"/>
      <c r="EZ84" s="81"/>
      <c r="FA84" s="81"/>
      <c r="FB84" s="81"/>
      <c r="FC84" s="81"/>
      <c r="FD84" s="81"/>
      <c r="FE84" s="81"/>
      <c r="FF84" s="81"/>
      <c r="FG84" s="81"/>
    </row>
    <row r="85" spans="1:163">
      <c r="A85" s="2">
        <v>6</v>
      </c>
      <c r="B85" s="1" t="s">
        <v>122</v>
      </c>
      <c r="C85" s="133">
        <v>43752</v>
      </c>
      <c r="D85" s="1" t="s">
        <v>123</v>
      </c>
      <c r="E85" s="6" t="s">
        <v>80</v>
      </c>
      <c r="F85" s="1"/>
      <c r="G85" s="6" t="s">
        <v>86</v>
      </c>
      <c r="H85" s="6" t="s">
        <v>121</v>
      </c>
      <c r="I85" s="135">
        <v>40</v>
      </c>
      <c r="J85" s="1">
        <v>7</v>
      </c>
      <c r="K85" s="1">
        <v>378</v>
      </c>
      <c r="L85" s="1">
        <v>0</v>
      </c>
      <c r="M85" s="1">
        <v>204</v>
      </c>
      <c r="N85" s="1">
        <v>2</v>
      </c>
      <c r="O85" t="str">
        <f t="shared" si="30"/>
        <v>Dallas Cowboys</v>
      </c>
      <c r="P85" t="str">
        <f t="shared" si="31"/>
        <v>Jacksonville Jaguars</v>
      </c>
      <c r="Q85">
        <f t="shared" si="32"/>
        <v>40</v>
      </c>
      <c r="R85">
        <f t="shared" si="33"/>
        <v>7</v>
      </c>
      <c r="S85" s="132">
        <f t="shared" si="34"/>
        <v>43752</v>
      </c>
      <c r="T85" s="83" t="str">
        <f t="shared" si="35"/>
        <v>Jacksonville Jaguars</v>
      </c>
      <c r="U85" s="84">
        <f t="shared" si="36"/>
        <v>7</v>
      </c>
      <c r="V85" s="83" t="str">
        <f t="shared" si="37"/>
        <v>Dallas Cowboys</v>
      </c>
      <c r="W85" s="84">
        <f t="shared" si="38"/>
        <v>40</v>
      </c>
      <c r="X85" s="83">
        <f t="shared" si="39"/>
        <v>47</v>
      </c>
      <c r="Y85" s="84">
        <f t="shared" si="40"/>
        <v>33</v>
      </c>
      <c r="Z85" s="85">
        <f t="shared" si="41"/>
        <v>1.214023118431298</v>
      </c>
      <c r="AA85" s="86">
        <f t="shared" si="42"/>
        <v>0.7710100192905891</v>
      </c>
      <c r="AB85" s="8">
        <f t="shared" si="43"/>
        <v>0.74217723185509277</v>
      </c>
      <c r="AC85" s="34">
        <f t="shared" si="44"/>
        <v>32.687121769116409</v>
      </c>
      <c r="AD85" s="18">
        <f t="shared" si="45"/>
        <v>53.478188019731121</v>
      </c>
      <c r="AE85" s="85">
        <f t="shared" si="46"/>
        <v>0.16996843804870587</v>
      </c>
      <c r="AF85" s="8">
        <f t="shared" si="47"/>
        <v>0.54239010701134749</v>
      </c>
      <c r="AG85" s="8">
        <f t="shared" si="48"/>
        <v>0.1064569804965782</v>
      </c>
      <c r="AH85" s="34">
        <f t="shared" si="49"/>
        <v>23.520147271082326</v>
      </c>
      <c r="AI85" s="18">
        <f t="shared" si="50"/>
        <v>272.9152658582488</v>
      </c>
      <c r="AJ85" s="18">
        <f t="shared" si="51"/>
        <v>9.166974498034083</v>
      </c>
      <c r="AK85" s="18">
        <f t="shared" si="52"/>
        <v>8.1287541253174993</v>
      </c>
      <c r="AL85" s="8">
        <f t="shared" si="53"/>
        <v>1</v>
      </c>
      <c r="AM85" s="48">
        <f t="shared" si="58"/>
        <v>1</v>
      </c>
      <c r="AN85" s="48">
        <f t="shared" si="59"/>
        <v>1</v>
      </c>
      <c r="AO85" s="19">
        <f t="shared" si="54"/>
        <v>0.74977139839987472</v>
      </c>
      <c r="AP85" s="34">
        <f t="shared" si="55"/>
        <v>-24.871245874682501</v>
      </c>
      <c r="AQ85" s="17">
        <f t="shared" si="56"/>
        <v>6.2614353058754221E-2</v>
      </c>
      <c r="AR85" s="14">
        <f t="shared" si="57"/>
        <v>-0.28798692104689289</v>
      </c>
      <c r="AS85" s="8"/>
      <c r="AT85" s="8"/>
      <c r="AU85" s="8"/>
      <c r="AV85" s="8"/>
      <c r="AW85" s="8"/>
      <c r="AX85" s="8"/>
      <c r="AY85" s="93"/>
      <c r="AZ85" s="34"/>
      <c r="BA85" s="8"/>
      <c r="BB85" s="8"/>
      <c r="BC85" s="8"/>
      <c r="BD85" s="8"/>
      <c r="BE85" s="8"/>
      <c r="BF85" s="34"/>
      <c r="BG85" s="34"/>
      <c r="BH85" s="34"/>
      <c r="BI85" s="8"/>
      <c r="BJ85" s="34"/>
      <c r="BK85" s="94"/>
      <c r="BL85" s="94"/>
      <c r="BM85" s="49"/>
      <c r="BN85" s="49"/>
      <c r="BO85" s="49"/>
      <c r="BP85" s="50"/>
      <c r="BQ85" s="50"/>
      <c r="BR85" s="50"/>
      <c r="BS85" s="91"/>
      <c r="BT85" s="50"/>
      <c r="BU85" s="50"/>
      <c r="BV85" s="50"/>
      <c r="BW85" s="51"/>
      <c r="BX85" s="50"/>
      <c r="BY85" s="50"/>
      <c r="BZ85" s="54"/>
      <c r="CA85" s="54"/>
      <c r="CB85" s="54"/>
      <c r="CC85" s="54"/>
      <c r="CD85" s="54"/>
      <c r="CE85" s="54"/>
      <c r="CF85" s="54"/>
      <c r="CG85" s="51"/>
      <c r="CH85" s="50"/>
      <c r="CI85" s="50"/>
      <c r="CJ85" s="49"/>
      <c r="CK85" s="49"/>
      <c r="CL85" s="49"/>
      <c r="CM85" s="66"/>
      <c r="CN85" s="66"/>
      <c r="CO85" s="66"/>
      <c r="CP85" s="66"/>
      <c r="CQ85" s="66"/>
      <c r="CR85" s="66"/>
      <c r="CS85" s="66"/>
      <c r="CT85" s="49"/>
      <c r="CU85" s="55"/>
      <c r="CV85" s="55"/>
      <c r="CW85" s="55"/>
      <c r="CX85" s="55"/>
      <c r="CY85" s="50"/>
      <c r="CZ85" s="55"/>
      <c r="DA85" s="55"/>
      <c r="DB85" s="56"/>
      <c r="DC85" s="57"/>
      <c r="DD85" s="57"/>
      <c r="DE85" s="57"/>
      <c r="DF85" s="57"/>
      <c r="DG85" s="57"/>
      <c r="DH85" s="57"/>
      <c r="DI85" s="58"/>
      <c r="DJ85" s="54"/>
      <c r="DK85" s="56"/>
      <c r="DL85" s="49"/>
      <c r="DM85" s="49"/>
      <c r="DN85" s="49"/>
      <c r="DO85" s="56"/>
      <c r="DP85" s="56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81"/>
      <c r="ED85" s="81"/>
      <c r="EE85" s="81"/>
      <c r="EF85" s="81"/>
      <c r="EG85" s="81"/>
      <c r="EH85" s="81"/>
      <c r="EI85" s="81"/>
      <c r="EJ85" s="81"/>
      <c r="EK85" s="81"/>
      <c r="EL85" s="81"/>
      <c r="EM85" s="81"/>
      <c r="EN85" s="81"/>
      <c r="EO85" s="81"/>
      <c r="EP85" s="81"/>
      <c r="EQ85" s="81"/>
      <c r="ER85" s="81"/>
      <c r="ES85" s="81"/>
      <c r="ET85" s="81"/>
      <c r="EU85" s="81"/>
      <c r="EV85" s="81"/>
      <c r="EW85" s="81"/>
      <c r="EX85" s="81"/>
      <c r="EY85" s="81"/>
      <c r="EZ85" s="81"/>
      <c r="FA85" s="81"/>
      <c r="FB85" s="81"/>
      <c r="FC85" s="81"/>
      <c r="FD85" s="81"/>
      <c r="FE85" s="81"/>
      <c r="FF85" s="81"/>
      <c r="FG85" s="81"/>
    </row>
    <row r="86" spans="1:163">
      <c r="A86" s="2">
        <v>6</v>
      </c>
      <c r="B86" s="1" t="s">
        <v>122</v>
      </c>
      <c r="C86" s="133">
        <v>43752</v>
      </c>
      <c r="D86" s="1" t="s">
        <v>123</v>
      </c>
      <c r="E86" s="6" t="s">
        <v>74</v>
      </c>
      <c r="F86" s="1" t="s">
        <v>10</v>
      </c>
      <c r="G86" s="6" t="s">
        <v>102</v>
      </c>
      <c r="H86" s="6" t="s">
        <v>121</v>
      </c>
      <c r="I86" s="135">
        <v>21</v>
      </c>
      <c r="J86" s="1">
        <v>0</v>
      </c>
      <c r="K86" s="1">
        <v>361</v>
      </c>
      <c r="L86" s="1">
        <v>1</v>
      </c>
      <c r="M86" s="1">
        <v>106</v>
      </c>
      <c r="N86" s="1">
        <v>0</v>
      </c>
      <c r="O86" t="str">
        <f t="shared" si="30"/>
        <v>Tennessee Titans</v>
      </c>
      <c r="P86" t="str">
        <f t="shared" si="31"/>
        <v>Baltimore Ravens</v>
      </c>
      <c r="Q86">
        <f t="shared" si="32"/>
        <v>0</v>
      </c>
      <c r="R86">
        <f t="shared" si="33"/>
        <v>21</v>
      </c>
      <c r="S86" s="132">
        <f t="shared" si="34"/>
        <v>43752</v>
      </c>
      <c r="T86" s="83" t="str">
        <f t="shared" si="35"/>
        <v>Baltimore Ravens</v>
      </c>
      <c r="U86" s="84">
        <f t="shared" si="36"/>
        <v>21</v>
      </c>
      <c r="V86" s="83" t="str">
        <f t="shared" si="37"/>
        <v>Tennessee Titans</v>
      </c>
      <c r="W86" s="84">
        <f t="shared" si="38"/>
        <v>0</v>
      </c>
      <c r="X86" s="83">
        <f t="shared" si="39"/>
        <v>21</v>
      </c>
      <c r="Y86" s="84">
        <f t="shared" si="40"/>
        <v>-21</v>
      </c>
      <c r="Z86" s="85">
        <f t="shared" si="41"/>
        <v>-0.80307368650321309</v>
      </c>
      <c r="AA86" s="86">
        <f t="shared" si="42"/>
        <v>0.30936841174193319</v>
      </c>
      <c r="AB86" s="8">
        <f t="shared" si="43"/>
        <v>-0.49764139239681771</v>
      </c>
      <c r="AC86" s="34">
        <f t="shared" si="44"/>
        <v>19.828959981220738</v>
      </c>
      <c r="AD86" s="18">
        <f t="shared" si="45"/>
        <v>393.18765393685351</v>
      </c>
      <c r="AE86" s="85">
        <f t="shared" si="46"/>
        <v>0.23844471580560467</v>
      </c>
      <c r="AF86" s="8">
        <f t="shared" si="47"/>
        <v>0.55933033840494661</v>
      </c>
      <c r="AG86" s="8">
        <f t="shared" si="48"/>
        <v>0.14927160114521748</v>
      </c>
      <c r="AH86" s="34">
        <f t="shared" si="49"/>
        <v>23.94852572154748</v>
      </c>
      <c r="AI86" s="18">
        <f t="shared" si="50"/>
        <v>8.6938039306270856</v>
      </c>
      <c r="AJ86" s="18">
        <f t="shared" si="51"/>
        <v>-4.1195657403267418</v>
      </c>
      <c r="AK86" s="18">
        <f t="shared" si="52"/>
        <v>-4.189986983731341</v>
      </c>
      <c r="AL86" s="8">
        <f t="shared" si="53"/>
        <v>0</v>
      </c>
      <c r="AM86" s="48">
        <f t="shared" si="58"/>
        <v>0</v>
      </c>
      <c r="AN86" s="48">
        <f t="shared" si="59"/>
        <v>1</v>
      </c>
      <c r="AO86" s="19">
        <f t="shared" si="54"/>
        <v>0.36418419933663637</v>
      </c>
      <c r="AP86" s="34">
        <f t="shared" si="55"/>
        <v>16.810013016268659</v>
      </c>
      <c r="AQ86" s="17">
        <f t="shared" si="56"/>
        <v>0.1326301310464669</v>
      </c>
      <c r="AR86" s="14">
        <f t="shared" si="57"/>
        <v>-0.45284637918893456</v>
      </c>
      <c r="AS86" s="8"/>
      <c r="AT86" s="8"/>
      <c r="AU86" s="8"/>
      <c r="AV86" s="8"/>
      <c r="AW86" s="8"/>
      <c r="AX86" s="8"/>
      <c r="AY86" s="93"/>
      <c r="AZ86" s="34"/>
      <c r="BA86" s="8"/>
      <c r="BB86" s="8"/>
      <c r="BC86" s="8"/>
      <c r="BD86" s="8"/>
      <c r="BE86" s="8"/>
      <c r="BF86" s="34"/>
      <c r="BG86" s="34"/>
      <c r="BH86" s="34"/>
      <c r="BI86" s="8"/>
      <c r="BJ86" s="34"/>
      <c r="BK86" s="94"/>
      <c r="BL86" s="94"/>
      <c r="BM86" s="49"/>
      <c r="BN86" s="49"/>
      <c r="BO86" s="49"/>
      <c r="BP86" s="50"/>
      <c r="BQ86" s="50"/>
      <c r="BR86" s="50"/>
      <c r="BS86" s="91"/>
      <c r="BT86" s="50"/>
      <c r="BU86" s="50"/>
      <c r="BV86" s="50"/>
      <c r="BW86" s="51"/>
      <c r="BX86" s="50"/>
      <c r="BY86" s="50"/>
      <c r="BZ86" s="54"/>
      <c r="CA86" s="54"/>
      <c r="CB86" s="54"/>
      <c r="CC86" s="54"/>
      <c r="CD86" s="54"/>
      <c r="CE86" s="54"/>
      <c r="CF86" s="54"/>
      <c r="CG86" s="51"/>
      <c r="CH86" s="50"/>
      <c r="CI86" s="50"/>
      <c r="CJ86" s="49"/>
      <c r="CK86" s="49"/>
      <c r="CL86" s="49"/>
      <c r="CM86" s="66"/>
      <c r="CN86" s="66"/>
      <c r="CO86" s="66"/>
      <c r="CP86" s="66"/>
      <c r="CQ86" s="66"/>
      <c r="CR86" s="66"/>
      <c r="CS86" s="66"/>
      <c r="CT86" s="49"/>
      <c r="CU86" s="55"/>
      <c r="CV86" s="55"/>
      <c r="CW86" s="55"/>
      <c r="CX86" s="55"/>
      <c r="CY86" s="50"/>
      <c r="CZ86" s="55"/>
      <c r="DA86" s="55"/>
      <c r="DB86" s="56"/>
      <c r="DC86" s="57"/>
      <c r="DD86" s="57"/>
      <c r="DE86" s="57"/>
      <c r="DF86" s="57"/>
      <c r="DG86" s="57"/>
      <c r="DH86" s="57"/>
      <c r="DI86" s="58"/>
      <c r="DJ86" s="54"/>
      <c r="DK86" s="56"/>
      <c r="DL86" s="49"/>
      <c r="DM86" s="49"/>
      <c r="DN86" s="49"/>
      <c r="DO86" s="56"/>
      <c r="DP86" s="56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81"/>
      <c r="ED86" s="81"/>
      <c r="EE86" s="81"/>
      <c r="EF86" s="81"/>
      <c r="EG86" s="81"/>
      <c r="EH86" s="81"/>
      <c r="EI86" s="81"/>
      <c r="EJ86" s="81"/>
      <c r="EK86" s="81"/>
      <c r="EL86" s="81"/>
      <c r="EM86" s="81"/>
      <c r="EN86" s="81"/>
      <c r="EO86" s="81"/>
      <c r="EP86" s="81"/>
      <c r="EQ86" s="81"/>
      <c r="ER86" s="81"/>
      <c r="ES86" s="81"/>
      <c r="ET86" s="81"/>
      <c r="EU86" s="81"/>
      <c r="EV86" s="81"/>
      <c r="EW86" s="81"/>
      <c r="EX86" s="81"/>
      <c r="EY86" s="81"/>
      <c r="EZ86" s="81"/>
      <c r="FA86" s="81"/>
      <c r="FB86" s="81"/>
      <c r="FC86" s="81"/>
      <c r="FD86" s="81"/>
      <c r="FE86" s="81"/>
      <c r="FF86" s="81"/>
      <c r="FG86" s="81"/>
    </row>
    <row r="87" spans="1:163">
      <c r="A87" s="2">
        <v>6</v>
      </c>
      <c r="B87" s="1" t="s">
        <v>122</v>
      </c>
      <c r="C87" s="133">
        <v>43752</v>
      </c>
      <c r="D87" s="1" t="s">
        <v>124</v>
      </c>
      <c r="E87" s="6" t="s">
        <v>89</v>
      </c>
      <c r="F87" s="1" t="s">
        <v>10</v>
      </c>
      <c r="G87" s="6" t="s">
        <v>81</v>
      </c>
      <c r="H87" s="6" t="s">
        <v>121</v>
      </c>
      <c r="I87" s="135">
        <v>23</v>
      </c>
      <c r="J87" s="1">
        <v>20</v>
      </c>
      <c r="K87" s="1">
        <v>444</v>
      </c>
      <c r="L87" s="1">
        <v>1</v>
      </c>
      <c r="M87" s="1">
        <v>357</v>
      </c>
      <c r="N87" s="1">
        <v>1</v>
      </c>
      <c r="O87" t="str">
        <f t="shared" si="30"/>
        <v>Denver Broncos</v>
      </c>
      <c r="P87" t="str">
        <f t="shared" si="31"/>
        <v>Los Angeles Rams</v>
      </c>
      <c r="Q87">
        <f t="shared" si="32"/>
        <v>20</v>
      </c>
      <c r="R87">
        <f t="shared" si="33"/>
        <v>23</v>
      </c>
      <c r="S87" s="132">
        <f t="shared" si="34"/>
        <v>43752</v>
      </c>
      <c r="T87" s="83" t="str">
        <f t="shared" si="35"/>
        <v>Los Angeles Rams</v>
      </c>
      <c r="U87" s="84">
        <f t="shared" si="36"/>
        <v>23</v>
      </c>
      <c r="V87" s="83" t="str">
        <f t="shared" si="37"/>
        <v>Denver Broncos</v>
      </c>
      <c r="W87" s="84">
        <f t="shared" si="38"/>
        <v>20</v>
      </c>
      <c r="X87" s="83">
        <f t="shared" si="39"/>
        <v>43</v>
      </c>
      <c r="Y87" s="84">
        <f t="shared" si="40"/>
        <v>-3</v>
      </c>
      <c r="Z87" s="85">
        <f t="shared" si="41"/>
        <v>-1.1074575152085437</v>
      </c>
      <c r="AA87" s="86">
        <f t="shared" si="42"/>
        <v>0.24834519010484474</v>
      </c>
      <c r="AB87" s="8">
        <f t="shared" si="43"/>
        <v>-0.67970640411967387</v>
      </c>
      <c r="AC87" s="34">
        <f t="shared" si="44"/>
        <v>17.940763328214217</v>
      </c>
      <c r="AD87" s="18">
        <f t="shared" si="45"/>
        <v>4.2404556704273881</v>
      </c>
      <c r="AE87" s="85">
        <f t="shared" si="46"/>
        <v>0.13253029325102295</v>
      </c>
      <c r="AF87" s="8">
        <f t="shared" si="47"/>
        <v>0.53308416252858093</v>
      </c>
      <c r="AG87" s="8">
        <f t="shared" si="48"/>
        <v>8.3024982605017422E-2</v>
      </c>
      <c r="AH87" s="34">
        <f t="shared" si="49"/>
        <v>23.285700187445521</v>
      </c>
      <c r="AI87" s="18">
        <f t="shared" si="50"/>
        <v>8.1624597106405683E-2</v>
      </c>
      <c r="AJ87" s="18">
        <f t="shared" si="51"/>
        <v>-5.3449368592313036</v>
      </c>
      <c r="AK87" s="18">
        <f t="shared" si="52"/>
        <v>-5.3261013750992685</v>
      </c>
      <c r="AL87" s="8">
        <f t="shared" si="53"/>
        <v>0</v>
      </c>
      <c r="AM87" s="48">
        <f t="shared" si="58"/>
        <v>0</v>
      </c>
      <c r="AN87" s="48">
        <f t="shared" si="59"/>
        <v>1</v>
      </c>
      <c r="AO87" s="19">
        <f t="shared" si="54"/>
        <v>0.32943776121625779</v>
      </c>
      <c r="AP87" s="34">
        <f t="shared" si="55"/>
        <v>-2.3261013750992685</v>
      </c>
      <c r="AQ87" s="17">
        <f t="shared" si="56"/>
        <v>0.10852923851518008</v>
      </c>
      <c r="AR87" s="14">
        <f t="shared" si="57"/>
        <v>-0.3996387561332137</v>
      </c>
      <c r="AS87" s="8"/>
      <c r="AT87" s="8"/>
      <c r="AU87" s="8"/>
      <c r="AV87" s="8"/>
      <c r="AW87" s="8"/>
      <c r="AX87" s="8"/>
      <c r="AY87" s="93"/>
      <c r="AZ87" s="34"/>
      <c r="BA87" s="8"/>
      <c r="BB87" s="8"/>
      <c r="BC87" s="8"/>
      <c r="BD87" s="8"/>
      <c r="BE87" s="8"/>
      <c r="BF87" s="34"/>
      <c r="BG87" s="34"/>
      <c r="BH87" s="34"/>
      <c r="BI87" s="8"/>
      <c r="BJ87" s="34"/>
      <c r="BK87" s="94"/>
      <c r="BL87" s="94"/>
      <c r="BM87" s="49"/>
      <c r="BN87" s="49"/>
      <c r="BO87" s="49"/>
      <c r="BP87" s="50"/>
      <c r="BQ87" s="50"/>
      <c r="BR87" s="50"/>
      <c r="BS87" s="91"/>
      <c r="BT87" s="50"/>
      <c r="BU87" s="50"/>
      <c r="BV87" s="50"/>
      <c r="BW87" s="51"/>
      <c r="BX87" s="50"/>
      <c r="BY87" s="50"/>
      <c r="BZ87" s="54"/>
      <c r="CA87" s="54"/>
      <c r="CB87" s="54"/>
      <c r="CC87" s="54"/>
      <c r="CD87" s="54"/>
      <c r="CE87" s="54"/>
      <c r="CF87" s="54"/>
      <c r="CG87" s="51"/>
      <c r="CH87" s="50"/>
      <c r="CI87" s="50"/>
      <c r="CJ87" s="49"/>
      <c r="CK87" s="49"/>
      <c r="CL87" s="49"/>
      <c r="CM87" s="66"/>
      <c r="CN87" s="66"/>
      <c r="CO87" s="66"/>
      <c r="CP87" s="66"/>
      <c r="CQ87" s="66"/>
      <c r="CR87" s="66"/>
      <c r="CS87" s="66"/>
      <c r="CT87" s="49"/>
      <c r="CU87" s="55"/>
      <c r="CV87" s="55"/>
      <c r="CW87" s="55"/>
      <c r="CX87" s="55"/>
      <c r="CY87" s="50"/>
      <c r="CZ87" s="55"/>
      <c r="DA87" s="55"/>
      <c r="DB87" s="56"/>
      <c r="DC87" s="57"/>
      <c r="DD87" s="57"/>
      <c r="DE87" s="57"/>
      <c r="DF87" s="57"/>
      <c r="DG87" s="57"/>
      <c r="DH87" s="57"/>
      <c r="DI87" s="58"/>
      <c r="DJ87" s="54"/>
      <c r="DK87" s="56"/>
      <c r="DL87" s="49"/>
      <c r="DM87" s="49"/>
      <c r="DN87" s="49"/>
      <c r="DO87" s="56"/>
      <c r="DP87" s="56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</row>
    <row r="88" spans="1:163">
      <c r="A88" s="2">
        <v>6</v>
      </c>
      <c r="B88" s="1" t="s">
        <v>122</v>
      </c>
      <c r="C88" s="133">
        <v>43752</v>
      </c>
      <c r="D88" s="1" t="s">
        <v>125</v>
      </c>
      <c r="E88" s="6" t="s">
        <v>88</v>
      </c>
      <c r="F88" s="1" t="s">
        <v>10</v>
      </c>
      <c r="G88" s="6" t="s">
        <v>79</v>
      </c>
      <c r="H88" s="6" t="s">
        <v>121</v>
      </c>
      <c r="I88" s="135">
        <v>38</v>
      </c>
      <c r="J88" s="1">
        <v>14</v>
      </c>
      <c r="K88" s="1">
        <v>449</v>
      </c>
      <c r="L88" s="1">
        <v>1</v>
      </c>
      <c r="M88" s="1">
        <v>317</v>
      </c>
      <c r="N88" s="1">
        <v>2</v>
      </c>
      <c r="O88" t="str">
        <f t="shared" si="30"/>
        <v>Cleveland Browns</v>
      </c>
      <c r="P88" t="str">
        <f t="shared" si="31"/>
        <v>Los Angeles Chargers</v>
      </c>
      <c r="Q88">
        <f t="shared" si="32"/>
        <v>14</v>
      </c>
      <c r="R88">
        <f t="shared" si="33"/>
        <v>38</v>
      </c>
      <c r="S88" s="132">
        <f t="shared" si="34"/>
        <v>43752</v>
      </c>
      <c r="T88" s="83" t="str">
        <f t="shared" si="35"/>
        <v>Los Angeles Chargers</v>
      </c>
      <c r="U88" s="84">
        <f t="shared" si="36"/>
        <v>38</v>
      </c>
      <c r="V88" s="83" t="str">
        <f t="shared" si="37"/>
        <v>Cleveland Browns</v>
      </c>
      <c r="W88" s="84">
        <f t="shared" si="38"/>
        <v>14</v>
      </c>
      <c r="X88" s="83">
        <f t="shared" si="39"/>
        <v>52</v>
      </c>
      <c r="Y88" s="84">
        <f t="shared" si="40"/>
        <v>-24</v>
      </c>
      <c r="Z88" s="85">
        <f t="shared" si="41"/>
        <v>-1.0119816117457614</v>
      </c>
      <c r="AA88" s="86">
        <f t="shared" si="42"/>
        <v>0.26659222526703918</v>
      </c>
      <c r="AB88" s="8">
        <f t="shared" si="43"/>
        <v>-0.62315228995251304</v>
      </c>
      <c r="AC88" s="34">
        <f t="shared" si="44"/>
        <v>18.527286175595421</v>
      </c>
      <c r="AD88" s="18">
        <f t="shared" si="45"/>
        <v>20.496320115737412</v>
      </c>
      <c r="AE88" s="85">
        <f t="shared" si="46"/>
        <v>0.22731544922329672</v>
      </c>
      <c r="AF88" s="8">
        <f t="shared" si="47"/>
        <v>0.55658541361864078</v>
      </c>
      <c r="AG88" s="8">
        <f t="shared" si="48"/>
        <v>0.14231756514912847</v>
      </c>
      <c r="AH88" s="34">
        <f t="shared" si="49"/>
        <v>23.878947640056801</v>
      </c>
      <c r="AI88" s="18">
        <f t="shared" si="50"/>
        <v>199.4041197522574</v>
      </c>
      <c r="AJ88" s="18">
        <f t="shared" si="51"/>
        <v>-5.3516614644613796</v>
      </c>
      <c r="AK88" s="18">
        <f t="shared" si="52"/>
        <v>-5.3323361562690641</v>
      </c>
      <c r="AL88" s="8">
        <f t="shared" si="53"/>
        <v>0</v>
      </c>
      <c r="AM88" s="48">
        <f t="shared" si="58"/>
        <v>0</v>
      </c>
      <c r="AN88" s="48">
        <f t="shared" si="59"/>
        <v>1</v>
      </c>
      <c r="AO88" s="19">
        <f t="shared" si="54"/>
        <v>0.32925075785731828</v>
      </c>
      <c r="AP88" s="34">
        <f t="shared" si="55"/>
        <v>18.667663843730935</v>
      </c>
      <c r="AQ88" s="17">
        <f t="shared" si="56"/>
        <v>0.10840606154961843</v>
      </c>
      <c r="AR88" s="14">
        <f t="shared" si="57"/>
        <v>-0.39935991954259276</v>
      </c>
      <c r="AS88" s="8"/>
      <c r="AT88" s="8"/>
      <c r="AU88" s="8"/>
      <c r="AV88" s="8"/>
      <c r="AW88" s="8"/>
      <c r="AX88" s="8"/>
      <c r="AY88" s="93"/>
      <c r="AZ88" s="34"/>
      <c r="BA88" s="8"/>
      <c r="BB88" s="8"/>
      <c r="BC88" s="8"/>
      <c r="BD88" s="8"/>
      <c r="BE88" s="8"/>
      <c r="BF88" s="34"/>
      <c r="BG88" s="34"/>
      <c r="BH88" s="34"/>
      <c r="BI88" s="8"/>
      <c r="BJ88" s="34"/>
      <c r="BK88" s="94"/>
      <c r="BL88" s="94"/>
      <c r="BM88" s="49"/>
      <c r="BN88" s="49"/>
      <c r="BO88" s="49"/>
      <c r="BP88" s="50"/>
      <c r="BQ88" s="50"/>
      <c r="BR88" s="50"/>
      <c r="BS88" s="91"/>
      <c r="BT88" s="50"/>
      <c r="BU88" s="50"/>
      <c r="BV88" s="50"/>
      <c r="BW88" s="51"/>
      <c r="BX88" s="50"/>
      <c r="BY88" s="50"/>
      <c r="BZ88" s="54"/>
      <c r="CA88" s="54"/>
      <c r="CB88" s="54"/>
      <c r="CC88" s="54"/>
      <c r="CD88" s="54"/>
      <c r="CE88" s="54"/>
      <c r="CF88" s="54"/>
      <c r="CG88" s="51"/>
      <c r="CH88" s="50"/>
      <c r="CI88" s="50"/>
      <c r="CJ88" s="49"/>
      <c r="CK88" s="49"/>
      <c r="CL88" s="49"/>
      <c r="CM88" s="66"/>
      <c r="CN88" s="66"/>
      <c r="CO88" s="66"/>
      <c r="CP88" s="66"/>
      <c r="CQ88" s="66"/>
      <c r="CR88" s="66"/>
      <c r="CS88" s="66"/>
      <c r="CT88" s="49"/>
      <c r="CU88" s="55"/>
      <c r="CV88" s="55"/>
      <c r="CW88" s="55"/>
      <c r="CX88" s="55"/>
      <c r="CY88" s="50"/>
      <c r="CZ88" s="55"/>
      <c r="DA88" s="55"/>
      <c r="DB88" s="56"/>
      <c r="DC88" s="57"/>
      <c r="DD88" s="57"/>
      <c r="DE88" s="57"/>
      <c r="DF88" s="57"/>
      <c r="DG88" s="57"/>
      <c r="DH88" s="57"/>
      <c r="DI88" s="58"/>
      <c r="DJ88" s="54"/>
      <c r="DK88" s="56"/>
      <c r="DL88" s="49"/>
      <c r="DM88" s="49"/>
      <c r="DN88" s="49"/>
      <c r="DO88" s="56"/>
      <c r="DP88" s="56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81"/>
      <c r="ED88" s="81"/>
      <c r="EE88" s="81"/>
      <c r="EF88" s="81"/>
      <c r="EG88" s="81"/>
      <c r="EH88" s="81"/>
      <c r="EI88" s="81"/>
      <c r="EJ88" s="81"/>
      <c r="EK88" s="81"/>
      <c r="EL88" s="81"/>
      <c r="EM88" s="81"/>
      <c r="EN88" s="81"/>
      <c r="EO88" s="81"/>
      <c r="EP88" s="81"/>
      <c r="EQ88" s="81"/>
      <c r="ER88" s="81"/>
      <c r="ES88" s="81"/>
      <c r="ET88" s="81"/>
      <c r="EU88" s="81"/>
      <c r="EV88" s="81"/>
      <c r="EW88" s="81"/>
      <c r="EX88" s="81"/>
      <c r="EY88" s="81"/>
      <c r="EZ88" s="81"/>
      <c r="FA88" s="81"/>
      <c r="FB88" s="81"/>
      <c r="FC88" s="81"/>
      <c r="FD88" s="81"/>
      <c r="FE88" s="81"/>
      <c r="FF88" s="81"/>
      <c r="FG88" s="81"/>
    </row>
    <row r="89" spans="1:163">
      <c r="A89" s="2">
        <v>6</v>
      </c>
      <c r="B89" s="1" t="s">
        <v>122</v>
      </c>
      <c r="C89" s="133">
        <v>43752</v>
      </c>
      <c r="D89" s="1" t="s">
        <v>125</v>
      </c>
      <c r="E89" s="6" t="s">
        <v>84</v>
      </c>
      <c r="F89" s="1"/>
      <c r="G89" s="6" t="s">
        <v>75</v>
      </c>
      <c r="H89" s="6" t="s">
        <v>121</v>
      </c>
      <c r="I89" s="135">
        <v>20</v>
      </c>
      <c r="J89" s="1">
        <v>13</v>
      </c>
      <c r="K89" s="1">
        <v>216</v>
      </c>
      <c r="L89" s="1">
        <v>3</v>
      </c>
      <c r="M89" s="1">
        <v>229</v>
      </c>
      <c r="N89" s="1">
        <v>3</v>
      </c>
      <c r="O89" t="str">
        <f t="shared" si="30"/>
        <v>Houston Texans</v>
      </c>
      <c r="P89" t="str">
        <f t="shared" si="31"/>
        <v>Buffalo Bills</v>
      </c>
      <c r="Q89">
        <f t="shared" si="32"/>
        <v>20</v>
      </c>
      <c r="R89">
        <f t="shared" si="33"/>
        <v>13</v>
      </c>
      <c r="S89" s="132">
        <f t="shared" si="34"/>
        <v>43752</v>
      </c>
      <c r="T89" s="83" t="str">
        <f t="shared" si="35"/>
        <v>Buffalo Bills</v>
      </c>
      <c r="U89" s="84">
        <f t="shared" si="36"/>
        <v>13</v>
      </c>
      <c r="V89" s="83" t="str">
        <f t="shared" si="37"/>
        <v>Houston Texans</v>
      </c>
      <c r="W89" s="84">
        <f t="shared" si="38"/>
        <v>20</v>
      </c>
      <c r="X89" s="83">
        <f t="shared" si="39"/>
        <v>33</v>
      </c>
      <c r="Y89" s="84">
        <f t="shared" si="40"/>
        <v>7</v>
      </c>
      <c r="Z89" s="85">
        <f t="shared" si="41"/>
        <v>0.81284124727454454</v>
      </c>
      <c r="AA89" s="86">
        <f t="shared" si="42"/>
        <v>0.69271462617224988</v>
      </c>
      <c r="AB89" s="8">
        <f t="shared" si="43"/>
        <v>0.50355980025169678</v>
      </c>
      <c r="AC89" s="34">
        <f t="shared" si="44"/>
        <v>30.212419840179109</v>
      </c>
      <c r="AD89" s="18">
        <f t="shared" si="45"/>
        <v>104.2935189920839</v>
      </c>
      <c r="AE89" s="85">
        <f t="shared" si="46"/>
        <v>-1.0788511490880777</v>
      </c>
      <c r="AF89" s="8">
        <f t="shared" si="47"/>
        <v>0.25372348759224284</v>
      </c>
      <c r="AG89" s="8">
        <f t="shared" si="48"/>
        <v>-0.6628182323079963</v>
      </c>
      <c r="AH89" s="34">
        <f t="shared" si="49"/>
        <v>15.823222280274358</v>
      </c>
      <c r="AI89" s="18">
        <f t="shared" si="50"/>
        <v>7.9705840438375448</v>
      </c>
      <c r="AJ89" s="18">
        <f t="shared" si="51"/>
        <v>14.389197559904751</v>
      </c>
      <c r="AK89" s="18">
        <f t="shared" si="52"/>
        <v>12.970587496442391</v>
      </c>
      <c r="AL89" s="8">
        <f t="shared" si="53"/>
        <v>1</v>
      </c>
      <c r="AM89" s="48">
        <f t="shared" si="58"/>
        <v>1</v>
      </c>
      <c r="AN89" s="48">
        <f t="shared" si="59"/>
        <v>1</v>
      </c>
      <c r="AO89" s="19">
        <f t="shared" si="54"/>
        <v>0.85883436661327384</v>
      </c>
      <c r="AP89" s="34">
        <f t="shared" si="55"/>
        <v>5.9705874964423913</v>
      </c>
      <c r="AQ89" s="17">
        <f t="shared" si="56"/>
        <v>1.9927736049475578E-2</v>
      </c>
      <c r="AR89" s="14">
        <f t="shared" si="57"/>
        <v>-0.15217919676224848</v>
      </c>
      <c r="AS89" s="8"/>
      <c r="AT89" s="8"/>
      <c r="AU89" s="8"/>
      <c r="AV89" s="8"/>
      <c r="AW89" s="8"/>
      <c r="AX89" s="8"/>
      <c r="AY89" s="93"/>
      <c r="AZ89" s="34"/>
      <c r="BA89" s="8"/>
      <c r="BB89" s="8"/>
      <c r="BC89" s="8"/>
      <c r="BD89" s="8"/>
      <c r="BE89" s="8"/>
      <c r="BF89" s="34"/>
      <c r="BG89" s="34"/>
      <c r="BH89" s="34"/>
      <c r="BI89" s="8"/>
      <c r="BJ89" s="34"/>
      <c r="BK89" s="94"/>
      <c r="BL89" s="94"/>
      <c r="BM89" s="49"/>
      <c r="BN89" s="49"/>
      <c r="BO89" s="49"/>
      <c r="BP89" s="50"/>
      <c r="BQ89" s="50"/>
      <c r="BR89" s="50"/>
      <c r="BS89" s="91"/>
      <c r="BT89" s="50"/>
      <c r="BU89" s="50"/>
      <c r="BV89" s="50"/>
      <c r="BW89" s="51"/>
      <c r="BX89" s="50"/>
      <c r="BY89" s="50"/>
      <c r="BZ89" s="54"/>
      <c r="CA89" s="54"/>
      <c r="CB89" s="54"/>
      <c r="CC89" s="54"/>
      <c r="CD89" s="54"/>
      <c r="CE89" s="54"/>
      <c r="CF89" s="54"/>
      <c r="CG89" s="51"/>
      <c r="CH89" s="50"/>
      <c r="CI89" s="50"/>
      <c r="CJ89" s="49"/>
      <c r="CK89" s="49"/>
      <c r="CL89" s="49"/>
      <c r="CM89" s="66"/>
      <c r="CN89" s="66"/>
      <c r="CO89" s="66"/>
      <c r="CP89" s="66"/>
      <c r="CQ89" s="66"/>
      <c r="CR89" s="66"/>
      <c r="CS89" s="66"/>
      <c r="CT89" s="49"/>
      <c r="CU89" s="55"/>
      <c r="CV89" s="55"/>
      <c r="CW89" s="55"/>
      <c r="CX89" s="55"/>
      <c r="CY89" s="50"/>
      <c r="CZ89" s="55"/>
      <c r="DA89" s="55"/>
      <c r="DB89" s="56"/>
      <c r="DC89" s="57"/>
      <c r="DD89" s="57"/>
      <c r="DE89" s="57"/>
      <c r="DF89" s="57"/>
      <c r="DG89" s="57"/>
      <c r="DH89" s="57"/>
      <c r="DI89" s="58"/>
      <c r="DJ89" s="54"/>
      <c r="DK89" s="56"/>
      <c r="DL89" s="49"/>
      <c r="DM89" s="49"/>
      <c r="DN89" s="49"/>
      <c r="DO89" s="56"/>
      <c r="DP89" s="56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81"/>
      <c r="ED89" s="81"/>
      <c r="EE89" s="81"/>
      <c r="EF89" s="81"/>
      <c r="EG89" s="81"/>
      <c r="EH89" s="81"/>
      <c r="EI89" s="81"/>
      <c r="EJ89" s="81"/>
      <c r="EK89" s="81"/>
      <c r="EL89" s="81"/>
      <c r="EM89" s="81"/>
      <c r="EN89" s="81"/>
      <c r="EO89" s="81"/>
      <c r="EP89" s="81"/>
      <c r="EQ89" s="81"/>
      <c r="ER89" s="81"/>
      <c r="ES89" s="81"/>
      <c r="ET89" s="81"/>
      <c r="EU89" s="81"/>
      <c r="EV89" s="81"/>
      <c r="EW89" s="81"/>
      <c r="EX89" s="81"/>
      <c r="EY89" s="81"/>
      <c r="EZ89" s="81"/>
      <c r="FA89" s="81"/>
      <c r="FB89" s="81"/>
      <c r="FC89" s="81"/>
      <c r="FD89" s="81"/>
      <c r="FE89" s="81"/>
      <c r="FF89" s="81"/>
      <c r="FG89" s="81"/>
    </row>
    <row r="90" spans="1:163">
      <c r="A90" s="2">
        <v>6</v>
      </c>
      <c r="B90" s="1" t="s">
        <v>122</v>
      </c>
      <c r="C90" s="133">
        <v>43752</v>
      </c>
      <c r="D90" s="1" t="s">
        <v>125</v>
      </c>
      <c r="E90" s="6" t="s">
        <v>98</v>
      </c>
      <c r="F90" s="1" t="s">
        <v>10</v>
      </c>
      <c r="G90" s="6" t="s">
        <v>78</v>
      </c>
      <c r="H90" s="6" t="s">
        <v>121</v>
      </c>
      <c r="I90" s="135">
        <v>28</v>
      </c>
      <c r="J90" s="1">
        <v>21</v>
      </c>
      <c r="K90" s="1">
        <v>481</v>
      </c>
      <c r="L90" s="1">
        <v>0</v>
      </c>
      <c r="M90" s="1">
        <v>275</v>
      </c>
      <c r="N90" s="1">
        <v>0</v>
      </c>
      <c r="O90" t="str">
        <f t="shared" si="30"/>
        <v>Cincinnati Bengals</v>
      </c>
      <c r="P90" t="str">
        <f t="shared" si="31"/>
        <v>Pittsburgh Steelers</v>
      </c>
      <c r="Q90">
        <f t="shared" si="32"/>
        <v>21</v>
      </c>
      <c r="R90">
        <f t="shared" si="33"/>
        <v>28</v>
      </c>
      <c r="S90" s="132">
        <f t="shared" si="34"/>
        <v>43752</v>
      </c>
      <c r="T90" s="83" t="str">
        <f t="shared" si="35"/>
        <v>Pittsburgh Steelers</v>
      </c>
      <c r="U90" s="84">
        <f t="shared" si="36"/>
        <v>28</v>
      </c>
      <c r="V90" s="83" t="str">
        <f t="shared" si="37"/>
        <v>Cincinnati Bengals</v>
      </c>
      <c r="W90" s="84">
        <f t="shared" si="38"/>
        <v>21</v>
      </c>
      <c r="X90" s="83">
        <f t="shared" si="39"/>
        <v>49</v>
      </c>
      <c r="Y90" s="84">
        <f t="shared" si="40"/>
        <v>-7</v>
      </c>
      <c r="Z90" s="85">
        <f t="shared" si="41"/>
        <v>-1.3373078423062015</v>
      </c>
      <c r="AA90" s="86">
        <f t="shared" si="42"/>
        <v>0.20795313152839134</v>
      </c>
      <c r="AB90" s="8">
        <f t="shared" si="43"/>
        <v>-0.81354394235601712</v>
      </c>
      <c r="AC90" s="34">
        <f t="shared" si="44"/>
        <v>16.552733913044761</v>
      </c>
      <c r="AD90" s="18">
        <f t="shared" si="45"/>
        <v>19.77817564818216</v>
      </c>
      <c r="AE90" s="85">
        <f t="shared" si="46"/>
        <v>0.23550602937523291</v>
      </c>
      <c r="AF90" s="8">
        <f t="shared" si="47"/>
        <v>0.55860588544591594</v>
      </c>
      <c r="AG90" s="8">
        <f t="shared" si="48"/>
        <v>0.14743557301092874</v>
      </c>
      <c r="AH90" s="34">
        <f t="shared" si="49"/>
        <v>23.930155480838547</v>
      </c>
      <c r="AI90" s="18">
        <f t="shared" si="50"/>
        <v>16.56363441014852</v>
      </c>
      <c r="AJ90" s="18">
        <f t="shared" si="51"/>
        <v>-7.3774215677937853</v>
      </c>
      <c r="AK90" s="18">
        <f t="shared" si="52"/>
        <v>-7.2105387443244959</v>
      </c>
      <c r="AL90" s="8">
        <f t="shared" si="53"/>
        <v>0</v>
      </c>
      <c r="AM90" s="48">
        <f t="shared" si="58"/>
        <v>0</v>
      </c>
      <c r="AN90" s="48">
        <f t="shared" si="59"/>
        <v>1</v>
      </c>
      <c r="AO90" s="19">
        <f t="shared" si="54"/>
        <v>0.27503269441502898</v>
      </c>
      <c r="AP90" s="34">
        <f t="shared" si="55"/>
        <v>-0.21053874432449593</v>
      </c>
      <c r="AQ90" s="17">
        <f t="shared" si="56"/>
        <v>7.5642982997190716E-2</v>
      </c>
      <c r="AR90" s="14">
        <f t="shared" si="57"/>
        <v>-0.32162872088917349</v>
      </c>
      <c r="AS90" s="8"/>
      <c r="AT90" s="8"/>
      <c r="AU90" s="8"/>
      <c r="AV90" s="8"/>
      <c r="AW90" s="8"/>
      <c r="AX90" s="8"/>
      <c r="AY90" s="93"/>
      <c r="AZ90" s="34"/>
      <c r="BA90" s="8"/>
      <c r="BB90" s="8"/>
      <c r="BC90" s="8"/>
      <c r="BD90" s="8"/>
      <c r="BE90" s="8"/>
      <c r="BF90" s="34"/>
      <c r="BG90" s="34"/>
      <c r="BH90" s="34"/>
      <c r="BI90" s="8"/>
      <c r="BJ90" s="34"/>
      <c r="BK90" s="94"/>
      <c r="BL90" s="94"/>
      <c r="BM90" s="49"/>
      <c r="BN90" s="49"/>
      <c r="BO90" s="49"/>
      <c r="BP90" s="50"/>
      <c r="BQ90" s="50"/>
      <c r="BR90" s="50"/>
      <c r="BS90" s="91"/>
      <c r="BT90" s="50"/>
      <c r="BU90" s="50"/>
      <c r="BV90" s="50"/>
      <c r="BW90" s="51"/>
      <c r="BX90" s="50"/>
      <c r="BY90" s="50"/>
      <c r="BZ90" s="54"/>
      <c r="CA90" s="54"/>
      <c r="CB90" s="54"/>
      <c r="CC90" s="54"/>
      <c r="CD90" s="54"/>
      <c r="CE90" s="54"/>
      <c r="CF90" s="54"/>
      <c r="CG90" s="51"/>
      <c r="CH90" s="50"/>
      <c r="CI90" s="50"/>
      <c r="CJ90" s="49"/>
      <c r="CK90" s="49"/>
      <c r="CL90" s="49"/>
      <c r="CM90" s="66"/>
      <c r="CN90" s="66"/>
      <c r="CO90" s="66"/>
      <c r="CP90" s="66"/>
      <c r="CQ90" s="66"/>
      <c r="CR90" s="66"/>
      <c r="CS90" s="66"/>
      <c r="CT90" s="49"/>
      <c r="CU90" s="55"/>
      <c r="CV90" s="55"/>
      <c r="CW90" s="55"/>
      <c r="CX90" s="55"/>
      <c r="CY90" s="50"/>
      <c r="CZ90" s="55"/>
      <c r="DA90" s="55"/>
      <c r="DB90" s="56"/>
      <c r="DC90" s="57"/>
      <c r="DD90" s="57"/>
      <c r="DE90" s="57"/>
      <c r="DF90" s="57"/>
      <c r="DG90" s="57"/>
      <c r="DH90" s="57"/>
      <c r="DI90" s="58"/>
      <c r="DJ90" s="54"/>
      <c r="DK90" s="56"/>
      <c r="DL90" s="49"/>
      <c r="DM90" s="49"/>
      <c r="DN90" s="49"/>
      <c r="DO90" s="56"/>
      <c r="DP90" s="56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81"/>
      <c r="ED90" s="81"/>
      <c r="EE90" s="81"/>
      <c r="EF90" s="81"/>
      <c r="EG90" s="81"/>
      <c r="EH90" s="81"/>
      <c r="EI90" s="81"/>
      <c r="EJ90" s="81"/>
      <c r="EK90" s="81"/>
      <c r="EL90" s="81"/>
      <c r="EM90" s="81"/>
      <c r="EN90" s="81"/>
      <c r="EO90" s="81"/>
      <c r="EP90" s="81"/>
      <c r="EQ90" s="81"/>
      <c r="ER90" s="81"/>
      <c r="ES90" s="81"/>
      <c r="ET90" s="81"/>
      <c r="EU90" s="81"/>
      <c r="EV90" s="81"/>
      <c r="EW90" s="81"/>
      <c r="EX90" s="81"/>
      <c r="EY90" s="81"/>
      <c r="EZ90" s="81"/>
      <c r="FA90" s="81"/>
      <c r="FB90" s="81"/>
      <c r="FC90" s="81"/>
      <c r="FD90" s="81"/>
      <c r="FE90" s="81"/>
      <c r="FF90" s="81"/>
      <c r="FG90" s="81"/>
    </row>
    <row r="91" spans="1:163">
      <c r="A91" s="2">
        <v>6</v>
      </c>
      <c r="B91" s="1" t="s">
        <v>122</v>
      </c>
      <c r="C91" s="133">
        <v>43752</v>
      </c>
      <c r="D91" s="1" t="s">
        <v>125</v>
      </c>
      <c r="E91" s="6" t="s">
        <v>73</v>
      </c>
      <c r="F91" s="1"/>
      <c r="G91" s="6" t="s">
        <v>101</v>
      </c>
      <c r="H91" s="6" t="s">
        <v>121</v>
      </c>
      <c r="I91" s="135">
        <v>34</v>
      </c>
      <c r="J91" s="1">
        <v>29</v>
      </c>
      <c r="K91" s="1">
        <v>417</v>
      </c>
      <c r="L91" s="1">
        <v>0</v>
      </c>
      <c r="M91" s="1">
        <v>510</v>
      </c>
      <c r="N91" s="1">
        <v>2</v>
      </c>
      <c r="O91" t="str">
        <f t="shared" si="30"/>
        <v>Atlanta Falcons</v>
      </c>
      <c r="P91" t="str">
        <f t="shared" si="31"/>
        <v>Tampa Bay Buccaneers</v>
      </c>
      <c r="Q91">
        <f t="shared" si="32"/>
        <v>34</v>
      </c>
      <c r="R91">
        <f t="shared" si="33"/>
        <v>29</v>
      </c>
      <c r="S91" s="132">
        <f t="shared" si="34"/>
        <v>43752</v>
      </c>
      <c r="T91" s="83" t="str">
        <f t="shared" si="35"/>
        <v>Tampa Bay Buccaneers</v>
      </c>
      <c r="U91" s="84">
        <f t="shared" si="36"/>
        <v>29</v>
      </c>
      <c r="V91" s="83" t="str">
        <f t="shared" si="37"/>
        <v>Atlanta Falcons</v>
      </c>
      <c r="W91" s="84">
        <f t="shared" si="38"/>
        <v>34</v>
      </c>
      <c r="X91" s="83">
        <f t="shared" si="39"/>
        <v>63</v>
      </c>
      <c r="Y91" s="84">
        <f t="shared" si="40"/>
        <v>5</v>
      </c>
      <c r="Z91" s="85">
        <f t="shared" si="41"/>
        <v>1.7374665220739072</v>
      </c>
      <c r="AA91" s="86">
        <f t="shared" si="42"/>
        <v>0.85036498070868305</v>
      </c>
      <c r="AB91" s="8">
        <f t="shared" si="43"/>
        <v>1.0380000354492576</v>
      </c>
      <c r="AC91" s="34">
        <f t="shared" si="44"/>
        <v>35.755100741813145</v>
      </c>
      <c r="AD91" s="18">
        <f t="shared" si="45"/>
        <v>3.0803786139130511</v>
      </c>
      <c r="AE91" s="85">
        <f t="shared" si="46"/>
        <v>1.4958605904543618</v>
      </c>
      <c r="AF91" s="8">
        <f t="shared" si="47"/>
        <v>0.81695628617439497</v>
      </c>
      <c r="AG91" s="8">
        <f t="shared" si="48"/>
        <v>0.90382646229256292</v>
      </c>
      <c r="AH91" s="34">
        <f t="shared" si="49"/>
        <v>31.498167346587113</v>
      </c>
      <c r="AI91" s="18">
        <f t="shared" si="50"/>
        <v>6.240840091554098</v>
      </c>
      <c r="AJ91" s="18">
        <f t="shared" si="51"/>
        <v>4.2569333952260315</v>
      </c>
      <c r="AK91" s="18">
        <f t="shared" si="52"/>
        <v>3.5763632022352381</v>
      </c>
      <c r="AL91" s="8">
        <f t="shared" si="53"/>
        <v>1</v>
      </c>
      <c r="AM91" s="48">
        <f t="shared" si="58"/>
        <v>1</v>
      </c>
      <c r="AN91" s="48">
        <f t="shared" si="59"/>
        <v>1</v>
      </c>
      <c r="AO91" s="19">
        <f t="shared" si="54"/>
        <v>0.61655109522467222</v>
      </c>
      <c r="AP91" s="34">
        <f t="shared" si="55"/>
        <v>-1.4236367977647619</v>
      </c>
      <c r="AQ91" s="17">
        <f t="shared" si="56"/>
        <v>0.1470330625733984</v>
      </c>
      <c r="AR91" s="14">
        <f t="shared" si="57"/>
        <v>-0.48361408029109521</v>
      </c>
      <c r="AS91" s="8"/>
      <c r="AT91" s="8"/>
      <c r="AU91" s="8"/>
      <c r="AV91" s="8"/>
      <c r="AW91" s="8"/>
      <c r="AX91" s="8"/>
      <c r="AY91" s="93"/>
      <c r="AZ91" s="34"/>
      <c r="BA91" s="8"/>
      <c r="BB91" s="8"/>
      <c r="BC91" s="8"/>
      <c r="BD91" s="8"/>
      <c r="BE91" s="8"/>
      <c r="BF91" s="34"/>
      <c r="BG91" s="34"/>
      <c r="BH91" s="34"/>
      <c r="BI91" s="8"/>
      <c r="BJ91" s="34"/>
      <c r="BK91" s="94"/>
      <c r="BL91" s="94"/>
      <c r="BM91" s="49"/>
      <c r="BN91" s="49"/>
      <c r="BO91" s="49"/>
      <c r="BP91" s="50"/>
      <c r="BQ91" s="50"/>
      <c r="BR91" s="50"/>
      <c r="BS91" s="91"/>
      <c r="BT91" s="50"/>
      <c r="BU91" s="50"/>
      <c r="BV91" s="50"/>
      <c r="BW91" s="51"/>
      <c r="BX91" s="50"/>
      <c r="BY91" s="50"/>
      <c r="BZ91" s="54"/>
      <c r="CA91" s="54"/>
      <c r="CB91" s="54"/>
      <c r="CC91" s="54"/>
      <c r="CD91" s="54"/>
      <c r="CE91" s="54"/>
      <c r="CF91" s="54"/>
      <c r="CG91" s="51"/>
      <c r="CH91" s="50"/>
      <c r="CI91" s="50"/>
      <c r="CJ91" s="49"/>
      <c r="CK91" s="49"/>
      <c r="CL91" s="49"/>
      <c r="CM91" s="66"/>
      <c r="CN91" s="66"/>
      <c r="CO91" s="66"/>
      <c r="CP91" s="66"/>
      <c r="CQ91" s="66"/>
      <c r="CR91" s="66"/>
      <c r="CS91" s="66"/>
      <c r="CT91" s="49"/>
      <c r="CU91" s="55"/>
      <c r="CV91" s="55"/>
      <c r="CW91" s="55"/>
      <c r="CX91" s="55"/>
      <c r="CY91" s="50"/>
      <c r="CZ91" s="55"/>
      <c r="DA91" s="55"/>
      <c r="DB91" s="56"/>
      <c r="DC91" s="57"/>
      <c r="DD91" s="57"/>
      <c r="DE91" s="57"/>
      <c r="DF91" s="57"/>
      <c r="DG91" s="57"/>
      <c r="DH91" s="57"/>
      <c r="DI91" s="58"/>
      <c r="DJ91" s="54"/>
      <c r="DK91" s="56"/>
      <c r="DL91" s="49"/>
      <c r="DM91" s="49"/>
      <c r="DN91" s="49"/>
      <c r="DO91" s="56"/>
      <c r="DP91" s="56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81"/>
      <c r="ED91" s="81"/>
      <c r="EE91" s="81"/>
      <c r="EF91" s="81"/>
      <c r="EG91" s="81"/>
      <c r="EH91" s="81"/>
      <c r="EI91" s="81"/>
      <c r="EJ91" s="81"/>
      <c r="EK91" s="81"/>
      <c r="EL91" s="81"/>
      <c r="EM91" s="81"/>
      <c r="EN91" s="81"/>
      <c r="EO91" s="81"/>
      <c r="EP91" s="81"/>
      <c r="EQ91" s="81"/>
      <c r="ER91" s="81"/>
      <c r="ES91" s="81"/>
      <c r="ET91" s="81"/>
      <c r="EU91" s="81"/>
      <c r="EV91" s="81"/>
      <c r="EW91" s="81"/>
      <c r="EX91" s="81"/>
      <c r="EY91" s="81"/>
      <c r="EZ91" s="81"/>
      <c r="FA91" s="81"/>
      <c r="FB91" s="81"/>
      <c r="FC91" s="81"/>
      <c r="FD91" s="81"/>
      <c r="FE91" s="81"/>
      <c r="FF91" s="81"/>
      <c r="FG91" s="81"/>
    </row>
    <row r="92" spans="1:163">
      <c r="A92" s="2">
        <v>6</v>
      </c>
      <c r="B92" s="1" t="s">
        <v>122</v>
      </c>
      <c r="C92" s="133">
        <v>43752</v>
      </c>
      <c r="D92" s="1" t="s">
        <v>125</v>
      </c>
      <c r="E92" s="6" t="s">
        <v>91</v>
      </c>
      <c r="F92" s="1"/>
      <c r="G92" s="6" t="s">
        <v>72</v>
      </c>
      <c r="H92" s="6" t="s">
        <v>121</v>
      </c>
      <c r="I92" s="135">
        <v>27</v>
      </c>
      <c r="J92" s="1">
        <v>17</v>
      </c>
      <c r="K92" s="1">
        <v>411</v>
      </c>
      <c r="L92" s="1">
        <v>2</v>
      </c>
      <c r="M92" s="1">
        <v>268</v>
      </c>
      <c r="N92" s="1">
        <v>2</v>
      </c>
      <c r="O92" t="str">
        <f t="shared" si="30"/>
        <v>Minnesota Vikings</v>
      </c>
      <c r="P92" t="str">
        <f t="shared" si="31"/>
        <v>Arizona Cardinals</v>
      </c>
      <c r="Q92">
        <f t="shared" si="32"/>
        <v>27</v>
      </c>
      <c r="R92">
        <f t="shared" si="33"/>
        <v>17</v>
      </c>
      <c r="S92" s="132">
        <f t="shared" si="34"/>
        <v>43752</v>
      </c>
      <c r="T92" s="83" t="str">
        <f t="shared" si="35"/>
        <v>Arizona Cardinals</v>
      </c>
      <c r="U92" s="84">
        <f t="shared" si="36"/>
        <v>17</v>
      </c>
      <c r="V92" s="83" t="str">
        <f t="shared" si="37"/>
        <v>Minnesota Vikings</v>
      </c>
      <c r="W92" s="84">
        <f t="shared" si="38"/>
        <v>27</v>
      </c>
      <c r="X92" s="83">
        <f t="shared" si="39"/>
        <v>44</v>
      </c>
      <c r="Y92" s="84">
        <f t="shared" si="40"/>
        <v>10</v>
      </c>
      <c r="Z92" s="85">
        <f t="shared" si="41"/>
        <v>0.88261597983517337</v>
      </c>
      <c r="AA92" s="86">
        <f t="shared" si="42"/>
        <v>0.70736402294011824</v>
      </c>
      <c r="AB92" s="8">
        <f t="shared" si="43"/>
        <v>0.54570031683200937</v>
      </c>
      <c r="AC92" s="34">
        <f t="shared" si="44"/>
        <v>30.64945923401956</v>
      </c>
      <c r="AD92" s="18">
        <f t="shared" si="45"/>
        <v>13.318552700770629</v>
      </c>
      <c r="AE92" s="85">
        <f t="shared" si="46"/>
        <v>-0.89395114814131227</v>
      </c>
      <c r="AF92" s="8">
        <f t="shared" si="47"/>
        <v>0.29029512264079155</v>
      </c>
      <c r="AG92" s="8">
        <f t="shared" si="48"/>
        <v>-0.55252275989235144</v>
      </c>
      <c r="AH92" s="34">
        <f t="shared" si="49"/>
        <v>16.926775292094344</v>
      </c>
      <c r="AI92" s="18">
        <f t="shared" si="50"/>
        <v>5.3618578478685829E-3</v>
      </c>
      <c r="AJ92" s="18">
        <f t="shared" si="51"/>
        <v>13.722683941925215</v>
      </c>
      <c r="AK92" s="18">
        <f t="shared" si="52"/>
        <v>12.352623108554582</v>
      </c>
      <c r="AL92" s="8">
        <f t="shared" si="53"/>
        <v>1</v>
      </c>
      <c r="AM92" s="48">
        <f t="shared" si="58"/>
        <v>1</v>
      </c>
      <c r="AN92" s="48">
        <f t="shared" si="59"/>
        <v>1</v>
      </c>
      <c r="AO92" s="19">
        <f t="shared" si="54"/>
        <v>0.84705299957969782</v>
      </c>
      <c r="AP92" s="34">
        <f t="shared" si="55"/>
        <v>2.3526231085545817</v>
      </c>
      <c r="AQ92" s="17">
        <f t="shared" si="56"/>
        <v>2.3392784937567915E-2</v>
      </c>
      <c r="AR92" s="14">
        <f t="shared" si="57"/>
        <v>-0.16599201299408756</v>
      </c>
      <c r="AS92" s="8"/>
      <c r="AT92" s="8"/>
      <c r="AU92" s="8"/>
      <c r="AV92" s="8"/>
      <c r="AW92" s="8"/>
      <c r="AX92" s="8"/>
      <c r="AY92" s="93"/>
      <c r="AZ92" s="34"/>
      <c r="BA92" s="8"/>
      <c r="BB92" s="8"/>
      <c r="BC92" s="8"/>
      <c r="BD92" s="8"/>
      <c r="BE92" s="8"/>
      <c r="BF92" s="34"/>
      <c r="BG92" s="34"/>
      <c r="BH92" s="34"/>
      <c r="BI92" s="8"/>
      <c r="BJ92" s="34"/>
      <c r="BK92" s="94"/>
      <c r="BL92" s="94"/>
      <c r="BM92" s="49"/>
      <c r="BN92" s="49"/>
      <c r="BO92" s="49"/>
      <c r="BP92" s="50"/>
      <c r="BQ92" s="50"/>
      <c r="BR92" s="50"/>
      <c r="BS92" s="91"/>
      <c r="BT92" s="50"/>
      <c r="BU92" s="50"/>
      <c r="BV92" s="50"/>
      <c r="BW92" s="51"/>
      <c r="BX92" s="50"/>
      <c r="BY92" s="50"/>
      <c r="BZ92" s="54"/>
      <c r="CA92" s="54"/>
      <c r="CB92" s="54"/>
      <c r="CC92" s="54"/>
      <c r="CD92" s="54"/>
      <c r="CE92" s="54"/>
      <c r="CF92" s="54"/>
      <c r="CG92" s="51"/>
      <c r="CH92" s="50"/>
      <c r="CI92" s="50"/>
      <c r="CJ92" s="49"/>
      <c r="CK92" s="49"/>
      <c r="CL92" s="49"/>
      <c r="CM92" s="66"/>
      <c r="CN92" s="66"/>
      <c r="CO92" s="66"/>
      <c r="CP92" s="66"/>
      <c r="CQ92" s="66"/>
      <c r="CR92" s="66"/>
      <c r="CS92" s="66"/>
      <c r="CT92" s="49"/>
      <c r="CU92" s="55"/>
      <c r="CV92" s="55"/>
      <c r="CW92" s="55"/>
      <c r="CX92" s="55"/>
      <c r="CY92" s="50"/>
      <c r="CZ92" s="55"/>
      <c r="DA92" s="55"/>
      <c r="DB92" s="56"/>
      <c r="DC92" s="57"/>
      <c r="DD92" s="57"/>
      <c r="DE92" s="57"/>
      <c r="DF92" s="57"/>
      <c r="DG92" s="57"/>
      <c r="DH92" s="57"/>
      <c r="DI92" s="58"/>
      <c r="DJ92" s="54"/>
      <c r="DK92" s="56"/>
      <c r="DL92" s="49"/>
      <c r="DM92" s="49"/>
      <c r="DN92" s="49"/>
      <c r="DO92" s="56"/>
      <c r="DP92" s="56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81"/>
      <c r="ED92" s="81"/>
      <c r="EE92" s="81"/>
      <c r="EF92" s="81"/>
      <c r="EG92" s="81"/>
      <c r="EH92" s="81"/>
      <c r="EI92" s="81"/>
      <c r="EJ92" s="81"/>
      <c r="EK92" s="81"/>
      <c r="EL92" s="81"/>
      <c r="EM92" s="81"/>
      <c r="EN92" s="81"/>
      <c r="EO92" s="81"/>
      <c r="EP92" s="81"/>
      <c r="EQ92" s="81"/>
      <c r="ER92" s="81"/>
      <c r="ES92" s="81"/>
      <c r="ET92" s="81"/>
      <c r="EU92" s="81"/>
      <c r="EV92" s="81"/>
      <c r="EW92" s="81"/>
      <c r="EX92" s="81"/>
      <c r="EY92" s="81"/>
      <c r="EZ92" s="81"/>
      <c r="FA92" s="81"/>
      <c r="FB92" s="81"/>
      <c r="FC92" s="81"/>
      <c r="FD92" s="81"/>
      <c r="FE92" s="81"/>
      <c r="FF92" s="81"/>
      <c r="FG92" s="81"/>
    </row>
    <row r="93" spans="1:163">
      <c r="A93" s="2">
        <v>6</v>
      </c>
      <c r="B93" s="1" t="s">
        <v>122</v>
      </c>
      <c r="C93" s="133">
        <v>43752</v>
      </c>
      <c r="D93" s="1" t="s">
        <v>125</v>
      </c>
      <c r="E93" s="6" t="s">
        <v>100</v>
      </c>
      <c r="F93" s="1" t="s">
        <v>10</v>
      </c>
      <c r="G93" s="6" t="s">
        <v>96</v>
      </c>
      <c r="H93" s="6" t="s">
        <v>121</v>
      </c>
      <c r="I93" s="135">
        <v>27</v>
      </c>
      <c r="J93" s="1">
        <v>3</v>
      </c>
      <c r="K93" s="1">
        <v>369</v>
      </c>
      <c r="L93" s="1">
        <v>1</v>
      </c>
      <c r="M93" s="1">
        <v>185</v>
      </c>
      <c r="N93" s="1">
        <v>2</v>
      </c>
      <c r="O93" t="str">
        <f t="shared" si="30"/>
        <v>Oakland Raiders</v>
      </c>
      <c r="P93" t="str">
        <f t="shared" si="31"/>
        <v>Seattle Seahawks</v>
      </c>
      <c r="Q93">
        <f t="shared" si="32"/>
        <v>3</v>
      </c>
      <c r="R93">
        <f t="shared" si="33"/>
        <v>27</v>
      </c>
      <c r="S93" s="132">
        <f t="shared" si="34"/>
        <v>43752</v>
      </c>
      <c r="T93" s="83" t="str">
        <f t="shared" si="35"/>
        <v>Seattle Seahawks</v>
      </c>
      <c r="U93" s="84">
        <f t="shared" si="36"/>
        <v>27</v>
      </c>
      <c r="V93" s="83" t="str">
        <f t="shared" si="37"/>
        <v>Oakland Raiders</v>
      </c>
      <c r="W93" s="84">
        <f t="shared" si="38"/>
        <v>3</v>
      </c>
      <c r="X93" s="83">
        <f t="shared" si="39"/>
        <v>30</v>
      </c>
      <c r="Y93" s="84">
        <f t="shared" si="40"/>
        <v>-24</v>
      </c>
      <c r="Z93" s="85">
        <f t="shared" si="41"/>
        <v>-0.92561680356190368</v>
      </c>
      <c r="AA93" s="86">
        <f t="shared" si="42"/>
        <v>0.28381481552995513</v>
      </c>
      <c r="AB93" s="8">
        <f t="shared" si="43"/>
        <v>-0.57154593647097407</v>
      </c>
      <c r="AC93" s="34">
        <f t="shared" si="44"/>
        <v>19.062495785589256</v>
      </c>
      <c r="AD93" s="18">
        <f t="shared" si="45"/>
        <v>258.0037708620726</v>
      </c>
      <c r="AE93" s="85">
        <f t="shared" si="46"/>
        <v>1.4804929781242515</v>
      </c>
      <c r="AF93" s="8">
        <f t="shared" si="47"/>
        <v>0.814647030592906</v>
      </c>
      <c r="AG93" s="8">
        <f t="shared" si="48"/>
        <v>0.89515181471052663</v>
      </c>
      <c r="AH93" s="34">
        <f t="shared" si="49"/>
        <v>31.411373815937388</v>
      </c>
      <c r="AI93" s="18">
        <f t="shared" si="50"/>
        <v>19.460218943937992</v>
      </c>
      <c r="AJ93" s="18">
        <f t="shared" si="51"/>
        <v>-12.348878030348132</v>
      </c>
      <c r="AK93" s="18">
        <f t="shared" si="52"/>
        <v>-11.81987149750406</v>
      </c>
      <c r="AL93" s="8">
        <f t="shared" si="53"/>
        <v>0</v>
      </c>
      <c r="AM93" s="48">
        <f t="shared" si="58"/>
        <v>0</v>
      </c>
      <c r="AN93" s="48">
        <f t="shared" si="59"/>
        <v>1</v>
      </c>
      <c r="AO93" s="19">
        <f t="shared" si="54"/>
        <v>0.16361283502025881</v>
      </c>
      <c r="AP93" s="34">
        <f t="shared" si="55"/>
        <v>12.18012850249594</v>
      </c>
      <c r="AQ93" s="17">
        <f t="shared" si="56"/>
        <v>2.6769159783366428E-2</v>
      </c>
      <c r="AR93" s="14">
        <f t="shared" si="57"/>
        <v>-0.17866365709807946</v>
      </c>
      <c r="AS93" s="8"/>
      <c r="AT93" s="8"/>
      <c r="AU93" s="8"/>
      <c r="AV93" s="8"/>
      <c r="AW93" s="8"/>
      <c r="AX93" s="8"/>
      <c r="AY93" s="93"/>
      <c r="AZ93" s="34"/>
      <c r="BA93" s="8"/>
      <c r="BB93" s="8"/>
      <c r="BC93" s="8"/>
      <c r="BD93" s="8"/>
      <c r="BE93" s="8"/>
      <c r="BF93" s="34"/>
      <c r="BG93" s="34"/>
      <c r="BH93" s="34"/>
      <c r="BI93" s="8"/>
      <c r="BJ93" s="34"/>
      <c r="BK93" s="94"/>
      <c r="BL93" s="94"/>
      <c r="BM93" s="49"/>
      <c r="BN93" s="49"/>
      <c r="BO93" s="49"/>
      <c r="BP93" s="50"/>
      <c r="BQ93" s="50"/>
      <c r="BR93" s="50"/>
      <c r="BS93" s="91"/>
      <c r="BT93" s="50"/>
      <c r="BU93" s="50"/>
      <c r="BV93" s="50"/>
      <c r="BW93" s="51"/>
      <c r="BX93" s="50"/>
      <c r="BY93" s="50"/>
      <c r="BZ93" s="54"/>
      <c r="CA93" s="54"/>
      <c r="CB93" s="54"/>
      <c r="CC93" s="54"/>
      <c r="CD93" s="54"/>
      <c r="CE93" s="54"/>
      <c r="CF93" s="54"/>
      <c r="CG93" s="51"/>
      <c r="CH93" s="50"/>
      <c r="CI93" s="50"/>
      <c r="CJ93" s="49"/>
      <c r="CK93" s="49"/>
      <c r="CL93" s="49"/>
      <c r="CM93" s="66"/>
      <c r="CN93" s="66"/>
      <c r="CO93" s="66"/>
      <c r="CP93" s="66"/>
      <c r="CQ93" s="66"/>
      <c r="CR93" s="66"/>
      <c r="CS93" s="66"/>
      <c r="CT93" s="49"/>
      <c r="CU93" s="55"/>
      <c r="CV93" s="55"/>
      <c r="CW93" s="55"/>
      <c r="CX93" s="55"/>
      <c r="CY93" s="50"/>
      <c r="CZ93" s="55"/>
      <c r="DA93" s="55"/>
      <c r="DB93" s="56"/>
      <c r="DC93" s="57"/>
      <c r="DD93" s="57"/>
      <c r="DE93" s="57"/>
      <c r="DF93" s="57"/>
      <c r="DG93" s="57"/>
      <c r="DH93" s="57"/>
      <c r="DI93" s="58"/>
      <c r="DJ93" s="54"/>
      <c r="DK93" s="56"/>
      <c r="DL93" s="49"/>
      <c r="DM93" s="49"/>
      <c r="DN93" s="49"/>
      <c r="DO93" s="56"/>
      <c r="DP93" s="56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81"/>
      <c r="ED93" s="81"/>
      <c r="EE93" s="81"/>
      <c r="EF93" s="81"/>
      <c r="EG93" s="81"/>
      <c r="EH93" s="81"/>
      <c r="EI93" s="81"/>
      <c r="EJ93" s="81"/>
      <c r="EK93" s="81"/>
      <c r="EL93" s="81"/>
      <c r="EM93" s="81"/>
      <c r="EN93" s="81"/>
      <c r="EO93" s="81"/>
      <c r="EP93" s="81"/>
      <c r="EQ93" s="81"/>
      <c r="ER93" s="81"/>
      <c r="ES93" s="81"/>
      <c r="ET93" s="81"/>
      <c r="EU93" s="81"/>
      <c r="EV93" s="81"/>
      <c r="EW93" s="81"/>
      <c r="EX93" s="81"/>
      <c r="EY93" s="81"/>
      <c r="EZ93" s="81"/>
      <c r="FA93" s="81"/>
      <c r="FB93" s="81"/>
      <c r="FC93" s="81"/>
      <c r="FD93" s="81"/>
      <c r="FE93" s="81"/>
      <c r="FF93" s="81"/>
      <c r="FG93" s="81"/>
    </row>
    <row r="94" spans="1:163">
      <c r="A94" s="2">
        <v>6</v>
      </c>
      <c r="B94" s="1" t="s">
        <v>122</v>
      </c>
      <c r="C94" s="133">
        <v>43752</v>
      </c>
      <c r="D94" s="1" t="s">
        <v>125</v>
      </c>
      <c r="E94" s="6" t="s">
        <v>95</v>
      </c>
      <c r="F94" s="1"/>
      <c r="G94" s="6" t="s">
        <v>85</v>
      </c>
      <c r="H94" s="6" t="s">
        <v>121</v>
      </c>
      <c r="I94" s="135">
        <v>42</v>
      </c>
      <c r="J94" s="1">
        <v>34</v>
      </c>
      <c r="K94" s="1">
        <v>374</v>
      </c>
      <c r="L94" s="1">
        <v>2</v>
      </c>
      <c r="M94" s="1">
        <v>428</v>
      </c>
      <c r="N94" s="1">
        <v>4</v>
      </c>
      <c r="O94" t="str">
        <f t="shared" si="30"/>
        <v>New York Jets</v>
      </c>
      <c r="P94" t="str">
        <f t="shared" si="31"/>
        <v>Indianapolis Colts</v>
      </c>
      <c r="Q94">
        <f t="shared" si="32"/>
        <v>42</v>
      </c>
      <c r="R94">
        <f t="shared" si="33"/>
        <v>34</v>
      </c>
      <c r="S94" s="132">
        <f t="shared" si="34"/>
        <v>43752</v>
      </c>
      <c r="T94" s="83" t="str">
        <f t="shared" si="35"/>
        <v>Indianapolis Colts</v>
      </c>
      <c r="U94" s="84">
        <f t="shared" si="36"/>
        <v>34</v>
      </c>
      <c r="V94" s="83" t="str">
        <f t="shared" si="37"/>
        <v>New York Jets</v>
      </c>
      <c r="W94" s="84">
        <f t="shared" si="38"/>
        <v>42</v>
      </c>
      <c r="X94" s="83">
        <f t="shared" si="39"/>
        <v>76</v>
      </c>
      <c r="Y94" s="84">
        <f t="shared" si="40"/>
        <v>8</v>
      </c>
      <c r="Z94" s="85">
        <f t="shared" si="41"/>
        <v>-0.60003012622945406</v>
      </c>
      <c r="AA94" s="86">
        <f t="shared" si="42"/>
        <v>0.35433680139792584</v>
      </c>
      <c r="AB94" s="8">
        <f t="shared" si="43"/>
        <v>-0.37363807464558385</v>
      </c>
      <c r="AC94" s="34">
        <f t="shared" si="44"/>
        <v>21.114998673245768</v>
      </c>
      <c r="AD94" s="18">
        <f t="shared" si="45"/>
        <v>436.18328041852601</v>
      </c>
      <c r="AE94" s="85">
        <f t="shared" si="46"/>
        <v>0.63265522826253973</v>
      </c>
      <c r="AF94" s="8">
        <f t="shared" si="47"/>
        <v>0.65309128311233089</v>
      </c>
      <c r="AG94" s="8">
        <f t="shared" si="48"/>
        <v>0.39367983115852201</v>
      </c>
      <c r="AH94" s="34">
        <f t="shared" si="49"/>
        <v>26.393933791684322</v>
      </c>
      <c r="AI94" s="18">
        <f t="shared" si="50"/>
        <v>57.852243165281635</v>
      </c>
      <c r="AJ94" s="18">
        <f t="shared" si="51"/>
        <v>-5.2789351184385538</v>
      </c>
      <c r="AK94" s="18">
        <f t="shared" si="52"/>
        <v>-5.2649072385530991</v>
      </c>
      <c r="AL94" s="8">
        <f t="shared" si="53"/>
        <v>1</v>
      </c>
      <c r="AM94" s="48">
        <f t="shared" si="58"/>
        <v>0</v>
      </c>
      <c r="AN94" s="48">
        <f t="shared" si="59"/>
        <v>0</v>
      </c>
      <c r="AO94" s="19">
        <f t="shared" si="54"/>
        <v>0.3312754502713986</v>
      </c>
      <c r="AP94" s="34">
        <f t="shared" si="55"/>
        <v>-13.2649072385531</v>
      </c>
      <c r="AQ94" s="17">
        <f t="shared" si="56"/>
        <v>0.44719252340972071</v>
      </c>
      <c r="AR94" s="14">
        <f t="shared" si="57"/>
        <v>-1.1048050736250601</v>
      </c>
      <c r="AS94" s="8"/>
      <c r="AT94" s="8"/>
      <c r="AU94" s="8"/>
      <c r="AV94" s="8"/>
      <c r="AW94" s="8"/>
      <c r="AX94" s="8"/>
      <c r="AY94" s="93"/>
      <c r="AZ94" s="34"/>
      <c r="BA94" s="8"/>
      <c r="BB94" s="8"/>
      <c r="BC94" s="8"/>
      <c r="BD94" s="8"/>
      <c r="BE94" s="8"/>
      <c r="BF94" s="34"/>
      <c r="BG94" s="34"/>
      <c r="BH94" s="34"/>
      <c r="BI94" s="8"/>
      <c r="BJ94" s="34"/>
      <c r="BK94" s="94"/>
      <c r="BL94" s="94"/>
      <c r="BM94" s="49"/>
      <c r="BN94" s="49"/>
      <c r="BO94" s="49"/>
      <c r="BP94" s="50"/>
      <c r="BQ94" s="50"/>
      <c r="BR94" s="50"/>
      <c r="BS94" s="91"/>
      <c r="BT94" s="50"/>
      <c r="BU94" s="50"/>
      <c r="BV94" s="50"/>
      <c r="BW94" s="51"/>
      <c r="BX94" s="50"/>
      <c r="BY94" s="50"/>
      <c r="BZ94" s="54"/>
      <c r="CA94" s="54"/>
      <c r="CB94" s="54"/>
      <c r="CC94" s="54"/>
      <c r="CD94" s="54"/>
      <c r="CE94" s="54"/>
      <c r="CF94" s="54"/>
      <c r="CG94" s="51"/>
      <c r="CH94" s="50"/>
      <c r="CI94" s="50"/>
      <c r="CJ94" s="49"/>
      <c r="CK94" s="49"/>
      <c r="CL94" s="49"/>
      <c r="CM94" s="66"/>
      <c r="CN94" s="66"/>
      <c r="CO94" s="66"/>
      <c r="CP94" s="66"/>
      <c r="CQ94" s="66"/>
      <c r="CR94" s="66"/>
      <c r="CS94" s="66"/>
      <c r="CT94" s="49"/>
      <c r="CU94" s="55"/>
      <c r="CV94" s="55"/>
      <c r="CW94" s="55"/>
      <c r="CX94" s="55"/>
      <c r="CY94" s="50"/>
      <c r="CZ94" s="55"/>
      <c r="DA94" s="55"/>
      <c r="DB94" s="56"/>
      <c r="DC94" s="57"/>
      <c r="DD94" s="57"/>
      <c r="DE94" s="57"/>
      <c r="DF94" s="57"/>
      <c r="DG94" s="57"/>
      <c r="DH94" s="57"/>
      <c r="DI94" s="58"/>
      <c r="DJ94" s="54"/>
      <c r="DK94" s="56"/>
      <c r="DL94" s="49"/>
      <c r="DM94" s="49"/>
      <c r="DN94" s="49"/>
      <c r="DO94" s="56"/>
      <c r="DP94" s="56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81"/>
      <c r="ED94" s="81"/>
      <c r="EE94" s="81"/>
      <c r="EF94" s="81"/>
      <c r="EG94" s="81"/>
      <c r="EH94" s="81"/>
      <c r="EI94" s="81"/>
      <c r="EJ94" s="81"/>
      <c r="EK94" s="81"/>
      <c r="EL94" s="81"/>
      <c r="EM94" s="81"/>
      <c r="EN94" s="81"/>
      <c r="EO94" s="81"/>
      <c r="EP94" s="81"/>
      <c r="EQ94" s="81"/>
      <c r="ER94" s="81"/>
      <c r="ES94" s="81"/>
      <c r="ET94" s="81"/>
      <c r="EU94" s="81"/>
      <c r="EV94" s="81"/>
      <c r="EW94" s="81"/>
      <c r="EX94" s="81"/>
      <c r="EY94" s="81"/>
      <c r="EZ94" s="81"/>
      <c r="FA94" s="81"/>
      <c r="FB94" s="81"/>
      <c r="FC94" s="81"/>
      <c r="FD94" s="81"/>
      <c r="FE94" s="81"/>
      <c r="FF94" s="81"/>
      <c r="FG94" s="81"/>
    </row>
    <row r="95" spans="1:163">
      <c r="A95" s="2">
        <v>6</v>
      </c>
      <c r="B95" s="1" t="s">
        <v>122</v>
      </c>
      <c r="C95" s="133">
        <v>43752</v>
      </c>
      <c r="D95" s="1" t="s">
        <v>125</v>
      </c>
      <c r="E95" s="6" t="s">
        <v>90</v>
      </c>
      <c r="F95" s="1"/>
      <c r="G95" s="6" t="s">
        <v>77</v>
      </c>
      <c r="H95" s="6" t="s">
        <v>121</v>
      </c>
      <c r="I95" s="135">
        <v>31</v>
      </c>
      <c r="J95" s="1">
        <v>28</v>
      </c>
      <c r="K95" s="1">
        <v>541</v>
      </c>
      <c r="L95" s="1">
        <v>3</v>
      </c>
      <c r="M95" s="1">
        <v>467</v>
      </c>
      <c r="N95" s="1">
        <v>3</v>
      </c>
      <c r="O95" t="str">
        <f t="shared" si="30"/>
        <v>Miami Dolphins</v>
      </c>
      <c r="P95" t="str">
        <f t="shared" si="31"/>
        <v>Chicago Bears</v>
      </c>
      <c r="Q95">
        <f t="shared" si="32"/>
        <v>31</v>
      </c>
      <c r="R95">
        <f t="shared" si="33"/>
        <v>28</v>
      </c>
      <c r="S95" s="132">
        <f t="shared" si="34"/>
        <v>43752</v>
      </c>
      <c r="T95" s="83" t="str">
        <f t="shared" si="35"/>
        <v>Chicago Bears</v>
      </c>
      <c r="U95" s="84">
        <f t="shared" si="36"/>
        <v>28</v>
      </c>
      <c r="V95" s="83" t="str">
        <f t="shared" si="37"/>
        <v>Miami Dolphins</v>
      </c>
      <c r="W95" s="84">
        <f t="shared" si="38"/>
        <v>31</v>
      </c>
      <c r="X95" s="83">
        <f t="shared" si="39"/>
        <v>59</v>
      </c>
      <c r="Y95" s="84">
        <f t="shared" si="40"/>
        <v>3</v>
      </c>
      <c r="Z95" s="85">
        <f t="shared" si="41"/>
        <v>-0.85663741788862291</v>
      </c>
      <c r="AA95" s="86">
        <f t="shared" si="42"/>
        <v>0.29804236384571581</v>
      </c>
      <c r="AB95" s="8">
        <f t="shared" si="43"/>
        <v>-0.5300392355265533</v>
      </c>
      <c r="AC95" s="34">
        <f t="shared" si="44"/>
        <v>19.492961876020178</v>
      </c>
      <c r="AD95" s="18">
        <f t="shared" si="45"/>
        <v>132.41192638672504</v>
      </c>
      <c r="AE95" s="85">
        <f t="shared" si="46"/>
        <v>1.1793311713457797</v>
      </c>
      <c r="AF95" s="8">
        <f t="shared" si="47"/>
        <v>0.76482752528236864</v>
      </c>
      <c r="AG95" s="8">
        <f t="shared" si="48"/>
        <v>0.72191790963029079</v>
      </c>
      <c r="AH95" s="34">
        <f t="shared" si="49"/>
        <v>29.678095073722083</v>
      </c>
      <c r="AI95" s="18">
        <f t="shared" si="50"/>
        <v>2.8160030764503245</v>
      </c>
      <c r="AJ95" s="18">
        <f t="shared" si="51"/>
        <v>-10.185133197701905</v>
      </c>
      <c r="AK95" s="18">
        <f t="shared" si="52"/>
        <v>-9.8137350661060623</v>
      </c>
      <c r="AL95" s="8">
        <f t="shared" si="53"/>
        <v>1</v>
      </c>
      <c r="AM95" s="48">
        <f t="shared" si="58"/>
        <v>0</v>
      </c>
      <c r="AN95" s="48">
        <f t="shared" si="59"/>
        <v>0</v>
      </c>
      <c r="AO95" s="19">
        <f t="shared" si="54"/>
        <v>0.20798461317987127</v>
      </c>
      <c r="AP95" s="34">
        <f t="shared" si="55"/>
        <v>-12.813735066106062</v>
      </c>
      <c r="AQ95" s="17">
        <f t="shared" si="56"/>
        <v>0.62728837295983819</v>
      </c>
      <c r="AR95" s="14">
        <f t="shared" si="57"/>
        <v>-1.5702911771138843</v>
      </c>
      <c r="AS95" s="8"/>
      <c r="AT95" s="8"/>
      <c r="AU95" s="8"/>
      <c r="AV95" s="8"/>
      <c r="AW95" s="8"/>
      <c r="AX95" s="8"/>
      <c r="AY95" s="93"/>
      <c r="AZ95" s="34"/>
      <c r="BA95" s="8"/>
      <c r="BB95" s="8"/>
      <c r="BC95" s="8"/>
      <c r="BD95" s="8"/>
      <c r="BE95" s="8"/>
      <c r="BF95" s="34"/>
      <c r="BG95" s="34"/>
      <c r="BH95" s="34"/>
      <c r="BI95" s="8"/>
      <c r="BJ95" s="34"/>
      <c r="BK95" s="94"/>
      <c r="BL95" s="94"/>
      <c r="BM95" s="49"/>
      <c r="BN95" s="49"/>
      <c r="BO95" s="49"/>
      <c r="BP95" s="50"/>
      <c r="BQ95" s="50"/>
      <c r="BR95" s="50"/>
      <c r="BS95" s="91"/>
      <c r="BT95" s="50"/>
      <c r="BU95" s="50"/>
      <c r="BV95" s="50"/>
      <c r="BW95" s="51"/>
      <c r="BX95" s="50"/>
      <c r="BY95" s="50"/>
      <c r="BZ95" s="54"/>
      <c r="CA95" s="54"/>
      <c r="CB95" s="54"/>
      <c r="CC95" s="54"/>
      <c r="CD95" s="54"/>
      <c r="CE95" s="54"/>
      <c r="CF95" s="54"/>
      <c r="CG95" s="51"/>
      <c r="CH95" s="50"/>
      <c r="CI95" s="50"/>
      <c r="CJ95" s="49"/>
      <c r="CK95" s="49"/>
      <c r="CL95" s="49"/>
      <c r="CM95" s="66"/>
      <c r="CN95" s="66"/>
      <c r="CO95" s="66"/>
      <c r="CP95" s="66"/>
      <c r="CQ95" s="66"/>
      <c r="CR95" s="66"/>
      <c r="CS95" s="66"/>
      <c r="CT95" s="49"/>
      <c r="CU95" s="55"/>
      <c r="CV95" s="55"/>
      <c r="CW95" s="55"/>
      <c r="CX95" s="55"/>
      <c r="CY95" s="50"/>
      <c r="CZ95" s="55"/>
      <c r="DA95" s="55"/>
      <c r="DB95" s="56"/>
      <c r="DC95" s="57"/>
      <c r="DD95" s="57"/>
      <c r="DE95" s="57"/>
      <c r="DF95" s="57"/>
      <c r="DG95" s="57"/>
      <c r="DH95" s="57"/>
      <c r="DI95" s="58"/>
      <c r="DJ95" s="54"/>
      <c r="DK95" s="56"/>
      <c r="DL95" s="49"/>
      <c r="DM95" s="49"/>
      <c r="DN95" s="49"/>
      <c r="DO95" s="56"/>
      <c r="DP95" s="56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1"/>
      <c r="ES95" s="81"/>
      <c r="ET95" s="81"/>
      <c r="EU95" s="81"/>
      <c r="EV95" s="81"/>
      <c r="EW95" s="81"/>
      <c r="EX95" s="81"/>
      <c r="EY95" s="81"/>
      <c r="EZ95" s="81"/>
      <c r="FA95" s="81"/>
      <c r="FB95" s="81"/>
      <c r="FC95" s="81"/>
      <c r="FD95" s="81"/>
      <c r="FE95" s="81"/>
      <c r="FF95" s="81"/>
      <c r="FG95" s="81"/>
    </row>
    <row r="96" spans="1:163">
      <c r="A96" s="2">
        <v>6</v>
      </c>
      <c r="B96" s="1" t="s">
        <v>122</v>
      </c>
      <c r="C96" s="133">
        <v>43752</v>
      </c>
      <c r="D96" s="1" t="s">
        <v>125</v>
      </c>
      <c r="E96" s="6" t="s">
        <v>103</v>
      </c>
      <c r="F96" s="1"/>
      <c r="G96" s="6" t="s">
        <v>76</v>
      </c>
      <c r="H96" s="6" t="s">
        <v>121</v>
      </c>
      <c r="I96" s="135">
        <v>23</v>
      </c>
      <c r="J96" s="1">
        <v>17</v>
      </c>
      <c r="K96" s="1">
        <v>288</v>
      </c>
      <c r="L96" s="1">
        <v>0</v>
      </c>
      <c r="M96" s="1">
        <v>350</v>
      </c>
      <c r="N96" s="1">
        <v>3</v>
      </c>
      <c r="O96" t="str">
        <f t="shared" si="30"/>
        <v>Washington Redskins</v>
      </c>
      <c r="P96" t="str">
        <f t="shared" si="31"/>
        <v>Carolina Panthers</v>
      </c>
      <c r="Q96">
        <f t="shared" si="32"/>
        <v>23</v>
      </c>
      <c r="R96">
        <f t="shared" si="33"/>
        <v>17</v>
      </c>
      <c r="S96" s="132">
        <f t="shared" si="34"/>
        <v>43752</v>
      </c>
      <c r="T96" s="83" t="str">
        <f t="shared" si="35"/>
        <v>Carolina Panthers</v>
      </c>
      <c r="U96" s="84">
        <f t="shared" si="36"/>
        <v>17</v>
      </c>
      <c r="V96" s="83" t="str">
        <f t="shared" si="37"/>
        <v>Washington Redskins</v>
      </c>
      <c r="W96" s="84">
        <f t="shared" si="38"/>
        <v>23</v>
      </c>
      <c r="X96" s="83">
        <f t="shared" si="39"/>
        <v>40</v>
      </c>
      <c r="Y96" s="84">
        <f t="shared" si="40"/>
        <v>6</v>
      </c>
      <c r="Z96" s="85">
        <f t="shared" si="41"/>
        <v>-0.26629202023672116</v>
      </c>
      <c r="AA96" s="86">
        <f t="shared" si="42"/>
        <v>0.43381762413797376</v>
      </c>
      <c r="AB96" s="8">
        <f t="shared" si="43"/>
        <v>-0.16666296407039011</v>
      </c>
      <c r="AC96" s="34">
        <f t="shared" si="44"/>
        <v>23.261538018425586</v>
      </c>
      <c r="AD96" s="18">
        <f t="shared" si="45"/>
        <v>6.8402135081982271E-2</v>
      </c>
      <c r="AE96" s="85">
        <f t="shared" si="46"/>
        <v>-3.496501560336629E-2</v>
      </c>
      <c r="AF96" s="8">
        <f t="shared" si="47"/>
        <v>0.49125963654364729</v>
      </c>
      <c r="AG96" s="8">
        <f t="shared" si="48"/>
        <v>-2.1910595162510774E-2</v>
      </c>
      <c r="AH96" s="34">
        <f t="shared" si="49"/>
        <v>22.235775196363115</v>
      </c>
      <c r="AI96" s="18">
        <f t="shared" si="50"/>
        <v>27.413341906851212</v>
      </c>
      <c r="AJ96" s="18">
        <f t="shared" si="51"/>
        <v>1.0257628220624717</v>
      </c>
      <c r="AK96" s="18">
        <f t="shared" si="52"/>
        <v>0.58055292688175719</v>
      </c>
      <c r="AL96" s="8">
        <f t="shared" si="53"/>
        <v>1</v>
      </c>
      <c r="AM96" s="48">
        <f t="shared" si="58"/>
        <v>1</v>
      </c>
      <c r="AN96" s="48">
        <f t="shared" si="59"/>
        <v>1</v>
      </c>
      <c r="AO96" s="19">
        <f t="shared" si="54"/>
        <v>0.51918988348693973</v>
      </c>
      <c r="AP96" s="34">
        <f t="shared" si="55"/>
        <v>-5.4194470731182429</v>
      </c>
      <c r="AQ96" s="17">
        <f t="shared" si="56"/>
        <v>0.2311783681413026</v>
      </c>
      <c r="AR96" s="14">
        <f t="shared" si="57"/>
        <v>-0.65548559859152633</v>
      </c>
      <c r="AS96" s="8"/>
      <c r="AT96" s="8"/>
      <c r="AU96" s="8"/>
      <c r="AV96" s="8"/>
      <c r="AW96" s="8"/>
      <c r="AX96" s="8"/>
      <c r="AY96" s="93"/>
      <c r="AZ96" s="34"/>
      <c r="BA96" s="8"/>
      <c r="BB96" s="8"/>
      <c r="BC96" s="8"/>
      <c r="BD96" s="8"/>
      <c r="BE96" s="8"/>
      <c r="BF96" s="34"/>
      <c r="BG96" s="34"/>
      <c r="BH96" s="34"/>
      <c r="BI96" s="8"/>
      <c r="BJ96" s="34"/>
      <c r="BK96" s="94"/>
      <c r="BL96" s="94"/>
      <c r="BM96" s="49"/>
      <c r="BN96" s="49"/>
      <c r="BO96" s="49"/>
      <c r="BP96" s="50"/>
      <c r="BQ96" s="50"/>
      <c r="BR96" s="50"/>
      <c r="BS96" s="91"/>
      <c r="BT96" s="50"/>
      <c r="BU96" s="50"/>
      <c r="BV96" s="50"/>
      <c r="BW96" s="51"/>
      <c r="BX96" s="50"/>
      <c r="BY96" s="50"/>
      <c r="BZ96" s="54"/>
      <c r="CA96" s="54"/>
      <c r="CB96" s="54"/>
      <c r="CC96" s="54"/>
      <c r="CD96" s="54"/>
      <c r="CE96" s="54"/>
      <c r="CF96" s="54"/>
      <c r="CG96" s="51"/>
      <c r="CH96" s="50"/>
      <c r="CI96" s="50"/>
      <c r="CJ96" s="49"/>
      <c r="CK96" s="49"/>
      <c r="CL96" s="49"/>
      <c r="CM96" s="66"/>
      <c r="CN96" s="66"/>
      <c r="CO96" s="66"/>
      <c r="CP96" s="66"/>
      <c r="CQ96" s="66"/>
      <c r="CR96" s="66"/>
      <c r="CS96" s="66"/>
      <c r="CT96" s="49"/>
      <c r="CU96" s="55"/>
      <c r="CV96" s="55"/>
      <c r="CW96" s="55"/>
      <c r="CX96" s="55"/>
      <c r="CY96" s="50"/>
      <c r="CZ96" s="55"/>
      <c r="DA96" s="55"/>
      <c r="DB96" s="56"/>
      <c r="DC96" s="57"/>
      <c r="DD96" s="57"/>
      <c r="DE96" s="57"/>
      <c r="DF96" s="57"/>
      <c r="DG96" s="57"/>
      <c r="DH96" s="57"/>
      <c r="DI96" s="58"/>
      <c r="DJ96" s="54"/>
      <c r="DK96" s="56"/>
      <c r="DL96" s="49"/>
      <c r="DM96" s="49"/>
      <c r="DN96" s="49"/>
      <c r="DO96" s="56"/>
      <c r="DP96" s="56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81"/>
      <c r="ED96" s="81"/>
      <c r="EE96" s="81"/>
      <c r="EF96" s="81"/>
      <c r="EG96" s="81"/>
      <c r="EH96" s="81"/>
      <c r="EI96" s="81"/>
      <c r="EJ96" s="81"/>
      <c r="EK96" s="81"/>
      <c r="EL96" s="81"/>
      <c r="EM96" s="81"/>
      <c r="EN96" s="81"/>
      <c r="EO96" s="81"/>
      <c r="EP96" s="81"/>
      <c r="EQ96" s="81"/>
      <c r="ER96" s="81"/>
      <c r="ES96" s="81"/>
      <c r="ET96" s="81"/>
      <c r="EU96" s="81"/>
      <c r="EV96" s="81"/>
      <c r="EW96" s="81"/>
      <c r="EX96" s="81"/>
      <c r="EY96" s="81"/>
      <c r="EZ96" s="81"/>
      <c r="FA96" s="81"/>
      <c r="FB96" s="81"/>
      <c r="FC96" s="81"/>
      <c r="FD96" s="81"/>
      <c r="FE96" s="81"/>
      <c r="FF96" s="81"/>
      <c r="FG96" s="81"/>
    </row>
    <row r="97" spans="1:163">
      <c r="A97" s="2">
        <v>6</v>
      </c>
      <c r="B97" s="1" t="s">
        <v>126</v>
      </c>
      <c r="C97" s="133">
        <v>43753</v>
      </c>
      <c r="D97" s="1" t="s">
        <v>129</v>
      </c>
      <c r="E97" s="6" t="s">
        <v>83</v>
      </c>
      <c r="F97" s="1"/>
      <c r="G97" s="6" t="s">
        <v>99</v>
      </c>
      <c r="H97" s="6" t="s">
        <v>121</v>
      </c>
      <c r="I97" s="135">
        <v>33</v>
      </c>
      <c r="J97" s="1">
        <v>30</v>
      </c>
      <c r="K97" s="1">
        <v>521</v>
      </c>
      <c r="L97" s="1">
        <v>0</v>
      </c>
      <c r="M97" s="1">
        <v>401</v>
      </c>
      <c r="N97" s="1">
        <v>3</v>
      </c>
      <c r="O97" t="str">
        <f t="shared" si="30"/>
        <v>Green Bay Packers</v>
      </c>
      <c r="P97" t="str">
        <f t="shared" si="31"/>
        <v>San Francisco 49ers</v>
      </c>
      <c r="Q97">
        <f t="shared" si="32"/>
        <v>33</v>
      </c>
      <c r="R97">
        <f t="shared" si="33"/>
        <v>30</v>
      </c>
      <c r="S97" s="132">
        <f t="shared" si="34"/>
        <v>43753</v>
      </c>
      <c r="T97" s="83" t="str">
        <f t="shared" si="35"/>
        <v>San Francisco 49ers</v>
      </c>
      <c r="U97" s="84">
        <f t="shared" si="36"/>
        <v>30</v>
      </c>
      <c r="V97" s="83" t="str">
        <f t="shared" si="37"/>
        <v>Green Bay Packers</v>
      </c>
      <c r="W97" s="84">
        <f t="shared" si="38"/>
        <v>33</v>
      </c>
      <c r="X97" s="83">
        <f t="shared" si="39"/>
        <v>63</v>
      </c>
      <c r="Y97" s="84">
        <f t="shared" si="40"/>
        <v>3</v>
      </c>
      <c r="Z97" s="85">
        <f t="shared" si="41"/>
        <v>0.55569844952917902</v>
      </c>
      <c r="AA97" s="86">
        <f t="shared" si="42"/>
        <v>0.63545666150133928</v>
      </c>
      <c r="AB97" s="8">
        <f t="shared" si="43"/>
        <v>0.34634071050933424</v>
      </c>
      <c r="AC97" s="34">
        <f t="shared" si="44"/>
        <v>28.5819003008612</v>
      </c>
      <c r="AD97" s="18">
        <f t="shared" si="45"/>
        <v>19.519604951530354</v>
      </c>
      <c r="AE97" s="85">
        <f t="shared" si="46"/>
        <v>-0.27866220255701757</v>
      </c>
      <c r="AF97" s="8">
        <f t="shared" si="47"/>
        <v>0.43078178539570205</v>
      </c>
      <c r="AG97" s="8">
        <f t="shared" si="48"/>
        <v>-0.17438414891536386</v>
      </c>
      <c r="AH97" s="34">
        <f t="shared" si="49"/>
        <v>20.71021258004134</v>
      </c>
      <c r="AI97" s="18">
        <f t="shared" si="50"/>
        <v>86.300150308022182</v>
      </c>
      <c r="AJ97" s="18">
        <f t="shared" si="51"/>
        <v>7.8716877208198603</v>
      </c>
      <c r="AK97" s="18">
        <f t="shared" si="52"/>
        <v>6.9278167718590513</v>
      </c>
      <c r="AL97" s="8">
        <f t="shared" si="53"/>
        <v>1</v>
      </c>
      <c r="AM97" s="48">
        <f t="shared" si="58"/>
        <v>1</v>
      </c>
      <c r="AN97" s="48">
        <f t="shared" si="59"/>
        <v>1</v>
      </c>
      <c r="AO97" s="19">
        <f t="shared" si="54"/>
        <v>0.71709326569210341</v>
      </c>
      <c r="AP97" s="34">
        <f t="shared" si="55"/>
        <v>3.9278167718590513</v>
      </c>
      <c r="AQ97" s="17">
        <f t="shared" si="56"/>
        <v>8.0036220316758791E-2</v>
      </c>
      <c r="AR97" s="14">
        <f t="shared" si="57"/>
        <v>-0.33254936916809935</v>
      </c>
      <c r="AS97" s="8"/>
      <c r="AT97" s="8"/>
      <c r="AU97" s="8"/>
      <c r="AV97" s="8"/>
      <c r="AW97" s="8"/>
      <c r="AX97" s="8"/>
      <c r="AY97" s="93"/>
      <c r="AZ97" s="34"/>
      <c r="BA97" s="8"/>
      <c r="BB97" s="8"/>
      <c r="BC97" s="8"/>
      <c r="BD97" s="8"/>
      <c r="BE97" s="8"/>
      <c r="BF97" s="34"/>
      <c r="BG97" s="34"/>
      <c r="BH97" s="34"/>
      <c r="BI97" s="8"/>
      <c r="BJ97" s="34"/>
      <c r="BK97" s="94"/>
      <c r="BL97" s="94"/>
      <c r="BM97" s="49"/>
      <c r="BN97" s="49"/>
      <c r="BO97" s="49"/>
      <c r="BP97" s="50"/>
      <c r="BQ97" s="50"/>
      <c r="BR97" s="50"/>
      <c r="BS97" s="91"/>
      <c r="BT97" s="50"/>
      <c r="BU97" s="50"/>
      <c r="BV97" s="50"/>
      <c r="BW97" s="51"/>
      <c r="BX97" s="50"/>
      <c r="BY97" s="50"/>
      <c r="BZ97" s="54"/>
      <c r="CA97" s="54"/>
      <c r="CB97" s="54"/>
      <c r="CC97" s="54"/>
      <c r="CD97" s="54"/>
      <c r="CE97" s="54"/>
      <c r="CF97" s="54"/>
      <c r="CG97" s="51"/>
      <c r="CH97" s="50"/>
      <c r="CI97" s="50"/>
      <c r="CJ97" s="49"/>
      <c r="CK97" s="49"/>
      <c r="CL97" s="49"/>
      <c r="CM97" s="66"/>
      <c r="CN97" s="66"/>
      <c r="CO97" s="66"/>
      <c r="CP97" s="66"/>
      <c r="CQ97" s="66"/>
      <c r="CR97" s="66"/>
      <c r="CS97" s="66"/>
      <c r="CT97" s="49"/>
      <c r="CU97" s="55"/>
      <c r="CV97" s="55"/>
      <c r="CW97" s="55"/>
      <c r="CX97" s="55"/>
      <c r="CY97" s="50"/>
      <c r="CZ97" s="55"/>
      <c r="DA97" s="55"/>
      <c r="DB97" s="56"/>
      <c r="DC97" s="57"/>
      <c r="DD97" s="57"/>
      <c r="DE97" s="57"/>
      <c r="DF97" s="57"/>
      <c r="DG97" s="57"/>
      <c r="DH97" s="57"/>
      <c r="DI97" s="58"/>
      <c r="DJ97" s="54"/>
      <c r="DK97" s="56"/>
      <c r="DL97" s="49"/>
      <c r="DM97" s="49"/>
      <c r="DN97" s="49"/>
      <c r="DO97" s="56"/>
      <c r="DP97" s="56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81"/>
      <c r="ED97" s="81"/>
      <c r="EE97" s="81"/>
      <c r="EF97" s="81"/>
      <c r="EG97" s="81"/>
      <c r="EH97" s="81"/>
      <c r="EI97" s="81"/>
      <c r="EJ97" s="81"/>
      <c r="EK97" s="81"/>
      <c r="EL97" s="81"/>
      <c r="EM97" s="81"/>
      <c r="EN97" s="81"/>
      <c r="EO97" s="81"/>
      <c r="EP97" s="81"/>
      <c r="EQ97" s="81"/>
      <c r="ER97" s="81"/>
      <c r="ES97" s="81"/>
      <c r="ET97" s="81"/>
      <c r="EU97" s="81"/>
      <c r="EV97" s="81"/>
      <c r="EW97" s="81"/>
      <c r="EX97" s="81"/>
      <c r="EY97" s="81"/>
      <c r="EZ97" s="81"/>
      <c r="FA97" s="81"/>
      <c r="FB97" s="81"/>
      <c r="FC97" s="81"/>
      <c r="FD97" s="81"/>
      <c r="FE97" s="81"/>
      <c r="FF97" s="81"/>
      <c r="FG97" s="81"/>
    </row>
    <row r="98" spans="1:163">
      <c r="A98" s="2">
        <v>7</v>
      </c>
      <c r="B98" s="1" t="s">
        <v>119</v>
      </c>
      <c r="C98" s="133">
        <v>43756</v>
      </c>
      <c r="D98" s="1" t="s">
        <v>120</v>
      </c>
      <c r="E98" s="6" t="s">
        <v>81</v>
      </c>
      <c r="F98" s="1" t="s">
        <v>10</v>
      </c>
      <c r="G98" s="6" t="s">
        <v>72</v>
      </c>
      <c r="H98" s="6" t="s">
        <v>121</v>
      </c>
      <c r="I98" s="135">
        <v>45</v>
      </c>
      <c r="J98" s="1">
        <v>10</v>
      </c>
      <c r="K98" s="1">
        <v>309</v>
      </c>
      <c r="L98" s="1">
        <v>1</v>
      </c>
      <c r="M98" s="1">
        <v>223</v>
      </c>
      <c r="N98" s="1">
        <v>5</v>
      </c>
      <c r="O98" t="str">
        <f t="shared" si="30"/>
        <v>Arizona Cardinals</v>
      </c>
      <c r="P98" t="str">
        <f t="shared" si="31"/>
        <v>Denver Broncos</v>
      </c>
      <c r="Q98">
        <f t="shared" si="32"/>
        <v>10</v>
      </c>
      <c r="R98">
        <f t="shared" si="33"/>
        <v>45</v>
      </c>
      <c r="S98" s="132">
        <f t="shared" si="34"/>
        <v>43756</v>
      </c>
      <c r="T98" s="83" t="str">
        <f t="shared" si="35"/>
        <v>Denver Broncos</v>
      </c>
      <c r="U98" s="84">
        <f t="shared" si="36"/>
        <v>45</v>
      </c>
      <c r="V98" s="83" t="str">
        <f t="shared" si="37"/>
        <v>Arizona Cardinals</v>
      </c>
      <c r="W98" s="84">
        <f t="shared" si="38"/>
        <v>10</v>
      </c>
      <c r="X98" s="83">
        <f t="shared" si="39"/>
        <v>55</v>
      </c>
      <c r="Y98" s="84">
        <f t="shared" si="40"/>
        <v>-35</v>
      </c>
      <c r="Z98" s="85">
        <f t="shared" si="41"/>
        <v>-1.4255774386009565</v>
      </c>
      <c r="AA98" s="86">
        <f t="shared" si="42"/>
        <v>0.1937887059578226</v>
      </c>
      <c r="AB98" s="8">
        <f t="shared" si="43"/>
        <v>-0.86401907514646181</v>
      </c>
      <c r="AC98" s="34">
        <f t="shared" si="44"/>
        <v>16.029256195425653</v>
      </c>
      <c r="AD98" s="18">
        <f t="shared" si="45"/>
        <v>36.351930270078618</v>
      </c>
      <c r="AE98" s="85">
        <f t="shared" si="46"/>
        <v>0.64842045252469205</v>
      </c>
      <c r="AF98" s="8">
        <f t="shared" si="47"/>
        <v>0.65665442703505394</v>
      </c>
      <c r="AG98" s="8">
        <f t="shared" si="48"/>
        <v>0.40334948058775644</v>
      </c>
      <c r="AH98" s="34">
        <f t="shared" si="49"/>
        <v>26.490682738102194</v>
      </c>
      <c r="AI98" s="18">
        <f t="shared" si="50"/>
        <v>342.5948255015881</v>
      </c>
      <c r="AJ98" s="18">
        <f t="shared" si="51"/>
        <v>-10.461426542676541</v>
      </c>
      <c r="AK98" s="18">
        <f t="shared" si="52"/>
        <v>-10.069903047072909</v>
      </c>
      <c r="AL98" s="8">
        <f t="shared" si="53"/>
        <v>0</v>
      </c>
      <c r="AM98" s="48">
        <f t="shared" si="58"/>
        <v>0</v>
      </c>
      <c r="AN98" s="48">
        <f t="shared" si="59"/>
        <v>1</v>
      </c>
      <c r="AO98" s="19">
        <f t="shared" si="54"/>
        <v>0.20195256991607979</v>
      </c>
      <c r="AP98" s="34">
        <f t="shared" si="55"/>
        <v>24.930096952927091</v>
      </c>
      <c r="AQ98" s="17">
        <f t="shared" si="56"/>
        <v>4.0784840495709095E-2</v>
      </c>
      <c r="AR98" s="14">
        <f t="shared" si="57"/>
        <v>-0.22558724710320024</v>
      </c>
      <c r="AS98" s="8"/>
      <c r="AT98" s="8"/>
      <c r="AU98" s="8"/>
      <c r="AV98" s="8"/>
      <c r="AW98" s="8"/>
      <c r="AX98" s="8"/>
      <c r="AY98" s="93"/>
      <c r="AZ98" s="34"/>
      <c r="BA98" s="8"/>
      <c r="BB98" s="8"/>
      <c r="BC98" s="8"/>
      <c r="BD98" s="8"/>
      <c r="BE98" s="8"/>
      <c r="BF98" s="34"/>
      <c r="BG98" s="34"/>
      <c r="BH98" s="34"/>
      <c r="BI98" s="8"/>
      <c r="BJ98" s="34"/>
      <c r="BK98" s="94"/>
      <c r="BL98" s="94"/>
      <c r="BM98" s="49"/>
      <c r="BN98" s="49"/>
      <c r="BO98" s="49"/>
      <c r="BP98" s="50"/>
      <c r="BQ98" s="50"/>
      <c r="BR98" s="50"/>
      <c r="BS98" s="91"/>
      <c r="BT98" s="50"/>
      <c r="BU98" s="50"/>
      <c r="BV98" s="50"/>
      <c r="BW98" s="51"/>
      <c r="BX98" s="50"/>
      <c r="BY98" s="50"/>
      <c r="BZ98" s="54"/>
      <c r="CA98" s="54"/>
      <c r="CB98" s="54"/>
      <c r="CC98" s="54"/>
      <c r="CD98" s="54"/>
      <c r="CE98" s="54"/>
      <c r="CF98" s="54"/>
      <c r="CG98" s="51"/>
      <c r="CH98" s="50"/>
      <c r="CI98" s="50"/>
      <c r="CJ98" s="49"/>
      <c r="CK98" s="49"/>
      <c r="CL98" s="49"/>
      <c r="CM98" s="66"/>
      <c r="CN98" s="66"/>
      <c r="CO98" s="66"/>
      <c r="CP98" s="66"/>
      <c r="CQ98" s="66"/>
      <c r="CR98" s="66"/>
      <c r="CS98" s="66"/>
      <c r="CT98" s="49"/>
      <c r="CU98" s="55"/>
      <c r="CV98" s="55"/>
      <c r="CW98" s="55"/>
      <c r="CX98" s="55"/>
      <c r="CY98" s="50"/>
      <c r="CZ98" s="55"/>
      <c r="DA98" s="55"/>
      <c r="DB98" s="56"/>
      <c r="DC98" s="57"/>
      <c r="DD98" s="57"/>
      <c r="DE98" s="57"/>
      <c r="DF98" s="57"/>
      <c r="DG98" s="57"/>
      <c r="DH98" s="57"/>
      <c r="DI98" s="58"/>
      <c r="DJ98" s="54"/>
      <c r="DK98" s="56"/>
      <c r="DL98" s="49"/>
      <c r="DM98" s="49"/>
      <c r="DN98" s="49"/>
      <c r="DO98" s="56"/>
      <c r="DP98" s="56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81"/>
      <c r="ED98" s="81"/>
      <c r="EE98" s="81"/>
      <c r="EF98" s="81"/>
      <c r="EG98" s="81"/>
      <c r="EH98" s="81"/>
      <c r="EI98" s="81"/>
      <c r="EJ98" s="81"/>
      <c r="EK98" s="81"/>
      <c r="EL98" s="81"/>
      <c r="EM98" s="81"/>
      <c r="EN98" s="81"/>
      <c r="EO98" s="81"/>
      <c r="EP98" s="81"/>
      <c r="EQ98" s="81"/>
      <c r="ER98" s="81"/>
      <c r="ES98" s="81"/>
      <c r="ET98" s="81"/>
      <c r="EU98" s="81"/>
      <c r="EV98" s="81"/>
      <c r="EW98" s="81"/>
      <c r="EX98" s="81"/>
      <c r="EY98" s="81"/>
      <c r="EZ98" s="81"/>
      <c r="FA98" s="81"/>
      <c r="FB98" s="81"/>
      <c r="FC98" s="81"/>
      <c r="FD98" s="81"/>
      <c r="FE98" s="81"/>
      <c r="FF98" s="81"/>
      <c r="FG98" s="81"/>
    </row>
    <row r="99" spans="1:163">
      <c r="A99" s="2">
        <v>7</v>
      </c>
      <c r="B99" s="1" t="s">
        <v>122</v>
      </c>
      <c r="C99" s="133">
        <v>43759</v>
      </c>
      <c r="D99" s="1" t="s">
        <v>120</v>
      </c>
      <c r="E99" s="6" t="s">
        <v>87</v>
      </c>
      <c r="F99" s="1"/>
      <c r="G99" s="6" t="s">
        <v>78</v>
      </c>
      <c r="H99" s="6" t="s">
        <v>121</v>
      </c>
      <c r="I99" s="135">
        <v>45</v>
      </c>
      <c r="J99" s="1">
        <v>10</v>
      </c>
      <c r="K99" s="1">
        <v>551</v>
      </c>
      <c r="L99" s="1">
        <v>1</v>
      </c>
      <c r="M99" s="1">
        <v>239</v>
      </c>
      <c r="N99" s="1">
        <v>1</v>
      </c>
      <c r="O99" t="str">
        <f t="shared" si="30"/>
        <v>Kansas City Chiefs</v>
      </c>
      <c r="P99" t="str">
        <f t="shared" si="31"/>
        <v>Cincinnati Bengals</v>
      </c>
      <c r="Q99">
        <f t="shared" si="32"/>
        <v>45</v>
      </c>
      <c r="R99">
        <f t="shared" si="33"/>
        <v>10</v>
      </c>
      <c r="S99" s="132">
        <f t="shared" si="34"/>
        <v>43759</v>
      </c>
      <c r="T99" s="83" t="str">
        <f t="shared" si="35"/>
        <v>Cincinnati Bengals</v>
      </c>
      <c r="U99" s="84">
        <f t="shared" si="36"/>
        <v>10</v>
      </c>
      <c r="V99" s="83" t="str">
        <f t="shared" si="37"/>
        <v>Kansas City Chiefs</v>
      </c>
      <c r="W99" s="84">
        <f t="shared" si="38"/>
        <v>45</v>
      </c>
      <c r="X99" s="83">
        <f t="shared" si="39"/>
        <v>55</v>
      </c>
      <c r="Y99" s="84">
        <f t="shared" si="40"/>
        <v>35</v>
      </c>
      <c r="Z99" s="85">
        <f t="shared" si="41"/>
        <v>8.7067228067507163E-2</v>
      </c>
      <c r="AA99" s="86">
        <f t="shared" si="42"/>
        <v>0.52175306679267819</v>
      </c>
      <c r="AB99" s="8">
        <f t="shared" si="43"/>
        <v>5.4553900105104483E-2</v>
      </c>
      <c r="AC99" s="34">
        <f t="shared" si="44"/>
        <v>25.555778622768621</v>
      </c>
      <c r="AD99" s="18">
        <f t="shared" si="45"/>
        <v>378.07774496678178</v>
      </c>
      <c r="AE99" s="85">
        <f t="shared" si="46"/>
        <v>-2.4278429459459687</v>
      </c>
      <c r="AF99" s="8">
        <f t="shared" si="47"/>
        <v>8.1074024808976949E-2</v>
      </c>
      <c r="AG99" s="8">
        <f t="shared" si="48"/>
        <v>-1.397883515537313</v>
      </c>
      <c r="AH99" s="34">
        <f t="shared" si="49"/>
        <v>8.4685821538410266</v>
      </c>
      <c r="AI99" s="18">
        <f t="shared" si="50"/>
        <v>2.3452406195341888</v>
      </c>
      <c r="AJ99" s="18">
        <f t="shared" si="51"/>
        <v>17.087196468927594</v>
      </c>
      <c r="AK99" s="18">
        <f t="shared" si="52"/>
        <v>15.472062634175384</v>
      </c>
      <c r="AL99" s="8">
        <f t="shared" si="53"/>
        <v>1</v>
      </c>
      <c r="AM99" s="48">
        <f t="shared" si="58"/>
        <v>1</v>
      </c>
      <c r="AN99" s="48">
        <f t="shared" si="59"/>
        <v>1</v>
      </c>
      <c r="AO99" s="19">
        <f t="shared" si="54"/>
        <v>0.90015541276122302</v>
      </c>
      <c r="AP99" s="34">
        <f t="shared" si="55"/>
        <v>-19.527937365824616</v>
      </c>
      <c r="AQ99" s="17">
        <f t="shared" si="56"/>
        <v>9.9689416008817474E-3</v>
      </c>
      <c r="AR99" s="14">
        <f t="shared" si="57"/>
        <v>-0.10518784971964405</v>
      </c>
      <c r="AS99" s="8"/>
      <c r="AT99" s="8"/>
      <c r="AU99" s="8"/>
      <c r="AV99" s="8"/>
      <c r="AW99" s="8"/>
      <c r="AX99" s="8"/>
      <c r="AY99" s="93"/>
      <c r="AZ99" s="34"/>
      <c r="BA99" s="8"/>
      <c r="BB99" s="8"/>
      <c r="BC99" s="8"/>
      <c r="BD99" s="8"/>
      <c r="BE99" s="8"/>
      <c r="BF99" s="34"/>
      <c r="BG99" s="34"/>
      <c r="BH99" s="34"/>
      <c r="BI99" s="8"/>
      <c r="BJ99" s="34"/>
      <c r="BK99" s="94"/>
      <c r="BL99" s="94"/>
      <c r="BM99" s="49"/>
      <c r="BN99" s="49"/>
      <c r="BO99" s="49"/>
      <c r="BP99" s="50"/>
      <c r="BQ99" s="50"/>
      <c r="BR99" s="50"/>
      <c r="BS99" s="91"/>
      <c r="BT99" s="50"/>
      <c r="BU99" s="50"/>
      <c r="BV99" s="50"/>
      <c r="BW99" s="51"/>
      <c r="BX99" s="50"/>
      <c r="BY99" s="50"/>
      <c r="BZ99" s="54"/>
      <c r="CA99" s="54"/>
      <c r="CB99" s="54"/>
      <c r="CC99" s="54"/>
      <c r="CD99" s="54"/>
      <c r="CE99" s="54"/>
      <c r="CF99" s="54"/>
      <c r="CG99" s="51"/>
      <c r="CH99" s="50"/>
      <c r="CI99" s="50"/>
      <c r="CJ99" s="49"/>
      <c r="CK99" s="49"/>
      <c r="CL99" s="49"/>
      <c r="CM99" s="66"/>
      <c r="CN99" s="66"/>
      <c r="CO99" s="66"/>
      <c r="CP99" s="66"/>
      <c r="CQ99" s="66"/>
      <c r="CR99" s="66"/>
      <c r="CS99" s="66"/>
      <c r="CT99" s="49"/>
      <c r="CU99" s="55"/>
      <c r="CV99" s="55"/>
      <c r="CW99" s="55"/>
      <c r="CX99" s="55"/>
      <c r="CY99" s="50"/>
      <c r="CZ99" s="55"/>
      <c r="DA99" s="55"/>
      <c r="DB99" s="56"/>
      <c r="DC99" s="57"/>
      <c r="DD99" s="57"/>
      <c r="DE99" s="57"/>
      <c r="DF99" s="57"/>
      <c r="DG99" s="57"/>
      <c r="DH99" s="57"/>
      <c r="DI99" s="58"/>
      <c r="DJ99" s="54"/>
      <c r="DK99" s="56"/>
      <c r="DL99" s="49"/>
      <c r="DM99" s="49"/>
      <c r="DN99" s="49"/>
      <c r="DO99" s="56"/>
      <c r="DP99" s="56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81"/>
      <c r="ED99" s="81"/>
      <c r="EE99" s="81"/>
      <c r="EF99" s="81"/>
      <c r="EG99" s="81"/>
      <c r="EH99" s="81"/>
      <c r="EI99" s="81"/>
      <c r="EJ99" s="81"/>
      <c r="EK99" s="81"/>
      <c r="EL99" s="81"/>
      <c r="EM99" s="81"/>
      <c r="EN99" s="81"/>
      <c r="EO99" s="81"/>
      <c r="EP99" s="81"/>
      <c r="EQ99" s="81"/>
      <c r="ER99" s="81"/>
      <c r="ES99" s="81"/>
      <c r="ET99" s="81"/>
      <c r="EU99" s="81"/>
      <c r="EV99" s="81"/>
      <c r="EW99" s="81"/>
      <c r="EX99" s="81"/>
      <c r="EY99" s="81"/>
      <c r="EZ99" s="81"/>
      <c r="FA99" s="81"/>
      <c r="FB99" s="81"/>
      <c r="FC99" s="81"/>
      <c r="FD99" s="81"/>
      <c r="FE99" s="81"/>
      <c r="FF99" s="81"/>
      <c r="FG99" s="81"/>
    </row>
    <row r="100" spans="1:163">
      <c r="A100" s="2">
        <v>7</v>
      </c>
      <c r="B100" s="1" t="s">
        <v>122</v>
      </c>
      <c r="C100" s="133">
        <v>43759</v>
      </c>
      <c r="D100" s="1" t="s">
        <v>123</v>
      </c>
      <c r="E100" s="6" t="s">
        <v>103</v>
      </c>
      <c r="F100" s="1"/>
      <c r="G100" s="6" t="s">
        <v>80</v>
      </c>
      <c r="H100" s="6" t="s">
        <v>121</v>
      </c>
      <c r="I100" s="135">
        <v>20</v>
      </c>
      <c r="J100" s="1">
        <v>17</v>
      </c>
      <c r="K100" s="1">
        <v>305</v>
      </c>
      <c r="L100" s="1">
        <v>0</v>
      </c>
      <c r="M100" s="1">
        <v>323</v>
      </c>
      <c r="N100" s="1">
        <v>2</v>
      </c>
      <c r="O100" t="str">
        <f t="shared" si="30"/>
        <v>Washington Redskins</v>
      </c>
      <c r="P100" t="str">
        <f t="shared" si="31"/>
        <v>Dallas Cowboys</v>
      </c>
      <c r="Q100">
        <f t="shared" si="32"/>
        <v>20</v>
      </c>
      <c r="R100">
        <f t="shared" si="33"/>
        <v>17</v>
      </c>
      <c r="S100" s="132">
        <f t="shared" si="34"/>
        <v>43759</v>
      </c>
      <c r="T100" s="83" t="str">
        <f t="shared" si="35"/>
        <v>Dallas Cowboys</v>
      </c>
      <c r="U100" s="84">
        <f t="shared" si="36"/>
        <v>17</v>
      </c>
      <c r="V100" s="83" t="str">
        <f t="shared" si="37"/>
        <v>Washington Redskins</v>
      </c>
      <c r="W100" s="84">
        <f t="shared" si="38"/>
        <v>20</v>
      </c>
      <c r="X100" s="83">
        <f t="shared" si="39"/>
        <v>37</v>
      </c>
      <c r="Y100" s="84">
        <f t="shared" si="40"/>
        <v>3</v>
      </c>
      <c r="Z100" s="85">
        <f t="shared" si="41"/>
        <v>-0.50794616522383362</v>
      </c>
      <c r="AA100" s="86">
        <f t="shared" si="42"/>
        <v>0.37567511562528538</v>
      </c>
      <c r="AB100" s="8">
        <f t="shared" si="43"/>
        <v>-0.31685947729573727</v>
      </c>
      <c r="AC100" s="34">
        <f t="shared" si="44"/>
        <v>21.703849636228057</v>
      </c>
      <c r="AD100" s="18">
        <f t="shared" si="45"/>
        <v>2.9031035828744818</v>
      </c>
      <c r="AE100" s="85">
        <f t="shared" si="46"/>
        <v>0.13002547611263937</v>
      </c>
      <c r="AF100" s="8">
        <f t="shared" si="47"/>
        <v>0.5324606485767035</v>
      </c>
      <c r="AG100" s="8">
        <f t="shared" si="48"/>
        <v>8.145677035161164E-2</v>
      </c>
      <c r="AH100" s="34">
        <f t="shared" si="49"/>
        <v>23.270009558288077</v>
      </c>
      <c r="AI100" s="18">
        <f t="shared" si="50"/>
        <v>39.313019861023847</v>
      </c>
      <c r="AJ100" s="18">
        <f t="shared" si="51"/>
        <v>-1.5661599220600202</v>
      </c>
      <c r="AK100" s="18">
        <f t="shared" si="52"/>
        <v>-1.8225726939863856</v>
      </c>
      <c r="AL100" s="8">
        <f t="shared" si="53"/>
        <v>1</v>
      </c>
      <c r="AM100" s="48">
        <f t="shared" si="58"/>
        <v>0</v>
      </c>
      <c r="AN100" s="48">
        <f t="shared" si="59"/>
        <v>0</v>
      </c>
      <c r="AO100" s="19">
        <f t="shared" si="54"/>
        <v>0.43996098069474521</v>
      </c>
      <c r="AP100" s="34">
        <f t="shared" si="55"/>
        <v>-4.8225726939863858</v>
      </c>
      <c r="AQ100" s="17">
        <f t="shared" si="56"/>
        <v>0.31364370314439155</v>
      </c>
      <c r="AR100" s="14">
        <f t="shared" si="57"/>
        <v>-0.82106923624137051</v>
      </c>
      <c r="AS100" s="8"/>
      <c r="AT100" s="8"/>
      <c r="AU100" s="8"/>
      <c r="AV100" s="8"/>
      <c r="AW100" s="8"/>
      <c r="AX100" s="8"/>
      <c r="AY100" s="93"/>
      <c r="AZ100" s="34"/>
      <c r="BA100" s="8"/>
      <c r="BB100" s="8"/>
      <c r="BC100" s="8"/>
      <c r="BD100" s="8"/>
      <c r="BE100" s="8"/>
      <c r="BF100" s="34"/>
      <c r="BG100" s="34"/>
      <c r="BH100" s="34"/>
      <c r="BI100" s="8"/>
      <c r="BJ100" s="34"/>
      <c r="BK100" s="94"/>
      <c r="BL100" s="94"/>
      <c r="BM100" s="49"/>
      <c r="BN100" s="49"/>
      <c r="BO100" s="49"/>
      <c r="BP100" s="50"/>
      <c r="BQ100" s="50"/>
      <c r="BR100" s="50"/>
      <c r="BS100" s="91"/>
      <c r="BT100" s="50"/>
      <c r="BU100" s="50"/>
      <c r="BV100" s="50"/>
      <c r="BW100" s="51"/>
      <c r="BX100" s="50"/>
      <c r="BY100" s="50"/>
      <c r="BZ100" s="54"/>
      <c r="CA100" s="54"/>
      <c r="CB100" s="54"/>
      <c r="CC100" s="54"/>
      <c r="CD100" s="54"/>
      <c r="CE100" s="54"/>
      <c r="CF100" s="54"/>
      <c r="CG100" s="51"/>
      <c r="CH100" s="50"/>
      <c r="CI100" s="50"/>
      <c r="CJ100" s="49"/>
      <c r="CK100" s="49"/>
      <c r="CL100" s="49"/>
      <c r="CM100" s="66"/>
      <c r="CN100" s="66"/>
      <c r="CO100" s="66"/>
      <c r="CP100" s="66"/>
      <c r="CQ100" s="66"/>
      <c r="CR100" s="66"/>
      <c r="CS100" s="66"/>
      <c r="CT100" s="49"/>
      <c r="CU100" s="55"/>
      <c r="CV100" s="55"/>
      <c r="CW100" s="55"/>
      <c r="CX100" s="55"/>
      <c r="CY100" s="50"/>
      <c r="CZ100" s="55"/>
      <c r="DA100" s="55"/>
      <c r="DB100" s="56"/>
      <c r="DC100" s="57"/>
      <c r="DD100" s="57"/>
      <c r="DE100" s="57"/>
      <c r="DF100" s="57"/>
      <c r="DG100" s="57"/>
      <c r="DH100" s="57"/>
      <c r="DI100" s="58"/>
      <c r="DJ100" s="54"/>
      <c r="DK100" s="56"/>
      <c r="DL100" s="49"/>
      <c r="DM100" s="49"/>
      <c r="DN100" s="49"/>
      <c r="DO100" s="56"/>
      <c r="DP100" s="56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81"/>
      <c r="ED100" s="81"/>
      <c r="EE100" s="81"/>
      <c r="EF100" s="81"/>
      <c r="EG100" s="81"/>
      <c r="EH100" s="81"/>
      <c r="EI100" s="81"/>
      <c r="EJ100" s="81"/>
      <c r="EK100" s="81"/>
      <c r="EL100" s="81"/>
      <c r="EM100" s="81"/>
      <c r="EN100" s="81"/>
      <c r="EO100" s="81"/>
      <c r="EP100" s="81"/>
      <c r="EQ100" s="81"/>
      <c r="ER100" s="81"/>
      <c r="ES100" s="81"/>
      <c r="ET100" s="81"/>
      <c r="EU100" s="81"/>
      <c r="EV100" s="81"/>
      <c r="EW100" s="81"/>
      <c r="EX100" s="81"/>
      <c r="EY100" s="81"/>
      <c r="EZ100" s="81"/>
      <c r="FA100" s="81"/>
      <c r="FB100" s="81"/>
      <c r="FC100" s="81"/>
      <c r="FD100" s="81"/>
      <c r="FE100" s="81"/>
      <c r="FF100" s="81"/>
      <c r="FG100" s="81"/>
    </row>
    <row r="101" spans="1:163">
      <c r="A101" s="2">
        <v>7</v>
      </c>
      <c r="B101" s="1" t="s">
        <v>122</v>
      </c>
      <c r="C101" s="133">
        <v>43759</v>
      </c>
      <c r="D101" s="1" t="s">
        <v>123</v>
      </c>
      <c r="E101" s="6" t="s">
        <v>89</v>
      </c>
      <c r="F101" s="1" t="s">
        <v>10</v>
      </c>
      <c r="G101" s="6" t="s">
        <v>99</v>
      </c>
      <c r="H101" s="6" t="s">
        <v>121</v>
      </c>
      <c r="I101" s="135">
        <v>39</v>
      </c>
      <c r="J101" s="1">
        <v>10</v>
      </c>
      <c r="K101" s="1">
        <v>339</v>
      </c>
      <c r="L101" s="1">
        <v>0</v>
      </c>
      <c r="M101" s="1">
        <v>228</v>
      </c>
      <c r="N101" s="1">
        <v>4</v>
      </c>
      <c r="O101" t="str">
        <f t="shared" si="30"/>
        <v>San Francisco 49ers</v>
      </c>
      <c r="P101" t="str">
        <f t="shared" si="31"/>
        <v>Los Angeles Rams</v>
      </c>
      <c r="Q101">
        <f t="shared" si="32"/>
        <v>10</v>
      </c>
      <c r="R101">
        <f t="shared" si="33"/>
        <v>39</v>
      </c>
      <c r="S101" s="132">
        <f t="shared" si="34"/>
        <v>43759</v>
      </c>
      <c r="T101" s="83" t="str">
        <f t="shared" si="35"/>
        <v>Los Angeles Rams</v>
      </c>
      <c r="U101" s="84">
        <f t="shared" si="36"/>
        <v>39</v>
      </c>
      <c r="V101" s="83" t="str">
        <f t="shared" si="37"/>
        <v>San Francisco 49ers</v>
      </c>
      <c r="W101" s="84">
        <f t="shared" si="38"/>
        <v>10</v>
      </c>
      <c r="X101" s="83">
        <f t="shared" si="39"/>
        <v>49</v>
      </c>
      <c r="Y101" s="84">
        <f t="shared" si="40"/>
        <v>-29</v>
      </c>
      <c r="Z101" s="85">
        <f t="shared" si="41"/>
        <v>-2.1182895702552496</v>
      </c>
      <c r="AA101" s="86">
        <f t="shared" si="42"/>
        <v>0.10733183966279476</v>
      </c>
      <c r="AB101" s="8">
        <f t="shared" si="43"/>
        <v>-1.2408431989662305</v>
      </c>
      <c r="AC101" s="34">
        <f t="shared" si="44"/>
        <v>12.121212345398648</v>
      </c>
      <c r="AD101" s="18">
        <f t="shared" si="45"/>
        <v>4.4995418142716339</v>
      </c>
      <c r="AE101" s="85">
        <f t="shared" si="46"/>
        <v>0.51524489205033341</v>
      </c>
      <c r="AF101" s="8">
        <f t="shared" si="47"/>
        <v>0.62603519247021699</v>
      </c>
      <c r="AG101" s="8">
        <f t="shared" si="48"/>
        <v>0.32137052761993334</v>
      </c>
      <c r="AH101" s="34">
        <f t="shared" si="49"/>
        <v>25.670448521120342</v>
      </c>
      <c r="AI101" s="18">
        <f t="shared" si="50"/>
        <v>177.67694262810289</v>
      </c>
      <c r="AJ101" s="18">
        <f t="shared" si="51"/>
        <v>-13.549236175721694</v>
      </c>
      <c r="AK101" s="18">
        <f t="shared" si="52"/>
        <v>-12.932794874524532</v>
      </c>
      <c r="AL101" s="8">
        <f t="shared" si="53"/>
        <v>0</v>
      </c>
      <c r="AM101" s="48">
        <f t="shared" si="58"/>
        <v>0</v>
      </c>
      <c r="AN101" s="48">
        <f t="shared" si="59"/>
        <v>1</v>
      </c>
      <c r="AO101" s="19">
        <f t="shared" si="54"/>
        <v>0.14186797728587508</v>
      </c>
      <c r="AP101" s="34">
        <f t="shared" si="55"/>
        <v>16.067205125475468</v>
      </c>
      <c r="AQ101" s="17">
        <f t="shared" si="56"/>
        <v>2.0126522979185567E-2</v>
      </c>
      <c r="AR101" s="14">
        <f t="shared" si="57"/>
        <v>-0.15299731870416799</v>
      </c>
      <c r="AS101" s="8"/>
      <c r="AT101" s="8"/>
      <c r="AU101" s="8"/>
      <c r="AV101" s="8"/>
      <c r="AW101" s="8"/>
      <c r="AX101" s="8"/>
      <c r="AY101" s="93"/>
      <c r="AZ101" s="34"/>
      <c r="BA101" s="8"/>
      <c r="BB101" s="8"/>
      <c r="BC101" s="8"/>
      <c r="BD101" s="8"/>
      <c r="BE101" s="8"/>
      <c r="BF101" s="34"/>
      <c r="BG101" s="34"/>
      <c r="BH101" s="34"/>
      <c r="BI101" s="8"/>
      <c r="BJ101" s="34"/>
      <c r="BK101" s="94"/>
      <c r="BL101" s="94"/>
      <c r="BM101" s="49"/>
      <c r="BN101" s="49"/>
      <c r="BO101" s="49"/>
      <c r="BP101" s="50"/>
      <c r="BQ101" s="50"/>
      <c r="BR101" s="50"/>
      <c r="BS101" s="91"/>
      <c r="BT101" s="50"/>
      <c r="BU101" s="50"/>
      <c r="BV101" s="50"/>
      <c r="BW101" s="51"/>
      <c r="BX101" s="50"/>
      <c r="BY101" s="50"/>
      <c r="BZ101" s="54"/>
      <c r="CA101" s="54"/>
      <c r="CB101" s="54"/>
      <c r="CC101" s="54"/>
      <c r="CD101" s="54"/>
      <c r="CE101" s="54"/>
      <c r="CF101" s="54"/>
      <c r="CG101" s="51"/>
      <c r="CH101" s="50"/>
      <c r="CI101" s="50"/>
      <c r="CJ101" s="49"/>
      <c r="CK101" s="49"/>
      <c r="CL101" s="49"/>
      <c r="CM101" s="66"/>
      <c r="CN101" s="66"/>
      <c r="CO101" s="66"/>
      <c r="CP101" s="66"/>
      <c r="CQ101" s="66"/>
      <c r="CR101" s="66"/>
      <c r="CS101" s="66"/>
      <c r="CT101" s="49"/>
      <c r="CU101" s="55"/>
      <c r="CV101" s="55"/>
      <c r="CW101" s="55"/>
      <c r="CX101" s="55"/>
      <c r="CY101" s="50"/>
      <c r="CZ101" s="55"/>
      <c r="DA101" s="55"/>
      <c r="DB101" s="56"/>
      <c r="DC101" s="57"/>
      <c r="DD101" s="57"/>
      <c r="DE101" s="57"/>
      <c r="DF101" s="57"/>
      <c r="DG101" s="57"/>
      <c r="DH101" s="57"/>
      <c r="DI101" s="58"/>
      <c r="DJ101" s="54"/>
      <c r="DK101" s="56"/>
      <c r="DL101" s="49"/>
      <c r="DM101" s="49"/>
      <c r="DN101" s="49"/>
      <c r="DO101" s="56"/>
      <c r="DP101" s="56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81"/>
      <c r="ED101" s="81"/>
      <c r="EE101" s="81"/>
      <c r="EF101" s="81"/>
      <c r="EG101" s="81"/>
      <c r="EH101" s="81"/>
      <c r="EI101" s="81"/>
      <c r="EJ101" s="81"/>
      <c r="EK101" s="81"/>
      <c r="EL101" s="81"/>
      <c r="EM101" s="81"/>
      <c r="EN101" s="81"/>
      <c r="EO101" s="81"/>
      <c r="EP101" s="81"/>
      <c r="EQ101" s="81"/>
      <c r="ER101" s="81"/>
      <c r="ES101" s="81"/>
      <c r="ET101" s="81"/>
      <c r="EU101" s="81"/>
      <c r="EV101" s="81"/>
      <c r="EW101" s="81"/>
      <c r="EX101" s="81"/>
      <c r="EY101" s="81"/>
      <c r="EZ101" s="81"/>
      <c r="FA101" s="81"/>
      <c r="FB101" s="81"/>
      <c r="FC101" s="81"/>
      <c r="FD101" s="81"/>
      <c r="FE101" s="81"/>
      <c r="FF101" s="81"/>
      <c r="FG101" s="81"/>
    </row>
    <row r="102" spans="1:163">
      <c r="A102" s="2">
        <v>7</v>
      </c>
      <c r="B102" s="1" t="s">
        <v>122</v>
      </c>
      <c r="C102" s="133">
        <v>43759</v>
      </c>
      <c r="D102" s="1" t="s">
        <v>124</v>
      </c>
      <c r="E102" s="6" t="s">
        <v>93</v>
      </c>
      <c r="F102" s="1" t="s">
        <v>10</v>
      </c>
      <c r="G102" s="6" t="s">
        <v>74</v>
      </c>
      <c r="H102" s="6" t="s">
        <v>121</v>
      </c>
      <c r="I102" s="135">
        <v>24</v>
      </c>
      <c r="J102" s="1">
        <v>23</v>
      </c>
      <c r="K102" s="1">
        <v>339</v>
      </c>
      <c r="L102" s="1">
        <v>1</v>
      </c>
      <c r="M102" s="1">
        <v>351</v>
      </c>
      <c r="N102" s="1">
        <v>0</v>
      </c>
      <c r="O102" t="str">
        <f t="shared" si="30"/>
        <v>Baltimore Ravens</v>
      </c>
      <c r="P102" t="str">
        <f t="shared" si="31"/>
        <v>New Orleans Saints</v>
      </c>
      <c r="Q102">
        <f t="shared" si="32"/>
        <v>23</v>
      </c>
      <c r="R102">
        <f t="shared" si="33"/>
        <v>24</v>
      </c>
      <c r="S102" s="132">
        <f t="shared" si="34"/>
        <v>43759</v>
      </c>
      <c r="T102" s="83" t="str">
        <f t="shared" si="35"/>
        <v>New Orleans Saints</v>
      </c>
      <c r="U102" s="84">
        <f t="shared" si="36"/>
        <v>24</v>
      </c>
      <c r="V102" s="83" t="str">
        <f t="shared" si="37"/>
        <v>Baltimore Ravens</v>
      </c>
      <c r="W102" s="84">
        <f t="shared" si="38"/>
        <v>23</v>
      </c>
      <c r="X102" s="83">
        <f t="shared" si="39"/>
        <v>47</v>
      </c>
      <c r="Y102" s="84">
        <f t="shared" si="40"/>
        <v>-1</v>
      </c>
      <c r="Z102" s="85">
        <f t="shared" si="41"/>
        <v>-0.42265362725038558</v>
      </c>
      <c r="AA102" s="86">
        <f t="shared" si="42"/>
        <v>0.39588193513757741</v>
      </c>
      <c r="AB102" s="8">
        <f t="shared" si="43"/>
        <v>-0.26402082712023678</v>
      </c>
      <c r="AC102" s="34">
        <f t="shared" si="44"/>
        <v>22.251839398053541</v>
      </c>
      <c r="AD102" s="18">
        <f t="shared" si="45"/>
        <v>0.55974428630488826</v>
      </c>
      <c r="AE102" s="85">
        <f t="shared" si="46"/>
        <v>0.51804491042605394</v>
      </c>
      <c r="AF102" s="8">
        <f t="shared" si="47"/>
        <v>0.62669048745468459</v>
      </c>
      <c r="AG102" s="8">
        <f t="shared" si="48"/>
        <v>0.32310064065411914</v>
      </c>
      <c r="AH102" s="34">
        <f t="shared" si="49"/>
        <v>25.687759036301507</v>
      </c>
      <c r="AI102" s="18">
        <f t="shared" si="50"/>
        <v>2.8485305646173931</v>
      </c>
      <c r="AJ102" s="18">
        <f t="shared" si="51"/>
        <v>-3.4359196382479666</v>
      </c>
      <c r="AK102" s="18">
        <f t="shared" si="52"/>
        <v>-3.5561380516064944</v>
      </c>
      <c r="AL102" s="8">
        <f t="shared" si="53"/>
        <v>0</v>
      </c>
      <c r="AM102" s="48">
        <f t="shared" si="58"/>
        <v>0</v>
      </c>
      <c r="AN102" s="48">
        <f t="shared" si="59"/>
        <v>1</v>
      </c>
      <c r="AO102" s="19">
        <f t="shared" si="54"/>
        <v>0.38408910530322971</v>
      </c>
      <c r="AP102" s="34">
        <f t="shared" si="55"/>
        <v>-2.5561380516064944</v>
      </c>
      <c r="AQ102" s="17">
        <f t="shared" si="56"/>
        <v>0.14752444081263547</v>
      </c>
      <c r="AR102" s="14">
        <f t="shared" si="57"/>
        <v>-0.48465297737793162</v>
      </c>
      <c r="AS102" s="8"/>
      <c r="AT102" s="8"/>
      <c r="AU102" s="8"/>
      <c r="AV102" s="8"/>
      <c r="AW102" s="8"/>
      <c r="AX102" s="8"/>
      <c r="AY102" s="93"/>
      <c r="AZ102" s="34"/>
      <c r="BA102" s="8"/>
      <c r="BB102" s="8"/>
      <c r="BC102" s="8"/>
      <c r="BD102" s="8"/>
      <c r="BE102" s="8"/>
      <c r="BF102" s="34"/>
      <c r="BG102" s="34"/>
      <c r="BH102" s="34"/>
      <c r="BI102" s="8"/>
      <c r="BJ102" s="34"/>
      <c r="BK102" s="94"/>
      <c r="BL102" s="94"/>
      <c r="BM102" s="49"/>
      <c r="BN102" s="49"/>
      <c r="BO102" s="49"/>
      <c r="BP102" s="50"/>
      <c r="BQ102" s="50"/>
      <c r="BR102" s="50"/>
      <c r="BS102" s="91"/>
      <c r="BT102" s="50"/>
      <c r="BU102" s="50"/>
      <c r="BV102" s="50"/>
      <c r="BW102" s="51"/>
      <c r="BX102" s="50"/>
      <c r="BY102" s="50"/>
      <c r="BZ102" s="54"/>
      <c r="CA102" s="54"/>
      <c r="CB102" s="54"/>
      <c r="CC102" s="54"/>
      <c r="CD102" s="54"/>
      <c r="CE102" s="54"/>
      <c r="CF102" s="54"/>
      <c r="CG102" s="51"/>
      <c r="CH102" s="50"/>
      <c r="CI102" s="50"/>
      <c r="CJ102" s="49"/>
      <c r="CK102" s="49"/>
      <c r="CL102" s="49"/>
      <c r="CM102" s="66"/>
      <c r="CN102" s="66"/>
      <c r="CO102" s="66"/>
      <c r="CP102" s="66"/>
      <c r="CQ102" s="66"/>
      <c r="CR102" s="66"/>
      <c r="CS102" s="66"/>
      <c r="CT102" s="49"/>
      <c r="CU102" s="55"/>
      <c r="CV102" s="55"/>
      <c r="CW102" s="55"/>
      <c r="CX102" s="55"/>
      <c r="CY102" s="50"/>
      <c r="CZ102" s="55"/>
      <c r="DA102" s="55"/>
      <c r="DB102" s="56"/>
      <c r="DC102" s="57"/>
      <c r="DD102" s="57"/>
      <c r="DE102" s="57"/>
      <c r="DF102" s="57"/>
      <c r="DG102" s="57"/>
      <c r="DH102" s="57"/>
      <c r="DI102" s="58"/>
      <c r="DJ102" s="54"/>
      <c r="DK102" s="56"/>
      <c r="DL102" s="49"/>
      <c r="DM102" s="49"/>
      <c r="DN102" s="49"/>
      <c r="DO102" s="56"/>
      <c r="DP102" s="56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81"/>
      <c r="ED102" s="81"/>
      <c r="EE102" s="81"/>
      <c r="EF102" s="81"/>
      <c r="EG102" s="81"/>
      <c r="EH102" s="81"/>
      <c r="EI102" s="81"/>
      <c r="EJ102" s="81"/>
      <c r="EK102" s="81"/>
      <c r="EL102" s="81"/>
      <c r="EM102" s="81"/>
      <c r="EN102" s="81"/>
      <c r="EO102" s="81"/>
      <c r="EP102" s="81"/>
      <c r="EQ102" s="81"/>
      <c r="ER102" s="81"/>
      <c r="ES102" s="81"/>
      <c r="ET102" s="81"/>
      <c r="EU102" s="81"/>
      <c r="EV102" s="81"/>
      <c r="EW102" s="81"/>
      <c r="EX102" s="81"/>
      <c r="EY102" s="81"/>
      <c r="EZ102" s="81"/>
      <c r="FA102" s="81"/>
      <c r="FB102" s="81"/>
      <c r="FC102" s="81"/>
      <c r="FD102" s="81"/>
      <c r="FE102" s="81"/>
      <c r="FF102" s="81"/>
      <c r="FG102" s="81"/>
    </row>
    <row r="103" spans="1:163">
      <c r="A103" s="2">
        <v>7</v>
      </c>
      <c r="B103" s="1" t="s">
        <v>122</v>
      </c>
      <c r="C103" s="133">
        <v>43759</v>
      </c>
      <c r="D103" s="1" t="s">
        <v>125</v>
      </c>
      <c r="E103" s="6" t="s">
        <v>91</v>
      </c>
      <c r="F103" s="1" t="s">
        <v>10</v>
      </c>
      <c r="G103" s="6" t="s">
        <v>95</v>
      </c>
      <c r="H103" s="6" t="s">
        <v>121</v>
      </c>
      <c r="I103" s="135">
        <v>37</v>
      </c>
      <c r="J103" s="1">
        <v>17</v>
      </c>
      <c r="K103" s="1">
        <v>316</v>
      </c>
      <c r="L103" s="1">
        <v>0</v>
      </c>
      <c r="M103" s="1">
        <v>263</v>
      </c>
      <c r="N103" s="1">
        <v>4</v>
      </c>
      <c r="O103" t="str">
        <f t="shared" si="30"/>
        <v>New York Jets</v>
      </c>
      <c r="P103" t="str">
        <f t="shared" si="31"/>
        <v>Minnesota Vikings</v>
      </c>
      <c r="Q103">
        <f t="shared" si="32"/>
        <v>17</v>
      </c>
      <c r="R103">
        <f t="shared" si="33"/>
        <v>37</v>
      </c>
      <c r="S103" s="132">
        <f t="shared" si="34"/>
        <v>43759</v>
      </c>
      <c r="T103" s="83" t="str">
        <f t="shared" si="35"/>
        <v>Minnesota Vikings</v>
      </c>
      <c r="U103" s="84">
        <f t="shared" si="36"/>
        <v>37</v>
      </c>
      <c r="V103" s="83" t="str">
        <f t="shared" si="37"/>
        <v>New York Jets</v>
      </c>
      <c r="W103" s="84">
        <f t="shared" si="38"/>
        <v>17</v>
      </c>
      <c r="X103" s="83">
        <f t="shared" si="39"/>
        <v>54</v>
      </c>
      <c r="Y103" s="84">
        <f t="shared" si="40"/>
        <v>-20</v>
      </c>
      <c r="Z103" s="85">
        <f t="shared" si="41"/>
        <v>0.26534652039110906</v>
      </c>
      <c r="AA103" s="86">
        <f t="shared" si="42"/>
        <v>0.56595012777527598</v>
      </c>
      <c r="AB103" s="8">
        <f t="shared" si="43"/>
        <v>0.16607269185401474</v>
      </c>
      <c r="AC103" s="34">
        <f t="shared" si="44"/>
        <v>26.712340267068281</v>
      </c>
      <c r="AD103" s="18">
        <f t="shared" si="45"/>
        <v>94.329553463315975</v>
      </c>
      <c r="AE103" s="85">
        <f t="shared" si="46"/>
        <v>1.3075040346572606</v>
      </c>
      <c r="AF103" s="8">
        <f t="shared" si="47"/>
        <v>0.7870951908343351</v>
      </c>
      <c r="AG103" s="8">
        <f t="shared" si="48"/>
        <v>0.79638272090742501</v>
      </c>
      <c r="AH103" s="34">
        <f t="shared" si="49"/>
        <v>30.423147114025348</v>
      </c>
      <c r="AI103" s="18">
        <f t="shared" si="50"/>
        <v>43.254993883753116</v>
      </c>
      <c r="AJ103" s="18">
        <f t="shared" si="51"/>
        <v>-3.7108068469570661</v>
      </c>
      <c r="AK103" s="18">
        <f t="shared" si="52"/>
        <v>-3.8110023200711822</v>
      </c>
      <c r="AL103" s="8">
        <f t="shared" si="53"/>
        <v>0</v>
      </c>
      <c r="AM103" s="48">
        <f t="shared" si="58"/>
        <v>0</v>
      </c>
      <c r="AN103" s="48">
        <f t="shared" si="59"/>
        <v>1</v>
      </c>
      <c r="AO103" s="19">
        <f t="shared" si="54"/>
        <v>0.37604538358287476</v>
      </c>
      <c r="AP103" s="34">
        <f t="shared" si="55"/>
        <v>16.188997679928818</v>
      </c>
      <c r="AQ103" s="17">
        <f t="shared" si="56"/>
        <v>0.1414101305139914</v>
      </c>
      <c r="AR103" s="14">
        <f t="shared" si="57"/>
        <v>-0.47167764335843226</v>
      </c>
      <c r="AS103" s="8"/>
      <c r="AT103" s="8"/>
      <c r="AU103" s="8"/>
      <c r="AV103" s="8"/>
      <c r="AW103" s="8"/>
      <c r="AX103" s="8"/>
      <c r="AY103" s="93"/>
      <c r="AZ103" s="34"/>
      <c r="BA103" s="8"/>
      <c r="BB103" s="8"/>
      <c r="BC103" s="8"/>
      <c r="BD103" s="8"/>
      <c r="BE103" s="8"/>
      <c r="BF103" s="34"/>
      <c r="BG103" s="34"/>
      <c r="BH103" s="34"/>
      <c r="BI103" s="8"/>
      <c r="BJ103" s="34"/>
      <c r="BK103" s="94"/>
      <c r="BL103" s="94"/>
      <c r="BM103" s="49"/>
      <c r="BN103" s="49"/>
      <c r="BO103" s="49"/>
      <c r="BP103" s="50"/>
      <c r="BQ103" s="50"/>
      <c r="BR103" s="50"/>
      <c r="BS103" s="91"/>
      <c r="BT103" s="50"/>
      <c r="BU103" s="50"/>
      <c r="BV103" s="50"/>
      <c r="BW103" s="51"/>
      <c r="BX103" s="50"/>
      <c r="BY103" s="50"/>
      <c r="BZ103" s="54"/>
      <c r="CA103" s="54"/>
      <c r="CB103" s="54"/>
      <c r="CC103" s="54"/>
      <c r="CD103" s="54"/>
      <c r="CE103" s="54"/>
      <c r="CF103" s="54"/>
      <c r="CG103" s="51"/>
      <c r="CH103" s="50"/>
      <c r="CI103" s="50"/>
      <c r="CJ103" s="49"/>
      <c r="CK103" s="49"/>
      <c r="CL103" s="49"/>
      <c r="CM103" s="66"/>
      <c r="CN103" s="66"/>
      <c r="CO103" s="66"/>
      <c r="CP103" s="66"/>
      <c r="CQ103" s="66"/>
      <c r="CR103" s="66"/>
      <c r="CS103" s="66"/>
      <c r="CT103" s="49"/>
      <c r="CU103" s="55"/>
      <c r="CV103" s="55"/>
      <c r="CW103" s="55"/>
      <c r="CX103" s="55"/>
      <c r="CY103" s="50"/>
      <c r="CZ103" s="55"/>
      <c r="DA103" s="55"/>
      <c r="DB103" s="56"/>
      <c r="DC103" s="57"/>
      <c r="DD103" s="57"/>
      <c r="DE103" s="57"/>
      <c r="DF103" s="57"/>
      <c r="DG103" s="57"/>
      <c r="DH103" s="57"/>
      <c r="DI103" s="58"/>
      <c r="DJ103" s="54"/>
      <c r="DK103" s="56"/>
      <c r="DL103" s="49"/>
      <c r="DM103" s="49"/>
      <c r="DN103" s="49"/>
      <c r="DO103" s="56"/>
      <c r="DP103" s="56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81"/>
      <c r="ED103" s="81"/>
      <c r="EE103" s="81"/>
      <c r="EF103" s="81"/>
      <c r="EG103" s="81"/>
      <c r="EH103" s="81"/>
      <c r="EI103" s="81"/>
      <c r="EJ103" s="81"/>
      <c r="EK103" s="81"/>
      <c r="EL103" s="81"/>
      <c r="EM103" s="81"/>
      <c r="EN103" s="81"/>
      <c r="EO103" s="81"/>
      <c r="EP103" s="81"/>
      <c r="EQ103" s="81"/>
      <c r="ER103" s="81"/>
      <c r="ES103" s="81"/>
      <c r="ET103" s="81"/>
      <c r="EU103" s="81"/>
      <c r="EV103" s="81"/>
      <c r="EW103" s="81"/>
      <c r="EX103" s="81"/>
      <c r="EY103" s="81"/>
      <c r="EZ103" s="81"/>
      <c r="FA103" s="81"/>
      <c r="FB103" s="81"/>
      <c r="FC103" s="81"/>
      <c r="FD103" s="81"/>
      <c r="FE103" s="81"/>
      <c r="FF103" s="81"/>
      <c r="FG103" s="81"/>
    </row>
    <row r="104" spans="1:163">
      <c r="A104" s="2">
        <v>7</v>
      </c>
      <c r="B104" s="1" t="s">
        <v>122</v>
      </c>
      <c r="C104" s="133">
        <v>43759</v>
      </c>
      <c r="D104" s="1" t="s">
        <v>125</v>
      </c>
      <c r="E104" s="6" t="s">
        <v>84</v>
      </c>
      <c r="F104" s="1" t="s">
        <v>10</v>
      </c>
      <c r="G104" s="6" t="s">
        <v>86</v>
      </c>
      <c r="H104" s="6" t="s">
        <v>121</v>
      </c>
      <c r="I104" s="135">
        <v>20</v>
      </c>
      <c r="J104" s="1">
        <v>7</v>
      </c>
      <c r="K104" s="1">
        <v>272</v>
      </c>
      <c r="L104" s="1">
        <v>0</v>
      </c>
      <c r="M104" s="1">
        <v>259</v>
      </c>
      <c r="N104" s="1">
        <v>3</v>
      </c>
      <c r="O104" t="str">
        <f t="shared" si="30"/>
        <v>Jacksonville Jaguars</v>
      </c>
      <c r="P104" t="str">
        <f t="shared" si="31"/>
        <v>Houston Texans</v>
      </c>
      <c r="Q104">
        <f t="shared" si="32"/>
        <v>7</v>
      </c>
      <c r="R104">
        <f t="shared" si="33"/>
        <v>20</v>
      </c>
      <c r="S104" s="132">
        <f t="shared" si="34"/>
        <v>43759</v>
      </c>
      <c r="T104" s="83" t="str">
        <f t="shared" si="35"/>
        <v>Houston Texans</v>
      </c>
      <c r="U104" s="84">
        <f t="shared" si="36"/>
        <v>20</v>
      </c>
      <c r="V104" s="83" t="str">
        <f t="shared" si="37"/>
        <v>Jacksonville Jaguars</v>
      </c>
      <c r="W104" s="84">
        <f t="shared" si="38"/>
        <v>7</v>
      </c>
      <c r="X104" s="83">
        <f t="shared" si="39"/>
        <v>27</v>
      </c>
      <c r="Y104" s="84">
        <f t="shared" si="40"/>
        <v>-13</v>
      </c>
      <c r="Z104" s="85">
        <f t="shared" si="41"/>
        <v>-1.1839745014830605</v>
      </c>
      <c r="AA104" s="86">
        <f t="shared" si="42"/>
        <v>0.23433832296590362</v>
      </c>
      <c r="AB104" s="8">
        <f t="shared" si="43"/>
        <v>-0.72463391657416221</v>
      </c>
      <c r="AC104" s="34">
        <f t="shared" si="44"/>
        <v>17.47481999378812</v>
      </c>
      <c r="AD104" s="18">
        <f t="shared" si="45"/>
        <v>109.72185390226336</v>
      </c>
      <c r="AE104" s="85">
        <f t="shared" si="46"/>
        <v>-1.2025852232677714E-2</v>
      </c>
      <c r="AF104" s="8">
        <f t="shared" si="47"/>
        <v>0.49699357317447823</v>
      </c>
      <c r="AG104" s="8">
        <f t="shared" si="48"/>
        <v>-7.5360658175911924E-3</v>
      </c>
      <c r="AH104" s="34">
        <f t="shared" si="49"/>
        <v>22.379598463126971</v>
      </c>
      <c r="AI104" s="18">
        <f t="shared" si="50"/>
        <v>5.6624888457162426</v>
      </c>
      <c r="AJ104" s="18">
        <f t="shared" si="51"/>
        <v>-4.9047784693388508</v>
      </c>
      <c r="AK104" s="18">
        <f t="shared" si="52"/>
        <v>-4.9180043720581033</v>
      </c>
      <c r="AL104" s="8">
        <f t="shared" si="53"/>
        <v>0</v>
      </c>
      <c r="AM104" s="48">
        <f t="shared" si="58"/>
        <v>0</v>
      </c>
      <c r="AN104" s="48">
        <f t="shared" si="59"/>
        <v>1</v>
      </c>
      <c r="AO104" s="19">
        <f t="shared" si="54"/>
        <v>0.34176894419740567</v>
      </c>
      <c r="AP104" s="34">
        <f t="shared" si="55"/>
        <v>8.0819956279418967</v>
      </c>
      <c r="AQ104" s="17">
        <f t="shared" si="56"/>
        <v>0.11680601121780938</v>
      </c>
      <c r="AR104" s="14">
        <f t="shared" si="57"/>
        <v>-0.41819926065891155</v>
      </c>
      <c r="AS104" s="8"/>
      <c r="AT104" s="8"/>
      <c r="AU104" s="8"/>
      <c r="AV104" s="8"/>
      <c r="AW104" s="8"/>
      <c r="AX104" s="8"/>
      <c r="AY104" s="93"/>
      <c r="AZ104" s="34"/>
      <c r="BA104" s="8"/>
      <c r="BB104" s="8"/>
      <c r="BC104" s="8"/>
      <c r="BD104" s="8"/>
      <c r="BE104" s="8"/>
      <c r="BF104" s="34"/>
      <c r="BG104" s="34"/>
      <c r="BH104" s="34"/>
      <c r="BI104" s="8"/>
      <c r="BJ104" s="34"/>
      <c r="BK104" s="94"/>
      <c r="BL104" s="94"/>
      <c r="BM104" s="49"/>
      <c r="BN104" s="49"/>
      <c r="BO104" s="49"/>
      <c r="BP104" s="50"/>
      <c r="BQ104" s="50"/>
      <c r="BR104" s="50"/>
      <c r="BS104" s="91"/>
      <c r="BT104" s="50"/>
      <c r="BU104" s="50"/>
      <c r="BV104" s="50"/>
      <c r="BW104" s="51"/>
      <c r="BX104" s="50"/>
      <c r="BY104" s="50"/>
      <c r="BZ104" s="54"/>
      <c r="CA104" s="54"/>
      <c r="CB104" s="54"/>
      <c r="CC104" s="54"/>
      <c r="CD104" s="54"/>
      <c r="CE104" s="54"/>
      <c r="CF104" s="54"/>
      <c r="CG104" s="51"/>
      <c r="CH104" s="50"/>
      <c r="CI104" s="50"/>
      <c r="CJ104" s="49"/>
      <c r="CK104" s="49"/>
      <c r="CL104" s="49"/>
      <c r="CM104" s="66"/>
      <c r="CN104" s="66"/>
      <c r="CO104" s="66"/>
      <c r="CP104" s="66"/>
      <c r="CQ104" s="66"/>
      <c r="CR104" s="66"/>
      <c r="CS104" s="66"/>
      <c r="CT104" s="49"/>
      <c r="CU104" s="55"/>
      <c r="CV104" s="55"/>
      <c r="CW104" s="55"/>
      <c r="CX104" s="55"/>
      <c r="CY104" s="50"/>
      <c r="CZ104" s="55"/>
      <c r="DA104" s="55"/>
      <c r="DB104" s="56"/>
      <c r="DC104" s="57"/>
      <c r="DD104" s="57"/>
      <c r="DE104" s="57"/>
      <c r="DF104" s="57"/>
      <c r="DG104" s="57"/>
      <c r="DH104" s="57"/>
      <c r="DI104" s="58"/>
      <c r="DJ104" s="54"/>
      <c r="DK104" s="56"/>
      <c r="DL104" s="49"/>
      <c r="DM104" s="49"/>
      <c r="DN104" s="49"/>
      <c r="DO104" s="56"/>
      <c r="DP104" s="56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1"/>
      <c r="ES104" s="81"/>
      <c r="ET104" s="81"/>
      <c r="EU104" s="81"/>
      <c r="EV104" s="81"/>
      <c r="EW104" s="81"/>
      <c r="EX104" s="81"/>
      <c r="EY104" s="81"/>
      <c r="EZ104" s="81"/>
      <c r="FA104" s="81"/>
      <c r="FB104" s="81"/>
      <c r="FC104" s="81"/>
      <c r="FD104" s="81"/>
      <c r="FE104" s="81"/>
      <c r="FF104" s="81"/>
      <c r="FG104" s="81"/>
    </row>
    <row r="105" spans="1:163">
      <c r="A105" s="2">
        <v>7</v>
      </c>
      <c r="B105" s="1" t="s">
        <v>122</v>
      </c>
      <c r="C105" s="133">
        <v>43759</v>
      </c>
      <c r="D105" s="1" t="s">
        <v>125</v>
      </c>
      <c r="E105" s="6" t="s">
        <v>101</v>
      </c>
      <c r="F105" s="1"/>
      <c r="G105" s="6" t="s">
        <v>79</v>
      </c>
      <c r="H105" s="6" t="s">
        <v>121</v>
      </c>
      <c r="I105" s="135">
        <v>26</v>
      </c>
      <c r="J105" s="1">
        <v>23</v>
      </c>
      <c r="K105" s="1">
        <v>456</v>
      </c>
      <c r="L105" s="1">
        <v>4</v>
      </c>
      <c r="M105" s="1">
        <v>305</v>
      </c>
      <c r="N105" s="1">
        <v>1</v>
      </c>
      <c r="O105" t="str">
        <f t="shared" si="30"/>
        <v>Tampa Bay Buccaneers</v>
      </c>
      <c r="P105" t="str">
        <f t="shared" si="31"/>
        <v>Cleveland Browns</v>
      </c>
      <c r="Q105">
        <f t="shared" si="32"/>
        <v>26</v>
      </c>
      <c r="R105">
        <f t="shared" si="33"/>
        <v>23</v>
      </c>
      <c r="S105" s="132">
        <f t="shared" si="34"/>
        <v>43759</v>
      </c>
      <c r="T105" s="83" t="str">
        <f t="shared" si="35"/>
        <v>Cleveland Browns</v>
      </c>
      <c r="U105" s="84">
        <f t="shared" si="36"/>
        <v>23</v>
      </c>
      <c r="V105" s="83" t="str">
        <f t="shared" si="37"/>
        <v>Tampa Bay Buccaneers</v>
      </c>
      <c r="W105" s="84">
        <f t="shared" si="38"/>
        <v>26</v>
      </c>
      <c r="X105" s="83">
        <f t="shared" si="39"/>
        <v>49</v>
      </c>
      <c r="Y105" s="84">
        <f t="shared" si="40"/>
        <v>3</v>
      </c>
      <c r="Z105" s="85">
        <f t="shared" si="41"/>
        <v>-0.82378049293896838</v>
      </c>
      <c r="AA105" s="86">
        <f t="shared" si="42"/>
        <v>0.30496175597213393</v>
      </c>
      <c r="AB105" s="8">
        <f t="shared" si="43"/>
        <v>-0.51018264170322714</v>
      </c>
      <c r="AC105" s="34">
        <f t="shared" si="44"/>
        <v>19.698894655978954</v>
      </c>
      <c r="AD105" s="18">
        <f t="shared" si="45"/>
        <v>39.703928556450585</v>
      </c>
      <c r="AE105" s="85">
        <f t="shared" si="46"/>
        <v>-0.70238747918190314</v>
      </c>
      <c r="AF105" s="8">
        <f t="shared" si="47"/>
        <v>0.3312831056800733</v>
      </c>
      <c r="AG105" s="8">
        <f t="shared" si="48"/>
        <v>-0.43637288127840546</v>
      </c>
      <c r="AH105" s="34">
        <f t="shared" si="49"/>
        <v>18.08890412258625</v>
      </c>
      <c r="AI105" s="18">
        <f t="shared" si="50"/>
        <v>24.118862717150332</v>
      </c>
      <c r="AJ105" s="18">
        <f t="shared" si="51"/>
        <v>1.609990533392704</v>
      </c>
      <c r="AK105" s="18">
        <f t="shared" si="52"/>
        <v>1.1222251602469382</v>
      </c>
      <c r="AL105" s="8">
        <f t="shared" si="53"/>
        <v>1</v>
      </c>
      <c r="AM105" s="48">
        <f t="shared" si="58"/>
        <v>1</v>
      </c>
      <c r="AN105" s="48">
        <f t="shared" si="59"/>
        <v>1</v>
      </c>
      <c r="AO105" s="19">
        <f t="shared" si="54"/>
        <v>0.53705545770421492</v>
      </c>
      <c r="AP105" s="34">
        <f t="shared" si="55"/>
        <v>-1.8777748397530618</v>
      </c>
      <c r="AQ105" s="17">
        <f t="shared" si="56"/>
        <v>0.21431764924145394</v>
      </c>
      <c r="AR105" s="14">
        <f t="shared" si="57"/>
        <v>-0.62165391661337477</v>
      </c>
      <c r="AS105" s="8"/>
      <c r="AT105" s="8"/>
      <c r="AU105" s="8"/>
      <c r="AV105" s="8"/>
      <c r="AW105" s="8"/>
      <c r="AX105" s="8"/>
      <c r="AY105" s="93"/>
      <c r="AZ105" s="34"/>
      <c r="BA105" s="8"/>
      <c r="BB105" s="8"/>
      <c r="BC105" s="8"/>
      <c r="BD105" s="8"/>
      <c r="BE105" s="8"/>
      <c r="BF105" s="34"/>
      <c r="BG105" s="34"/>
      <c r="BH105" s="34"/>
      <c r="BI105" s="8"/>
      <c r="BJ105" s="34"/>
      <c r="BK105" s="94"/>
      <c r="BL105" s="94"/>
      <c r="BM105" s="49"/>
      <c r="BN105" s="49"/>
      <c r="BO105" s="49"/>
      <c r="BP105" s="50"/>
      <c r="BQ105" s="50"/>
      <c r="BR105" s="50"/>
      <c r="BS105" s="91"/>
      <c r="BT105" s="50"/>
      <c r="BU105" s="50"/>
      <c r="BV105" s="50"/>
      <c r="BW105" s="51"/>
      <c r="BX105" s="50"/>
      <c r="BY105" s="50"/>
      <c r="BZ105" s="54"/>
      <c r="CA105" s="54"/>
      <c r="CB105" s="54"/>
      <c r="CC105" s="54"/>
      <c r="CD105" s="54"/>
      <c r="CE105" s="54"/>
      <c r="CF105" s="54"/>
      <c r="CG105" s="51"/>
      <c r="CH105" s="50"/>
      <c r="CI105" s="50"/>
      <c r="CJ105" s="49"/>
      <c r="CK105" s="49"/>
      <c r="CL105" s="49"/>
      <c r="CM105" s="66"/>
      <c r="CN105" s="66"/>
      <c r="CO105" s="66"/>
      <c r="CP105" s="66"/>
      <c r="CQ105" s="66"/>
      <c r="CR105" s="66"/>
      <c r="CS105" s="66"/>
      <c r="CT105" s="49"/>
      <c r="CU105" s="55"/>
      <c r="CV105" s="55"/>
      <c r="CW105" s="55"/>
      <c r="CX105" s="55"/>
      <c r="CY105" s="50"/>
      <c r="CZ105" s="55"/>
      <c r="DA105" s="55"/>
      <c r="DB105" s="56"/>
      <c r="DC105" s="57"/>
      <c r="DD105" s="57"/>
      <c r="DE105" s="57"/>
      <c r="DF105" s="57"/>
      <c r="DG105" s="57"/>
      <c r="DH105" s="57"/>
      <c r="DI105" s="58"/>
      <c r="DJ105" s="54"/>
      <c r="DK105" s="56"/>
      <c r="DL105" s="49"/>
      <c r="DM105" s="49"/>
      <c r="DN105" s="49"/>
      <c r="DO105" s="56"/>
      <c r="DP105" s="56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81"/>
      <c r="ED105" s="81"/>
      <c r="EE105" s="81"/>
      <c r="EF105" s="81"/>
      <c r="EG105" s="81"/>
      <c r="EH105" s="81"/>
      <c r="EI105" s="81"/>
      <c r="EJ105" s="81"/>
      <c r="EK105" s="81"/>
      <c r="EL105" s="81"/>
      <c r="EM105" s="81"/>
      <c r="EN105" s="81"/>
      <c r="EO105" s="81"/>
      <c r="EP105" s="81"/>
      <c r="EQ105" s="81"/>
      <c r="ER105" s="81"/>
      <c r="ES105" s="81"/>
      <c r="ET105" s="81"/>
      <c r="EU105" s="81"/>
      <c r="EV105" s="81"/>
      <c r="EW105" s="81"/>
      <c r="EX105" s="81"/>
      <c r="EY105" s="81"/>
      <c r="EZ105" s="81"/>
      <c r="FA105" s="81"/>
      <c r="FB105" s="81"/>
      <c r="FC105" s="81"/>
      <c r="FD105" s="81"/>
      <c r="FE105" s="81"/>
      <c r="FF105" s="81"/>
      <c r="FG105" s="81"/>
    </row>
    <row r="106" spans="1:163">
      <c r="A106" s="2">
        <v>7</v>
      </c>
      <c r="B106" s="1" t="s">
        <v>122</v>
      </c>
      <c r="C106" s="133">
        <v>43759</v>
      </c>
      <c r="D106" s="1" t="s">
        <v>125</v>
      </c>
      <c r="E106" s="6" t="s">
        <v>85</v>
      </c>
      <c r="F106" s="1"/>
      <c r="G106" s="6" t="s">
        <v>75</v>
      </c>
      <c r="H106" s="6" t="s">
        <v>121</v>
      </c>
      <c r="I106" s="135">
        <v>37</v>
      </c>
      <c r="J106" s="1">
        <v>5</v>
      </c>
      <c r="K106" s="1">
        <v>376</v>
      </c>
      <c r="L106" s="1">
        <v>0</v>
      </c>
      <c r="M106" s="1">
        <v>303</v>
      </c>
      <c r="N106" s="1">
        <v>5</v>
      </c>
      <c r="O106" t="str">
        <f t="shared" si="30"/>
        <v>Indianapolis Colts</v>
      </c>
      <c r="P106" t="str">
        <f t="shared" si="31"/>
        <v>Buffalo Bills</v>
      </c>
      <c r="Q106">
        <f t="shared" si="32"/>
        <v>37</v>
      </c>
      <c r="R106">
        <f t="shared" si="33"/>
        <v>5</v>
      </c>
      <c r="S106" s="132">
        <f t="shared" si="34"/>
        <v>43759</v>
      </c>
      <c r="T106" s="83" t="str">
        <f t="shared" si="35"/>
        <v>Buffalo Bills</v>
      </c>
      <c r="U106" s="84">
        <f t="shared" si="36"/>
        <v>5</v>
      </c>
      <c r="V106" s="83" t="str">
        <f t="shared" si="37"/>
        <v>Indianapolis Colts</v>
      </c>
      <c r="W106" s="84">
        <f t="shared" si="38"/>
        <v>37</v>
      </c>
      <c r="X106" s="83">
        <f t="shared" si="39"/>
        <v>42</v>
      </c>
      <c r="Y106" s="84">
        <f t="shared" si="40"/>
        <v>32</v>
      </c>
      <c r="Z106" s="85">
        <f t="shared" si="41"/>
        <v>0.83079664243165463</v>
      </c>
      <c r="AA106" s="86">
        <f t="shared" si="42"/>
        <v>0.69652334932301874</v>
      </c>
      <c r="AB106" s="8">
        <f t="shared" si="43"/>
        <v>0.51442726444627884</v>
      </c>
      <c r="AC106" s="34">
        <f t="shared" si="44"/>
        <v>30.325126336197762</v>
      </c>
      <c r="AD106" s="18">
        <f t="shared" si="45"/>
        <v>44.553938427720709</v>
      </c>
      <c r="AE106" s="85">
        <f t="shared" si="46"/>
        <v>-0.69095802347827995</v>
      </c>
      <c r="AF106" s="8">
        <f t="shared" si="47"/>
        <v>0.3338199900517933</v>
      </c>
      <c r="AG106" s="8">
        <f t="shared" si="48"/>
        <v>-0.42938924390631628</v>
      </c>
      <c r="AH106" s="34">
        <f t="shared" si="49"/>
        <v>18.158778378406875</v>
      </c>
      <c r="AI106" s="18">
        <f t="shared" si="50"/>
        <v>173.15344841202827</v>
      </c>
      <c r="AJ106" s="18">
        <f t="shared" si="51"/>
        <v>12.166347957790887</v>
      </c>
      <c r="AK106" s="18">
        <f t="shared" si="52"/>
        <v>10.909651520518899</v>
      </c>
      <c r="AL106" s="8">
        <f t="shared" si="53"/>
        <v>1</v>
      </c>
      <c r="AM106" s="48">
        <f t="shared" si="58"/>
        <v>1</v>
      </c>
      <c r="AN106" s="48">
        <f t="shared" si="59"/>
        <v>1</v>
      </c>
      <c r="AO106" s="19">
        <f t="shared" si="54"/>
        <v>0.8170743108465236</v>
      </c>
      <c r="AP106" s="34">
        <f t="shared" si="55"/>
        <v>-21.090348479481101</v>
      </c>
      <c r="AQ106" s="17">
        <f t="shared" si="56"/>
        <v>3.3461807752274274E-2</v>
      </c>
      <c r="AR106" s="14">
        <f t="shared" si="57"/>
        <v>-0.20202523250985854</v>
      </c>
      <c r="AS106" s="8"/>
      <c r="AT106" s="8"/>
      <c r="AU106" s="8"/>
      <c r="AV106" s="8"/>
      <c r="AW106" s="8"/>
      <c r="AX106" s="8"/>
      <c r="AY106" s="93"/>
      <c r="AZ106" s="34"/>
      <c r="BA106" s="8"/>
      <c r="BB106" s="8"/>
      <c r="BC106" s="8"/>
      <c r="BD106" s="8"/>
      <c r="BE106" s="8"/>
      <c r="BF106" s="34"/>
      <c r="BG106" s="34"/>
      <c r="BH106" s="34"/>
      <c r="BI106" s="8"/>
      <c r="BJ106" s="34"/>
      <c r="BK106" s="94"/>
      <c r="BL106" s="94"/>
      <c r="BM106" s="49"/>
      <c r="BN106" s="49"/>
      <c r="BO106" s="49"/>
      <c r="BP106" s="50"/>
      <c r="BQ106" s="50"/>
      <c r="BR106" s="50"/>
      <c r="BS106" s="91"/>
      <c r="BT106" s="50"/>
      <c r="BU106" s="50"/>
      <c r="BV106" s="50"/>
      <c r="BW106" s="51"/>
      <c r="BX106" s="50"/>
      <c r="BY106" s="50"/>
      <c r="BZ106" s="54"/>
      <c r="CA106" s="54"/>
      <c r="CB106" s="54"/>
      <c r="CC106" s="54"/>
      <c r="CD106" s="54"/>
      <c r="CE106" s="54"/>
      <c r="CF106" s="54"/>
      <c r="CG106" s="51"/>
      <c r="CH106" s="50"/>
      <c r="CI106" s="50"/>
      <c r="CJ106" s="49"/>
      <c r="CK106" s="49"/>
      <c r="CL106" s="49"/>
      <c r="CM106" s="66"/>
      <c r="CN106" s="66"/>
      <c r="CO106" s="66"/>
      <c r="CP106" s="66"/>
      <c r="CQ106" s="66"/>
      <c r="CR106" s="66"/>
      <c r="CS106" s="66"/>
      <c r="CT106" s="49"/>
      <c r="CU106" s="55"/>
      <c r="CV106" s="55"/>
      <c r="CW106" s="55"/>
      <c r="CX106" s="55"/>
      <c r="CY106" s="50"/>
      <c r="CZ106" s="55"/>
      <c r="DA106" s="55"/>
      <c r="DB106" s="56"/>
      <c r="DC106" s="57"/>
      <c r="DD106" s="57"/>
      <c r="DE106" s="57"/>
      <c r="DF106" s="57"/>
      <c r="DG106" s="57"/>
      <c r="DH106" s="57"/>
      <c r="DI106" s="58"/>
      <c r="DJ106" s="54"/>
      <c r="DK106" s="56"/>
      <c r="DL106" s="49"/>
      <c r="DM106" s="49"/>
      <c r="DN106" s="49"/>
      <c r="DO106" s="56"/>
      <c r="DP106" s="56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81"/>
      <c r="ED106" s="81"/>
      <c r="EE106" s="81"/>
      <c r="EF106" s="81"/>
      <c r="EG106" s="81"/>
      <c r="EH106" s="81"/>
      <c r="EI106" s="81"/>
      <c r="EJ106" s="81"/>
      <c r="EK106" s="81"/>
      <c r="EL106" s="81"/>
      <c r="EM106" s="81"/>
      <c r="EN106" s="81"/>
      <c r="EO106" s="81"/>
      <c r="EP106" s="81"/>
      <c r="EQ106" s="81"/>
      <c r="ER106" s="81"/>
      <c r="ES106" s="81"/>
      <c r="ET106" s="81"/>
      <c r="EU106" s="81"/>
      <c r="EV106" s="81"/>
      <c r="EW106" s="81"/>
      <c r="EX106" s="81"/>
      <c r="EY106" s="81"/>
      <c r="EZ106" s="81"/>
      <c r="FA106" s="81"/>
      <c r="FB106" s="81"/>
      <c r="FC106" s="81"/>
      <c r="FD106" s="81"/>
      <c r="FE106" s="81"/>
      <c r="FF106" s="81"/>
      <c r="FG106" s="81"/>
    </row>
    <row r="107" spans="1:163">
      <c r="A107" s="2">
        <v>7</v>
      </c>
      <c r="B107" s="1" t="s">
        <v>122</v>
      </c>
      <c r="C107" s="133">
        <v>43759</v>
      </c>
      <c r="D107" s="1" t="s">
        <v>125</v>
      </c>
      <c r="E107" s="6" t="s">
        <v>82</v>
      </c>
      <c r="F107" s="1" t="s">
        <v>10</v>
      </c>
      <c r="G107" s="6" t="s">
        <v>90</v>
      </c>
      <c r="H107" s="6" t="s">
        <v>121</v>
      </c>
      <c r="I107" s="135">
        <v>32</v>
      </c>
      <c r="J107" s="1">
        <v>21</v>
      </c>
      <c r="K107" s="1">
        <v>457</v>
      </c>
      <c r="L107" s="1">
        <v>0</v>
      </c>
      <c r="M107" s="1">
        <v>322</v>
      </c>
      <c r="N107" s="1">
        <v>0</v>
      </c>
      <c r="O107" t="str">
        <f t="shared" si="30"/>
        <v>Miami Dolphins</v>
      </c>
      <c r="P107" t="str">
        <f t="shared" si="31"/>
        <v>Detroit Lions</v>
      </c>
      <c r="Q107">
        <f t="shared" si="32"/>
        <v>21</v>
      </c>
      <c r="R107">
        <f t="shared" si="33"/>
        <v>32</v>
      </c>
      <c r="S107" s="132">
        <f t="shared" si="34"/>
        <v>43759</v>
      </c>
      <c r="T107" s="83" t="str">
        <f t="shared" si="35"/>
        <v>Detroit Lions</v>
      </c>
      <c r="U107" s="84">
        <f t="shared" si="36"/>
        <v>32</v>
      </c>
      <c r="V107" s="83" t="str">
        <f t="shared" si="37"/>
        <v>Miami Dolphins</v>
      </c>
      <c r="W107" s="84">
        <f t="shared" si="38"/>
        <v>21</v>
      </c>
      <c r="X107" s="83">
        <f t="shared" si="39"/>
        <v>53</v>
      </c>
      <c r="Y107" s="84">
        <f t="shared" si="40"/>
        <v>-11</v>
      </c>
      <c r="Z107" s="85">
        <f t="shared" si="41"/>
        <v>-0.19097184596991384</v>
      </c>
      <c r="AA107" s="86">
        <f t="shared" si="42"/>
        <v>0.45240161106640647</v>
      </c>
      <c r="AB107" s="8">
        <f t="shared" si="43"/>
        <v>-0.11959595756893573</v>
      </c>
      <c r="AC107" s="34">
        <f t="shared" si="44"/>
        <v>23.749670050506332</v>
      </c>
      <c r="AD107" s="18">
        <f t="shared" si="45"/>
        <v>7.5606853866514925</v>
      </c>
      <c r="AE107" s="85">
        <f t="shared" si="46"/>
        <v>0.24852256282898355</v>
      </c>
      <c r="AF107" s="8">
        <f t="shared" si="47"/>
        <v>0.56181281990064513</v>
      </c>
      <c r="AG107" s="8">
        <f t="shared" si="48"/>
        <v>0.15556697231666516</v>
      </c>
      <c r="AH107" s="34">
        <f t="shared" si="49"/>
        <v>24.011513581924877</v>
      </c>
      <c r="AI107" s="18">
        <f t="shared" si="50"/>
        <v>63.815915251770711</v>
      </c>
      <c r="AJ107" s="18">
        <f t="shared" si="51"/>
        <v>-0.26184353141854544</v>
      </c>
      <c r="AK107" s="18">
        <f t="shared" si="52"/>
        <v>-0.61326344926583443</v>
      </c>
      <c r="AL107" s="8">
        <f t="shared" si="53"/>
        <v>0</v>
      </c>
      <c r="AM107" s="48">
        <f t="shared" si="58"/>
        <v>0</v>
      </c>
      <c r="AN107" s="48">
        <f t="shared" si="59"/>
        <v>1</v>
      </c>
      <c r="AO107" s="19">
        <f t="shared" si="54"/>
        <v>0.47972979283261408</v>
      </c>
      <c r="AP107" s="34">
        <f t="shared" si="55"/>
        <v>10.386736550734165</v>
      </c>
      <c r="AQ107" s="17">
        <f t="shared" si="56"/>
        <v>0.23014067413122283</v>
      </c>
      <c r="AR107" s="14">
        <f t="shared" si="57"/>
        <v>-0.65340697319909935</v>
      </c>
      <c r="AS107" s="8"/>
      <c r="AT107" s="8"/>
      <c r="AU107" s="8"/>
      <c r="AV107" s="8"/>
      <c r="AW107" s="8"/>
      <c r="AX107" s="8"/>
      <c r="AY107" s="93"/>
      <c r="AZ107" s="34"/>
      <c r="BA107" s="8"/>
      <c r="BB107" s="8"/>
      <c r="BC107" s="8"/>
      <c r="BD107" s="8"/>
      <c r="BE107" s="8"/>
      <c r="BF107" s="34"/>
      <c r="BG107" s="34"/>
      <c r="BH107" s="34"/>
      <c r="BI107" s="8"/>
      <c r="BJ107" s="34"/>
      <c r="BK107" s="94"/>
      <c r="BL107" s="94"/>
      <c r="BM107" s="49"/>
      <c r="BN107" s="49"/>
      <c r="BO107" s="49"/>
      <c r="BP107" s="50"/>
      <c r="BQ107" s="50"/>
      <c r="BR107" s="50"/>
      <c r="BS107" s="91"/>
      <c r="BT107" s="50"/>
      <c r="BU107" s="50"/>
      <c r="BV107" s="50"/>
      <c r="BW107" s="51"/>
      <c r="BX107" s="50"/>
      <c r="BY107" s="50"/>
      <c r="BZ107" s="54"/>
      <c r="CA107" s="54"/>
      <c r="CB107" s="54"/>
      <c r="CC107" s="54"/>
      <c r="CD107" s="54"/>
      <c r="CE107" s="54"/>
      <c r="CF107" s="54"/>
      <c r="CG107" s="51"/>
      <c r="CH107" s="50"/>
      <c r="CI107" s="50"/>
      <c r="CJ107" s="49"/>
      <c r="CK107" s="49"/>
      <c r="CL107" s="49"/>
      <c r="CM107" s="66"/>
      <c r="CN107" s="66"/>
      <c r="CO107" s="66"/>
      <c r="CP107" s="66"/>
      <c r="CQ107" s="66"/>
      <c r="CR107" s="66"/>
      <c r="CS107" s="66"/>
      <c r="CT107" s="49"/>
      <c r="CU107" s="55"/>
      <c r="CV107" s="55"/>
      <c r="CW107" s="55"/>
      <c r="CX107" s="55"/>
      <c r="CY107" s="50"/>
      <c r="CZ107" s="55"/>
      <c r="DA107" s="55"/>
      <c r="DB107" s="56"/>
      <c r="DC107" s="57"/>
      <c r="DD107" s="57"/>
      <c r="DE107" s="57"/>
      <c r="DF107" s="57"/>
      <c r="DG107" s="57"/>
      <c r="DH107" s="57"/>
      <c r="DI107" s="58"/>
      <c r="DJ107" s="54"/>
      <c r="DK107" s="56"/>
      <c r="DL107" s="49"/>
      <c r="DM107" s="49"/>
      <c r="DN107" s="49"/>
      <c r="DO107" s="56"/>
      <c r="DP107" s="56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81"/>
      <c r="ED107" s="81"/>
      <c r="EE107" s="81"/>
      <c r="EF107" s="81"/>
      <c r="EG107" s="81"/>
      <c r="EH107" s="81"/>
      <c r="EI107" s="81"/>
      <c r="EJ107" s="81"/>
      <c r="EK107" s="81"/>
      <c r="EL107" s="81"/>
      <c r="EM107" s="81"/>
      <c r="EN107" s="81"/>
      <c r="EO107" s="81"/>
      <c r="EP107" s="81"/>
      <c r="EQ107" s="81"/>
      <c r="ER107" s="81"/>
      <c r="ES107" s="81"/>
      <c r="ET107" s="81"/>
      <c r="EU107" s="81"/>
      <c r="EV107" s="81"/>
      <c r="EW107" s="81"/>
      <c r="EX107" s="81"/>
      <c r="EY107" s="81"/>
      <c r="EZ107" s="81"/>
      <c r="FA107" s="81"/>
      <c r="FB107" s="81"/>
      <c r="FC107" s="81"/>
      <c r="FD107" s="81"/>
      <c r="FE107" s="81"/>
      <c r="FF107" s="81"/>
      <c r="FG107" s="81"/>
    </row>
    <row r="108" spans="1:163">
      <c r="A108" s="2">
        <v>7</v>
      </c>
      <c r="B108" s="1" t="s">
        <v>122</v>
      </c>
      <c r="C108" s="133">
        <v>43759</v>
      </c>
      <c r="D108" s="1" t="s">
        <v>125</v>
      </c>
      <c r="E108" s="6" t="s">
        <v>92</v>
      </c>
      <c r="F108" s="1" t="s">
        <v>10</v>
      </c>
      <c r="G108" s="6" t="s">
        <v>77</v>
      </c>
      <c r="H108" s="6" t="s">
        <v>121</v>
      </c>
      <c r="I108" s="135">
        <v>38</v>
      </c>
      <c r="J108" s="1">
        <v>31</v>
      </c>
      <c r="K108" s="1">
        <v>381</v>
      </c>
      <c r="L108" s="1">
        <v>3</v>
      </c>
      <c r="M108" s="1">
        <v>453</v>
      </c>
      <c r="N108" s="1">
        <v>2</v>
      </c>
      <c r="O108" t="str">
        <f t="shared" si="30"/>
        <v>Chicago Bears</v>
      </c>
      <c r="P108" t="str">
        <f t="shared" si="31"/>
        <v>New England Patriots</v>
      </c>
      <c r="Q108">
        <f t="shared" si="32"/>
        <v>31</v>
      </c>
      <c r="R108">
        <f t="shared" si="33"/>
        <v>38</v>
      </c>
      <c r="S108" s="132">
        <f t="shared" si="34"/>
        <v>43759</v>
      </c>
      <c r="T108" s="83" t="str">
        <f t="shared" si="35"/>
        <v>New England Patriots</v>
      </c>
      <c r="U108" s="84">
        <f t="shared" si="36"/>
        <v>38</v>
      </c>
      <c r="V108" s="83" t="str">
        <f t="shared" si="37"/>
        <v>Chicago Bears</v>
      </c>
      <c r="W108" s="84">
        <f t="shared" si="38"/>
        <v>31</v>
      </c>
      <c r="X108" s="83">
        <f t="shared" si="39"/>
        <v>69</v>
      </c>
      <c r="Y108" s="84">
        <f t="shared" si="40"/>
        <v>-7</v>
      </c>
      <c r="Z108" s="85">
        <f t="shared" si="41"/>
        <v>-0.23325184277185906</v>
      </c>
      <c r="AA108" s="86">
        <f t="shared" si="42"/>
        <v>0.44194999206415747</v>
      </c>
      <c r="AB108" s="8">
        <f t="shared" si="43"/>
        <v>-0.14602711380797578</v>
      </c>
      <c r="AC108" s="34">
        <f t="shared" si="44"/>
        <v>23.475552468696499</v>
      </c>
      <c r="AD108" s="18">
        <f t="shared" si="45"/>
        <v>56.617310651339352</v>
      </c>
      <c r="AE108" s="85">
        <f t="shared" si="46"/>
        <v>-0.44777181575105163</v>
      </c>
      <c r="AF108" s="8">
        <f t="shared" si="47"/>
        <v>0.38989066723473692</v>
      </c>
      <c r="AG108" s="8">
        <f t="shared" si="48"/>
        <v>-0.27960400448140055</v>
      </c>
      <c r="AH108" s="34">
        <f t="shared" si="49"/>
        <v>19.65744326893503</v>
      </c>
      <c r="AI108" s="18">
        <f t="shared" si="50"/>
        <v>336.44938743233683</v>
      </c>
      <c r="AJ108" s="18">
        <f t="shared" si="51"/>
        <v>3.8181091997614693</v>
      </c>
      <c r="AK108" s="18">
        <f t="shared" si="52"/>
        <v>3.1695032101428571</v>
      </c>
      <c r="AL108" s="8">
        <f t="shared" si="53"/>
        <v>0</v>
      </c>
      <c r="AM108" s="48">
        <f t="shared" si="58"/>
        <v>1</v>
      </c>
      <c r="AN108" s="48">
        <f t="shared" si="59"/>
        <v>0</v>
      </c>
      <c r="AO108" s="19">
        <f t="shared" si="54"/>
        <v>0.60361355795506177</v>
      </c>
      <c r="AP108" s="34">
        <f t="shared" si="55"/>
        <v>10.169503210142857</v>
      </c>
      <c r="AQ108" s="17">
        <f t="shared" si="56"/>
        <v>0.36434932734716874</v>
      </c>
      <c r="AR108" s="14">
        <f t="shared" si="57"/>
        <v>-0.92536567982329321</v>
      </c>
      <c r="AS108" s="8"/>
      <c r="AT108" s="8"/>
      <c r="AU108" s="8"/>
      <c r="AV108" s="8"/>
      <c r="AW108" s="8"/>
      <c r="AX108" s="8"/>
      <c r="AY108" s="93"/>
      <c r="AZ108" s="34"/>
      <c r="BA108" s="8"/>
      <c r="BB108" s="8"/>
      <c r="BC108" s="8"/>
      <c r="BD108" s="8"/>
      <c r="BE108" s="8"/>
      <c r="BF108" s="34"/>
      <c r="BG108" s="34"/>
      <c r="BH108" s="34"/>
      <c r="BI108" s="8"/>
      <c r="BJ108" s="34"/>
      <c r="BK108" s="94"/>
      <c r="BL108" s="94"/>
      <c r="BM108" s="49"/>
      <c r="BN108" s="49"/>
      <c r="BO108" s="49"/>
      <c r="BP108" s="50"/>
      <c r="BQ108" s="50"/>
      <c r="BR108" s="50"/>
      <c r="BS108" s="91"/>
      <c r="BT108" s="50"/>
      <c r="BU108" s="50"/>
      <c r="BV108" s="50"/>
      <c r="BW108" s="51"/>
      <c r="BX108" s="50"/>
      <c r="BY108" s="50"/>
      <c r="BZ108" s="54"/>
      <c r="CA108" s="54"/>
      <c r="CB108" s="54"/>
      <c r="CC108" s="54"/>
      <c r="CD108" s="54"/>
      <c r="CE108" s="54"/>
      <c r="CF108" s="54"/>
      <c r="CG108" s="51"/>
      <c r="CH108" s="50"/>
      <c r="CI108" s="50"/>
      <c r="CJ108" s="49"/>
      <c r="CK108" s="49"/>
      <c r="CL108" s="49"/>
      <c r="CM108" s="66"/>
      <c r="CN108" s="66"/>
      <c r="CO108" s="66"/>
      <c r="CP108" s="66"/>
      <c r="CQ108" s="66"/>
      <c r="CR108" s="66"/>
      <c r="CS108" s="66"/>
      <c r="CT108" s="49"/>
      <c r="CU108" s="55"/>
      <c r="CV108" s="55"/>
      <c r="CW108" s="55"/>
      <c r="CX108" s="55"/>
      <c r="CY108" s="50"/>
      <c r="CZ108" s="55"/>
      <c r="DA108" s="55"/>
      <c r="DB108" s="56"/>
      <c r="DC108" s="57"/>
      <c r="DD108" s="57"/>
      <c r="DE108" s="57"/>
      <c r="DF108" s="57"/>
      <c r="DG108" s="57"/>
      <c r="DH108" s="57"/>
      <c r="DI108" s="58"/>
      <c r="DJ108" s="54"/>
      <c r="DK108" s="56"/>
      <c r="DL108" s="49"/>
      <c r="DM108" s="49"/>
      <c r="DN108" s="49"/>
      <c r="DO108" s="56"/>
      <c r="DP108" s="56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81"/>
      <c r="ED108" s="81"/>
      <c r="EE108" s="81"/>
      <c r="EF108" s="81"/>
      <c r="EG108" s="81"/>
      <c r="EH108" s="81"/>
      <c r="EI108" s="81"/>
      <c r="EJ108" s="81"/>
      <c r="EK108" s="81"/>
      <c r="EL108" s="81"/>
      <c r="EM108" s="81"/>
      <c r="EN108" s="81"/>
      <c r="EO108" s="81"/>
      <c r="EP108" s="81"/>
      <c r="EQ108" s="81"/>
      <c r="ER108" s="81"/>
      <c r="ES108" s="81"/>
      <c r="ET108" s="81"/>
      <c r="EU108" s="81"/>
      <c r="EV108" s="81"/>
      <c r="EW108" s="81"/>
      <c r="EX108" s="81"/>
      <c r="EY108" s="81"/>
      <c r="EZ108" s="81"/>
      <c r="FA108" s="81"/>
      <c r="FB108" s="81"/>
      <c r="FC108" s="81"/>
      <c r="FD108" s="81"/>
      <c r="FE108" s="81"/>
      <c r="FF108" s="81"/>
      <c r="FG108" s="81"/>
    </row>
    <row r="109" spans="1:163">
      <c r="A109" s="2">
        <v>7</v>
      </c>
      <c r="B109" s="1" t="s">
        <v>122</v>
      </c>
      <c r="C109" s="133">
        <v>43759</v>
      </c>
      <c r="D109" s="1" t="s">
        <v>125</v>
      </c>
      <c r="E109" s="6" t="s">
        <v>76</v>
      </c>
      <c r="F109" s="1" t="s">
        <v>10</v>
      </c>
      <c r="G109" s="6" t="s">
        <v>97</v>
      </c>
      <c r="H109" s="6" t="s">
        <v>121</v>
      </c>
      <c r="I109" s="135">
        <v>21</v>
      </c>
      <c r="J109" s="1">
        <v>17</v>
      </c>
      <c r="K109" s="1">
        <v>371</v>
      </c>
      <c r="L109" s="1">
        <v>0</v>
      </c>
      <c r="M109" s="1">
        <v>342</v>
      </c>
      <c r="N109" s="1">
        <v>1</v>
      </c>
      <c r="O109" t="str">
        <f t="shared" si="30"/>
        <v>Philadelphia Eagles</v>
      </c>
      <c r="P109" t="str">
        <f t="shared" si="31"/>
        <v>Carolina Panthers</v>
      </c>
      <c r="Q109">
        <f t="shared" si="32"/>
        <v>17</v>
      </c>
      <c r="R109">
        <f t="shared" si="33"/>
        <v>21</v>
      </c>
      <c r="S109" s="132">
        <f t="shared" si="34"/>
        <v>43759</v>
      </c>
      <c r="T109" s="83" t="str">
        <f t="shared" si="35"/>
        <v>Carolina Panthers</v>
      </c>
      <c r="U109" s="84">
        <f t="shared" si="36"/>
        <v>21</v>
      </c>
      <c r="V109" s="83" t="str">
        <f t="shared" si="37"/>
        <v>Philadelphia Eagles</v>
      </c>
      <c r="W109" s="84">
        <f t="shared" si="38"/>
        <v>17</v>
      </c>
      <c r="X109" s="83">
        <f t="shared" si="39"/>
        <v>38</v>
      </c>
      <c r="Y109" s="84">
        <f t="shared" si="40"/>
        <v>-4</v>
      </c>
      <c r="Z109" s="85">
        <f t="shared" si="41"/>
        <v>-0.59203770361687402</v>
      </c>
      <c r="AA109" s="86">
        <f t="shared" si="42"/>
        <v>0.35616744718314752</v>
      </c>
      <c r="AB109" s="8">
        <f t="shared" si="43"/>
        <v>-0.3687220730427716</v>
      </c>
      <c r="AC109" s="34">
        <f t="shared" si="44"/>
        <v>21.165982537112676</v>
      </c>
      <c r="AD109" s="18">
        <f t="shared" si="45"/>
        <v>17.355410499527768</v>
      </c>
      <c r="AE109" s="85">
        <f t="shared" si="46"/>
        <v>-0.50765148805725335</v>
      </c>
      <c r="AF109" s="8">
        <f t="shared" si="47"/>
        <v>0.37574423271883756</v>
      </c>
      <c r="AG109" s="8">
        <f t="shared" si="48"/>
        <v>-0.31667731250577613</v>
      </c>
      <c r="AH109" s="34">
        <f t="shared" si="49"/>
        <v>19.286509087935713</v>
      </c>
      <c r="AI109" s="18">
        <f t="shared" si="50"/>
        <v>2.9360511057269036</v>
      </c>
      <c r="AJ109" s="18">
        <f t="shared" si="51"/>
        <v>1.8794734491769631</v>
      </c>
      <c r="AK109" s="18">
        <f t="shared" si="52"/>
        <v>1.3720787875496507</v>
      </c>
      <c r="AL109" s="8">
        <f t="shared" si="53"/>
        <v>0</v>
      </c>
      <c r="AM109" s="48">
        <f t="shared" si="58"/>
        <v>1</v>
      </c>
      <c r="AN109" s="48">
        <f t="shared" si="59"/>
        <v>0</v>
      </c>
      <c r="AO109" s="19">
        <f t="shared" si="54"/>
        <v>0.54527325921861913</v>
      </c>
      <c r="AP109" s="34">
        <f t="shared" si="55"/>
        <v>5.3720787875496505</v>
      </c>
      <c r="AQ109" s="17">
        <f t="shared" si="56"/>
        <v>0.29732292721889542</v>
      </c>
      <c r="AR109" s="14">
        <f t="shared" si="57"/>
        <v>-0.78805861015666434</v>
      </c>
      <c r="AS109" s="8"/>
      <c r="AT109" s="8"/>
      <c r="AU109" s="8"/>
      <c r="AV109" s="8"/>
      <c r="AW109" s="8"/>
      <c r="AX109" s="8"/>
      <c r="AY109" s="93"/>
      <c r="AZ109" s="34"/>
      <c r="BA109" s="8"/>
      <c r="BB109" s="8"/>
      <c r="BC109" s="8"/>
      <c r="BD109" s="8"/>
      <c r="BE109" s="8"/>
      <c r="BF109" s="34"/>
      <c r="BG109" s="34"/>
      <c r="BH109" s="34"/>
      <c r="BI109" s="8"/>
      <c r="BJ109" s="34"/>
      <c r="BK109" s="94"/>
      <c r="BL109" s="94"/>
      <c r="BM109" s="49"/>
      <c r="BN109" s="49"/>
      <c r="BO109" s="49"/>
      <c r="BP109" s="50"/>
      <c r="BQ109" s="50"/>
      <c r="BR109" s="50"/>
      <c r="BS109" s="91"/>
      <c r="BT109" s="50"/>
      <c r="BU109" s="50"/>
      <c r="BV109" s="50"/>
      <c r="BW109" s="51"/>
      <c r="BX109" s="50"/>
      <c r="BY109" s="50"/>
      <c r="BZ109" s="54"/>
      <c r="CA109" s="54"/>
      <c r="CB109" s="54"/>
      <c r="CC109" s="54"/>
      <c r="CD109" s="54"/>
      <c r="CE109" s="54"/>
      <c r="CF109" s="54"/>
      <c r="CG109" s="51"/>
      <c r="CH109" s="50"/>
      <c r="CI109" s="50"/>
      <c r="CJ109" s="49"/>
      <c r="CK109" s="49"/>
      <c r="CL109" s="49"/>
      <c r="CM109" s="66"/>
      <c r="CN109" s="66"/>
      <c r="CO109" s="66"/>
      <c r="CP109" s="66"/>
      <c r="CQ109" s="66"/>
      <c r="CR109" s="66"/>
      <c r="CS109" s="66"/>
      <c r="CT109" s="49"/>
      <c r="CU109" s="55"/>
      <c r="CV109" s="55"/>
      <c r="CW109" s="55"/>
      <c r="CX109" s="55"/>
      <c r="CY109" s="50"/>
      <c r="CZ109" s="55"/>
      <c r="DA109" s="55"/>
      <c r="DB109" s="56"/>
      <c r="DC109" s="57"/>
      <c r="DD109" s="57"/>
      <c r="DE109" s="57"/>
      <c r="DF109" s="57"/>
      <c r="DG109" s="57"/>
      <c r="DH109" s="57"/>
      <c r="DI109" s="58"/>
      <c r="DJ109" s="54"/>
      <c r="DK109" s="56"/>
      <c r="DL109" s="49"/>
      <c r="DM109" s="49"/>
      <c r="DN109" s="49"/>
      <c r="DO109" s="56"/>
      <c r="DP109" s="56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1"/>
      <c r="ES109" s="81"/>
      <c r="ET109" s="81"/>
      <c r="EU109" s="81"/>
      <c r="EV109" s="81"/>
      <c r="EW109" s="81"/>
      <c r="EX109" s="81"/>
      <c r="EY109" s="81"/>
      <c r="EZ109" s="81"/>
      <c r="FA109" s="81"/>
      <c r="FB109" s="81"/>
      <c r="FC109" s="81"/>
      <c r="FD109" s="81"/>
      <c r="FE109" s="81"/>
      <c r="FF109" s="81"/>
      <c r="FG109" s="81"/>
    </row>
    <row r="110" spans="1:163">
      <c r="A110" s="2">
        <v>7</v>
      </c>
      <c r="B110" s="1" t="s">
        <v>122</v>
      </c>
      <c r="C110" s="133">
        <v>43759</v>
      </c>
      <c r="D110" s="1" t="s">
        <v>130</v>
      </c>
      <c r="E110" s="6" t="s">
        <v>88</v>
      </c>
      <c r="F110" s="1"/>
      <c r="G110" s="6" t="s">
        <v>102</v>
      </c>
      <c r="H110" s="6" t="s">
        <v>121</v>
      </c>
      <c r="I110" s="135">
        <v>20</v>
      </c>
      <c r="J110" s="1">
        <v>19</v>
      </c>
      <c r="K110" s="1">
        <v>344</v>
      </c>
      <c r="L110" s="1">
        <v>0</v>
      </c>
      <c r="M110" s="1">
        <v>390</v>
      </c>
      <c r="N110" s="1">
        <v>1</v>
      </c>
      <c r="O110" t="str">
        <f t="shared" si="30"/>
        <v>Los Angeles Chargers</v>
      </c>
      <c r="P110" t="str">
        <f t="shared" si="31"/>
        <v>Tennessee Titans</v>
      </c>
      <c r="Q110">
        <f t="shared" si="32"/>
        <v>20</v>
      </c>
      <c r="R110">
        <f t="shared" si="33"/>
        <v>19</v>
      </c>
      <c r="S110" s="132">
        <f t="shared" si="34"/>
        <v>43759</v>
      </c>
      <c r="T110" s="83" t="str">
        <f t="shared" si="35"/>
        <v>Tennessee Titans</v>
      </c>
      <c r="U110" s="84">
        <f t="shared" si="36"/>
        <v>19</v>
      </c>
      <c r="V110" s="83" t="str">
        <f t="shared" si="37"/>
        <v>Los Angeles Chargers</v>
      </c>
      <c r="W110" s="84">
        <f t="shared" si="38"/>
        <v>20</v>
      </c>
      <c r="X110" s="83">
        <f t="shared" si="39"/>
        <v>39</v>
      </c>
      <c r="Y110" s="84">
        <f t="shared" si="40"/>
        <v>1</v>
      </c>
      <c r="Z110" s="85">
        <f t="shared" si="41"/>
        <v>0.3394464719899466</v>
      </c>
      <c r="AA110" s="86">
        <f t="shared" si="42"/>
        <v>0.58405605810099692</v>
      </c>
      <c r="AB110" s="8">
        <f t="shared" si="43"/>
        <v>0.21228091495226303</v>
      </c>
      <c r="AC110" s="34">
        <f t="shared" si="44"/>
        <v>27.19156585451012</v>
      </c>
      <c r="AD110" s="18">
        <f t="shared" si="45"/>
        <v>51.718619439755876</v>
      </c>
      <c r="AE110" s="85">
        <f t="shared" si="46"/>
        <v>-0.70843106494596109</v>
      </c>
      <c r="AF110" s="8">
        <f t="shared" si="47"/>
        <v>0.3299456101224757</v>
      </c>
      <c r="AG110" s="8">
        <f t="shared" si="48"/>
        <v>-0.44006335721591505</v>
      </c>
      <c r="AH110" s="34">
        <f t="shared" si="49"/>
        <v>18.051979344563264</v>
      </c>
      <c r="AI110" s="18">
        <f t="shared" si="50"/>
        <v>0.89874316313469782</v>
      </c>
      <c r="AJ110" s="18">
        <f t="shared" si="51"/>
        <v>9.1395865099468558</v>
      </c>
      <c r="AK110" s="18">
        <f t="shared" si="52"/>
        <v>8.1033610938215972</v>
      </c>
      <c r="AL110" s="8">
        <f t="shared" si="53"/>
        <v>1</v>
      </c>
      <c r="AM110" s="48">
        <f t="shared" si="58"/>
        <v>1</v>
      </c>
      <c r="AN110" s="48">
        <f t="shared" si="59"/>
        <v>1</v>
      </c>
      <c r="AO110" s="19">
        <f t="shared" si="54"/>
        <v>0.74910175640379451</v>
      </c>
      <c r="AP110" s="34">
        <f t="shared" si="55"/>
        <v>7.1033610938215972</v>
      </c>
      <c r="AQ110" s="17">
        <f t="shared" si="56"/>
        <v>6.2949928639660868E-2</v>
      </c>
      <c r="AR110" s="14">
        <f t="shared" si="57"/>
        <v>-0.28888044834570015</v>
      </c>
      <c r="AS110" s="8"/>
      <c r="AT110" s="8"/>
      <c r="AU110" s="8"/>
      <c r="AV110" s="8"/>
      <c r="AW110" s="8"/>
      <c r="AX110" s="8"/>
      <c r="AY110" s="93"/>
      <c r="AZ110" s="34"/>
      <c r="BA110" s="8"/>
      <c r="BB110" s="8"/>
      <c r="BC110" s="8"/>
      <c r="BD110" s="8"/>
      <c r="BE110" s="8"/>
      <c r="BF110" s="34"/>
      <c r="BG110" s="34"/>
      <c r="BH110" s="34"/>
      <c r="BI110" s="8"/>
      <c r="BJ110" s="34"/>
      <c r="BK110" s="94"/>
      <c r="BL110" s="94"/>
      <c r="BM110" s="49"/>
      <c r="BN110" s="49"/>
      <c r="BO110" s="49"/>
      <c r="BP110" s="50"/>
      <c r="BQ110" s="50"/>
      <c r="BR110" s="50"/>
      <c r="BS110" s="91"/>
      <c r="BT110" s="50"/>
      <c r="BU110" s="50"/>
      <c r="BV110" s="50"/>
      <c r="BW110" s="51"/>
      <c r="BX110" s="50"/>
      <c r="BY110" s="50"/>
      <c r="BZ110" s="54"/>
      <c r="CA110" s="54"/>
      <c r="CB110" s="54"/>
      <c r="CC110" s="54"/>
      <c r="CD110" s="54"/>
      <c r="CE110" s="54"/>
      <c r="CF110" s="54"/>
      <c r="CG110" s="51"/>
      <c r="CH110" s="50"/>
      <c r="CI110" s="50"/>
      <c r="CJ110" s="49"/>
      <c r="CK110" s="49"/>
      <c r="CL110" s="49"/>
      <c r="CM110" s="66"/>
      <c r="CN110" s="66"/>
      <c r="CO110" s="66"/>
      <c r="CP110" s="66"/>
      <c r="CQ110" s="66"/>
      <c r="CR110" s="66"/>
      <c r="CS110" s="66"/>
      <c r="CT110" s="49"/>
      <c r="CU110" s="55"/>
      <c r="CV110" s="55"/>
      <c r="CW110" s="55"/>
      <c r="CX110" s="55"/>
      <c r="CY110" s="50"/>
      <c r="CZ110" s="55"/>
      <c r="DA110" s="55"/>
      <c r="DB110" s="56"/>
      <c r="DC110" s="57"/>
      <c r="DD110" s="57"/>
      <c r="DE110" s="57"/>
      <c r="DF110" s="57"/>
      <c r="DG110" s="57"/>
      <c r="DH110" s="57"/>
      <c r="DI110" s="58"/>
      <c r="DJ110" s="54"/>
      <c r="DK110" s="56"/>
      <c r="DL110" s="49"/>
      <c r="DM110" s="49"/>
      <c r="DN110" s="49"/>
      <c r="DO110" s="56"/>
      <c r="DP110" s="56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1"/>
      <c r="ES110" s="81"/>
      <c r="ET110" s="81"/>
      <c r="EU110" s="81"/>
      <c r="EV110" s="81"/>
      <c r="EW110" s="81"/>
      <c r="EX110" s="81"/>
      <c r="EY110" s="81"/>
      <c r="EZ110" s="81"/>
      <c r="FA110" s="81"/>
      <c r="FB110" s="81"/>
      <c r="FC110" s="81"/>
      <c r="FD110" s="81"/>
      <c r="FE110" s="81"/>
      <c r="FF110" s="81"/>
      <c r="FG110" s="81"/>
    </row>
    <row r="111" spans="1:163">
      <c r="A111" s="2">
        <v>7</v>
      </c>
      <c r="B111" s="1" t="s">
        <v>126</v>
      </c>
      <c r="C111" s="133">
        <v>43760</v>
      </c>
      <c r="D111" s="1" t="s">
        <v>129</v>
      </c>
      <c r="E111" s="6" t="s">
        <v>73</v>
      </c>
      <c r="F111" s="1"/>
      <c r="G111" s="6" t="s">
        <v>94</v>
      </c>
      <c r="H111" s="6" t="s">
        <v>121</v>
      </c>
      <c r="I111" s="135">
        <v>23</v>
      </c>
      <c r="J111" s="1">
        <v>20</v>
      </c>
      <c r="K111" s="1">
        <v>423</v>
      </c>
      <c r="L111" s="1">
        <v>1</v>
      </c>
      <c r="M111" s="1">
        <v>433</v>
      </c>
      <c r="N111" s="1">
        <v>0</v>
      </c>
      <c r="O111" t="str">
        <f t="shared" si="30"/>
        <v>Atlanta Falcons</v>
      </c>
      <c r="P111" t="str">
        <f t="shared" si="31"/>
        <v>New York Giants</v>
      </c>
      <c r="Q111">
        <f t="shared" si="32"/>
        <v>23</v>
      </c>
      <c r="R111">
        <f t="shared" si="33"/>
        <v>20</v>
      </c>
      <c r="S111" s="132">
        <f t="shared" si="34"/>
        <v>43760</v>
      </c>
      <c r="T111" s="83" t="str">
        <f t="shared" si="35"/>
        <v>New York Giants</v>
      </c>
      <c r="U111" s="84">
        <f t="shared" si="36"/>
        <v>20</v>
      </c>
      <c r="V111" s="83" t="str">
        <f t="shared" si="37"/>
        <v>Atlanta Falcons</v>
      </c>
      <c r="W111" s="84">
        <f t="shared" si="38"/>
        <v>23</v>
      </c>
      <c r="X111" s="83">
        <f t="shared" si="39"/>
        <v>43</v>
      </c>
      <c r="Y111" s="84">
        <f t="shared" si="40"/>
        <v>3</v>
      </c>
      <c r="Z111" s="85">
        <f t="shared" si="41"/>
        <v>0.71789428586115966</v>
      </c>
      <c r="AA111" s="86">
        <f t="shared" si="42"/>
        <v>0.67214315603433283</v>
      </c>
      <c r="AB111" s="8">
        <f t="shared" si="43"/>
        <v>0.4458388062996832</v>
      </c>
      <c r="AC111" s="34">
        <f t="shared" si="44"/>
        <v>29.613795279880247</v>
      </c>
      <c r="AD111" s="18">
        <f t="shared" si="45"/>
        <v>43.742288004166227</v>
      </c>
      <c r="AE111" s="85">
        <f t="shared" si="46"/>
        <v>0.35526988411202365</v>
      </c>
      <c r="AF111" s="8">
        <f t="shared" si="47"/>
        <v>0.5878949260666354</v>
      </c>
      <c r="AG111" s="8">
        <f t="shared" si="48"/>
        <v>0.22213325867932876</v>
      </c>
      <c r="AH111" s="34">
        <f t="shared" si="49"/>
        <v>24.677537528260221</v>
      </c>
      <c r="AI111" s="18">
        <f t="shared" si="50"/>
        <v>21.879357328282733</v>
      </c>
      <c r="AJ111" s="18">
        <f t="shared" si="51"/>
        <v>4.9362577516200261</v>
      </c>
      <c r="AK111" s="18">
        <f t="shared" si="52"/>
        <v>4.2062051870830004</v>
      </c>
      <c r="AL111" s="8">
        <f t="shared" si="53"/>
        <v>1</v>
      </c>
      <c r="AM111" s="48">
        <f t="shared" si="58"/>
        <v>1</v>
      </c>
      <c r="AN111" s="48">
        <f t="shared" si="59"/>
        <v>1</v>
      </c>
      <c r="AO111" s="19">
        <f t="shared" si="54"/>
        <v>0.63632058761046295</v>
      </c>
      <c r="AP111" s="34">
        <f t="shared" si="55"/>
        <v>1.2062051870830004</v>
      </c>
      <c r="AQ111" s="17">
        <f t="shared" si="56"/>
        <v>0.13226271499599895</v>
      </c>
      <c r="AR111" s="14">
        <f t="shared" si="57"/>
        <v>-0.45205277407199024</v>
      </c>
      <c r="AS111" s="8"/>
      <c r="AT111" s="8"/>
      <c r="AU111" s="8"/>
      <c r="AV111" s="8"/>
      <c r="AW111" s="8"/>
      <c r="AX111" s="8"/>
      <c r="AY111" s="93"/>
      <c r="AZ111" s="34"/>
      <c r="BA111" s="8"/>
      <c r="BB111" s="8"/>
      <c r="BC111" s="8"/>
      <c r="BD111" s="8"/>
      <c r="BE111" s="8"/>
      <c r="BF111" s="34"/>
      <c r="BG111" s="34"/>
      <c r="BH111" s="34"/>
      <c r="BI111" s="8"/>
      <c r="BJ111" s="34"/>
      <c r="BK111" s="94"/>
      <c r="BL111" s="94"/>
      <c r="BM111" s="49"/>
      <c r="BN111" s="49"/>
      <c r="BO111" s="49"/>
      <c r="BP111" s="50"/>
      <c r="BQ111" s="50"/>
      <c r="BR111" s="50"/>
      <c r="BS111" s="91"/>
      <c r="BT111" s="50"/>
      <c r="BU111" s="50"/>
      <c r="BV111" s="50"/>
      <c r="BW111" s="51"/>
      <c r="BX111" s="50"/>
      <c r="BY111" s="50"/>
      <c r="BZ111" s="54"/>
      <c r="CA111" s="54"/>
      <c r="CB111" s="54"/>
      <c r="CC111" s="54"/>
      <c r="CD111" s="54"/>
      <c r="CE111" s="54"/>
      <c r="CF111" s="54"/>
      <c r="CG111" s="51"/>
      <c r="CH111" s="50"/>
      <c r="CI111" s="50"/>
      <c r="CJ111" s="49"/>
      <c r="CK111" s="49"/>
      <c r="CL111" s="49"/>
      <c r="CM111" s="66"/>
      <c r="CN111" s="66"/>
      <c r="CO111" s="66"/>
      <c r="CP111" s="66"/>
      <c r="CQ111" s="66"/>
      <c r="CR111" s="66"/>
      <c r="CS111" s="66"/>
      <c r="CT111" s="49"/>
      <c r="CU111" s="55"/>
      <c r="CV111" s="55"/>
      <c r="CW111" s="55"/>
      <c r="CX111" s="55"/>
      <c r="CY111" s="50"/>
      <c r="CZ111" s="55"/>
      <c r="DA111" s="55"/>
      <c r="DB111" s="56"/>
      <c r="DC111" s="57"/>
      <c r="DD111" s="57"/>
      <c r="DE111" s="57"/>
      <c r="DF111" s="57"/>
      <c r="DG111" s="57"/>
      <c r="DH111" s="57"/>
      <c r="DI111" s="58"/>
      <c r="DJ111" s="54"/>
      <c r="DK111" s="56"/>
      <c r="DL111" s="49"/>
      <c r="DM111" s="49"/>
      <c r="DN111" s="49"/>
      <c r="DO111" s="56"/>
      <c r="DP111" s="56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81"/>
      <c r="ED111" s="81"/>
      <c r="EE111" s="81"/>
      <c r="EF111" s="81"/>
      <c r="EG111" s="81"/>
      <c r="EH111" s="81"/>
      <c r="EI111" s="81"/>
      <c r="EJ111" s="81"/>
      <c r="EK111" s="81"/>
      <c r="EL111" s="81"/>
      <c r="EM111" s="81"/>
      <c r="EN111" s="81"/>
      <c r="EO111" s="81"/>
      <c r="EP111" s="81"/>
      <c r="EQ111" s="81"/>
      <c r="ER111" s="81"/>
      <c r="ES111" s="81"/>
      <c r="ET111" s="81"/>
      <c r="EU111" s="81"/>
      <c r="EV111" s="81"/>
      <c r="EW111" s="81"/>
      <c r="EX111" s="81"/>
      <c r="EY111" s="81"/>
      <c r="EZ111" s="81"/>
      <c r="FA111" s="81"/>
      <c r="FB111" s="81"/>
      <c r="FC111" s="81"/>
      <c r="FD111" s="81"/>
      <c r="FE111" s="81"/>
      <c r="FF111" s="81"/>
      <c r="FG111" s="81"/>
    </row>
    <row r="112" spans="1:163">
      <c r="A112" s="2">
        <v>8</v>
      </c>
      <c r="B112" s="1" t="s">
        <v>119</v>
      </c>
      <c r="C112" s="133">
        <v>43763</v>
      </c>
      <c r="D112" s="1" t="s">
        <v>120</v>
      </c>
      <c r="E112" s="6" t="s">
        <v>84</v>
      </c>
      <c r="F112" s="1"/>
      <c r="G112" s="6" t="s">
        <v>90</v>
      </c>
      <c r="H112" s="6" t="s">
        <v>121</v>
      </c>
      <c r="I112" s="135">
        <v>42</v>
      </c>
      <c r="J112" s="1">
        <v>23</v>
      </c>
      <c r="K112" s="1">
        <v>427</v>
      </c>
      <c r="L112" s="1">
        <v>0</v>
      </c>
      <c r="M112" s="1">
        <v>370</v>
      </c>
      <c r="N112" s="1">
        <v>1</v>
      </c>
      <c r="O112" t="str">
        <f t="shared" si="30"/>
        <v>Houston Texans</v>
      </c>
      <c r="P112" t="str">
        <f t="shared" si="31"/>
        <v>Miami Dolphins</v>
      </c>
      <c r="Q112">
        <f t="shared" si="32"/>
        <v>42</v>
      </c>
      <c r="R112">
        <f t="shared" si="33"/>
        <v>23</v>
      </c>
      <c r="S112" s="132">
        <f t="shared" si="34"/>
        <v>43763</v>
      </c>
      <c r="T112" s="83" t="str">
        <f t="shared" si="35"/>
        <v>Miami Dolphins</v>
      </c>
      <c r="U112" s="84">
        <f t="shared" si="36"/>
        <v>23</v>
      </c>
      <c r="V112" s="83" t="str">
        <f t="shared" si="37"/>
        <v>Houston Texans</v>
      </c>
      <c r="W112" s="84">
        <f t="shared" si="38"/>
        <v>42</v>
      </c>
      <c r="X112" s="83">
        <f t="shared" si="39"/>
        <v>65</v>
      </c>
      <c r="Y112" s="84">
        <f t="shared" si="40"/>
        <v>19</v>
      </c>
      <c r="Z112" s="85">
        <f t="shared" si="41"/>
        <v>0.8775319719300011</v>
      </c>
      <c r="AA112" s="86">
        <f t="shared" si="42"/>
        <v>0.70631052410839035</v>
      </c>
      <c r="AB112" s="8">
        <f t="shared" si="43"/>
        <v>0.54263817156894412</v>
      </c>
      <c r="AC112" s="34">
        <f t="shared" si="44"/>
        <v>30.617701718492409</v>
      </c>
      <c r="AD112" s="18">
        <f t="shared" si="45"/>
        <v>129.55671416921066</v>
      </c>
      <c r="AE112" s="85">
        <f t="shared" si="46"/>
        <v>-0.77846263412560535</v>
      </c>
      <c r="AF112" s="8">
        <f t="shared" si="47"/>
        <v>0.31465131815086539</v>
      </c>
      <c r="AG112" s="8">
        <f t="shared" si="48"/>
        <v>-0.4827086278042606</v>
      </c>
      <c r="AH112" s="34">
        <f t="shared" si="49"/>
        <v>17.625295313324905</v>
      </c>
      <c r="AI112" s="18">
        <f t="shared" si="50"/>
        <v>28.887450468967231</v>
      </c>
      <c r="AJ112" s="18">
        <f t="shared" si="51"/>
        <v>12.992406405167504</v>
      </c>
      <c r="AK112" s="18">
        <f t="shared" si="52"/>
        <v>11.675539401909969</v>
      </c>
      <c r="AL112" s="8">
        <f t="shared" si="53"/>
        <v>1</v>
      </c>
      <c r="AM112" s="48">
        <f t="shared" si="58"/>
        <v>1</v>
      </c>
      <c r="AN112" s="48">
        <f t="shared" si="59"/>
        <v>1</v>
      </c>
      <c r="AO112" s="19">
        <f t="shared" si="54"/>
        <v>0.8334163862842292</v>
      </c>
      <c r="AP112" s="34">
        <f t="shared" si="55"/>
        <v>-7.324460598090031</v>
      </c>
      <c r="AQ112" s="17">
        <f t="shared" si="56"/>
        <v>2.7750100358605138E-2</v>
      </c>
      <c r="AR112" s="14">
        <f t="shared" si="57"/>
        <v>-0.18222189821896034</v>
      </c>
      <c r="AS112" s="8"/>
      <c r="AT112" s="8"/>
      <c r="AU112" s="8"/>
      <c r="AV112" s="8"/>
      <c r="AW112" s="8"/>
      <c r="AX112" s="8"/>
      <c r="AY112" s="93"/>
      <c r="AZ112" s="34"/>
      <c r="BA112" s="8"/>
      <c r="BB112" s="8"/>
      <c r="BC112" s="8"/>
      <c r="BD112" s="8"/>
      <c r="BE112" s="8"/>
      <c r="BF112" s="34"/>
      <c r="BG112" s="34"/>
      <c r="BH112" s="34"/>
      <c r="BI112" s="8"/>
      <c r="BJ112" s="34"/>
      <c r="BK112" s="94"/>
      <c r="BL112" s="94"/>
      <c r="BM112" s="49"/>
      <c r="BN112" s="49"/>
      <c r="BO112" s="49"/>
      <c r="BP112" s="50"/>
      <c r="BQ112" s="50"/>
      <c r="BR112" s="50"/>
      <c r="BS112" s="91"/>
      <c r="BT112" s="50"/>
      <c r="BU112" s="50"/>
      <c r="BV112" s="50"/>
      <c r="BW112" s="51"/>
      <c r="BX112" s="50"/>
      <c r="BY112" s="50"/>
      <c r="BZ112" s="54"/>
      <c r="CA112" s="54"/>
      <c r="CB112" s="54"/>
      <c r="CC112" s="54"/>
      <c r="CD112" s="54"/>
      <c r="CE112" s="54"/>
      <c r="CF112" s="54"/>
      <c r="CG112" s="51"/>
      <c r="CH112" s="50"/>
      <c r="CI112" s="50"/>
      <c r="CJ112" s="49"/>
      <c r="CK112" s="49"/>
      <c r="CL112" s="49"/>
      <c r="CM112" s="66"/>
      <c r="CN112" s="66"/>
      <c r="CO112" s="66"/>
      <c r="CP112" s="66"/>
      <c r="CQ112" s="66"/>
      <c r="CR112" s="66"/>
      <c r="CS112" s="66"/>
      <c r="CT112" s="49"/>
      <c r="CU112" s="55"/>
      <c r="CV112" s="55"/>
      <c r="CW112" s="55"/>
      <c r="CX112" s="55"/>
      <c r="CY112" s="50"/>
      <c r="CZ112" s="55"/>
      <c r="DA112" s="55"/>
      <c r="DB112" s="56"/>
      <c r="DC112" s="57"/>
      <c r="DD112" s="57"/>
      <c r="DE112" s="57"/>
      <c r="DF112" s="57"/>
      <c r="DG112" s="57"/>
      <c r="DH112" s="57"/>
      <c r="DI112" s="58"/>
      <c r="DJ112" s="54"/>
      <c r="DK112" s="56"/>
      <c r="DL112" s="49"/>
      <c r="DM112" s="49"/>
      <c r="DN112" s="49"/>
      <c r="DO112" s="56"/>
      <c r="DP112" s="56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81"/>
      <c r="ED112" s="81"/>
      <c r="EE112" s="81"/>
      <c r="EF112" s="81"/>
      <c r="EG112" s="81"/>
      <c r="EH112" s="81"/>
      <c r="EI112" s="81"/>
      <c r="EJ112" s="81"/>
      <c r="EK112" s="81"/>
      <c r="EL112" s="81"/>
      <c r="EM112" s="81"/>
      <c r="EN112" s="81"/>
      <c r="EO112" s="81"/>
      <c r="EP112" s="81"/>
      <c r="EQ112" s="81"/>
      <c r="ER112" s="81"/>
      <c r="ES112" s="81"/>
      <c r="ET112" s="81"/>
      <c r="EU112" s="81"/>
      <c r="EV112" s="81"/>
      <c r="EW112" s="81"/>
      <c r="EX112" s="81"/>
      <c r="EY112" s="81"/>
      <c r="EZ112" s="81"/>
      <c r="FA112" s="81"/>
      <c r="FB112" s="81"/>
      <c r="FC112" s="81"/>
      <c r="FD112" s="81"/>
      <c r="FE112" s="81"/>
      <c r="FF112" s="81"/>
      <c r="FG112" s="81"/>
    </row>
    <row r="113" spans="1:163">
      <c r="A113" s="2">
        <v>8</v>
      </c>
      <c r="B113" s="1" t="s">
        <v>122</v>
      </c>
      <c r="C113" s="133">
        <v>43766</v>
      </c>
      <c r="D113" s="1" t="s">
        <v>120</v>
      </c>
      <c r="E113" s="6" t="s">
        <v>93</v>
      </c>
      <c r="F113" s="1" t="s">
        <v>10</v>
      </c>
      <c r="G113" s="6" t="s">
        <v>91</v>
      </c>
      <c r="H113" s="6" t="s">
        <v>121</v>
      </c>
      <c r="I113" s="135">
        <v>30</v>
      </c>
      <c r="J113" s="1">
        <v>20</v>
      </c>
      <c r="K113" s="1">
        <v>270</v>
      </c>
      <c r="L113" s="1">
        <v>1</v>
      </c>
      <c r="M113" s="1">
        <v>423</v>
      </c>
      <c r="N113" s="1">
        <v>2</v>
      </c>
      <c r="O113" t="str">
        <f t="shared" si="30"/>
        <v>Minnesota Vikings</v>
      </c>
      <c r="P113" t="str">
        <f t="shared" si="31"/>
        <v>New Orleans Saints</v>
      </c>
      <c r="Q113">
        <f t="shared" si="32"/>
        <v>20</v>
      </c>
      <c r="R113">
        <f t="shared" si="33"/>
        <v>30</v>
      </c>
      <c r="S113" s="132">
        <f t="shared" si="34"/>
        <v>43766</v>
      </c>
      <c r="T113" s="83" t="str">
        <f t="shared" si="35"/>
        <v>New Orleans Saints</v>
      </c>
      <c r="U113" s="84">
        <f t="shared" si="36"/>
        <v>30</v>
      </c>
      <c r="V113" s="83" t="str">
        <f t="shared" si="37"/>
        <v>Minnesota Vikings</v>
      </c>
      <c r="W113" s="84">
        <f t="shared" si="38"/>
        <v>20</v>
      </c>
      <c r="X113" s="83">
        <f t="shared" si="39"/>
        <v>50</v>
      </c>
      <c r="Y113" s="84">
        <f t="shared" si="40"/>
        <v>-10</v>
      </c>
      <c r="Z113" s="85">
        <f t="shared" si="41"/>
        <v>-1.8418634503487925</v>
      </c>
      <c r="AA113" s="86">
        <f t="shared" si="42"/>
        <v>0.13683105460903933</v>
      </c>
      <c r="AB113" s="8">
        <f t="shared" si="43"/>
        <v>-1.0946680080274764</v>
      </c>
      <c r="AC113" s="34">
        <f t="shared" si="44"/>
        <v>13.63719558496414</v>
      </c>
      <c r="AD113" s="18">
        <f t="shared" si="45"/>
        <v>40.485280023999842</v>
      </c>
      <c r="AE113" s="85">
        <f t="shared" si="46"/>
        <v>0.15328516784830148</v>
      </c>
      <c r="AF113" s="8">
        <f t="shared" si="47"/>
        <v>0.53824643366278457</v>
      </c>
      <c r="AG113" s="8">
        <f t="shared" si="48"/>
        <v>9.6016922215070355E-2</v>
      </c>
      <c r="AH113" s="34">
        <f t="shared" si="49"/>
        <v>23.415690057129634</v>
      </c>
      <c r="AI113" s="18">
        <f t="shared" si="50"/>
        <v>43.353137423781561</v>
      </c>
      <c r="AJ113" s="18">
        <f t="shared" si="51"/>
        <v>-9.7784944721654945</v>
      </c>
      <c r="AK113" s="18">
        <f t="shared" si="52"/>
        <v>-9.436716136051281</v>
      </c>
      <c r="AL113" s="8">
        <f t="shared" si="53"/>
        <v>0</v>
      </c>
      <c r="AM113" s="48">
        <f t="shared" si="58"/>
        <v>0</v>
      </c>
      <c r="AN113" s="48">
        <f t="shared" si="59"/>
        <v>1</v>
      </c>
      <c r="AO113" s="19">
        <f t="shared" si="54"/>
        <v>0.21705322421187379</v>
      </c>
      <c r="AP113" s="34">
        <f t="shared" si="55"/>
        <v>0.56328386394871899</v>
      </c>
      <c r="AQ113" s="17">
        <f t="shared" si="56"/>
        <v>4.7112102140769954E-2</v>
      </c>
      <c r="AR113" s="14">
        <f t="shared" si="57"/>
        <v>-0.2446905600295286</v>
      </c>
      <c r="AS113" s="8"/>
      <c r="AT113" s="8"/>
      <c r="AU113" s="8"/>
      <c r="AV113" s="8"/>
      <c r="AW113" s="8"/>
      <c r="AX113" s="8"/>
      <c r="AY113" s="93"/>
      <c r="AZ113" s="34"/>
      <c r="BA113" s="8"/>
      <c r="BB113" s="8"/>
      <c r="BC113" s="8"/>
      <c r="BD113" s="8"/>
      <c r="BE113" s="8"/>
      <c r="BF113" s="34"/>
      <c r="BG113" s="34"/>
      <c r="BH113" s="34"/>
      <c r="BI113" s="8"/>
      <c r="BJ113" s="34"/>
      <c r="BK113" s="94"/>
      <c r="BL113" s="94"/>
      <c r="BM113" s="49"/>
      <c r="BN113" s="49"/>
      <c r="BO113" s="49"/>
      <c r="BP113" s="50"/>
      <c r="BQ113" s="50"/>
      <c r="BR113" s="50"/>
      <c r="BS113" s="91"/>
      <c r="BT113" s="50"/>
      <c r="BU113" s="50"/>
      <c r="BV113" s="50"/>
      <c r="BW113" s="51"/>
      <c r="BX113" s="50"/>
      <c r="BY113" s="50"/>
      <c r="BZ113" s="54"/>
      <c r="CA113" s="54"/>
      <c r="CB113" s="54"/>
      <c r="CC113" s="54"/>
      <c r="CD113" s="54"/>
      <c r="CE113" s="54"/>
      <c r="CF113" s="54"/>
      <c r="CG113" s="51"/>
      <c r="CH113" s="50"/>
      <c r="CI113" s="50"/>
      <c r="CJ113" s="49"/>
      <c r="CK113" s="49"/>
      <c r="CL113" s="49"/>
      <c r="CM113" s="66"/>
      <c r="CN113" s="66"/>
      <c r="CO113" s="66"/>
      <c r="CP113" s="66"/>
      <c r="CQ113" s="66"/>
      <c r="CR113" s="66"/>
      <c r="CS113" s="66"/>
      <c r="CT113" s="49"/>
      <c r="CU113" s="55"/>
      <c r="CV113" s="55"/>
      <c r="CW113" s="55"/>
      <c r="CX113" s="55"/>
      <c r="CY113" s="50"/>
      <c r="CZ113" s="55"/>
      <c r="DA113" s="55"/>
      <c r="DB113" s="56"/>
      <c r="DC113" s="57"/>
      <c r="DD113" s="57"/>
      <c r="DE113" s="57"/>
      <c r="DF113" s="57"/>
      <c r="DG113" s="57"/>
      <c r="DH113" s="57"/>
      <c r="DI113" s="58"/>
      <c r="DJ113" s="54"/>
      <c r="DK113" s="56"/>
      <c r="DL113" s="49"/>
      <c r="DM113" s="49"/>
      <c r="DN113" s="49"/>
      <c r="DO113" s="56"/>
      <c r="DP113" s="56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81"/>
      <c r="ED113" s="81"/>
      <c r="EE113" s="81"/>
      <c r="EF113" s="81"/>
      <c r="EG113" s="81"/>
      <c r="EH113" s="81"/>
      <c r="EI113" s="81"/>
      <c r="EJ113" s="81"/>
      <c r="EK113" s="81"/>
      <c r="EL113" s="81"/>
      <c r="EM113" s="81"/>
      <c r="EN113" s="81"/>
      <c r="EO113" s="81"/>
      <c r="EP113" s="81"/>
      <c r="EQ113" s="81"/>
      <c r="ER113" s="81"/>
      <c r="ES113" s="81"/>
      <c r="ET113" s="81"/>
      <c r="EU113" s="81"/>
      <c r="EV113" s="81"/>
      <c r="EW113" s="81"/>
      <c r="EX113" s="81"/>
      <c r="EY113" s="81"/>
      <c r="EZ113" s="81"/>
      <c r="FA113" s="81"/>
      <c r="FB113" s="81"/>
      <c r="FC113" s="81"/>
      <c r="FD113" s="81"/>
      <c r="FE113" s="81"/>
      <c r="FF113" s="81"/>
      <c r="FG113" s="81"/>
    </row>
    <row r="114" spans="1:163">
      <c r="A114" s="2">
        <v>8</v>
      </c>
      <c r="B114" s="1" t="s">
        <v>122</v>
      </c>
      <c r="C114" s="133">
        <v>43766</v>
      </c>
      <c r="D114" s="1" t="s">
        <v>123</v>
      </c>
      <c r="E114" s="6" t="s">
        <v>72</v>
      </c>
      <c r="F114" s="1"/>
      <c r="G114" s="6" t="s">
        <v>99</v>
      </c>
      <c r="H114" s="6" t="s">
        <v>121</v>
      </c>
      <c r="I114" s="135">
        <v>18</v>
      </c>
      <c r="J114" s="1">
        <v>15</v>
      </c>
      <c r="K114" s="1">
        <v>321</v>
      </c>
      <c r="L114" s="1">
        <v>2</v>
      </c>
      <c r="M114" s="1">
        <v>267</v>
      </c>
      <c r="N114" s="1">
        <v>0</v>
      </c>
      <c r="O114" t="str">
        <f t="shared" si="30"/>
        <v>Arizona Cardinals</v>
      </c>
      <c r="P114" t="str">
        <f t="shared" si="31"/>
        <v>San Francisco 49ers</v>
      </c>
      <c r="Q114">
        <f t="shared" si="32"/>
        <v>18</v>
      </c>
      <c r="R114">
        <f t="shared" si="33"/>
        <v>15</v>
      </c>
      <c r="S114" s="132">
        <f t="shared" si="34"/>
        <v>43766</v>
      </c>
      <c r="T114" s="83" t="str">
        <f t="shared" si="35"/>
        <v>San Francisco 49ers</v>
      </c>
      <c r="U114" s="84">
        <f t="shared" si="36"/>
        <v>15</v>
      </c>
      <c r="V114" s="83" t="str">
        <f t="shared" si="37"/>
        <v>Arizona Cardinals</v>
      </c>
      <c r="W114" s="84">
        <f t="shared" si="38"/>
        <v>18</v>
      </c>
      <c r="X114" s="83">
        <f t="shared" si="39"/>
        <v>33</v>
      </c>
      <c r="Y114" s="84">
        <f t="shared" si="40"/>
        <v>3</v>
      </c>
      <c r="Z114" s="85">
        <f t="shared" si="41"/>
        <v>-0.4147453835542505</v>
      </c>
      <c r="AA114" s="86">
        <f t="shared" si="42"/>
        <v>0.39777481489604777</v>
      </c>
      <c r="AB114" s="8">
        <f t="shared" si="43"/>
        <v>-0.25911095852751787</v>
      </c>
      <c r="AC114" s="34">
        <f t="shared" si="44"/>
        <v>22.302759656458743</v>
      </c>
      <c r="AD114" s="18">
        <f t="shared" si="45"/>
        <v>18.513740661248963</v>
      </c>
      <c r="AE114" s="85">
        <f t="shared" si="46"/>
        <v>0.26570585372538158</v>
      </c>
      <c r="AF114" s="8">
        <f t="shared" si="47"/>
        <v>0.5660383961247456</v>
      </c>
      <c r="AG114" s="8">
        <f t="shared" si="48"/>
        <v>0.16629702424469922</v>
      </c>
      <c r="AH114" s="34">
        <f t="shared" si="49"/>
        <v>24.118872305386741</v>
      </c>
      <c r="AI114" s="18">
        <f t="shared" si="50"/>
        <v>83.153832121949307</v>
      </c>
      <c r="AJ114" s="18">
        <f t="shared" si="51"/>
        <v>-1.816112648927998</v>
      </c>
      <c r="AK114" s="18">
        <f t="shared" si="52"/>
        <v>-2.0543187224142714</v>
      </c>
      <c r="AL114" s="8">
        <f t="shared" si="53"/>
        <v>1</v>
      </c>
      <c r="AM114" s="48">
        <f t="shared" si="58"/>
        <v>0</v>
      </c>
      <c r="AN114" s="48">
        <f t="shared" si="59"/>
        <v>0</v>
      </c>
      <c r="AO114" s="19">
        <f t="shared" si="54"/>
        <v>0.43239616946753268</v>
      </c>
      <c r="AP114" s="34">
        <f t="shared" si="55"/>
        <v>-5.0543187224142709</v>
      </c>
      <c r="AQ114" s="17">
        <f t="shared" si="56"/>
        <v>0.32217410843512989</v>
      </c>
      <c r="AR114" s="14">
        <f t="shared" si="57"/>
        <v>-0.83841305202706151</v>
      </c>
      <c r="AS114" s="8"/>
      <c r="AT114" s="8"/>
      <c r="AU114" s="8"/>
      <c r="AV114" s="8"/>
      <c r="AW114" s="8"/>
      <c r="AX114" s="8"/>
      <c r="AY114" s="93"/>
      <c r="AZ114" s="34"/>
      <c r="BA114" s="8"/>
      <c r="BB114" s="8"/>
      <c r="BC114" s="8"/>
      <c r="BD114" s="8"/>
      <c r="BE114" s="8"/>
      <c r="BF114" s="34"/>
      <c r="BG114" s="34"/>
      <c r="BH114" s="34"/>
      <c r="BI114" s="8"/>
      <c r="BJ114" s="34"/>
      <c r="BK114" s="94"/>
      <c r="BL114" s="94"/>
      <c r="BM114" s="49"/>
      <c r="BN114" s="49"/>
      <c r="BO114" s="49"/>
      <c r="BP114" s="50"/>
      <c r="BQ114" s="50"/>
      <c r="BR114" s="50"/>
      <c r="BS114" s="91"/>
      <c r="BT114" s="50"/>
      <c r="BU114" s="50"/>
      <c r="BV114" s="50"/>
      <c r="BW114" s="51"/>
      <c r="BX114" s="50"/>
      <c r="BY114" s="50"/>
      <c r="BZ114" s="54"/>
      <c r="CA114" s="54"/>
      <c r="CB114" s="54"/>
      <c r="CC114" s="54"/>
      <c r="CD114" s="54"/>
      <c r="CE114" s="54"/>
      <c r="CF114" s="54"/>
      <c r="CG114" s="51"/>
      <c r="CH114" s="50"/>
      <c r="CI114" s="50"/>
      <c r="CJ114" s="49"/>
      <c r="CK114" s="49"/>
      <c r="CL114" s="49"/>
      <c r="CM114" s="66"/>
      <c r="CN114" s="66"/>
      <c r="CO114" s="66"/>
      <c r="CP114" s="66"/>
      <c r="CQ114" s="66"/>
      <c r="CR114" s="66"/>
      <c r="CS114" s="66"/>
      <c r="CT114" s="49"/>
      <c r="CU114" s="55"/>
      <c r="CV114" s="55"/>
      <c r="CW114" s="55"/>
      <c r="CX114" s="55"/>
      <c r="CY114" s="50"/>
      <c r="CZ114" s="55"/>
      <c r="DA114" s="55"/>
      <c r="DB114" s="56"/>
      <c r="DC114" s="57"/>
      <c r="DD114" s="57"/>
      <c r="DE114" s="57"/>
      <c r="DF114" s="57"/>
      <c r="DG114" s="57"/>
      <c r="DH114" s="57"/>
      <c r="DI114" s="58"/>
      <c r="DJ114" s="54"/>
      <c r="DK114" s="56"/>
      <c r="DL114" s="49"/>
      <c r="DM114" s="49"/>
      <c r="DN114" s="49"/>
      <c r="DO114" s="56"/>
      <c r="DP114" s="56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81"/>
      <c r="ED114" s="81"/>
      <c r="EE114" s="81"/>
      <c r="EF114" s="81"/>
      <c r="EG114" s="81"/>
      <c r="EH114" s="81"/>
      <c r="EI114" s="81"/>
      <c r="EJ114" s="81"/>
      <c r="EK114" s="81"/>
      <c r="EL114" s="81"/>
      <c r="EM114" s="81"/>
      <c r="EN114" s="81"/>
      <c r="EO114" s="81"/>
      <c r="EP114" s="81"/>
      <c r="EQ114" s="81"/>
      <c r="ER114" s="81"/>
      <c r="ES114" s="81"/>
      <c r="ET114" s="81"/>
      <c r="EU114" s="81"/>
      <c r="EV114" s="81"/>
      <c r="EW114" s="81"/>
      <c r="EX114" s="81"/>
      <c r="EY114" s="81"/>
      <c r="EZ114" s="81"/>
      <c r="FA114" s="81"/>
      <c r="FB114" s="81"/>
      <c r="FC114" s="81"/>
      <c r="FD114" s="81"/>
      <c r="FE114" s="81"/>
      <c r="FF114" s="81"/>
      <c r="FG114" s="81"/>
    </row>
    <row r="115" spans="1:163">
      <c r="A115" s="2">
        <v>8</v>
      </c>
      <c r="B115" s="1" t="s">
        <v>122</v>
      </c>
      <c r="C115" s="133">
        <v>43766</v>
      </c>
      <c r="D115" s="1" t="s">
        <v>123</v>
      </c>
      <c r="E115" s="6" t="s">
        <v>89</v>
      </c>
      <c r="F115" s="1"/>
      <c r="G115" s="6" t="s">
        <v>83</v>
      </c>
      <c r="H115" s="6" t="s">
        <v>121</v>
      </c>
      <c r="I115" s="135">
        <v>29</v>
      </c>
      <c r="J115" s="1">
        <v>27</v>
      </c>
      <c r="K115" s="1">
        <v>416</v>
      </c>
      <c r="L115" s="1">
        <v>0</v>
      </c>
      <c r="M115" s="1">
        <v>359</v>
      </c>
      <c r="N115" s="1">
        <v>1</v>
      </c>
      <c r="O115" t="str">
        <f t="shared" si="30"/>
        <v>Los Angeles Rams</v>
      </c>
      <c r="P115" t="str">
        <f t="shared" si="31"/>
        <v>Green Bay Packers</v>
      </c>
      <c r="Q115">
        <f t="shared" si="32"/>
        <v>29</v>
      </c>
      <c r="R115">
        <f t="shared" si="33"/>
        <v>27</v>
      </c>
      <c r="S115" s="132">
        <f t="shared" si="34"/>
        <v>43766</v>
      </c>
      <c r="T115" s="83" t="str">
        <f t="shared" si="35"/>
        <v>Green Bay Packers</v>
      </c>
      <c r="U115" s="84">
        <f t="shared" si="36"/>
        <v>27</v>
      </c>
      <c r="V115" s="83" t="str">
        <f t="shared" si="37"/>
        <v>Los Angeles Rams</v>
      </c>
      <c r="W115" s="84">
        <f t="shared" si="38"/>
        <v>29</v>
      </c>
      <c r="X115" s="83">
        <f t="shared" si="39"/>
        <v>56</v>
      </c>
      <c r="Y115" s="84">
        <f t="shared" si="40"/>
        <v>2</v>
      </c>
      <c r="Z115" s="85">
        <f t="shared" si="41"/>
        <v>1.5884452759532146</v>
      </c>
      <c r="AA115" s="86">
        <f t="shared" si="42"/>
        <v>0.83039725183836732</v>
      </c>
      <c r="AB115" s="8">
        <f t="shared" si="43"/>
        <v>0.95573626384901944</v>
      </c>
      <c r="AC115" s="34">
        <f t="shared" si="44"/>
        <v>34.901942978389002</v>
      </c>
      <c r="AD115" s="18">
        <f t="shared" si="45"/>
        <v>34.832930920155242</v>
      </c>
      <c r="AE115" s="85">
        <f t="shared" si="46"/>
        <v>-0.33289959046818551</v>
      </c>
      <c r="AF115" s="8">
        <f t="shared" si="47"/>
        <v>0.41753527584106698</v>
      </c>
      <c r="AG115" s="8">
        <f t="shared" si="48"/>
        <v>-0.20820289059034242</v>
      </c>
      <c r="AH115" s="34">
        <f t="shared" si="49"/>
        <v>20.371841716632346</v>
      </c>
      <c r="AI115" s="18">
        <f t="shared" si="50"/>
        <v>43.932482229375246</v>
      </c>
      <c r="AJ115" s="18">
        <f t="shared" si="51"/>
        <v>14.530101261756656</v>
      </c>
      <c r="AK115" s="18">
        <f t="shared" si="52"/>
        <v>13.101227692707237</v>
      </c>
      <c r="AL115" s="8">
        <f t="shared" si="53"/>
        <v>1</v>
      </c>
      <c r="AM115" s="48">
        <f t="shared" si="58"/>
        <v>1</v>
      </c>
      <c r="AN115" s="48">
        <f t="shared" si="59"/>
        <v>1</v>
      </c>
      <c r="AO115" s="19">
        <f t="shared" si="54"/>
        <v>0.86124402161879599</v>
      </c>
      <c r="AP115" s="34">
        <f t="shared" si="55"/>
        <v>11.101227692707237</v>
      </c>
      <c r="AQ115" s="17">
        <f t="shared" si="56"/>
        <v>1.9253221536525155E-2</v>
      </c>
      <c r="AR115" s="14">
        <f t="shared" si="57"/>
        <v>-0.14937739819499862</v>
      </c>
      <c r="AS115" s="8"/>
      <c r="AT115" s="8"/>
      <c r="AU115" s="8"/>
      <c r="AV115" s="8"/>
      <c r="AW115" s="8"/>
      <c r="AX115" s="8"/>
      <c r="AY115" s="93"/>
      <c r="AZ115" s="34"/>
      <c r="BA115" s="8"/>
      <c r="BB115" s="8"/>
      <c r="BC115" s="8"/>
      <c r="BD115" s="8"/>
      <c r="BE115" s="8"/>
      <c r="BF115" s="34"/>
      <c r="BG115" s="34"/>
      <c r="BH115" s="34"/>
      <c r="BI115" s="8"/>
      <c r="BJ115" s="34"/>
      <c r="BK115" s="94"/>
      <c r="BL115" s="94"/>
      <c r="BM115" s="49"/>
      <c r="BN115" s="49"/>
      <c r="BO115" s="49"/>
      <c r="BP115" s="50"/>
      <c r="BQ115" s="50"/>
      <c r="BR115" s="50"/>
      <c r="BS115" s="91"/>
      <c r="BT115" s="50"/>
      <c r="BU115" s="50"/>
      <c r="BV115" s="50"/>
      <c r="BW115" s="51"/>
      <c r="BX115" s="50"/>
      <c r="BY115" s="50"/>
      <c r="BZ115" s="54"/>
      <c r="CA115" s="54"/>
      <c r="CB115" s="54"/>
      <c r="CC115" s="54"/>
      <c r="CD115" s="54"/>
      <c r="CE115" s="54"/>
      <c r="CF115" s="54"/>
      <c r="CG115" s="51"/>
      <c r="CH115" s="50"/>
      <c r="CI115" s="50"/>
      <c r="CJ115" s="49"/>
      <c r="CK115" s="49"/>
      <c r="CL115" s="49"/>
      <c r="CM115" s="66"/>
      <c r="CN115" s="66"/>
      <c r="CO115" s="66"/>
      <c r="CP115" s="66"/>
      <c r="CQ115" s="66"/>
      <c r="CR115" s="66"/>
      <c r="CS115" s="66"/>
      <c r="CT115" s="49"/>
      <c r="CU115" s="55"/>
      <c r="CV115" s="55"/>
      <c r="CW115" s="55"/>
      <c r="CX115" s="55"/>
      <c r="CY115" s="50"/>
      <c r="CZ115" s="55"/>
      <c r="DA115" s="55"/>
      <c r="DB115" s="56"/>
      <c r="DC115" s="57"/>
      <c r="DD115" s="57"/>
      <c r="DE115" s="57"/>
      <c r="DF115" s="57"/>
      <c r="DG115" s="57"/>
      <c r="DH115" s="57"/>
      <c r="DI115" s="58"/>
      <c r="DJ115" s="54"/>
      <c r="DK115" s="56"/>
      <c r="DL115" s="49"/>
      <c r="DM115" s="49"/>
      <c r="DN115" s="49"/>
      <c r="DO115" s="56"/>
      <c r="DP115" s="56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/>
      <c r="EA115" s="49"/>
      <c r="EB115" s="49"/>
      <c r="EC115" s="81"/>
      <c r="ED115" s="81"/>
      <c r="EE115" s="81"/>
      <c r="EF115" s="81"/>
      <c r="EG115" s="81"/>
      <c r="EH115" s="81"/>
      <c r="EI115" s="81"/>
      <c r="EJ115" s="81"/>
      <c r="EK115" s="81"/>
      <c r="EL115" s="81"/>
      <c r="EM115" s="81"/>
      <c r="EN115" s="81"/>
      <c r="EO115" s="81"/>
      <c r="EP115" s="81"/>
      <c r="EQ115" s="81"/>
      <c r="ER115" s="81"/>
      <c r="ES115" s="81"/>
      <c r="ET115" s="81"/>
      <c r="EU115" s="81"/>
      <c r="EV115" s="81"/>
      <c r="EW115" s="81"/>
      <c r="EX115" s="81"/>
      <c r="EY115" s="81"/>
      <c r="EZ115" s="81"/>
      <c r="FA115" s="81"/>
      <c r="FB115" s="81"/>
      <c r="FC115" s="81"/>
      <c r="FD115" s="81"/>
      <c r="FE115" s="81"/>
      <c r="FF115" s="81"/>
      <c r="FG115" s="81"/>
    </row>
    <row r="116" spans="1:163">
      <c r="A116" s="2">
        <v>8</v>
      </c>
      <c r="B116" s="1" t="s">
        <v>122</v>
      </c>
      <c r="C116" s="133">
        <v>43766</v>
      </c>
      <c r="D116" s="1" t="s">
        <v>124</v>
      </c>
      <c r="E116" s="6" t="s">
        <v>85</v>
      </c>
      <c r="F116" s="1" t="s">
        <v>10</v>
      </c>
      <c r="G116" s="6" t="s">
        <v>96</v>
      </c>
      <c r="H116" s="6" t="s">
        <v>121</v>
      </c>
      <c r="I116" s="135">
        <v>42</v>
      </c>
      <c r="J116" s="1">
        <v>28</v>
      </c>
      <c r="K116" s="1">
        <v>461</v>
      </c>
      <c r="L116" s="1">
        <v>0</v>
      </c>
      <c r="M116" s="1">
        <v>347</v>
      </c>
      <c r="N116" s="1">
        <v>1</v>
      </c>
      <c r="O116" t="str">
        <f t="shared" si="30"/>
        <v>Oakland Raiders</v>
      </c>
      <c r="P116" t="str">
        <f t="shared" si="31"/>
        <v>Indianapolis Colts</v>
      </c>
      <c r="Q116">
        <f t="shared" si="32"/>
        <v>28</v>
      </c>
      <c r="R116">
        <f t="shared" si="33"/>
        <v>42</v>
      </c>
      <c r="S116" s="132">
        <f t="shared" si="34"/>
        <v>43766</v>
      </c>
      <c r="T116" s="83" t="str">
        <f t="shared" si="35"/>
        <v>Indianapolis Colts</v>
      </c>
      <c r="U116" s="84">
        <f t="shared" si="36"/>
        <v>42</v>
      </c>
      <c r="V116" s="83" t="str">
        <f t="shared" si="37"/>
        <v>Oakland Raiders</v>
      </c>
      <c r="W116" s="84">
        <f t="shared" si="38"/>
        <v>28</v>
      </c>
      <c r="X116" s="83">
        <f t="shared" si="39"/>
        <v>70</v>
      </c>
      <c r="Y116" s="84">
        <f t="shared" si="40"/>
        <v>-14</v>
      </c>
      <c r="Z116" s="85">
        <f t="shared" si="41"/>
        <v>-0.69346633672969871</v>
      </c>
      <c r="AA116" s="86">
        <f t="shared" si="42"/>
        <v>0.33326241351307317</v>
      </c>
      <c r="AB116" s="8">
        <f t="shared" si="43"/>
        <v>-0.43092235662197276</v>
      </c>
      <c r="AC116" s="34">
        <f t="shared" si="44"/>
        <v>20.520903253844981</v>
      </c>
      <c r="AD116" s="18">
        <f t="shared" si="45"/>
        <v>55.936888138346589</v>
      </c>
      <c r="AE116" s="85">
        <f t="shared" si="46"/>
        <v>0.95285773689316411</v>
      </c>
      <c r="AF116" s="8">
        <f t="shared" si="47"/>
        <v>0.72168952868027314</v>
      </c>
      <c r="AG116" s="8">
        <f t="shared" si="48"/>
        <v>0.58786793179795471</v>
      </c>
      <c r="AH116" s="34">
        <f t="shared" si="49"/>
        <v>28.336868153601532</v>
      </c>
      <c r="AI116" s="18">
        <f t="shared" si="50"/>
        <v>186.68117185206799</v>
      </c>
      <c r="AJ116" s="18">
        <f t="shared" si="51"/>
        <v>-7.8159648997565512</v>
      </c>
      <c r="AK116" s="18">
        <f t="shared" si="52"/>
        <v>-7.6171383311719039</v>
      </c>
      <c r="AL116" s="8">
        <f t="shared" si="53"/>
        <v>0</v>
      </c>
      <c r="AM116" s="48">
        <f t="shared" si="58"/>
        <v>0</v>
      </c>
      <c r="AN116" s="48">
        <f t="shared" si="59"/>
        <v>1</v>
      </c>
      <c r="AO116" s="19">
        <f t="shared" si="54"/>
        <v>0.26390124500778156</v>
      </c>
      <c r="AP116" s="34">
        <f t="shared" si="55"/>
        <v>6.3828616688280961</v>
      </c>
      <c r="AQ116" s="17">
        <f t="shared" si="56"/>
        <v>6.9643867116657154E-2</v>
      </c>
      <c r="AR116" s="14">
        <f t="shared" si="57"/>
        <v>-0.30639099127576297</v>
      </c>
      <c r="AS116" s="8"/>
      <c r="AT116" s="8"/>
      <c r="AU116" s="8"/>
      <c r="AV116" s="8"/>
      <c r="AW116" s="8"/>
      <c r="AX116" s="8"/>
      <c r="AY116" s="93"/>
      <c r="AZ116" s="34"/>
      <c r="BA116" s="8"/>
      <c r="BB116" s="8"/>
      <c r="BC116" s="8"/>
      <c r="BD116" s="8"/>
      <c r="BE116" s="8"/>
      <c r="BF116" s="34"/>
      <c r="BG116" s="34"/>
      <c r="BH116" s="34"/>
      <c r="BI116" s="8"/>
      <c r="BJ116" s="34"/>
      <c r="BK116" s="94"/>
      <c r="BL116" s="94"/>
      <c r="BM116" s="49"/>
      <c r="BN116" s="49"/>
      <c r="BO116" s="49"/>
      <c r="BP116" s="50"/>
      <c r="BQ116" s="50"/>
      <c r="BR116" s="50"/>
      <c r="BS116" s="91"/>
      <c r="BT116" s="50"/>
      <c r="BU116" s="50"/>
      <c r="BV116" s="50"/>
      <c r="BW116" s="51"/>
      <c r="BX116" s="50"/>
      <c r="BY116" s="50"/>
      <c r="BZ116" s="54"/>
      <c r="CA116" s="54"/>
      <c r="CB116" s="54"/>
      <c r="CC116" s="54"/>
      <c r="CD116" s="54"/>
      <c r="CE116" s="54"/>
      <c r="CF116" s="54"/>
      <c r="CG116" s="51"/>
      <c r="CH116" s="50"/>
      <c r="CI116" s="50"/>
      <c r="CJ116" s="49"/>
      <c r="CK116" s="49"/>
      <c r="CL116" s="49"/>
      <c r="CM116" s="66"/>
      <c r="CN116" s="66"/>
      <c r="CO116" s="66"/>
      <c r="CP116" s="66"/>
      <c r="CQ116" s="66"/>
      <c r="CR116" s="66"/>
      <c r="CS116" s="66"/>
      <c r="CT116" s="49"/>
      <c r="CU116" s="55"/>
      <c r="CV116" s="55"/>
      <c r="CW116" s="55"/>
      <c r="CX116" s="55"/>
      <c r="CY116" s="50"/>
      <c r="CZ116" s="55"/>
      <c r="DA116" s="55"/>
      <c r="DB116" s="56"/>
      <c r="DC116" s="57"/>
      <c r="DD116" s="57"/>
      <c r="DE116" s="57"/>
      <c r="DF116" s="57"/>
      <c r="DG116" s="57"/>
      <c r="DH116" s="57"/>
      <c r="DI116" s="58"/>
      <c r="DJ116" s="54"/>
      <c r="DK116" s="56"/>
      <c r="DL116" s="49"/>
      <c r="DM116" s="49"/>
      <c r="DN116" s="49"/>
      <c r="DO116" s="56"/>
      <c r="DP116" s="56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81"/>
      <c r="ED116" s="81"/>
      <c r="EE116" s="81"/>
      <c r="EF116" s="81"/>
      <c r="EG116" s="81"/>
      <c r="EH116" s="81"/>
      <c r="EI116" s="81"/>
      <c r="EJ116" s="81"/>
      <c r="EK116" s="81"/>
      <c r="EL116" s="81"/>
      <c r="EM116" s="81"/>
      <c r="EN116" s="81"/>
      <c r="EO116" s="81"/>
      <c r="EP116" s="81"/>
      <c r="EQ116" s="81"/>
      <c r="ER116" s="81"/>
      <c r="ES116" s="81"/>
      <c r="ET116" s="81"/>
      <c r="EU116" s="81"/>
      <c r="EV116" s="81"/>
      <c r="EW116" s="81"/>
      <c r="EX116" s="81"/>
      <c r="EY116" s="81"/>
      <c r="EZ116" s="81"/>
      <c r="FA116" s="81"/>
      <c r="FB116" s="81"/>
      <c r="FC116" s="81"/>
      <c r="FD116" s="81"/>
      <c r="FE116" s="81"/>
      <c r="FF116" s="81"/>
      <c r="FG116" s="81"/>
    </row>
    <row r="117" spans="1:163">
      <c r="A117" s="2">
        <v>8</v>
      </c>
      <c r="B117" s="1" t="s">
        <v>122</v>
      </c>
      <c r="C117" s="133">
        <v>43766</v>
      </c>
      <c r="D117" s="1" t="s">
        <v>125</v>
      </c>
      <c r="E117" s="6" t="s">
        <v>98</v>
      </c>
      <c r="F117" s="1"/>
      <c r="G117" s="6" t="s">
        <v>79</v>
      </c>
      <c r="H117" s="6" t="s">
        <v>121</v>
      </c>
      <c r="I117" s="135">
        <v>33</v>
      </c>
      <c r="J117" s="1">
        <v>18</v>
      </c>
      <c r="K117" s="1">
        <v>421</v>
      </c>
      <c r="L117" s="1">
        <v>2</v>
      </c>
      <c r="M117" s="1">
        <v>237</v>
      </c>
      <c r="N117" s="1">
        <v>1</v>
      </c>
      <c r="O117" t="str">
        <f t="shared" si="30"/>
        <v>Pittsburgh Steelers</v>
      </c>
      <c r="P117" t="str">
        <f t="shared" si="31"/>
        <v>Cleveland Browns</v>
      </c>
      <c r="Q117">
        <f t="shared" si="32"/>
        <v>33</v>
      </c>
      <c r="R117">
        <f t="shared" si="33"/>
        <v>18</v>
      </c>
      <c r="S117" s="132">
        <f t="shared" si="34"/>
        <v>43766</v>
      </c>
      <c r="T117" s="83" t="str">
        <f t="shared" si="35"/>
        <v>Cleveland Browns</v>
      </c>
      <c r="U117" s="84">
        <f t="shared" si="36"/>
        <v>18</v>
      </c>
      <c r="V117" s="83" t="str">
        <f t="shared" si="37"/>
        <v>Pittsburgh Steelers</v>
      </c>
      <c r="W117" s="84">
        <f t="shared" si="38"/>
        <v>33</v>
      </c>
      <c r="X117" s="83">
        <f t="shared" si="39"/>
        <v>51</v>
      </c>
      <c r="Y117" s="84">
        <f t="shared" si="40"/>
        <v>15</v>
      </c>
      <c r="Z117" s="85">
        <f t="shared" si="41"/>
        <v>1.5270964809658862</v>
      </c>
      <c r="AA117" s="86">
        <f t="shared" si="42"/>
        <v>0.82158109747132368</v>
      </c>
      <c r="AB117" s="8">
        <f t="shared" si="43"/>
        <v>0.92140732656222246</v>
      </c>
      <c r="AC117" s="34">
        <f t="shared" si="44"/>
        <v>34.545917491268661</v>
      </c>
      <c r="AD117" s="18">
        <f t="shared" si="45"/>
        <v>2.3898608898103895</v>
      </c>
      <c r="AE117" s="85">
        <f t="shared" si="46"/>
        <v>0.27093609975686017</v>
      </c>
      <c r="AF117" s="8">
        <f t="shared" si="47"/>
        <v>0.56732270164171605</v>
      </c>
      <c r="AG117" s="8">
        <f t="shared" si="48"/>
        <v>0.16956201602513893</v>
      </c>
      <c r="AH117" s="34">
        <f t="shared" si="49"/>
        <v>24.151539933839281</v>
      </c>
      <c r="AI117" s="18">
        <f t="shared" si="50"/>
        <v>37.841443557619385</v>
      </c>
      <c r="AJ117" s="18">
        <f t="shared" si="51"/>
        <v>10.39437755742938</v>
      </c>
      <c r="AK117" s="18">
        <f t="shared" si="52"/>
        <v>9.2667524494779592</v>
      </c>
      <c r="AL117" s="8">
        <f t="shared" si="53"/>
        <v>1</v>
      </c>
      <c r="AM117" s="48">
        <f t="shared" si="58"/>
        <v>1</v>
      </c>
      <c r="AN117" s="48">
        <f t="shared" si="59"/>
        <v>1</v>
      </c>
      <c r="AO117" s="19">
        <f t="shared" si="54"/>
        <v>0.77878497205319452</v>
      </c>
      <c r="AP117" s="34">
        <f t="shared" si="55"/>
        <v>-5.7332475505220408</v>
      </c>
      <c r="AQ117" s="17">
        <f t="shared" si="56"/>
        <v>4.8936088589505926E-2</v>
      </c>
      <c r="AR117" s="14">
        <f t="shared" si="57"/>
        <v>-0.25002030195532909</v>
      </c>
      <c r="AS117" s="8"/>
      <c r="AT117" s="8"/>
      <c r="AU117" s="8"/>
      <c r="AV117" s="8"/>
      <c r="AW117" s="8"/>
      <c r="AX117" s="8"/>
      <c r="AY117" s="93"/>
      <c r="AZ117" s="34"/>
      <c r="BA117" s="8"/>
      <c r="BB117" s="8"/>
      <c r="BC117" s="8"/>
      <c r="BD117" s="8"/>
      <c r="BE117" s="8"/>
      <c r="BF117" s="34"/>
      <c r="BG117" s="34"/>
      <c r="BH117" s="34"/>
      <c r="BI117" s="8"/>
      <c r="BJ117" s="34"/>
      <c r="BK117" s="94"/>
      <c r="BL117" s="94"/>
      <c r="BM117" s="49"/>
      <c r="BN117" s="49"/>
      <c r="BO117" s="49"/>
      <c r="BP117" s="50"/>
      <c r="BQ117" s="50"/>
      <c r="BR117" s="50"/>
      <c r="BS117" s="91"/>
      <c r="BT117" s="50"/>
      <c r="BU117" s="50"/>
      <c r="BV117" s="50"/>
      <c r="BW117" s="51"/>
      <c r="BX117" s="50"/>
      <c r="BY117" s="50"/>
      <c r="BZ117" s="54"/>
      <c r="CA117" s="54"/>
      <c r="CB117" s="54"/>
      <c r="CC117" s="54"/>
      <c r="CD117" s="54"/>
      <c r="CE117" s="54"/>
      <c r="CF117" s="54"/>
      <c r="CG117" s="51"/>
      <c r="CH117" s="50"/>
      <c r="CI117" s="50"/>
      <c r="CJ117" s="49"/>
      <c r="CK117" s="49"/>
      <c r="CL117" s="49"/>
      <c r="CM117" s="66"/>
      <c r="CN117" s="66"/>
      <c r="CO117" s="66"/>
      <c r="CP117" s="66"/>
      <c r="CQ117" s="66"/>
      <c r="CR117" s="66"/>
      <c r="CS117" s="66"/>
      <c r="CT117" s="49"/>
      <c r="CU117" s="55"/>
      <c r="CV117" s="55"/>
      <c r="CW117" s="55"/>
      <c r="CX117" s="55"/>
      <c r="CY117" s="50"/>
      <c r="CZ117" s="55"/>
      <c r="DA117" s="55"/>
      <c r="DB117" s="56"/>
      <c r="DC117" s="57"/>
      <c r="DD117" s="57"/>
      <c r="DE117" s="57"/>
      <c r="DF117" s="57"/>
      <c r="DG117" s="57"/>
      <c r="DH117" s="57"/>
      <c r="DI117" s="58"/>
      <c r="DJ117" s="54"/>
      <c r="DK117" s="56"/>
      <c r="DL117" s="49"/>
      <c r="DM117" s="49"/>
      <c r="DN117" s="49"/>
      <c r="DO117" s="56"/>
      <c r="DP117" s="56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81"/>
      <c r="ED117" s="81"/>
      <c r="EE117" s="81"/>
      <c r="EF117" s="81"/>
      <c r="EG117" s="81"/>
      <c r="EH117" s="81"/>
      <c r="EI117" s="81"/>
      <c r="EJ117" s="81"/>
      <c r="EK117" s="81"/>
      <c r="EL117" s="81"/>
      <c r="EM117" s="81"/>
      <c r="EN117" s="81"/>
      <c r="EO117" s="81"/>
      <c r="EP117" s="81"/>
      <c r="EQ117" s="81"/>
      <c r="ER117" s="81"/>
      <c r="ES117" s="81"/>
      <c r="ET117" s="81"/>
      <c r="EU117" s="81"/>
      <c r="EV117" s="81"/>
      <c r="EW117" s="81"/>
      <c r="EX117" s="81"/>
      <c r="EY117" s="81"/>
      <c r="EZ117" s="81"/>
      <c r="FA117" s="81"/>
      <c r="FB117" s="81"/>
      <c r="FC117" s="81"/>
      <c r="FD117" s="81"/>
      <c r="FE117" s="81"/>
      <c r="FF117" s="81"/>
      <c r="FG117" s="81"/>
    </row>
    <row r="118" spans="1:163">
      <c r="A118" s="2">
        <v>8</v>
      </c>
      <c r="B118" s="1" t="s">
        <v>122</v>
      </c>
      <c r="C118" s="133">
        <v>43766</v>
      </c>
      <c r="D118" s="1" t="s">
        <v>125</v>
      </c>
      <c r="E118" s="6" t="s">
        <v>87</v>
      </c>
      <c r="F118" s="1"/>
      <c r="G118" s="6" t="s">
        <v>81</v>
      </c>
      <c r="H118" s="6" t="s">
        <v>121</v>
      </c>
      <c r="I118" s="135">
        <v>30</v>
      </c>
      <c r="J118" s="1">
        <v>23</v>
      </c>
      <c r="K118" s="1">
        <v>340</v>
      </c>
      <c r="L118" s="1">
        <v>1</v>
      </c>
      <c r="M118" s="1">
        <v>411</v>
      </c>
      <c r="N118" s="1">
        <v>2</v>
      </c>
      <c r="O118" t="str">
        <f t="shared" si="30"/>
        <v>Kansas City Chiefs</v>
      </c>
      <c r="P118" t="str">
        <f t="shared" si="31"/>
        <v>Denver Broncos</v>
      </c>
      <c r="Q118">
        <f t="shared" si="32"/>
        <v>30</v>
      </c>
      <c r="R118">
        <f t="shared" si="33"/>
        <v>23</v>
      </c>
      <c r="S118" s="132">
        <f t="shared" si="34"/>
        <v>43766</v>
      </c>
      <c r="T118" s="83" t="str">
        <f t="shared" si="35"/>
        <v>Denver Broncos</v>
      </c>
      <c r="U118" s="84">
        <f t="shared" si="36"/>
        <v>23</v>
      </c>
      <c r="V118" s="83" t="str">
        <f t="shared" si="37"/>
        <v>Kansas City Chiefs</v>
      </c>
      <c r="W118" s="84">
        <f t="shared" si="38"/>
        <v>30</v>
      </c>
      <c r="X118" s="83">
        <f t="shared" si="39"/>
        <v>53</v>
      </c>
      <c r="Y118" s="84">
        <f t="shared" si="40"/>
        <v>7</v>
      </c>
      <c r="Z118" s="85">
        <f t="shared" si="41"/>
        <v>-0.38283095739588102</v>
      </c>
      <c r="AA118" s="86">
        <f t="shared" si="42"/>
        <v>0.40544428642504982</v>
      </c>
      <c r="AB118" s="8">
        <f t="shared" si="43"/>
        <v>-0.23927987084870167</v>
      </c>
      <c r="AC118" s="34">
        <f t="shared" si="44"/>
        <v>22.508427912134465</v>
      </c>
      <c r="AD118" s="18">
        <f t="shared" si="45"/>
        <v>56.123652347685969</v>
      </c>
      <c r="AE118" s="85">
        <f t="shared" si="46"/>
        <v>-1.8201032341617736</v>
      </c>
      <c r="AF118" s="8">
        <f t="shared" si="47"/>
        <v>0.13942148614216965</v>
      </c>
      <c r="AG118" s="8">
        <f t="shared" si="48"/>
        <v>-1.0829221659211443</v>
      </c>
      <c r="AH118" s="34">
        <f t="shared" si="49"/>
        <v>11.619904128926091</v>
      </c>
      <c r="AI118" s="18">
        <f t="shared" si="50"/>
        <v>129.50658203483343</v>
      </c>
      <c r="AJ118" s="18">
        <f t="shared" si="51"/>
        <v>10.888523783208374</v>
      </c>
      <c r="AK118" s="18">
        <f t="shared" si="52"/>
        <v>9.7249047838087535</v>
      </c>
      <c r="AL118" s="8">
        <f t="shared" si="53"/>
        <v>1</v>
      </c>
      <c r="AM118" s="48">
        <f t="shared" si="58"/>
        <v>1</v>
      </c>
      <c r="AN118" s="48">
        <f t="shared" si="59"/>
        <v>1</v>
      </c>
      <c r="AO118" s="19">
        <f t="shared" si="54"/>
        <v>0.78989909522740809</v>
      </c>
      <c r="AP118" s="34">
        <f t="shared" si="55"/>
        <v>2.7249047838087535</v>
      </c>
      <c r="AQ118" s="17">
        <f t="shared" si="56"/>
        <v>4.4142390186261732E-2</v>
      </c>
      <c r="AR118" s="14">
        <f t="shared" si="57"/>
        <v>-0.23585006923917229</v>
      </c>
      <c r="AS118" s="8"/>
      <c r="AT118" s="8"/>
      <c r="AU118" s="8"/>
      <c r="AV118" s="8"/>
      <c r="AW118" s="8"/>
      <c r="AX118" s="8"/>
      <c r="AY118" s="93"/>
      <c r="AZ118" s="34"/>
      <c r="BA118" s="8"/>
      <c r="BB118" s="8"/>
      <c r="BC118" s="8"/>
      <c r="BD118" s="8"/>
      <c r="BE118" s="8"/>
      <c r="BF118" s="34"/>
      <c r="BG118" s="34"/>
      <c r="BH118" s="34"/>
      <c r="BI118" s="8"/>
      <c r="BJ118" s="34"/>
      <c r="BK118" s="94"/>
      <c r="BL118" s="94"/>
      <c r="BM118" s="49"/>
      <c r="BN118" s="49"/>
      <c r="BO118" s="49"/>
      <c r="BP118" s="50"/>
      <c r="BQ118" s="50"/>
      <c r="BR118" s="50"/>
      <c r="BS118" s="91"/>
      <c r="BT118" s="50"/>
      <c r="BU118" s="50"/>
      <c r="BV118" s="50"/>
      <c r="BW118" s="51"/>
      <c r="BX118" s="50"/>
      <c r="BY118" s="50"/>
      <c r="BZ118" s="54"/>
      <c r="CA118" s="54"/>
      <c r="CB118" s="54"/>
      <c r="CC118" s="54"/>
      <c r="CD118" s="54"/>
      <c r="CE118" s="54"/>
      <c r="CF118" s="54"/>
      <c r="CG118" s="51"/>
      <c r="CH118" s="50"/>
      <c r="CI118" s="50"/>
      <c r="CJ118" s="49"/>
      <c r="CK118" s="49"/>
      <c r="CL118" s="49"/>
      <c r="CM118" s="66"/>
      <c r="CN118" s="66"/>
      <c r="CO118" s="66"/>
      <c r="CP118" s="66"/>
      <c r="CQ118" s="66"/>
      <c r="CR118" s="66"/>
      <c r="CS118" s="66"/>
      <c r="CT118" s="49"/>
      <c r="CU118" s="55"/>
      <c r="CV118" s="55"/>
      <c r="CW118" s="55"/>
      <c r="CX118" s="55"/>
      <c r="CY118" s="50"/>
      <c r="CZ118" s="55"/>
      <c r="DA118" s="55"/>
      <c r="DB118" s="56"/>
      <c r="DC118" s="57"/>
      <c r="DD118" s="57"/>
      <c r="DE118" s="57"/>
      <c r="DF118" s="57"/>
      <c r="DG118" s="57"/>
      <c r="DH118" s="57"/>
      <c r="DI118" s="58"/>
      <c r="DJ118" s="54"/>
      <c r="DK118" s="56"/>
      <c r="DL118" s="49"/>
      <c r="DM118" s="49"/>
      <c r="DN118" s="49"/>
      <c r="DO118" s="56"/>
      <c r="DP118" s="56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81"/>
      <c r="ED118" s="81"/>
      <c r="EE118" s="81"/>
      <c r="EF118" s="81"/>
      <c r="EG118" s="81"/>
      <c r="EH118" s="81"/>
      <c r="EI118" s="81"/>
      <c r="EJ118" s="81"/>
      <c r="EK118" s="81"/>
      <c r="EL118" s="81"/>
      <c r="EM118" s="81"/>
      <c r="EN118" s="81"/>
      <c r="EO118" s="81"/>
      <c r="EP118" s="81"/>
      <c r="EQ118" s="81"/>
      <c r="ER118" s="81"/>
      <c r="ES118" s="81"/>
      <c r="ET118" s="81"/>
      <c r="EU118" s="81"/>
      <c r="EV118" s="81"/>
      <c r="EW118" s="81"/>
      <c r="EX118" s="81"/>
      <c r="EY118" s="81"/>
      <c r="EZ118" s="81"/>
      <c r="FA118" s="81"/>
      <c r="FB118" s="81"/>
      <c r="FC118" s="81"/>
      <c r="FD118" s="81"/>
      <c r="FE118" s="81"/>
      <c r="FF118" s="81"/>
      <c r="FG118" s="81"/>
    </row>
    <row r="119" spans="1:163">
      <c r="A119" s="2">
        <v>8</v>
      </c>
      <c r="B119" s="1" t="s">
        <v>122</v>
      </c>
      <c r="C119" s="133">
        <v>43766</v>
      </c>
      <c r="D119" s="1" t="s">
        <v>125</v>
      </c>
      <c r="E119" s="6" t="s">
        <v>78</v>
      </c>
      <c r="F119" s="1"/>
      <c r="G119" s="6" t="s">
        <v>101</v>
      </c>
      <c r="H119" s="6" t="s">
        <v>121</v>
      </c>
      <c r="I119" s="135">
        <v>37</v>
      </c>
      <c r="J119" s="1">
        <v>34</v>
      </c>
      <c r="K119" s="1">
        <v>402</v>
      </c>
      <c r="L119" s="1">
        <v>0</v>
      </c>
      <c r="M119" s="1">
        <v>576</v>
      </c>
      <c r="N119" s="1">
        <v>4</v>
      </c>
      <c r="O119" t="str">
        <f t="shared" si="30"/>
        <v>Cincinnati Bengals</v>
      </c>
      <c r="P119" t="str">
        <f t="shared" si="31"/>
        <v>Tampa Bay Buccaneers</v>
      </c>
      <c r="Q119">
        <f t="shared" si="32"/>
        <v>37</v>
      </c>
      <c r="R119">
        <f t="shared" si="33"/>
        <v>34</v>
      </c>
      <c r="S119" s="132">
        <f t="shared" si="34"/>
        <v>43766</v>
      </c>
      <c r="T119" s="83" t="str">
        <f t="shared" si="35"/>
        <v>Tampa Bay Buccaneers</v>
      </c>
      <c r="U119" s="84">
        <f t="shared" si="36"/>
        <v>34</v>
      </c>
      <c r="V119" s="83" t="str">
        <f t="shared" si="37"/>
        <v>Cincinnati Bengals</v>
      </c>
      <c r="W119" s="84">
        <f t="shared" si="38"/>
        <v>37</v>
      </c>
      <c r="X119" s="83">
        <f t="shared" si="39"/>
        <v>71</v>
      </c>
      <c r="Y119" s="84">
        <f t="shared" si="40"/>
        <v>3</v>
      </c>
      <c r="Z119" s="85">
        <f t="shared" si="41"/>
        <v>1.0135691315986533</v>
      </c>
      <c r="AA119" s="86">
        <f t="shared" si="42"/>
        <v>0.73371805286613034</v>
      </c>
      <c r="AB119" s="8">
        <f t="shared" si="43"/>
        <v>0.62409698436197703</v>
      </c>
      <c r="AC119" s="34">
        <f t="shared" si="44"/>
        <v>31.462511252285886</v>
      </c>
      <c r="AD119" s="18">
        <f t="shared" si="45"/>
        <v>30.663781631060431</v>
      </c>
      <c r="AE119" s="85">
        <f t="shared" si="46"/>
        <v>1.2088296083139962</v>
      </c>
      <c r="AF119" s="8">
        <f t="shared" si="47"/>
        <v>0.77009179621252644</v>
      </c>
      <c r="AG119" s="8">
        <f t="shared" si="48"/>
        <v>0.73914919414360525</v>
      </c>
      <c r="AH119" s="34">
        <f t="shared" si="49"/>
        <v>29.850501388376014</v>
      </c>
      <c r="AI119" s="18">
        <f t="shared" si="50"/>
        <v>17.218338727869391</v>
      </c>
      <c r="AJ119" s="18">
        <f t="shared" si="51"/>
        <v>1.6120098639098721</v>
      </c>
      <c r="AK119" s="18">
        <f t="shared" si="52"/>
        <v>1.1240974015835334</v>
      </c>
      <c r="AL119" s="8">
        <f t="shared" si="53"/>
        <v>1</v>
      </c>
      <c r="AM119" s="48">
        <f t="shared" si="58"/>
        <v>1</v>
      </c>
      <c r="AN119" s="48">
        <f t="shared" si="59"/>
        <v>1</v>
      </c>
      <c r="AO119" s="19">
        <f t="shared" si="54"/>
        <v>0.53711709987880152</v>
      </c>
      <c r="AP119" s="34">
        <f t="shared" si="55"/>
        <v>-1.8759025984164666</v>
      </c>
      <c r="AQ119" s="17">
        <f t="shared" si="56"/>
        <v>0.21426057922461142</v>
      </c>
      <c r="AR119" s="14">
        <f t="shared" si="57"/>
        <v>-0.62153914515655606</v>
      </c>
      <c r="AS119" s="8"/>
      <c r="AT119" s="8"/>
      <c r="AU119" s="8"/>
      <c r="AV119" s="8"/>
      <c r="AW119" s="8"/>
      <c r="AX119" s="8"/>
      <c r="AY119" s="93"/>
      <c r="AZ119" s="34"/>
      <c r="BA119" s="8"/>
      <c r="BB119" s="8"/>
      <c r="BC119" s="8"/>
      <c r="BD119" s="8"/>
      <c r="BE119" s="8"/>
      <c r="BF119" s="34"/>
      <c r="BG119" s="34"/>
      <c r="BH119" s="34"/>
      <c r="BI119" s="8"/>
      <c r="BJ119" s="34"/>
      <c r="BK119" s="94"/>
      <c r="BL119" s="94"/>
      <c r="BM119" s="49"/>
      <c r="BN119" s="49"/>
      <c r="BO119" s="49"/>
      <c r="BP119" s="50"/>
      <c r="BQ119" s="50"/>
      <c r="BR119" s="50"/>
      <c r="BS119" s="91"/>
      <c r="BT119" s="50"/>
      <c r="BU119" s="50"/>
      <c r="BV119" s="50"/>
      <c r="BW119" s="51"/>
      <c r="BX119" s="50"/>
      <c r="BY119" s="50"/>
      <c r="BZ119" s="54"/>
      <c r="CA119" s="54"/>
      <c r="CB119" s="54"/>
      <c r="CC119" s="54"/>
      <c r="CD119" s="54"/>
      <c r="CE119" s="54"/>
      <c r="CF119" s="54"/>
      <c r="CG119" s="51"/>
      <c r="CH119" s="50"/>
      <c r="CI119" s="50"/>
      <c r="CJ119" s="49"/>
      <c r="CK119" s="49"/>
      <c r="CL119" s="49"/>
      <c r="CM119" s="66"/>
      <c r="CN119" s="66"/>
      <c r="CO119" s="66"/>
      <c r="CP119" s="66"/>
      <c r="CQ119" s="66"/>
      <c r="CR119" s="66"/>
      <c r="CS119" s="66"/>
      <c r="CT119" s="49"/>
      <c r="CU119" s="55"/>
      <c r="CV119" s="55"/>
      <c r="CW119" s="55"/>
      <c r="CX119" s="55"/>
      <c r="CY119" s="50"/>
      <c r="CZ119" s="55"/>
      <c r="DA119" s="55"/>
      <c r="DB119" s="56"/>
      <c r="DC119" s="57"/>
      <c r="DD119" s="57"/>
      <c r="DE119" s="57"/>
      <c r="DF119" s="57"/>
      <c r="DG119" s="57"/>
      <c r="DH119" s="57"/>
      <c r="DI119" s="58"/>
      <c r="DJ119" s="54"/>
      <c r="DK119" s="56"/>
      <c r="DL119" s="49"/>
      <c r="DM119" s="49"/>
      <c r="DN119" s="49"/>
      <c r="DO119" s="56"/>
      <c r="DP119" s="56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81"/>
      <c r="ED119" s="81"/>
      <c r="EE119" s="81"/>
      <c r="EF119" s="81"/>
      <c r="EG119" s="81"/>
      <c r="EH119" s="81"/>
      <c r="EI119" s="81"/>
      <c r="EJ119" s="81"/>
      <c r="EK119" s="81"/>
      <c r="EL119" s="81"/>
      <c r="EM119" s="81"/>
      <c r="EN119" s="81"/>
      <c r="EO119" s="81"/>
      <c r="EP119" s="81"/>
      <c r="EQ119" s="81"/>
      <c r="ER119" s="81"/>
      <c r="ES119" s="81"/>
      <c r="ET119" s="81"/>
      <c r="EU119" s="81"/>
      <c r="EV119" s="81"/>
      <c r="EW119" s="81"/>
      <c r="EX119" s="81"/>
      <c r="EY119" s="81"/>
      <c r="EZ119" s="81"/>
      <c r="FA119" s="81"/>
      <c r="FB119" s="81"/>
      <c r="FC119" s="81"/>
      <c r="FD119" s="81"/>
      <c r="FE119" s="81"/>
      <c r="FF119" s="81"/>
      <c r="FG119" s="81"/>
    </row>
    <row r="120" spans="1:163">
      <c r="A120" s="2">
        <v>8</v>
      </c>
      <c r="B120" s="1" t="s">
        <v>122</v>
      </c>
      <c r="C120" s="133">
        <v>43766</v>
      </c>
      <c r="D120" s="1" t="s">
        <v>125</v>
      </c>
      <c r="E120" s="6" t="s">
        <v>103</v>
      </c>
      <c r="F120" s="1" t="s">
        <v>10</v>
      </c>
      <c r="G120" s="6" t="s">
        <v>94</v>
      </c>
      <c r="H120" s="6" t="s">
        <v>121</v>
      </c>
      <c r="I120" s="135">
        <v>20</v>
      </c>
      <c r="J120" s="1">
        <v>13</v>
      </c>
      <c r="K120" s="1">
        <v>360</v>
      </c>
      <c r="L120" s="1">
        <v>1</v>
      </c>
      <c r="M120" s="1">
        <v>303</v>
      </c>
      <c r="N120" s="1">
        <v>2</v>
      </c>
      <c r="O120" t="str">
        <f t="shared" si="30"/>
        <v>New York Giants</v>
      </c>
      <c r="P120" t="str">
        <f t="shared" si="31"/>
        <v>Washington Redskins</v>
      </c>
      <c r="Q120">
        <f t="shared" si="32"/>
        <v>13</v>
      </c>
      <c r="R120">
        <f t="shared" si="33"/>
        <v>20</v>
      </c>
      <c r="S120" s="132">
        <f t="shared" si="34"/>
        <v>43766</v>
      </c>
      <c r="T120" s="83" t="str">
        <f t="shared" si="35"/>
        <v>Washington Redskins</v>
      </c>
      <c r="U120" s="84">
        <f t="shared" si="36"/>
        <v>20</v>
      </c>
      <c r="V120" s="83" t="str">
        <f t="shared" si="37"/>
        <v>New York Giants</v>
      </c>
      <c r="W120" s="84">
        <f t="shared" si="38"/>
        <v>13</v>
      </c>
      <c r="X120" s="83">
        <f t="shared" si="39"/>
        <v>33</v>
      </c>
      <c r="Y120" s="84">
        <f t="shared" si="40"/>
        <v>-7</v>
      </c>
      <c r="Z120" s="85">
        <f t="shared" si="41"/>
        <v>-0.23013096307469849</v>
      </c>
      <c r="AA120" s="86">
        <f t="shared" si="42"/>
        <v>0.44271983408255766</v>
      </c>
      <c r="AB120" s="8">
        <f t="shared" si="43"/>
        <v>-0.14407699795675938</v>
      </c>
      <c r="AC120" s="34">
        <f t="shared" si="44"/>
        <v>23.495777124649873</v>
      </c>
      <c r="AD120" s="18">
        <f t="shared" si="45"/>
        <v>110.16133745032356</v>
      </c>
      <c r="AE120" s="85">
        <f t="shared" si="46"/>
        <v>-1.4631672892462921E-2</v>
      </c>
      <c r="AF120" s="8">
        <f t="shared" si="47"/>
        <v>0.496342147034532</v>
      </c>
      <c r="AG120" s="8">
        <f t="shared" si="48"/>
        <v>-9.1690061401518939E-3</v>
      </c>
      <c r="AH120" s="34">
        <f t="shared" si="49"/>
        <v>22.363260202166508</v>
      </c>
      <c r="AI120" s="18">
        <f t="shared" si="50"/>
        <v>5.5849987831440835</v>
      </c>
      <c r="AJ120" s="18">
        <f t="shared" si="51"/>
        <v>1.1325169224833651</v>
      </c>
      <c r="AK120" s="18">
        <f t="shared" si="52"/>
        <v>0.67953099805919637</v>
      </c>
      <c r="AL120" s="8">
        <f t="shared" si="53"/>
        <v>0</v>
      </c>
      <c r="AM120" s="48">
        <f t="shared" si="58"/>
        <v>1</v>
      </c>
      <c r="AN120" s="48">
        <f t="shared" si="59"/>
        <v>0</v>
      </c>
      <c r="AO120" s="19">
        <f t="shared" si="54"/>
        <v>0.52245834722267348</v>
      </c>
      <c r="AP120" s="34">
        <f t="shared" si="55"/>
        <v>7.6795309980591959</v>
      </c>
      <c r="AQ120" s="17">
        <f t="shared" si="56"/>
        <v>0.27296272458264764</v>
      </c>
      <c r="AR120" s="14">
        <f t="shared" si="57"/>
        <v>-0.73910389191846926</v>
      </c>
      <c r="AS120" s="8"/>
      <c r="AT120" s="8"/>
      <c r="AU120" s="8"/>
      <c r="AV120" s="8"/>
      <c r="AW120" s="8"/>
      <c r="AX120" s="8"/>
      <c r="AY120" s="93"/>
      <c r="AZ120" s="34"/>
      <c r="BA120" s="8"/>
      <c r="BB120" s="8"/>
      <c r="BC120" s="8"/>
      <c r="BD120" s="8"/>
      <c r="BE120" s="8"/>
      <c r="BF120" s="34"/>
      <c r="BG120" s="34"/>
      <c r="BH120" s="34"/>
      <c r="BI120" s="8"/>
      <c r="BJ120" s="34"/>
      <c r="BK120" s="94"/>
      <c r="BL120" s="94"/>
      <c r="BM120" s="49"/>
      <c r="BN120" s="49"/>
      <c r="BO120" s="49"/>
      <c r="BP120" s="50"/>
      <c r="BQ120" s="50"/>
      <c r="BR120" s="50"/>
      <c r="BS120" s="91"/>
      <c r="BT120" s="50"/>
      <c r="BU120" s="50"/>
      <c r="BV120" s="50"/>
      <c r="BW120" s="51"/>
      <c r="BX120" s="50"/>
      <c r="BY120" s="50"/>
      <c r="BZ120" s="54"/>
      <c r="CA120" s="54"/>
      <c r="CB120" s="54"/>
      <c r="CC120" s="54"/>
      <c r="CD120" s="54"/>
      <c r="CE120" s="54"/>
      <c r="CF120" s="54"/>
      <c r="CG120" s="51"/>
      <c r="CH120" s="50"/>
      <c r="CI120" s="50"/>
      <c r="CJ120" s="49"/>
      <c r="CK120" s="49"/>
      <c r="CL120" s="49"/>
      <c r="CM120" s="66"/>
      <c r="CN120" s="66"/>
      <c r="CO120" s="66"/>
      <c r="CP120" s="66"/>
      <c r="CQ120" s="66"/>
      <c r="CR120" s="66"/>
      <c r="CS120" s="66"/>
      <c r="CT120" s="49"/>
      <c r="CU120" s="55"/>
      <c r="CV120" s="55"/>
      <c r="CW120" s="55"/>
      <c r="CX120" s="55"/>
      <c r="CY120" s="50"/>
      <c r="CZ120" s="55"/>
      <c r="DA120" s="55"/>
      <c r="DB120" s="56"/>
      <c r="DC120" s="57"/>
      <c r="DD120" s="57"/>
      <c r="DE120" s="57"/>
      <c r="DF120" s="57"/>
      <c r="DG120" s="57"/>
      <c r="DH120" s="57"/>
      <c r="DI120" s="58"/>
      <c r="DJ120" s="54"/>
      <c r="DK120" s="56"/>
      <c r="DL120" s="49"/>
      <c r="DM120" s="49"/>
      <c r="DN120" s="49"/>
      <c r="DO120" s="56"/>
      <c r="DP120" s="56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81"/>
      <c r="ED120" s="81"/>
      <c r="EE120" s="81"/>
      <c r="EF120" s="81"/>
      <c r="EG120" s="81"/>
      <c r="EH120" s="81"/>
      <c r="EI120" s="81"/>
      <c r="EJ120" s="81"/>
      <c r="EK120" s="81"/>
      <c r="EL120" s="81"/>
      <c r="EM120" s="81"/>
      <c r="EN120" s="81"/>
      <c r="EO120" s="81"/>
      <c r="EP120" s="81"/>
      <c r="EQ120" s="81"/>
      <c r="ER120" s="81"/>
      <c r="ES120" s="81"/>
      <c r="ET120" s="81"/>
      <c r="EU120" s="81"/>
      <c r="EV120" s="81"/>
      <c r="EW120" s="81"/>
      <c r="EX120" s="81"/>
      <c r="EY120" s="81"/>
      <c r="EZ120" s="81"/>
      <c r="FA120" s="81"/>
      <c r="FB120" s="81"/>
      <c r="FC120" s="81"/>
      <c r="FD120" s="81"/>
      <c r="FE120" s="81"/>
      <c r="FF120" s="81"/>
      <c r="FG120" s="81"/>
    </row>
    <row r="121" spans="1:163">
      <c r="A121" s="2">
        <v>8</v>
      </c>
      <c r="B121" s="1" t="s">
        <v>122</v>
      </c>
      <c r="C121" s="133">
        <v>43766</v>
      </c>
      <c r="D121" s="1" t="s">
        <v>125</v>
      </c>
      <c r="E121" s="6" t="s">
        <v>76</v>
      </c>
      <c r="F121" s="1"/>
      <c r="G121" s="6" t="s">
        <v>74</v>
      </c>
      <c r="H121" s="6" t="s">
        <v>121</v>
      </c>
      <c r="I121" s="135">
        <v>36</v>
      </c>
      <c r="J121" s="1">
        <v>21</v>
      </c>
      <c r="K121" s="1">
        <v>386</v>
      </c>
      <c r="L121" s="1">
        <v>0</v>
      </c>
      <c r="M121" s="1">
        <v>325</v>
      </c>
      <c r="N121" s="1">
        <v>3</v>
      </c>
      <c r="O121" t="str">
        <f t="shared" si="30"/>
        <v>Carolina Panthers</v>
      </c>
      <c r="P121" t="str">
        <f t="shared" si="31"/>
        <v>Baltimore Ravens</v>
      </c>
      <c r="Q121">
        <f t="shared" si="32"/>
        <v>36</v>
      </c>
      <c r="R121">
        <f t="shared" si="33"/>
        <v>21</v>
      </c>
      <c r="S121" s="132">
        <f t="shared" si="34"/>
        <v>43766</v>
      </c>
      <c r="T121" s="83" t="str">
        <f t="shared" si="35"/>
        <v>Baltimore Ravens</v>
      </c>
      <c r="U121" s="84">
        <f t="shared" si="36"/>
        <v>21</v>
      </c>
      <c r="V121" s="83" t="str">
        <f t="shared" si="37"/>
        <v>Carolina Panthers</v>
      </c>
      <c r="W121" s="84">
        <f t="shared" si="38"/>
        <v>36</v>
      </c>
      <c r="X121" s="83">
        <f t="shared" si="39"/>
        <v>57</v>
      </c>
      <c r="Y121" s="84">
        <f t="shared" si="40"/>
        <v>15</v>
      </c>
      <c r="Z121" s="85">
        <f t="shared" si="41"/>
        <v>-0.79201215141621029</v>
      </c>
      <c r="AA121" s="86">
        <f t="shared" si="42"/>
        <v>0.31173678486432221</v>
      </c>
      <c r="AB121" s="8">
        <f t="shared" si="43"/>
        <v>-0.49093337637520507</v>
      </c>
      <c r="AC121" s="34">
        <f t="shared" si="44"/>
        <v>19.898528830723812</v>
      </c>
      <c r="AD121" s="18">
        <f t="shared" si="45"/>
        <v>259.25737381503228</v>
      </c>
      <c r="AE121" s="85">
        <f t="shared" si="46"/>
        <v>0.27723464939749443</v>
      </c>
      <c r="AF121" s="8">
        <f t="shared" si="47"/>
        <v>0.56886813141856807</v>
      </c>
      <c r="AG121" s="8">
        <f t="shared" si="48"/>
        <v>0.17349324489521584</v>
      </c>
      <c r="AH121" s="34">
        <f t="shared" si="49"/>
        <v>24.190873547130117</v>
      </c>
      <c r="AI121" s="18">
        <f t="shared" si="50"/>
        <v>10.181673993774735</v>
      </c>
      <c r="AJ121" s="18">
        <f t="shared" si="51"/>
        <v>-4.2923447164063049</v>
      </c>
      <c r="AK121" s="18">
        <f t="shared" si="52"/>
        <v>-4.3501806411641102</v>
      </c>
      <c r="AL121" s="8">
        <f t="shared" si="53"/>
        <v>1</v>
      </c>
      <c r="AM121" s="48">
        <f t="shared" si="58"/>
        <v>0</v>
      </c>
      <c r="AN121" s="48">
        <f t="shared" si="59"/>
        <v>0</v>
      </c>
      <c r="AO121" s="19">
        <f t="shared" si="54"/>
        <v>0.3592086792983793</v>
      </c>
      <c r="AP121" s="34">
        <f t="shared" si="55"/>
        <v>-19.350180641164108</v>
      </c>
      <c r="AQ121" s="17">
        <f t="shared" si="56"/>
        <v>0.41061351668652729</v>
      </c>
      <c r="AR121" s="14">
        <f t="shared" si="57"/>
        <v>-1.0238517799886062</v>
      </c>
      <c r="AS121" s="8"/>
      <c r="AT121" s="8"/>
      <c r="AU121" s="8"/>
      <c r="AV121" s="8"/>
      <c r="AW121" s="8"/>
      <c r="AX121" s="8"/>
      <c r="AY121" s="93"/>
      <c r="AZ121" s="34"/>
      <c r="BA121" s="8"/>
      <c r="BB121" s="8"/>
      <c r="BC121" s="8"/>
      <c r="BD121" s="8"/>
      <c r="BE121" s="8"/>
      <c r="BF121" s="34"/>
      <c r="BG121" s="34"/>
      <c r="BH121" s="34"/>
      <c r="BI121" s="8"/>
      <c r="BJ121" s="34"/>
      <c r="BK121" s="94"/>
      <c r="BL121" s="94"/>
      <c r="BM121" s="49"/>
      <c r="BN121" s="49"/>
      <c r="BO121" s="49"/>
      <c r="BP121" s="50"/>
      <c r="BQ121" s="50"/>
      <c r="BR121" s="50"/>
      <c r="BS121" s="91"/>
      <c r="BT121" s="50"/>
      <c r="BU121" s="50"/>
      <c r="BV121" s="50"/>
      <c r="BW121" s="51"/>
      <c r="BX121" s="50"/>
      <c r="BY121" s="50"/>
      <c r="BZ121" s="54"/>
      <c r="CA121" s="54"/>
      <c r="CB121" s="54"/>
      <c r="CC121" s="54"/>
      <c r="CD121" s="54"/>
      <c r="CE121" s="54"/>
      <c r="CF121" s="54"/>
      <c r="CG121" s="51"/>
      <c r="CH121" s="50"/>
      <c r="CI121" s="50"/>
      <c r="CJ121" s="49"/>
      <c r="CK121" s="49"/>
      <c r="CL121" s="49"/>
      <c r="CM121" s="66"/>
      <c r="CN121" s="66"/>
      <c r="CO121" s="66"/>
      <c r="CP121" s="66"/>
      <c r="CQ121" s="66"/>
      <c r="CR121" s="66"/>
      <c r="CS121" s="66"/>
      <c r="CT121" s="49"/>
      <c r="CU121" s="55"/>
      <c r="CV121" s="55"/>
      <c r="CW121" s="55"/>
      <c r="CX121" s="55"/>
      <c r="CY121" s="50"/>
      <c r="CZ121" s="55"/>
      <c r="DA121" s="55"/>
      <c r="DB121" s="56"/>
      <c r="DC121" s="57"/>
      <c r="DD121" s="57"/>
      <c r="DE121" s="57"/>
      <c r="DF121" s="57"/>
      <c r="DG121" s="57"/>
      <c r="DH121" s="57"/>
      <c r="DI121" s="58"/>
      <c r="DJ121" s="54"/>
      <c r="DK121" s="56"/>
      <c r="DL121" s="49"/>
      <c r="DM121" s="49"/>
      <c r="DN121" s="49"/>
      <c r="DO121" s="56"/>
      <c r="DP121" s="56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81"/>
      <c r="ED121" s="81"/>
      <c r="EE121" s="81"/>
      <c r="EF121" s="81"/>
      <c r="EG121" s="81"/>
      <c r="EH121" s="81"/>
      <c r="EI121" s="81"/>
      <c r="EJ121" s="81"/>
      <c r="EK121" s="81"/>
      <c r="EL121" s="81"/>
      <c r="EM121" s="81"/>
      <c r="EN121" s="81"/>
      <c r="EO121" s="81"/>
      <c r="EP121" s="81"/>
      <c r="EQ121" s="81"/>
      <c r="ER121" s="81"/>
      <c r="ES121" s="81"/>
      <c r="ET121" s="81"/>
      <c r="EU121" s="81"/>
      <c r="EV121" s="81"/>
      <c r="EW121" s="81"/>
      <c r="EX121" s="81"/>
      <c r="EY121" s="81"/>
      <c r="EZ121" s="81"/>
      <c r="FA121" s="81"/>
      <c r="FB121" s="81"/>
      <c r="FC121" s="81"/>
      <c r="FD121" s="81"/>
      <c r="FE121" s="81"/>
      <c r="FF121" s="81"/>
      <c r="FG121" s="81"/>
    </row>
    <row r="122" spans="1:163">
      <c r="A122" s="2">
        <v>8</v>
      </c>
      <c r="B122" s="1" t="s">
        <v>122</v>
      </c>
      <c r="C122" s="133">
        <v>43766</v>
      </c>
      <c r="D122" s="1" t="s">
        <v>125</v>
      </c>
      <c r="E122" s="6" t="s">
        <v>100</v>
      </c>
      <c r="F122" s="1" t="s">
        <v>10</v>
      </c>
      <c r="G122" s="6" t="s">
        <v>82</v>
      </c>
      <c r="H122" s="6" t="s">
        <v>121</v>
      </c>
      <c r="I122" s="135">
        <v>28</v>
      </c>
      <c r="J122" s="1">
        <v>14</v>
      </c>
      <c r="K122" s="1">
        <v>413</v>
      </c>
      <c r="L122" s="1">
        <v>0</v>
      </c>
      <c r="M122" s="1">
        <v>331</v>
      </c>
      <c r="N122" s="1">
        <v>3</v>
      </c>
      <c r="O122" t="str">
        <f t="shared" si="30"/>
        <v>Detroit Lions</v>
      </c>
      <c r="P122" t="str">
        <f t="shared" si="31"/>
        <v>Seattle Seahawks</v>
      </c>
      <c r="Q122">
        <f t="shared" si="32"/>
        <v>14</v>
      </c>
      <c r="R122">
        <f t="shared" si="33"/>
        <v>28</v>
      </c>
      <c r="S122" s="132">
        <f t="shared" si="34"/>
        <v>43766</v>
      </c>
      <c r="T122" s="83" t="str">
        <f t="shared" si="35"/>
        <v>Seattle Seahawks</v>
      </c>
      <c r="U122" s="84">
        <f t="shared" si="36"/>
        <v>28</v>
      </c>
      <c r="V122" s="83" t="str">
        <f t="shared" si="37"/>
        <v>Detroit Lions</v>
      </c>
      <c r="W122" s="84">
        <f t="shared" si="38"/>
        <v>14</v>
      </c>
      <c r="X122" s="83">
        <f t="shared" si="39"/>
        <v>42</v>
      </c>
      <c r="Y122" s="84">
        <f t="shared" si="40"/>
        <v>-14</v>
      </c>
      <c r="Z122" s="85">
        <f t="shared" si="41"/>
        <v>-0.91081183272225841</v>
      </c>
      <c r="AA122" s="86">
        <f t="shared" si="42"/>
        <v>0.28683373989297678</v>
      </c>
      <c r="AB122" s="8">
        <f t="shared" si="43"/>
        <v>-0.56265845409068471</v>
      </c>
      <c r="AC122" s="34">
        <f t="shared" si="44"/>
        <v>19.15466788568316</v>
      </c>
      <c r="AD122" s="18">
        <f t="shared" si="45"/>
        <v>26.570601011693302</v>
      </c>
      <c r="AE122" s="85">
        <f t="shared" si="46"/>
        <v>0.57336528594304181</v>
      </c>
      <c r="AF122" s="8">
        <f t="shared" si="47"/>
        <v>0.63953933413602371</v>
      </c>
      <c r="AG122" s="8">
        <f t="shared" si="48"/>
        <v>0.35722772513271195</v>
      </c>
      <c r="AH122" s="34">
        <f t="shared" si="49"/>
        <v>26.029215000323873</v>
      </c>
      <c r="AI122" s="18">
        <f t="shared" si="50"/>
        <v>3.8839935149484313</v>
      </c>
      <c r="AJ122" s="18">
        <f t="shared" si="51"/>
        <v>-6.8745471146407127</v>
      </c>
      <c r="AK122" s="18">
        <f t="shared" si="52"/>
        <v>-6.7442939516536642</v>
      </c>
      <c r="AL122" s="8">
        <f t="shared" si="53"/>
        <v>0</v>
      </c>
      <c r="AM122" s="48">
        <f t="shared" si="58"/>
        <v>0</v>
      </c>
      <c r="AN122" s="48">
        <f t="shared" si="59"/>
        <v>1</v>
      </c>
      <c r="AO122" s="19">
        <f t="shared" si="54"/>
        <v>0.28807527424693335</v>
      </c>
      <c r="AP122" s="34">
        <f t="shared" si="55"/>
        <v>7.2557060483463358</v>
      </c>
      <c r="AQ122" s="17">
        <f t="shared" si="56"/>
        <v>8.2987363632445868E-2</v>
      </c>
      <c r="AR122" s="14">
        <f t="shared" si="57"/>
        <v>-0.33978309541608187</v>
      </c>
      <c r="AS122" s="8"/>
      <c r="AT122" s="8"/>
      <c r="AU122" s="8"/>
      <c r="AV122" s="8"/>
      <c r="AW122" s="8"/>
      <c r="AX122" s="8"/>
      <c r="AY122" s="93"/>
      <c r="AZ122" s="34"/>
      <c r="BA122" s="8"/>
      <c r="BB122" s="8"/>
      <c r="BC122" s="8"/>
      <c r="BD122" s="8"/>
      <c r="BE122" s="8"/>
      <c r="BF122" s="34"/>
      <c r="BG122" s="34"/>
      <c r="BH122" s="34"/>
      <c r="BI122" s="8"/>
      <c r="BJ122" s="34"/>
      <c r="BK122" s="94"/>
      <c r="BL122" s="94"/>
      <c r="BM122" s="49"/>
      <c r="BN122" s="49"/>
      <c r="BO122" s="49"/>
      <c r="BP122" s="50"/>
      <c r="BQ122" s="50"/>
      <c r="BR122" s="50"/>
      <c r="BS122" s="91"/>
      <c r="BT122" s="50"/>
      <c r="BU122" s="50"/>
      <c r="BV122" s="50"/>
      <c r="BW122" s="51"/>
      <c r="BX122" s="50"/>
      <c r="BY122" s="50"/>
      <c r="BZ122" s="54"/>
      <c r="CA122" s="54"/>
      <c r="CB122" s="54"/>
      <c r="CC122" s="54"/>
      <c r="CD122" s="54"/>
      <c r="CE122" s="54"/>
      <c r="CF122" s="54"/>
      <c r="CG122" s="51"/>
      <c r="CH122" s="50"/>
      <c r="CI122" s="50"/>
      <c r="CJ122" s="49"/>
      <c r="CK122" s="49"/>
      <c r="CL122" s="49"/>
      <c r="CM122" s="66"/>
      <c r="CN122" s="66"/>
      <c r="CO122" s="66"/>
      <c r="CP122" s="66"/>
      <c r="CQ122" s="66"/>
      <c r="CR122" s="66"/>
      <c r="CS122" s="66"/>
      <c r="CT122" s="49"/>
      <c r="CU122" s="55"/>
      <c r="CV122" s="55"/>
      <c r="CW122" s="55"/>
      <c r="CX122" s="55"/>
      <c r="CY122" s="50"/>
      <c r="CZ122" s="55"/>
      <c r="DA122" s="55"/>
      <c r="DB122" s="56"/>
      <c r="DC122" s="57"/>
      <c r="DD122" s="57"/>
      <c r="DE122" s="57"/>
      <c r="DF122" s="57"/>
      <c r="DG122" s="57"/>
      <c r="DH122" s="57"/>
      <c r="DI122" s="58"/>
      <c r="DJ122" s="54"/>
      <c r="DK122" s="56"/>
      <c r="DL122" s="49"/>
      <c r="DM122" s="49"/>
      <c r="DN122" s="49"/>
      <c r="DO122" s="56"/>
      <c r="DP122" s="56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81"/>
      <c r="ED122" s="81"/>
      <c r="EE122" s="81"/>
      <c r="EF122" s="81"/>
      <c r="EG122" s="81"/>
      <c r="EH122" s="81"/>
      <c r="EI122" s="81"/>
      <c r="EJ122" s="81"/>
      <c r="EK122" s="81"/>
      <c r="EL122" s="81"/>
      <c r="EM122" s="81"/>
      <c r="EN122" s="81"/>
      <c r="EO122" s="81"/>
      <c r="EP122" s="81"/>
      <c r="EQ122" s="81"/>
      <c r="ER122" s="81"/>
      <c r="ES122" s="81"/>
      <c r="ET122" s="81"/>
      <c r="EU122" s="81"/>
      <c r="EV122" s="81"/>
      <c r="EW122" s="81"/>
      <c r="EX122" s="81"/>
      <c r="EY122" s="81"/>
      <c r="EZ122" s="81"/>
      <c r="FA122" s="81"/>
      <c r="FB122" s="81"/>
      <c r="FC122" s="81"/>
      <c r="FD122" s="81"/>
      <c r="FE122" s="81"/>
      <c r="FF122" s="81"/>
      <c r="FG122" s="81"/>
    </row>
    <row r="123" spans="1:163">
      <c r="A123" s="2">
        <v>8</v>
      </c>
      <c r="B123" s="1" t="s">
        <v>122</v>
      </c>
      <c r="C123" s="133">
        <v>43766</v>
      </c>
      <c r="D123" s="1" t="s">
        <v>125</v>
      </c>
      <c r="E123" s="6" t="s">
        <v>77</v>
      </c>
      <c r="F123" s="1"/>
      <c r="G123" s="6" t="s">
        <v>95</v>
      </c>
      <c r="H123" s="6" t="s">
        <v>121</v>
      </c>
      <c r="I123" s="135">
        <v>24</v>
      </c>
      <c r="J123" s="1">
        <v>10</v>
      </c>
      <c r="K123" s="1">
        <v>395</v>
      </c>
      <c r="L123" s="1">
        <v>0</v>
      </c>
      <c r="M123" s="1">
        <v>207</v>
      </c>
      <c r="N123" s="1">
        <v>0</v>
      </c>
      <c r="O123" t="str">
        <f t="shared" si="30"/>
        <v>Chicago Bears</v>
      </c>
      <c r="P123" t="str">
        <f t="shared" si="31"/>
        <v>New York Jets</v>
      </c>
      <c r="Q123">
        <f t="shared" si="32"/>
        <v>24</v>
      </c>
      <c r="R123">
        <f t="shared" si="33"/>
        <v>10</v>
      </c>
      <c r="S123" s="132">
        <f t="shared" si="34"/>
        <v>43766</v>
      </c>
      <c r="T123" s="83" t="str">
        <f t="shared" si="35"/>
        <v>New York Jets</v>
      </c>
      <c r="U123" s="84">
        <f t="shared" si="36"/>
        <v>10</v>
      </c>
      <c r="V123" s="83" t="str">
        <f t="shared" si="37"/>
        <v>Chicago Bears</v>
      </c>
      <c r="W123" s="84">
        <f t="shared" si="38"/>
        <v>24</v>
      </c>
      <c r="X123" s="83">
        <f t="shared" si="39"/>
        <v>34</v>
      </c>
      <c r="Y123" s="84">
        <f t="shared" si="40"/>
        <v>14</v>
      </c>
      <c r="Z123" s="85">
        <f t="shared" si="41"/>
        <v>0.59565238400049103</v>
      </c>
      <c r="AA123" s="86">
        <f t="shared" si="42"/>
        <v>0.64466101149124377</v>
      </c>
      <c r="AB123" s="8">
        <f t="shared" si="43"/>
        <v>0.37094569846996583</v>
      </c>
      <c r="AC123" s="34">
        <f t="shared" si="44"/>
        <v>28.837078687278748</v>
      </c>
      <c r="AD123" s="18">
        <f t="shared" si="45"/>
        <v>23.397330226926293</v>
      </c>
      <c r="AE123" s="85">
        <f t="shared" si="46"/>
        <v>-1.5498394257256711</v>
      </c>
      <c r="AF123" s="8">
        <f t="shared" si="47"/>
        <v>0.17510946128779217</v>
      </c>
      <c r="AG123" s="8">
        <f t="shared" si="48"/>
        <v>-0.9341647368693804</v>
      </c>
      <c r="AH123" s="34">
        <f t="shared" si="49"/>
        <v>13.108285340459723</v>
      </c>
      <c r="AI123" s="18">
        <f t="shared" si="50"/>
        <v>9.6614377577168167</v>
      </c>
      <c r="AJ123" s="18">
        <f t="shared" si="51"/>
        <v>15.728793346819025</v>
      </c>
      <c r="AK123" s="18">
        <f t="shared" si="52"/>
        <v>14.212606366194851</v>
      </c>
      <c r="AL123" s="8">
        <f t="shared" si="53"/>
        <v>1</v>
      </c>
      <c r="AM123" s="48">
        <f t="shared" si="58"/>
        <v>1</v>
      </c>
      <c r="AN123" s="48">
        <f t="shared" si="59"/>
        <v>1</v>
      </c>
      <c r="AO123" s="19">
        <f t="shared" si="54"/>
        <v>0.88061060288192161</v>
      </c>
      <c r="AP123" s="34">
        <f t="shared" si="55"/>
        <v>0.2126063661948514</v>
      </c>
      <c r="AQ123" s="17">
        <f t="shared" si="56"/>
        <v>1.4253828144218224E-2</v>
      </c>
      <c r="AR123" s="14">
        <f t="shared" si="57"/>
        <v>-0.12713974521295915</v>
      </c>
      <c r="AS123" s="8"/>
      <c r="AT123" s="8"/>
      <c r="AU123" s="8"/>
      <c r="AV123" s="8"/>
      <c r="AW123" s="8"/>
      <c r="AX123" s="8"/>
      <c r="AY123" s="93"/>
      <c r="AZ123" s="34"/>
      <c r="BA123" s="8"/>
      <c r="BB123" s="8"/>
      <c r="BC123" s="8"/>
      <c r="BD123" s="8"/>
      <c r="BE123" s="8"/>
      <c r="BF123" s="34"/>
      <c r="BG123" s="34"/>
      <c r="BH123" s="34"/>
      <c r="BI123" s="8"/>
      <c r="BJ123" s="34"/>
      <c r="BK123" s="94"/>
      <c r="BL123" s="94"/>
      <c r="BM123" s="49"/>
      <c r="BN123" s="49"/>
      <c r="BO123" s="49"/>
      <c r="BP123" s="50"/>
      <c r="BQ123" s="50"/>
      <c r="BR123" s="50"/>
      <c r="BS123" s="91"/>
      <c r="BT123" s="50"/>
      <c r="BU123" s="50"/>
      <c r="BV123" s="50"/>
      <c r="BW123" s="51"/>
      <c r="BX123" s="50"/>
      <c r="BY123" s="50"/>
      <c r="BZ123" s="54"/>
      <c r="CA123" s="54"/>
      <c r="CB123" s="54"/>
      <c r="CC123" s="54"/>
      <c r="CD123" s="54"/>
      <c r="CE123" s="54"/>
      <c r="CF123" s="54"/>
      <c r="CG123" s="51"/>
      <c r="CH123" s="50"/>
      <c r="CI123" s="50"/>
      <c r="CJ123" s="49"/>
      <c r="CK123" s="49"/>
      <c r="CL123" s="49"/>
      <c r="CM123" s="66"/>
      <c r="CN123" s="66"/>
      <c r="CO123" s="66"/>
      <c r="CP123" s="66"/>
      <c r="CQ123" s="66"/>
      <c r="CR123" s="66"/>
      <c r="CS123" s="66"/>
      <c r="CT123" s="49"/>
      <c r="CU123" s="55"/>
      <c r="CV123" s="55"/>
      <c r="CW123" s="55"/>
      <c r="CX123" s="55"/>
      <c r="CY123" s="50"/>
      <c r="CZ123" s="55"/>
      <c r="DA123" s="55"/>
      <c r="DB123" s="56"/>
      <c r="DC123" s="57"/>
      <c r="DD123" s="57"/>
      <c r="DE123" s="57"/>
      <c r="DF123" s="57"/>
      <c r="DG123" s="57"/>
      <c r="DH123" s="57"/>
      <c r="DI123" s="58"/>
      <c r="DJ123" s="54"/>
      <c r="DK123" s="56"/>
      <c r="DL123" s="49"/>
      <c r="DM123" s="49"/>
      <c r="DN123" s="49"/>
      <c r="DO123" s="56"/>
      <c r="DP123" s="56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81"/>
      <c r="ED123" s="81"/>
      <c r="EE123" s="81"/>
      <c r="EF123" s="81"/>
      <c r="EG123" s="81"/>
      <c r="EH123" s="81"/>
      <c r="EI123" s="81"/>
      <c r="EJ123" s="81"/>
      <c r="EK123" s="81"/>
      <c r="EL123" s="81"/>
      <c r="EM123" s="81"/>
      <c r="EN123" s="81"/>
      <c r="EO123" s="81"/>
      <c r="EP123" s="81"/>
      <c r="EQ123" s="81"/>
      <c r="ER123" s="81"/>
      <c r="ES123" s="81"/>
      <c r="ET123" s="81"/>
      <c r="EU123" s="81"/>
      <c r="EV123" s="81"/>
      <c r="EW123" s="81"/>
      <c r="EX123" s="81"/>
      <c r="EY123" s="81"/>
      <c r="EZ123" s="81"/>
      <c r="FA123" s="81"/>
      <c r="FB123" s="81"/>
      <c r="FC123" s="81"/>
      <c r="FD123" s="81"/>
      <c r="FE123" s="81"/>
      <c r="FF123" s="81"/>
      <c r="FG123" s="81"/>
    </row>
    <row r="124" spans="1:163">
      <c r="A124" s="2">
        <v>8</v>
      </c>
      <c r="B124" s="1" t="s">
        <v>122</v>
      </c>
      <c r="C124" s="133">
        <v>43766</v>
      </c>
      <c r="D124" s="1" t="s">
        <v>130</v>
      </c>
      <c r="E124" s="6" t="s">
        <v>97</v>
      </c>
      <c r="F124" s="1" t="s">
        <v>10</v>
      </c>
      <c r="G124" s="6" t="s">
        <v>86</v>
      </c>
      <c r="H124" s="6" t="s">
        <v>121</v>
      </c>
      <c r="I124" s="135">
        <v>24</v>
      </c>
      <c r="J124" s="1">
        <v>18</v>
      </c>
      <c r="K124" s="1">
        <v>395</v>
      </c>
      <c r="L124" s="1">
        <v>2</v>
      </c>
      <c r="M124" s="1">
        <v>335</v>
      </c>
      <c r="N124" s="1">
        <v>1</v>
      </c>
      <c r="O124" t="str">
        <f t="shared" si="30"/>
        <v>Jacksonville Jaguars</v>
      </c>
      <c r="P124" t="str">
        <f t="shared" si="31"/>
        <v>Philadelphia Eagles</v>
      </c>
      <c r="Q124">
        <f t="shared" si="32"/>
        <v>18</v>
      </c>
      <c r="R124">
        <f t="shared" si="33"/>
        <v>24</v>
      </c>
      <c r="S124" s="132">
        <f t="shared" si="34"/>
        <v>43766</v>
      </c>
      <c r="T124" s="83" t="str">
        <f t="shared" si="35"/>
        <v>Philadelphia Eagles</v>
      </c>
      <c r="U124" s="84">
        <f t="shared" si="36"/>
        <v>24</v>
      </c>
      <c r="V124" s="83" t="str">
        <f t="shared" si="37"/>
        <v>Jacksonville Jaguars</v>
      </c>
      <c r="W124" s="84">
        <f t="shared" si="38"/>
        <v>18</v>
      </c>
      <c r="X124" s="83">
        <f t="shared" si="39"/>
        <v>42</v>
      </c>
      <c r="Y124" s="84">
        <f t="shared" si="40"/>
        <v>-6</v>
      </c>
      <c r="Z124" s="85">
        <f t="shared" si="41"/>
        <v>-0.35447711460016756</v>
      </c>
      <c r="AA124" s="86">
        <f t="shared" si="42"/>
        <v>0.41229715513041054</v>
      </c>
      <c r="AB124" s="8">
        <f t="shared" si="43"/>
        <v>-0.22163978301718334</v>
      </c>
      <c r="AC124" s="34">
        <f t="shared" si="44"/>
        <v>22.691373303382488</v>
      </c>
      <c r="AD124" s="18">
        <f t="shared" si="45"/>
        <v>22.008983471689913</v>
      </c>
      <c r="AE124" s="85">
        <f t="shared" si="46"/>
        <v>7.6375657317672152E-2</v>
      </c>
      <c r="AF124" s="8">
        <f t="shared" si="47"/>
        <v>0.51908463812337313</v>
      </c>
      <c r="AG124" s="8">
        <f t="shared" si="48"/>
        <v>4.78563542723527E-2</v>
      </c>
      <c r="AH124" s="34">
        <f t="shared" si="49"/>
        <v>22.933823135123429</v>
      </c>
      <c r="AI124" s="18">
        <f t="shared" si="50"/>
        <v>1.1367331071980336</v>
      </c>
      <c r="AJ124" s="18">
        <f t="shared" si="51"/>
        <v>-0.24244983174094159</v>
      </c>
      <c r="AK124" s="18">
        <f t="shared" si="52"/>
        <v>-0.59528239767610025</v>
      </c>
      <c r="AL124" s="8">
        <f t="shared" si="53"/>
        <v>0</v>
      </c>
      <c r="AM124" s="48">
        <f t="shared" si="58"/>
        <v>0</v>
      </c>
      <c r="AN124" s="48">
        <f t="shared" si="59"/>
        <v>1</v>
      </c>
      <c r="AO124" s="19">
        <f t="shared" si="54"/>
        <v>0.48032363139757672</v>
      </c>
      <c r="AP124" s="34">
        <f t="shared" si="55"/>
        <v>5.4047176023238999</v>
      </c>
      <c r="AQ124" s="17">
        <f t="shared" si="56"/>
        <v>0.23071079087895516</v>
      </c>
      <c r="AR124" s="14">
        <f t="shared" si="57"/>
        <v>-0.65454902923032954</v>
      </c>
      <c r="AS124" s="8"/>
      <c r="AT124" s="8"/>
      <c r="AU124" s="8"/>
      <c r="AV124" s="8"/>
      <c r="AW124" s="8"/>
      <c r="AX124" s="8"/>
      <c r="AY124" s="93"/>
      <c r="AZ124" s="34"/>
      <c r="BA124" s="8"/>
      <c r="BB124" s="8"/>
      <c r="BC124" s="8"/>
      <c r="BD124" s="8"/>
      <c r="BE124" s="8"/>
      <c r="BF124" s="34"/>
      <c r="BG124" s="34"/>
      <c r="BH124" s="34"/>
      <c r="BI124" s="8"/>
      <c r="BJ124" s="34"/>
      <c r="BK124" s="94"/>
      <c r="BL124" s="94"/>
      <c r="BM124" s="49"/>
      <c r="BN124" s="49"/>
      <c r="BO124" s="49"/>
      <c r="BP124" s="50"/>
      <c r="BQ124" s="50"/>
      <c r="BR124" s="50"/>
      <c r="BS124" s="91"/>
      <c r="BT124" s="50"/>
      <c r="BU124" s="50"/>
      <c r="BV124" s="50"/>
      <c r="BW124" s="51"/>
      <c r="BX124" s="50"/>
      <c r="BY124" s="50"/>
      <c r="BZ124" s="54"/>
      <c r="CA124" s="54"/>
      <c r="CB124" s="54"/>
      <c r="CC124" s="54"/>
      <c r="CD124" s="54"/>
      <c r="CE124" s="54"/>
      <c r="CF124" s="54"/>
      <c r="CG124" s="51"/>
      <c r="CH124" s="50"/>
      <c r="CI124" s="50"/>
      <c r="CJ124" s="49"/>
      <c r="CK124" s="49"/>
      <c r="CL124" s="49"/>
      <c r="CM124" s="66"/>
      <c r="CN124" s="66"/>
      <c r="CO124" s="66"/>
      <c r="CP124" s="66"/>
      <c r="CQ124" s="66"/>
      <c r="CR124" s="66"/>
      <c r="CS124" s="66"/>
      <c r="CT124" s="49"/>
      <c r="CU124" s="55"/>
      <c r="CV124" s="55"/>
      <c r="CW124" s="55"/>
      <c r="CX124" s="55"/>
      <c r="CY124" s="50"/>
      <c r="CZ124" s="55"/>
      <c r="DA124" s="55"/>
      <c r="DB124" s="56"/>
      <c r="DC124" s="57"/>
      <c r="DD124" s="57"/>
      <c r="DE124" s="57"/>
      <c r="DF124" s="57"/>
      <c r="DG124" s="57"/>
      <c r="DH124" s="57"/>
      <c r="DI124" s="58"/>
      <c r="DJ124" s="54"/>
      <c r="DK124" s="56"/>
      <c r="DL124" s="49"/>
      <c r="DM124" s="49"/>
      <c r="DN124" s="49"/>
      <c r="DO124" s="56"/>
      <c r="DP124" s="56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81"/>
      <c r="ED124" s="81"/>
      <c r="EE124" s="81"/>
      <c r="EF124" s="81"/>
      <c r="EG124" s="81"/>
      <c r="EH124" s="81"/>
      <c r="EI124" s="81"/>
      <c r="EJ124" s="81"/>
      <c r="EK124" s="81"/>
      <c r="EL124" s="81"/>
      <c r="EM124" s="81"/>
      <c r="EN124" s="81"/>
      <c r="EO124" s="81"/>
      <c r="EP124" s="81"/>
      <c r="EQ124" s="81"/>
      <c r="ER124" s="81"/>
      <c r="ES124" s="81"/>
      <c r="ET124" s="81"/>
      <c r="EU124" s="81"/>
      <c r="EV124" s="81"/>
      <c r="EW124" s="81"/>
      <c r="EX124" s="81"/>
      <c r="EY124" s="81"/>
      <c r="EZ124" s="81"/>
      <c r="FA124" s="81"/>
      <c r="FB124" s="81"/>
      <c r="FC124" s="81"/>
      <c r="FD124" s="81"/>
      <c r="FE124" s="81"/>
      <c r="FF124" s="81"/>
      <c r="FG124" s="81"/>
    </row>
    <row r="125" spans="1:163">
      <c r="A125" s="2">
        <v>8</v>
      </c>
      <c r="B125" s="1" t="s">
        <v>126</v>
      </c>
      <c r="C125" s="133">
        <v>43767</v>
      </c>
      <c r="D125" s="1" t="s">
        <v>129</v>
      </c>
      <c r="E125" s="6" t="s">
        <v>92</v>
      </c>
      <c r="F125" s="1" t="s">
        <v>10</v>
      </c>
      <c r="G125" s="6" t="s">
        <v>75</v>
      </c>
      <c r="H125" s="6" t="s">
        <v>121</v>
      </c>
      <c r="I125" s="135">
        <v>25</v>
      </c>
      <c r="J125" s="1">
        <v>6</v>
      </c>
      <c r="K125" s="1">
        <v>387</v>
      </c>
      <c r="L125" s="1">
        <v>0</v>
      </c>
      <c r="M125" s="1">
        <v>333</v>
      </c>
      <c r="N125" s="1">
        <v>2</v>
      </c>
      <c r="O125" t="str">
        <f t="shared" si="30"/>
        <v>Buffalo Bills</v>
      </c>
      <c r="P125" t="str">
        <f t="shared" si="31"/>
        <v>New England Patriots</v>
      </c>
      <c r="Q125">
        <f t="shared" si="32"/>
        <v>6</v>
      </c>
      <c r="R125">
        <f t="shared" si="33"/>
        <v>25</v>
      </c>
      <c r="S125" s="132">
        <f t="shared" si="34"/>
        <v>43767</v>
      </c>
      <c r="T125" s="83" t="str">
        <f t="shared" si="35"/>
        <v>New England Patriots</v>
      </c>
      <c r="U125" s="84">
        <f t="shared" si="36"/>
        <v>25</v>
      </c>
      <c r="V125" s="83" t="str">
        <f t="shared" si="37"/>
        <v>Buffalo Bills</v>
      </c>
      <c r="W125" s="84">
        <f t="shared" si="38"/>
        <v>6</v>
      </c>
      <c r="X125" s="83">
        <f t="shared" si="39"/>
        <v>31</v>
      </c>
      <c r="Y125" s="84">
        <f t="shared" si="40"/>
        <v>-19</v>
      </c>
      <c r="Z125" s="85">
        <f t="shared" si="41"/>
        <v>-1.0338165877474068</v>
      </c>
      <c r="AA125" s="86">
        <f t="shared" si="42"/>
        <v>0.26234484836427602</v>
      </c>
      <c r="AB125" s="8">
        <f t="shared" si="43"/>
        <v>-0.63613306361755217</v>
      </c>
      <c r="AC125" s="34">
        <f t="shared" si="44"/>
        <v>18.392662542224983</v>
      </c>
      <c r="AD125" s="18">
        <f t="shared" si="45"/>
        <v>153.57808488546618</v>
      </c>
      <c r="AE125" s="85">
        <f t="shared" si="46"/>
        <v>1.0640535042154902</v>
      </c>
      <c r="AF125" s="8">
        <f t="shared" si="47"/>
        <v>0.74346441287503373</v>
      </c>
      <c r="AG125" s="8">
        <f t="shared" si="48"/>
        <v>0.65406306779560963</v>
      </c>
      <c r="AH125" s="34">
        <f t="shared" si="49"/>
        <v>28.999178583015713</v>
      </c>
      <c r="AI125" s="18">
        <f t="shared" si="50"/>
        <v>15.993429338851564</v>
      </c>
      <c r="AJ125" s="18">
        <f t="shared" si="51"/>
        <v>-10.60651604079073</v>
      </c>
      <c r="AK125" s="18">
        <f t="shared" si="52"/>
        <v>-10.20442414382541</v>
      </c>
      <c r="AL125" s="8">
        <f t="shared" si="53"/>
        <v>0</v>
      </c>
      <c r="AM125" s="48">
        <f t="shared" si="58"/>
        <v>0</v>
      </c>
      <c r="AN125" s="48">
        <f t="shared" si="59"/>
        <v>1</v>
      </c>
      <c r="AO125" s="19">
        <f t="shared" si="54"/>
        <v>0.1988273514918879</v>
      </c>
      <c r="AP125" s="34">
        <f t="shared" si="55"/>
        <v>8.7955758561745903</v>
      </c>
      <c r="AQ125" s="17">
        <f t="shared" si="56"/>
        <v>3.9532315701278742E-2</v>
      </c>
      <c r="AR125" s="14">
        <f t="shared" si="57"/>
        <v>-0.22167881393081748</v>
      </c>
      <c r="AS125" s="8"/>
      <c r="AT125" s="8"/>
      <c r="AU125" s="8"/>
      <c r="AV125" s="8"/>
      <c r="AW125" s="8"/>
      <c r="AX125" s="8"/>
      <c r="AY125" s="93"/>
      <c r="AZ125" s="34"/>
      <c r="BA125" s="8"/>
      <c r="BB125" s="8"/>
      <c r="BC125" s="8"/>
      <c r="BD125" s="8"/>
      <c r="BE125" s="8"/>
      <c r="BF125" s="34"/>
      <c r="BG125" s="34"/>
      <c r="BH125" s="34"/>
      <c r="BI125" s="8"/>
      <c r="BJ125" s="34"/>
      <c r="BK125" s="94"/>
      <c r="BL125" s="94"/>
      <c r="BM125" s="49"/>
      <c r="BN125" s="49"/>
      <c r="BO125" s="49"/>
      <c r="BP125" s="50"/>
      <c r="BQ125" s="50"/>
      <c r="BR125" s="50"/>
      <c r="BS125" s="91"/>
      <c r="BT125" s="50"/>
      <c r="BU125" s="50"/>
      <c r="BV125" s="50"/>
      <c r="BW125" s="51"/>
      <c r="BX125" s="50"/>
      <c r="BY125" s="50"/>
      <c r="BZ125" s="54"/>
      <c r="CA125" s="54"/>
      <c r="CB125" s="54"/>
      <c r="CC125" s="54"/>
      <c r="CD125" s="54"/>
      <c r="CE125" s="54"/>
      <c r="CF125" s="54"/>
      <c r="CG125" s="51"/>
      <c r="CH125" s="50"/>
      <c r="CI125" s="50"/>
      <c r="CJ125" s="49"/>
      <c r="CK125" s="49"/>
      <c r="CL125" s="49"/>
      <c r="CM125" s="66"/>
      <c r="CN125" s="66"/>
      <c r="CO125" s="66"/>
      <c r="CP125" s="66"/>
      <c r="CQ125" s="66"/>
      <c r="CR125" s="66"/>
      <c r="CS125" s="66"/>
      <c r="CT125" s="49"/>
      <c r="CU125" s="55"/>
      <c r="CV125" s="55"/>
      <c r="CW125" s="55"/>
      <c r="CX125" s="55"/>
      <c r="CY125" s="50"/>
      <c r="CZ125" s="55"/>
      <c r="DA125" s="55"/>
      <c r="DB125" s="56"/>
      <c r="DC125" s="57"/>
      <c r="DD125" s="57"/>
      <c r="DE125" s="57"/>
      <c r="DF125" s="57"/>
      <c r="DG125" s="57"/>
      <c r="DH125" s="57"/>
      <c r="DI125" s="58"/>
      <c r="DJ125" s="54"/>
      <c r="DK125" s="56"/>
      <c r="DL125" s="49"/>
      <c r="DM125" s="49"/>
      <c r="DN125" s="49"/>
      <c r="DO125" s="56"/>
      <c r="DP125" s="56"/>
      <c r="DQ125" s="49"/>
      <c r="DR125" s="49"/>
      <c r="DS125" s="49"/>
      <c r="DT125" s="49"/>
      <c r="DU125" s="49"/>
      <c r="DV125" s="49"/>
      <c r="DW125" s="49"/>
      <c r="DX125" s="49"/>
      <c r="DY125" s="49"/>
      <c r="DZ125" s="49"/>
      <c r="EA125" s="49"/>
      <c r="EB125" s="49"/>
      <c r="EC125" s="81"/>
      <c r="ED125" s="81"/>
      <c r="EE125" s="81"/>
      <c r="EF125" s="81"/>
      <c r="EG125" s="81"/>
      <c r="EH125" s="81"/>
      <c r="EI125" s="81"/>
      <c r="EJ125" s="81"/>
      <c r="EK125" s="81"/>
      <c r="EL125" s="81"/>
      <c r="EM125" s="81"/>
      <c r="EN125" s="81"/>
      <c r="EO125" s="81"/>
      <c r="EP125" s="81"/>
      <c r="EQ125" s="81"/>
      <c r="ER125" s="81"/>
      <c r="ES125" s="81"/>
      <c r="ET125" s="81"/>
      <c r="EU125" s="81"/>
      <c r="EV125" s="81"/>
      <c r="EW125" s="81"/>
      <c r="EX125" s="81"/>
      <c r="EY125" s="81"/>
      <c r="EZ125" s="81"/>
      <c r="FA125" s="81"/>
      <c r="FB125" s="81"/>
      <c r="FC125" s="81"/>
      <c r="FD125" s="81"/>
      <c r="FE125" s="81"/>
      <c r="FF125" s="81"/>
      <c r="FG125" s="81"/>
    </row>
    <row r="126" spans="1:163">
      <c r="A126" s="2">
        <v>9</v>
      </c>
      <c r="B126" s="1" t="s">
        <v>119</v>
      </c>
      <c r="C126" s="133">
        <v>43770</v>
      </c>
      <c r="D126" s="1" t="s">
        <v>120</v>
      </c>
      <c r="E126" s="6" t="s">
        <v>99</v>
      </c>
      <c r="F126" s="1"/>
      <c r="G126" s="6" t="s">
        <v>96</v>
      </c>
      <c r="H126" s="6" t="s">
        <v>121</v>
      </c>
      <c r="I126" s="135">
        <v>34</v>
      </c>
      <c r="J126" s="1">
        <v>3</v>
      </c>
      <c r="K126" s="1">
        <v>405</v>
      </c>
      <c r="L126" s="1">
        <v>0</v>
      </c>
      <c r="M126" s="1">
        <v>242</v>
      </c>
      <c r="N126" s="1">
        <v>0</v>
      </c>
      <c r="O126" t="str">
        <f t="shared" si="30"/>
        <v>San Francisco 49ers</v>
      </c>
      <c r="P126" t="str">
        <f t="shared" si="31"/>
        <v>Oakland Raiders</v>
      </c>
      <c r="Q126">
        <f t="shared" si="32"/>
        <v>34</v>
      </c>
      <c r="R126">
        <f t="shared" si="33"/>
        <v>3</v>
      </c>
      <c r="S126" s="132">
        <f t="shared" si="34"/>
        <v>43770</v>
      </c>
      <c r="T126" s="83" t="str">
        <f t="shared" si="35"/>
        <v>Oakland Raiders</v>
      </c>
      <c r="U126" s="84">
        <f t="shared" si="36"/>
        <v>3</v>
      </c>
      <c r="V126" s="83" t="str">
        <f t="shared" si="37"/>
        <v>San Francisco 49ers</v>
      </c>
      <c r="W126" s="84">
        <f t="shared" si="38"/>
        <v>34</v>
      </c>
      <c r="X126" s="83">
        <f t="shared" si="39"/>
        <v>37</v>
      </c>
      <c r="Y126" s="84">
        <f t="shared" si="40"/>
        <v>31</v>
      </c>
      <c r="Z126" s="85">
        <f t="shared" si="41"/>
        <v>-0.60530869920226216</v>
      </c>
      <c r="AA126" s="86">
        <f t="shared" si="42"/>
        <v>0.35313008832455517</v>
      </c>
      <c r="AB126" s="8">
        <f t="shared" si="43"/>
        <v>-0.37688350978456309</v>
      </c>
      <c r="AC126" s="34">
        <f t="shared" si="44"/>
        <v>21.081340257996281</v>
      </c>
      <c r="AD126" s="18">
        <f t="shared" si="45"/>
        <v>166.89176952966758</v>
      </c>
      <c r="AE126" s="85">
        <f t="shared" si="46"/>
        <v>-1.1278837835051139</v>
      </c>
      <c r="AF126" s="8">
        <f t="shared" si="47"/>
        <v>0.24455185257430984</v>
      </c>
      <c r="AG126" s="8">
        <f t="shared" si="48"/>
        <v>-0.69173509190812132</v>
      </c>
      <c r="AH126" s="34">
        <f t="shared" si="49"/>
        <v>15.533896827423158</v>
      </c>
      <c r="AI126" s="18">
        <f t="shared" si="50"/>
        <v>157.09856968048831</v>
      </c>
      <c r="AJ126" s="18">
        <f t="shared" si="51"/>
        <v>5.5474434305731233</v>
      </c>
      <c r="AK126" s="18">
        <f t="shared" si="52"/>
        <v>4.7728717544143251</v>
      </c>
      <c r="AL126" s="8">
        <f t="shared" si="53"/>
        <v>1</v>
      </c>
      <c r="AM126" s="48">
        <f t="shared" si="58"/>
        <v>1</v>
      </c>
      <c r="AN126" s="48">
        <f t="shared" si="59"/>
        <v>1</v>
      </c>
      <c r="AO126" s="19">
        <f t="shared" si="54"/>
        <v>0.65380380165147833</v>
      </c>
      <c r="AP126" s="34">
        <f t="shared" si="55"/>
        <v>-26.227128245585675</v>
      </c>
      <c r="AQ126" s="17">
        <f t="shared" si="56"/>
        <v>0.11985180775096896</v>
      </c>
      <c r="AR126" s="14">
        <f t="shared" si="57"/>
        <v>-0.42494797000798634</v>
      </c>
      <c r="AS126" s="8"/>
      <c r="AT126" s="8"/>
      <c r="AU126" s="8"/>
      <c r="AV126" s="8"/>
      <c r="AW126" s="8"/>
      <c r="AX126" s="8"/>
      <c r="AY126" s="93"/>
      <c r="AZ126" s="34"/>
      <c r="BA126" s="8"/>
      <c r="BB126" s="8"/>
      <c r="BC126" s="8"/>
      <c r="BD126" s="8"/>
      <c r="BE126" s="8"/>
      <c r="BF126" s="34"/>
      <c r="BG126" s="34"/>
      <c r="BH126" s="34"/>
      <c r="BI126" s="8"/>
      <c r="BJ126" s="34"/>
      <c r="BK126" s="94"/>
      <c r="BL126" s="94"/>
      <c r="BM126" s="49"/>
      <c r="BN126" s="49"/>
      <c r="BO126" s="49"/>
      <c r="BP126" s="50"/>
      <c r="BQ126" s="50"/>
      <c r="BR126" s="50"/>
      <c r="BS126" s="91"/>
      <c r="BT126" s="50"/>
      <c r="BU126" s="50"/>
      <c r="BV126" s="50"/>
      <c r="BW126" s="51"/>
      <c r="BX126" s="50"/>
      <c r="BY126" s="50"/>
      <c r="BZ126" s="54"/>
      <c r="CA126" s="54"/>
      <c r="CB126" s="54"/>
      <c r="CC126" s="54"/>
      <c r="CD126" s="54"/>
      <c r="CE126" s="54"/>
      <c r="CF126" s="54"/>
      <c r="CG126" s="51"/>
      <c r="CH126" s="50"/>
      <c r="CI126" s="50"/>
      <c r="CJ126" s="49"/>
      <c r="CK126" s="49"/>
      <c r="CL126" s="49"/>
      <c r="CM126" s="66"/>
      <c r="CN126" s="66"/>
      <c r="CO126" s="66"/>
      <c r="CP126" s="66"/>
      <c r="CQ126" s="66"/>
      <c r="CR126" s="66"/>
      <c r="CS126" s="66"/>
      <c r="CT126" s="49"/>
      <c r="CU126" s="55"/>
      <c r="CV126" s="55"/>
      <c r="CW126" s="55"/>
      <c r="CX126" s="55"/>
      <c r="CY126" s="50"/>
      <c r="CZ126" s="55"/>
      <c r="DA126" s="55"/>
      <c r="DB126" s="56"/>
      <c r="DC126" s="57"/>
      <c r="DD126" s="57"/>
      <c r="DE126" s="57"/>
      <c r="DF126" s="57"/>
      <c r="DG126" s="57"/>
      <c r="DH126" s="57"/>
      <c r="DI126" s="58"/>
      <c r="DJ126" s="54"/>
      <c r="DK126" s="56"/>
      <c r="DL126" s="49"/>
      <c r="DM126" s="49"/>
      <c r="DN126" s="49"/>
      <c r="DO126" s="56"/>
      <c r="DP126" s="56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81"/>
      <c r="ED126" s="81"/>
      <c r="EE126" s="81"/>
      <c r="EF126" s="81"/>
      <c r="EG126" s="81"/>
      <c r="EH126" s="81"/>
      <c r="EI126" s="81"/>
      <c r="EJ126" s="81"/>
      <c r="EK126" s="81"/>
      <c r="EL126" s="81"/>
      <c r="EM126" s="81"/>
      <c r="EN126" s="81"/>
      <c r="EO126" s="81"/>
      <c r="EP126" s="81"/>
      <c r="EQ126" s="81"/>
      <c r="ER126" s="81"/>
      <c r="ES126" s="81"/>
      <c r="ET126" s="81"/>
      <c r="EU126" s="81"/>
      <c r="EV126" s="81"/>
      <c r="EW126" s="81"/>
      <c r="EX126" s="81"/>
      <c r="EY126" s="81"/>
      <c r="EZ126" s="81"/>
      <c r="FA126" s="81"/>
      <c r="FB126" s="81"/>
      <c r="FC126" s="81"/>
      <c r="FD126" s="81"/>
      <c r="FE126" s="81"/>
      <c r="FF126" s="81"/>
      <c r="FG126" s="81"/>
    </row>
    <row r="127" spans="1:163">
      <c r="A127" s="2">
        <v>9</v>
      </c>
      <c r="B127" s="1" t="s">
        <v>122</v>
      </c>
      <c r="C127" s="133">
        <v>43773</v>
      </c>
      <c r="D127" s="1" t="s">
        <v>120</v>
      </c>
      <c r="E127" s="6" t="s">
        <v>92</v>
      </c>
      <c r="F127" s="1"/>
      <c r="G127" s="6" t="s">
        <v>83</v>
      </c>
      <c r="H127" s="6" t="s">
        <v>121</v>
      </c>
      <c r="I127" s="135">
        <v>31</v>
      </c>
      <c r="J127" s="1">
        <v>17</v>
      </c>
      <c r="K127" s="1">
        <v>433</v>
      </c>
      <c r="L127" s="1">
        <v>0</v>
      </c>
      <c r="M127" s="1">
        <v>367</v>
      </c>
      <c r="N127" s="1">
        <v>1</v>
      </c>
      <c r="O127" t="str">
        <f t="shared" si="30"/>
        <v>New England Patriots</v>
      </c>
      <c r="P127" t="str">
        <f t="shared" si="31"/>
        <v>Green Bay Packers</v>
      </c>
      <c r="Q127">
        <f t="shared" si="32"/>
        <v>31</v>
      </c>
      <c r="R127">
        <f t="shared" si="33"/>
        <v>17</v>
      </c>
      <c r="S127" s="132">
        <f t="shared" si="34"/>
        <v>43773</v>
      </c>
      <c r="T127" s="83" t="str">
        <f t="shared" si="35"/>
        <v>Green Bay Packers</v>
      </c>
      <c r="U127" s="84">
        <f t="shared" si="36"/>
        <v>17</v>
      </c>
      <c r="V127" s="83" t="str">
        <f t="shared" si="37"/>
        <v>New England Patriots</v>
      </c>
      <c r="W127" s="84">
        <f t="shared" si="38"/>
        <v>31</v>
      </c>
      <c r="X127" s="83">
        <f t="shared" si="39"/>
        <v>48</v>
      </c>
      <c r="Y127" s="84">
        <f t="shared" si="40"/>
        <v>14</v>
      </c>
      <c r="Z127" s="85">
        <f t="shared" si="41"/>
        <v>0.99780484217282184</v>
      </c>
      <c r="AA127" s="86">
        <f t="shared" si="42"/>
        <v>0.73062676555930395</v>
      </c>
      <c r="AB127" s="8">
        <f t="shared" si="43"/>
        <v>0.61470967558300327</v>
      </c>
      <c r="AC127" s="34">
        <f t="shared" si="44"/>
        <v>31.365155451467995</v>
      </c>
      <c r="AD127" s="18">
        <f t="shared" si="45"/>
        <v>0.13333850373679532</v>
      </c>
      <c r="AE127" s="85">
        <f t="shared" si="46"/>
        <v>-0.11204103351798222</v>
      </c>
      <c r="AF127" s="8">
        <f t="shared" si="47"/>
        <v>0.47201900639980965</v>
      </c>
      <c r="AG127" s="8">
        <f t="shared" si="48"/>
        <v>-7.0195554242049624E-2</v>
      </c>
      <c r="AH127" s="34">
        <f t="shared" si="49"/>
        <v>21.752663688240396</v>
      </c>
      <c r="AI127" s="18">
        <f t="shared" si="50"/>
        <v>22.587812133518806</v>
      </c>
      <c r="AJ127" s="18">
        <f t="shared" si="51"/>
        <v>9.6124917632275988</v>
      </c>
      <c r="AK127" s="18">
        <f t="shared" si="52"/>
        <v>8.5418196601423482</v>
      </c>
      <c r="AL127" s="8">
        <f t="shared" si="53"/>
        <v>1</v>
      </c>
      <c r="AM127" s="48">
        <f t="shared" si="58"/>
        <v>1</v>
      </c>
      <c r="AN127" s="48">
        <f t="shared" si="59"/>
        <v>1</v>
      </c>
      <c r="AO127" s="19">
        <f t="shared" si="54"/>
        <v>0.76052999075299121</v>
      </c>
      <c r="AP127" s="34">
        <f t="shared" si="55"/>
        <v>-5.4581803398576518</v>
      </c>
      <c r="AQ127" s="17">
        <f t="shared" si="56"/>
        <v>5.7345885328762475E-2</v>
      </c>
      <c r="AR127" s="14">
        <f t="shared" si="57"/>
        <v>-0.27373973248771322</v>
      </c>
      <c r="AS127" s="8"/>
      <c r="AT127" s="8"/>
      <c r="AU127" s="8"/>
      <c r="AV127" s="8"/>
      <c r="AW127" s="8"/>
      <c r="AX127" s="8"/>
      <c r="AY127" s="93"/>
      <c r="AZ127" s="34"/>
      <c r="BA127" s="8"/>
      <c r="BB127" s="8"/>
      <c r="BC127" s="8"/>
      <c r="BD127" s="8"/>
      <c r="BE127" s="8"/>
      <c r="BF127" s="34"/>
      <c r="BG127" s="34"/>
      <c r="BH127" s="34"/>
      <c r="BI127" s="8"/>
      <c r="BJ127" s="34"/>
      <c r="BK127" s="94"/>
      <c r="BL127" s="94"/>
      <c r="BM127" s="49"/>
      <c r="BN127" s="49"/>
      <c r="BO127" s="49"/>
      <c r="BP127" s="50"/>
      <c r="BQ127" s="50"/>
      <c r="BR127" s="50"/>
      <c r="BS127" s="91"/>
      <c r="BT127" s="50"/>
      <c r="BU127" s="50"/>
      <c r="BV127" s="50"/>
      <c r="BW127" s="51"/>
      <c r="BX127" s="50"/>
      <c r="BY127" s="50"/>
      <c r="BZ127" s="54"/>
      <c r="CA127" s="54"/>
      <c r="CB127" s="54"/>
      <c r="CC127" s="54"/>
      <c r="CD127" s="54"/>
      <c r="CE127" s="54"/>
      <c r="CF127" s="54"/>
      <c r="CG127" s="51"/>
      <c r="CH127" s="50"/>
      <c r="CI127" s="50"/>
      <c r="CJ127" s="49"/>
      <c r="CK127" s="49"/>
      <c r="CL127" s="49"/>
      <c r="CM127" s="66"/>
      <c r="CN127" s="66"/>
      <c r="CO127" s="66"/>
      <c r="CP127" s="66"/>
      <c r="CQ127" s="66"/>
      <c r="CR127" s="66"/>
      <c r="CS127" s="66"/>
      <c r="CT127" s="49"/>
      <c r="CU127" s="55"/>
      <c r="CV127" s="55"/>
      <c r="CW127" s="55"/>
      <c r="CX127" s="55"/>
      <c r="CY127" s="50"/>
      <c r="CZ127" s="55"/>
      <c r="DA127" s="55"/>
      <c r="DB127" s="56"/>
      <c r="DC127" s="57"/>
      <c r="DD127" s="57"/>
      <c r="DE127" s="57"/>
      <c r="DF127" s="57"/>
      <c r="DG127" s="57"/>
      <c r="DH127" s="57"/>
      <c r="DI127" s="58"/>
      <c r="DJ127" s="54"/>
      <c r="DK127" s="56"/>
      <c r="DL127" s="49"/>
      <c r="DM127" s="49"/>
      <c r="DN127" s="49"/>
      <c r="DO127" s="56"/>
      <c r="DP127" s="56"/>
      <c r="DQ127" s="49"/>
      <c r="DR127" s="49"/>
      <c r="DS127" s="49"/>
      <c r="DT127" s="49"/>
      <c r="DU127" s="49"/>
      <c r="DV127" s="49"/>
      <c r="DW127" s="49"/>
      <c r="DX127" s="49"/>
      <c r="DY127" s="49"/>
      <c r="DZ127" s="49"/>
      <c r="EA127" s="49"/>
      <c r="EB127" s="49"/>
      <c r="EC127" s="81"/>
      <c r="ED127" s="81"/>
      <c r="EE127" s="81"/>
      <c r="EF127" s="81"/>
      <c r="EG127" s="81"/>
      <c r="EH127" s="81"/>
      <c r="EI127" s="81"/>
      <c r="EJ127" s="81"/>
      <c r="EK127" s="81"/>
      <c r="EL127" s="81"/>
      <c r="EM127" s="81"/>
      <c r="EN127" s="81"/>
      <c r="EO127" s="81"/>
      <c r="EP127" s="81"/>
      <c r="EQ127" s="81"/>
      <c r="ER127" s="81"/>
      <c r="ES127" s="81"/>
      <c r="ET127" s="81"/>
      <c r="EU127" s="81"/>
      <c r="EV127" s="81"/>
      <c r="EW127" s="81"/>
      <c r="EX127" s="81"/>
      <c r="EY127" s="81"/>
      <c r="EZ127" s="81"/>
      <c r="FA127" s="81"/>
      <c r="FB127" s="81"/>
      <c r="FC127" s="81"/>
      <c r="FD127" s="81"/>
      <c r="FE127" s="81"/>
      <c r="FF127" s="81"/>
      <c r="FG127" s="81"/>
    </row>
    <row r="128" spans="1:163">
      <c r="A128" s="2">
        <v>9</v>
      </c>
      <c r="B128" s="1" t="s">
        <v>122</v>
      </c>
      <c r="C128" s="133">
        <v>43773</v>
      </c>
      <c r="D128" s="1" t="s">
        <v>123</v>
      </c>
      <c r="E128" s="6" t="s">
        <v>93</v>
      </c>
      <c r="F128" s="1"/>
      <c r="G128" s="6" t="s">
        <v>89</v>
      </c>
      <c r="H128" s="6" t="s">
        <v>121</v>
      </c>
      <c r="I128" s="135">
        <v>45</v>
      </c>
      <c r="J128" s="1">
        <v>35</v>
      </c>
      <c r="K128" s="1">
        <v>487</v>
      </c>
      <c r="L128" s="1">
        <v>1</v>
      </c>
      <c r="M128" s="1">
        <v>483</v>
      </c>
      <c r="N128" s="1">
        <v>1</v>
      </c>
      <c r="O128" t="str">
        <f t="shared" si="30"/>
        <v>New Orleans Saints</v>
      </c>
      <c r="P128" t="str">
        <f t="shared" si="31"/>
        <v>Los Angeles Rams</v>
      </c>
      <c r="Q128">
        <f t="shared" si="32"/>
        <v>45</v>
      </c>
      <c r="R128">
        <f t="shared" si="33"/>
        <v>35</v>
      </c>
      <c r="S128" s="132">
        <f t="shared" si="34"/>
        <v>43773</v>
      </c>
      <c r="T128" s="83" t="str">
        <f t="shared" si="35"/>
        <v>Los Angeles Rams</v>
      </c>
      <c r="U128" s="84">
        <f t="shared" si="36"/>
        <v>35</v>
      </c>
      <c r="V128" s="83" t="str">
        <f t="shared" si="37"/>
        <v>New Orleans Saints</v>
      </c>
      <c r="W128" s="84">
        <f t="shared" si="38"/>
        <v>45</v>
      </c>
      <c r="X128" s="83">
        <f t="shared" si="39"/>
        <v>80</v>
      </c>
      <c r="Y128" s="84">
        <f t="shared" si="40"/>
        <v>10</v>
      </c>
      <c r="Z128" s="85">
        <f t="shared" si="41"/>
        <v>0.18282642463208454</v>
      </c>
      <c r="AA128" s="86">
        <f t="shared" si="42"/>
        <v>0.5455797164235604</v>
      </c>
      <c r="AB128" s="8">
        <f t="shared" si="43"/>
        <v>0.11450110921941759</v>
      </c>
      <c r="AC128" s="34">
        <f t="shared" si="44"/>
        <v>26.177491265607607</v>
      </c>
      <c r="AD128" s="18">
        <f t="shared" si="45"/>
        <v>354.28683505627794</v>
      </c>
      <c r="AE128" s="85">
        <f t="shared" si="46"/>
        <v>-0.23417993655560887</v>
      </c>
      <c r="AF128" s="8">
        <f t="shared" si="47"/>
        <v>0.44172110845955614</v>
      </c>
      <c r="AG128" s="8">
        <f t="shared" si="48"/>
        <v>-0.14660701427835443</v>
      </c>
      <c r="AH128" s="34">
        <f t="shared" si="49"/>
        <v>20.988134600927964</v>
      </c>
      <c r="AI128" s="18">
        <f t="shared" si="50"/>
        <v>196.33237196171214</v>
      </c>
      <c r="AJ128" s="18">
        <f t="shared" si="51"/>
        <v>5.189356664679643</v>
      </c>
      <c r="AK128" s="18">
        <f t="shared" si="52"/>
        <v>4.4408682317152826</v>
      </c>
      <c r="AL128" s="8">
        <f t="shared" si="53"/>
        <v>1</v>
      </c>
      <c r="AM128" s="48">
        <f t="shared" si="58"/>
        <v>1</v>
      </c>
      <c r="AN128" s="48">
        <f t="shared" si="59"/>
        <v>1</v>
      </c>
      <c r="AO128" s="19">
        <f t="shared" si="54"/>
        <v>0.64359753763377037</v>
      </c>
      <c r="AP128" s="34">
        <f t="shared" si="55"/>
        <v>-5.5591317682847174</v>
      </c>
      <c r="AQ128" s="17">
        <f t="shared" si="56"/>
        <v>0.12702271518071173</v>
      </c>
      <c r="AR128" s="14">
        <f t="shared" si="57"/>
        <v>-0.44068168979762562</v>
      </c>
      <c r="AS128" s="8"/>
      <c r="AT128" s="8"/>
      <c r="AU128" s="8"/>
      <c r="AV128" s="8"/>
      <c r="AW128" s="8"/>
      <c r="AX128" s="8"/>
      <c r="AY128" s="93"/>
      <c r="AZ128" s="34"/>
      <c r="BA128" s="8"/>
      <c r="BB128" s="8"/>
      <c r="BC128" s="8"/>
      <c r="BD128" s="8"/>
      <c r="BE128" s="8"/>
      <c r="BF128" s="34"/>
      <c r="BG128" s="34"/>
      <c r="BH128" s="34"/>
      <c r="BI128" s="8"/>
      <c r="BJ128" s="34"/>
      <c r="BK128" s="94"/>
      <c r="BL128" s="94"/>
      <c r="BM128" s="49"/>
      <c r="BN128" s="49"/>
      <c r="BO128" s="49"/>
      <c r="BP128" s="50"/>
      <c r="BQ128" s="50"/>
      <c r="BR128" s="50"/>
      <c r="BS128" s="91"/>
      <c r="BT128" s="50"/>
      <c r="BU128" s="50"/>
      <c r="BV128" s="50"/>
      <c r="BW128" s="51"/>
      <c r="BX128" s="50"/>
      <c r="BY128" s="50"/>
      <c r="BZ128" s="54"/>
      <c r="CA128" s="54"/>
      <c r="CB128" s="54"/>
      <c r="CC128" s="54"/>
      <c r="CD128" s="54"/>
      <c r="CE128" s="54"/>
      <c r="CF128" s="54"/>
      <c r="CG128" s="51"/>
      <c r="CH128" s="50"/>
      <c r="CI128" s="50"/>
      <c r="CJ128" s="49"/>
      <c r="CK128" s="49"/>
      <c r="CL128" s="49"/>
      <c r="CM128" s="66"/>
      <c r="CN128" s="66"/>
      <c r="CO128" s="66"/>
      <c r="CP128" s="66"/>
      <c r="CQ128" s="66"/>
      <c r="CR128" s="66"/>
      <c r="CS128" s="66"/>
      <c r="CT128" s="49"/>
      <c r="CU128" s="55"/>
      <c r="CV128" s="55"/>
      <c r="CW128" s="55"/>
      <c r="CX128" s="55"/>
      <c r="CY128" s="50"/>
      <c r="CZ128" s="55"/>
      <c r="DA128" s="55"/>
      <c r="DB128" s="56"/>
      <c r="DC128" s="57"/>
      <c r="DD128" s="57"/>
      <c r="DE128" s="57"/>
      <c r="DF128" s="57"/>
      <c r="DG128" s="57"/>
      <c r="DH128" s="57"/>
      <c r="DI128" s="58"/>
      <c r="DJ128" s="54"/>
      <c r="DK128" s="56"/>
      <c r="DL128" s="49"/>
      <c r="DM128" s="49"/>
      <c r="DN128" s="49"/>
      <c r="DO128" s="56"/>
      <c r="DP128" s="56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81"/>
      <c r="ED128" s="81"/>
      <c r="EE128" s="81"/>
      <c r="EF128" s="81"/>
      <c r="EG128" s="81"/>
      <c r="EH128" s="81"/>
      <c r="EI128" s="81"/>
      <c r="EJ128" s="81"/>
      <c r="EK128" s="81"/>
      <c r="EL128" s="81"/>
      <c r="EM128" s="81"/>
      <c r="EN128" s="81"/>
      <c r="EO128" s="81"/>
      <c r="EP128" s="81"/>
      <c r="EQ128" s="81"/>
      <c r="ER128" s="81"/>
      <c r="ES128" s="81"/>
      <c r="ET128" s="81"/>
      <c r="EU128" s="81"/>
      <c r="EV128" s="81"/>
      <c r="EW128" s="81"/>
      <c r="EX128" s="81"/>
      <c r="EY128" s="81"/>
      <c r="EZ128" s="81"/>
      <c r="FA128" s="81"/>
      <c r="FB128" s="81"/>
      <c r="FC128" s="81"/>
      <c r="FD128" s="81"/>
      <c r="FE128" s="81"/>
      <c r="FF128" s="81"/>
      <c r="FG128" s="81"/>
    </row>
    <row r="129" spans="1:163">
      <c r="A129" s="2">
        <v>9</v>
      </c>
      <c r="B129" s="1" t="s">
        <v>122</v>
      </c>
      <c r="C129" s="133">
        <v>43773</v>
      </c>
      <c r="D129" s="1" t="s">
        <v>124</v>
      </c>
      <c r="E129" s="6" t="s">
        <v>84</v>
      </c>
      <c r="F129" s="1" t="s">
        <v>10</v>
      </c>
      <c r="G129" s="6" t="s">
        <v>81</v>
      </c>
      <c r="H129" s="6" t="s">
        <v>121</v>
      </c>
      <c r="I129" s="135">
        <v>19</v>
      </c>
      <c r="J129" s="1">
        <v>17</v>
      </c>
      <c r="K129" s="1">
        <v>290</v>
      </c>
      <c r="L129" s="1">
        <v>0</v>
      </c>
      <c r="M129" s="1">
        <v>348</v>
      </c>
      <c r="N129" s="1">
        <v>1</v>
      </c>
      <c r="O129" t="str">
        <f t="shared" si="30"/>
        <v>Denver Broncos</v>
      </c>
      <c r="P129" t="str">
        <f t="shared" si="31"/>
        <v>Houston Texans</v>
      </c>
      <c r="Q129">
        <f t="shared" si="32"/>
        <v>17</v>
      </c>
      <c r="R129">
        <f t="shared" si="33"/>
        <v>19</v>
      </c>
      <c r="S129" s="132">
        <f t="shared" si="34"/>
        <v>43773</v>
      </c>
      <c r="T129" s="83" t="str">
        <f t="shared" si="35"/>
        <v>Houston Texans</v>
      </c>
      <c r="U129" s="84">
        <f t="shared" si="36"/>
        <v>19</v>
      </c>
      <c r="V129" s="83" t="str">
        <f t="shared" si="37"/>
        <v>Denver Broncos</v>
      </c>
      <c r="W129" s="84">
        <f t="shared" si="38"/>
        <v>17</v>
      </c>
      <c r="X129" s="83">
        <f t="shared" si="39"/>
        <v>36</v>
      </c>
      <c r="Y129" s="84">
        <f t="shared" si="40"/>
        <v>-2</v>
      </c>
      <c r="Z129" s="85">
        <f t="shared" si="41"/>
        <v>-0.27860563747052614</v>
      </c>
      <c r="AA129" s="86">
        <f t="shared" si="42"/>
        <v>0.4307956557091786</v>
      </c>
      <c r="AB129" s="8">
        <f t="shared" si="43"/>
        <v>-0.17434884862440647</v>
      </c>
      <c r="AC129" s="34">
        <f t="shared" si="44"/>
        <v>23.181827692136316</v>
      </c>
      <c r="AD129" s="18">
        <f t="shared" si="45"/>
        <v>38.214993615263417</v>
      </c>
      <c r="AE129" s="85">
        <f t="shared" si="46"/>
        <v>-0.13774188614317262</v>
      </c>
      <c r="AF129" s="8">
        <f t="shared" si="47"/>
        <v>0.46561887021910753</v>
      </c>
      <c r="AG129" s="8">
        <f t="shared" si="48"/>
        <v>-8.6287669238088061E-2</v>
      </c>
      <c r="AH129" s="34">
        <f t="shared" si="49"/>
        <v>21.591655248079686</v>
      </c>
      <c r="AI129" s="18">
        <f t="shared" si="50"/>
        <v>6.7166769248989784</v>
      </c>
      <c r="AJ129" s="18">
        <f t="shared" si="51"/>
        <v>1.5901724440566305</v>
      </c>
      <c r="AK129" s="18">
        <f t="shared" si="52"/>
        <v>1.1038506317822421</v>
      </c>
      <c r="AL129" s="8">
        <f t="shared" si="53"/>
        <v>0</v>
      </c>
      <c r="AM129" s="48">
        <f t="shared" si="58"/>
        <v>1</v>
      </c>
      <c r="AN129" s="48">
        <f t="shared" si="59"/>
        <v>0</v>
      </c>
      <c r="AO129" s="19">
        <f t="shared" si="54"/>
        <v>0.53645044282431598</v>
      </c>
      <c r="AP129" s="34">
        <f t="shared" si="55"/>
        <v>3.1038506317822421</v>
      </c>
      <c r="AQ129" s="17">
        <f t="shared" si="56"/>
        <v>0.2877790776064047</v>
      </c>
      <c r="AR129" s="14">
        <f t="shared" si="57"/>
        <v>-0.76884198021881767</v>
      </c>
      <c r="AS129" s="8"/>
      <c r="AT129" s="8"/>
      <c r="AU129" s="8"/>
      <c r="AV129" s="8"/>
      <c r="AW129" s="8"/>
      <c r="AX129" s="8"/>
      <c r="AY129" s="93"/>
      <c r="AZ129" s="34"/>
      <c r="BA129" s="8"/>
      <c r="BB129" s="8"/>
      <c r="BC129" s="8"/>
      <c r="BD129" s="8"/>
      <c r="BE129" s="8"/>
      <c r="BF129" s="34"/>
      <c r="BG129" s="34"/>
      <c r="BH129" s="34"/>
      <c r="BI129" s="8"/>
      <c r="BJ129" s="34"/>
      <c r="BK129" s="94"/>
      <c r="BL129" s="94"/>
      <c r="BM129" s="49"/>
      <c r="BN129" s="49"/>
      <c r="BO129" s="49"/>
      <c r="BP129" s="50"/>
      <c r="BQ129" s="50"/>
      <c r="BR129" s="50"/>
      <c r="BS129" s="91"/>
      <c r="BT129" s="50"/>
      <c r="BU129" s="50"/>
      <c r="BV129" s="50"/>
      <c r="BW129" s="51"/>
      <c r="BX129" s="50"/>
      <c r="BY129" s="50"/>
      <c r="BZ129" s="54"/>
      <c r="CA129" s="54"/>
      <c r="CB129" s="54"/>
      <c r="CC129" s="54"/>
      <c r="CD129" s="54"/>
      <c r="CE129" s="54"/>
      <c r="CF129" s="54"/>
      <c r="CG129" s="51"/>
      <c r="CH129" s="50"/>
      <c r="CI129" s="50"/>
      <c r="CJ129" s="49"/>
      <c r="CK129" s="49"/>
      <c r="CL129" s="49"/>
      <c r="CM129" s="66"/>
      <c r="CN129" s="66"/>
      <c r="CO129" s="66"/>
      <c r="CP129" s="66"/>
      <c r="CQ129" s="66"/>
      <c r="CR129" s="66"/>
      <c r="CS129" s="66"/>
      <c r="CT129" s="49"/>
      <c r="CU129" s="55"/>
      <c r="CV129" s="55"/>
      <c r="CW129" s="55"/>
      <c r="CX129" s="55"/>
      <c r="CY129" s="50"/>
      <c r="CZ129" s="55"/>
      <c r="DA129" s="55"/>
      <c r="DB129" s="56"/>
      <c r="DC129" s="57"/>
      <c r="DD129" s="57"/>
      <c r="DE129" s="57"/>
      <c r="DF129" s="57"/>
      <c r="DG129" s="57"/>
      <c r="DH129" s="57"/>
      <c r="DI129" s="58"/>
      <c r="DJ129" s="54"/>
      <c r="DK129" s="56"/>
      <c r="DL129" s="49"/>
      <c r="DM129" s="49"/>
      <c r="DN129" s="49"/>
      <c r="DO129" s="56"/>
      <c r="DP129" s="56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81"/>
      <c r="ED129" s="81"/>
      <c r="EE129" s="81"/>
      <c r="EF129" s="81"/>
      <c r="EG129" s="81"/>
      <c r="EH129" s="81"/>
      <c r="EI129" s="81"/>
      <c r="EJ129" s="81"/>
      <c r="EK129" s="81"/>
      <c r="EL129" s="81"/>
      <c r="EM129" s="81"/>
      <c r="EN129" s="81"/>
      <c r="EO129" s="81"/>
      <c r="EP129" s="81"/>
      <c r="EQ129" s="81"/>
      <c r="ER129" s="81"/>
      <c r="ES129" s="81"/>
      <c r="ET129" s="81"/>
      <c r="EU129" s="81"/>
      <c r="EV129" s="81"/>
      <c r="EW129" s="81"/>
      <c r="EX129" s="81"/>
      <c r="EY129" s="81"/>
      <c r="EZ129" s="81"/>
      <c r="FA129" s="81"/>
      <c r="FB129" s="81"/>
      <c r="FC129" s="81"/>
      <c r="FD129" s="81"/>
      <c r="FE129" s="81"/>
      <c r="FF129" s="81"/>
      <c r="FG129" s="81"/>
    </row>
    <row r="130" spans="1:163">
      <c r="A130" s="2">
        <v>9</v>
      </c>
      <c r="B130" s="1" t="s">
        <v>122</v>
      </c>
      <c r="C130" s="133">
        <v>43773</v>
      </c>
      <c r="D130" s="1" t="s">
        <v>124</v>
      </c>
      <c r="E130" s="6" t="s">
        <v>88</v>
      </c>
      <c r="F130" s="1" t="s">
        <v>10</v>
      </c>
      <c r="G130" s="6" t="s">
        <v>100</v>
      </c>
      <c r="H130" s="6" t="s">
        <v>121</v>
      </c>
      <c r="I130" s="135">
        <v>25</v>
      </c>
      <c r="J130" s="1">
        <v>17</v>
      </c>
      <c r="K130" s="1">
        <v>375</v>
      </c>
      <c r="L130" s="1">
        <v>0</v>
      </c>
      <c r="M130" s="1">
        <v>356</v>
      </c>
      <c r="N130" s="1">
        <v>1</v>
      </c>
      <c r="O130" t="str">
        <f t="shared" si="30"/>
        <v>Seattle Seahawks</v>
      </c>
      <c r="P130" t="str">
        <f t="shared" si="31"/>
        <v>Los Angeles Chargers</v>
      </c>
      <c r="Q130">
        <f t="shared" si="32"/>
        <v>17</v>
      </c>
      <c r="R130">
        <f t="shared" si="33"/>
        <v>25</v>
      </c>
      <c r="S130" s="132">
        <f t="shared" si="34"/>
        <v>43773</v>
      </c>
      <c r="T130" s="83" t="str">
        <f t="shared" si="35"/>
        <v>Los Angeles Chargers</v>
      </c>
      <c r="U130" s="84">
        <f t="shared" si="36"/>
        <v>25</v>
      </c>
      <c r="V130" s="83" t="str">
        <f t="shared" si="37"/>
        <v>Seattle Seahawks</v>
      </c>
      <c r="W130" s="84">
        <f t="shared" si="38"/>
        <v>17</v>
      </c>
      <c r="X130" s="83">
        <f t="shared" si="39"/>
        <v>42</v>
      </c>
      <c r="Y130" s="84">
        <f t="shared" si="40"/>
        <v>-8</v>
      </c>
      <c r="Z130" s="85">
        <f t="shared" si="41"/>
        <v>0.1677986600947714</v>
      </c>
      <c r="AA130" s="86">
        <f t="shared" si="42"/>
        <v>0.54185151211570748</v>
      </c>
      <c r="AB130" s="8">
        <f t="shared" si="43"/>
        <v>0.10509934912405777</v>
      </c>
      <c r="AC130" s="34">
        <f t="shared" si="44"/>
        <v>26.079985590154422</v>
      </c>
      <c r="AD130" s="18">
        <f t="shared" si="45"/>
        <v>82.44613831741195</v>
      </c>
      <c r="AE130" s="85">
        <f t="shared" si="46"/>
        <v>0.15612327075136778</v>
      </c>
      <c r="AF130" s="8">
        <f t="shared" si="47"/>
        <v>0.53895173080935965</v>
      </c>
      <c r="AG130" s="8">
        <f t="shared" si="48"/>
        <v>9.7793160626961223E-2</v>
      </c>
      <c r="AH130" s="34">
        <f t="shared" si="49"/>
        <v>23.433462076290727</v>
      </c>
      <c r="AI130" s="18">
        <f t="shared" si="50"/>
        <v>2.4540410664193599</v>
      </c>
      <c r="AJ130" s="18">
        <f t="shared" si="51"/>
        <v>2.6465235138636949</v>
      </c>
      <c r="AK130" s="18">
        <f t="shared" si="52"/>
        <v>2.0832564903254003</v>
      </c>
      <c r="AL130" s="8">
        <f t="shared" si="53"/>
        <v>0</v>
      </c>
      <c r="AM130" s="48">
        <f t="shared" si="58"/>
        <v>1</v>
      </c>
      <c r="AN130" s="48">
        <f t="shared" si="59"/>
        <v>0</v>
      </c>
      <c r="AO130" s="19">
        <f t="shared" si="54"/>
        <v>0.56854675739743532</v>
      </c>
      <c r="AP130" s="34">
        <f t="shared" si="55"/>
        <v>10.0832564903254</v>
      </c>
      <c r="AQ130" s="17">
        <f t="shared" si="56"/>
        <v>0.32324541534713819</v>
      </c>
      <c r="AR130" s="14">
        <f t="shared" si="57"/>
        <v>-0.84059613446314396</v>
      </c>
      <c r="AS130" s="8"/>
      <c r="AT130" s="8"/>
      <c r="AU130" s="8"/>
      <c r="AV130" s="8"/>
      <c r="AW130" s="8"/>
      <c r="AX130" s="8"/>
      <c r="AY130" s="93"/>
      <c r="AZ130" s="34"/>
      <c r="BA130" s="8"/>
      <c r="BB130" s="8"/>
      <c r="BC130" s="8"/>
      <c r="BD130" s="8"/>
      <c r="BE130" s="8"/>
      <c r="BF130" s="34"/>
      <c r="BG130" s="34"/>
      <c r="BH130" s="34"/>
      <c r="BI130" s="8"/>
      <c r="BJ130" s="34"/>
      <c r="BK130" s="94"/>
      <c r="BL130" s="94"/>
      <c r="BM130" s="49"/>
      <c r="BN130" s="49"/>
      <c r="BO130" s="49"/>
      <c r="BP130" s="50"/>
      <c r="BQ130" s="50"/>
      <c r="BR130" s="50"/>
      <c r="BS130" s="91"/>
      <c r="BT130" s="50"/>
      <c r="BU130" s="50"/>
      <c r="BV130" s="50"/>
      <c r="BW130" s="51"/>
      <c r="BX130" s="50"/>
      <c r="BY130" s="50"/>
      <c r="BZ130" s="54"/>
      <c r="CA130" s="54"/>
      <c r="CB130" s="54"/>
      <c r="CC130" s="54"/>
      <c r="CD130" s="54"/>
      <c r="CE130" s="54"/>
      <c r="CF130" s="54"/>
      <c r="CG130" s="51"/>
      <c r="CH130" s="50"/>
      <c r="CI130" s="50"/>
      <c r="CJ130" s="49"/>
      <c r="CK130" s="49"/>
      <c r="CL130" s="49"/>
      <c r="CM130" s="66"/>
      <c r="CN130" s="66"/>
      <c r="CO130" s="66"/>
      <c r="CP130" s="66"/>
      <c r="CQ130" s="66"/>
      <c r="CR130" s="66"/>
      <c r="CS130" s="66"/>
      <c r="CT130" s="49"/>
      <c r="CU130" s="55"/>
      <c r="CV130" s="55"/>
      <c r="CW130" s="55"/>
      <c r="CX130" s="55"/>
      <c r="CY130" s="50"/>
      <c r="CZ130" s="55"/>
      <c r="DA130" s="55"/>
      <c r="DB130" s="56"/>
      <c r="DC130" s="57"/>
      <c r="DD130" s="57"/>
      <c r="DE130" s="57"/>
      <c r="DF130" s="57"/>
      <c r="DG130" s="57"/>
      <c r="DH130" s="57"/>
      <c r="DI130" s="58"/>
      <c r="DJ130" s="54"/>
      <c r="DK130" s="56"/>
      <c r="DL130" s="49"/>
      <c r="DM130" s="49"/>
      <c r="DN130" s="49"/>
      <c r="DO130" s="56"/>
      <c r="DP130" s="56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81"/>
      <c r="ED130" s="81"/>
      <c r="EE130" s="81"/>
      <c r="EF130" s="81"/>
      <c r="EG130" s="81"/>
      <c r="EH130" s="81"/>
      <c r="EI130" s="81"/>
      <c r="EJ130" s="81"/>
      <c r="EK130" s="81"/>
      <c r="EL130" s="81"/>
      <c r="EM130" s="81"/>
      <c r="EN130" s="81"/>
      <c r="EO130" s="81"/>
      <c r="EP130" s="81"/>
      <c r="EQ130" s="81"/>
      <c r="ER130" s="81"/>
      <c r="ES130" s="81"/>
      <c r="ET130" s="81"/>
      <c r="EU130" s="81"/>
      <c r="EV130" s="81"/>
      <c r="EW130" s="81"/>
      <c r="EX130" s="81"/>
      <c r="EY130" s="81"/>
      <c r="EZ130" s="81"/>
      <c r="FA130" s="81"/>
      <c r="FB130" s="81"/>
      <c r="FC130" s="81"/>
      <c r="FD130" s="81"/>
      <c r="FE130" s="81"/>
      <c r="FF130" s="81"/>
      <c r="FG130" s="81"/>
    </row>
    <row r="131" spans="1:163">
      <c r="A131" s="2">
        <v>9</v>
      </c>
      <c r="B131" s="1" t="s">
        <v>122</v>
      </c>
      <c r="C131" s="133">
        <v>43773</v>
      </c>
      <c r="D131" s="1" t="s">
        <v>125</v>
      </c>
      <c r="E131" s="6" t="s">
        <v>77</v>
      </c>
      <c r="F131" s="1" t="s">
        <v>10</v>
      </c>
      <c r="G131" s="6" t="s">
        <v>75</v>
      </c>
      <c r="H131" s="6" t="s">
        <v>121</v>
      </c>
      <c r="I131" s="135">
        <v>41</v>
      </c>
      <c r="J131" s="1">
        <v>9</v>
      </c>
      <c r="K131" s="1">
        <v>190</v>
      </c>
      <c r="L131" s="1">
        <v>1</v>
      </c>
      <c r="M131" s="1">
        <v>264</v>
      </c>
      <c r="N131" s="1">
        <v>4</v>
      </c>
      <c r="O131" t="str">
        <f t="shared" si="30"/>
        <v>Buffalo Bills</v>
      </c>
      <c r="P131" t="str">
        <f t="shared" si="31"/>
        <v>Chicago Bears</v>
      </c>
      <c r="Q131">
        <f t="shared" si="32"/>
        <v>9</v>
      </c>
      <c r="R131">
        <f t="shared" si="33"/>
        <v>41</v>
      </c>
      <c r="S131" s="132">
        <f t="shared" si="34"/>
        <v>43773</v>
      </c>
      <c r="T131" s="83" t="str">
        <f t="shared" si="35"/>
        <v>Chicago Bears</v>
      </c>
      <c r="U131" s="84">
        <f t="shared" si="36"/>
        <v>41</v>
      </c>
      <c r="V131" s="83" t="str">
        <f t="shared" si="37"/>
        <v>Buffalo Bills</v>
      </c>
      <c r="W131" s="84">
        <f t="shared" si="38"/>
        <v>9</v>
      </c>
      <c r="X131" s="83">
        <f t="shared" si="39"/>
        <v>50</v>
      </c>
      <c r="Y131" s="84">
        <f t="shared" si="40"/>
        <v>-32</v>
      </c>
      <c r="Z131" s="85">
        <f t="shared" si="41"/>
        <v>-0.79194669323316647</v>
      </c>
      <c r="AA131" s="86">
        <f t="shared" si="42"/>
        <v>0.31175082954627559</v>
      </c>
      <c r="AB131" s="8">
        <f t="shared" si="43"/>
        <v>-0.49089366330369366</v>
      </c>
      <c r="AC131" s="34">
        <f t="shared" si="44"/>
        <v>19.89894069507929</v>
      </c>
      <c r="AD131" s="18">
        <f t="shared" si="45"/>
        <v>118.78690827485543</v>
      </c>
      <c r="AE131" s="85">
        <f t="shared" si="46"/>
        <v>1.4797196863082518</v>
      </c>
      <c r="AF131" s="8">
        <f t="shared" si="47"/>
        <v>0.81453023724659501</v>
      </c>
      <c r="AG131" s="8">
        <f t="shared" si="48"/>
        <v>0.89471487401292027</v>
      </c>
      <c r="AH131" s="34">
        <f t="shared" si="49"/>
        <v>31.407002038816628</v>
      </c>
      <c r="AI131" s="18">
        <f t="shared" si="50"/>
        <v>92.025609883268316</v>
      </c>
      <c r="AJ131" s="18">
        <f t="shared" si="51"/>
        <v>-11.508061343737339</v>
      </c>
      <c r="AK131" s="18">
        <f t="shared" si="52"/>
        <v>-11.040300375397972</v>
      </c>
      <c r="AL131" s="8">
        <f t="shared" si="53"/>
        <v>0</v>
      </c>
      <c r="AM131" s="48">
        <f t="shared" si="58"/>
        <v>0</v>
      </c>
      <c r="AN131" s="48">
        <f t="shared" si="59"/>
        <v>1</v>
      </c>
      <c r="AO131" s="19">
        <f t="shared" si="54"/>
        <v>0.18006936361950732</v>
      </c>
      <c r="AP131" s="34">
        <f t="shared" si="55"/>
        <v>20.959699624602028</v>
      </c>
      <c r="AQ131" s="17">
        <f t="shared" si="56"/>
        <v>3.2424975714334343E-2</v>
      </c>
      <c r="AR131" s="14">
        <f t="shared" si="57"/>
        <v>-0.19853553208164243</v>
      </c>
      <c r="AS131" s="8"/>
      <c r="AT131" s="8"/>
      <c r="AU131" s="8"/>
      <c r="AV131" s="8"/>
      <c r="AW131" s="8"/>
      <c r="AX131" s="8"/>
      <c r="AY131" s="93"/>
      <c r="AZ131" s="34"/>
      <c r="BA131" s="8"/>
      <c r="BB131" s="8"/>
      <c r="BC131" s="8"/>
      <c r="BD131" s="8"/>
      <c r="BE131" s="8"/>
      <c r="BF131" s="34"/>
      <c r="BG131" s="34"/>
      <c r="BH131" s="34"/>
      <c r="BI131" s="8"/>
      <c r="BJ131" s="34"/>
      <c r="BK131" s="94"/>
      <c r="BL131" s="94"/>
      <c r="BM131" s="49"/>
      <c r="BN131" s="49"/>
      <c r="BO131" s="49"/>
      <c r="BP131" s="50"/>
      <c r="BQ131" s="50"/>
      <c r="BR131" s="50"/>
      <c r="BS131" s="91"/>
      <c r="BT131" s="50"/>
      <c r="BU131" s="50"/>
      <c r="BV131" s="50"/>
      <c r="BW131" s="51"/>
      <c r="BX131" s="50"/>
      <c r="BY131" s="50"/>
      <c r="BZ131" s="54"/>
      <c r="CA131" s="54"/>
      <c r="CB131" s="54"/>
      <c r="CC131" s="54"/>
      <c r="CD131" s="54"/>
      <c r="CE131" s="54"/>
      <c r="CF131" s="54"/>
      <c r="CG131" s="51"/>
      <c r="CH131" s="50"/>
      <c r="CI131" s="50"/>
      <c r="CJ131" s="49"/>
      <c r="CK131" s="49"/>
      <c r="CL131" s="49"/>
      <c r="CM131" s="66"/>
      <c r="CN131" s="66"/>
      <c r="CO131" s="66"/>
      <c r="CP131" s="66"/>
      <c r="CQ131" s="66"/>
      <c r="CR131" s="66"/>
      <c r="CS131" s="66"/>
      <c r="CT131" s="49"/>
      <c r="CU131" s="55"/>
      <c r="CV131" s="55"/>
      <c r="CW131" s="55"/>
      <c r="CX131" s="55"/>
      <c r="CY131" s="50"/>
      <c r="CZ131" s="55"/>
      <c r="DA131" s="55"/>
      <c r="DB131" s="56"/>
      <c r="DC131" s="57"/>
      <c r="DD131" s="57"/>
      <c r="DE131" s="57"/>
      <c r="DF131" s="57"/>
      <c r="DG131" s="57"/>
      <c r="DH131" s="57"/>
      <c r="DI131" s="58"/>
      <c r="DJ131" s="54"/>
      <c r="DK131" s="56"/>
      <c r="DL131" s="49"/>
      <c r="DM131" s="49"/>
      <c r="DN131" s="49"/>
      <c r="DO131" s="56"/>
      <c r="DP131" s="56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81"/>
      <c r="ED131" s="81"/>
      <c r="EE131" s="81"/>
      <c r="EF131" s="81"/>
      <c r="EG131" s="81"/>
      <c r="EH131" s="81"/>
      <c r="EI131" s="81"/>
      <c r="EJ131" s="81"/>
      <c r="EK131" s="81"/>
      <c r="EL131" s="81"/>
      <c r="EM131" s="81"/>
      <c r="EN131" s="81"/>
      <c r="EO131" s="81"/>
      <c r="EP131" s="81"/>
      <c r="EQ131" s="81"/>
      <c r="ER131" s="81"/>
      <c r="ES131" s="81"/>
      <c r="ET131" s="81"/>
      <c r="EU131" s="81"/>
      <c r="EV131" s="81"/>
      <c r="EW131" s="81"/>
      <c r="EX131" s="81"/>
      <c r="EY131" s="81"/>
      <c r="EZ131" s="81"/>
      <c r="FA131" s="81"/>
      <c r="FB131" s="81"/>
      <c r="FC131" s="81"/>
      <c r="FD131" s="81"/>
      <c r="FE131" s="81"/>
      <c r="FF131" s="81"/>
      <c r="FG131" s="81"/>
    </row>
    <row r="132" spans="1:163">
      <c r="A132" s="2">
        <v>9</v>
      </c>
      <c r="B132" s="1" t="s">
        <v>122</v>
      </c>
      <c r="C132" s="133">
        <v>43773</v>
      </c>
      <c r="D132" s="1" t="s">
        <v>125</v>
      </c>
      <c r="E132" s="6" t="s">
        <v>90</v>
      </c>
      <c r="F132" s="1"/>
      <c r="G132" s="6" t="s">
        <v>95</v>
      </c>
      <c r="H132" s="6" t="s">
        <v>121</v>
      </c>
      <c r="I132" s="135">
        <v>13</v>
      </c>
      <c r="J132" s="1">
        <v>6</v>
      </c>
      <c r="K132" s="1">
        <v>168</v>
      </c>
      <c r="L132" s="1">
        <v>0</v>
      </c>
      <c r="M132" s="1">
        <v>282</v>
      </c>
      <c r="N132" s="1">
        <v>4</v>
      </c>
      <c r="O132" t="str">
        <f t="shared" si="30"/>
        <v>Miami Dolphins</v>
      </c>
      <c r="P132" t="str">
        <f t="shared" si="31"/>
        <v>New York Jets</v>
      </c>
      <c r="Q132">
        <f t="shared" si="32"/>
        <v>13</v>
      </c>
      <c r="R132">
        <f t="shared" si="33"/>
        <v>6</v>
      </c>
      <c r="S132" s="132">
        <f t="shared" si="34"/>
        <v>43773</v>
      </c>
      <c r="T132" s="83" t="str">
        <f t="shared" si="35"/>
        <v>New York Jets</v>
      </c>
      <c r="U132" s="84">
        <f t="shared" si="36"/>
        <v>6</v>
      </c>
      <c r="V132" s="83" t="str">
        <f t="shared" si="37"/>
        <v>Miami Dolphins</v>
      </c>
      <c r="W132" s="84">
        <f t="shared" si="38"/>
        <v>13</v>
      </c>
      <c r="X132" s="83">
        <f t="shared" si="39"/>
        <v>19</v>
      </c>
      <c r="Y132" s="84">
        <f t="shared" si="40"/>
        <v>7</v>
      </c>
      <c r="Z132" s="85">
        <f t="shared" si="41"/>
        <v>-0.26960308563051322</v>
      </c>
      <c r="AA132" s="86">
        <f t="shared" si="42"/>
        <v>0.43300453952727552</v>
      </c>
      <c r="AB132" s="8">
        <f t="shared" si="43"/>
        <v>-0.16872992556598032</v>
      </c>
      <c r="AC132" s="34">
        <f t="shared" si="44"/>
        <v>23.240101556027156</v>
      </c>
      <c r="AD132" s="18">
        <f t="shared" si="45"/>
        <v>104.85967987774978</v>
      </c>
      <c r="AE132" s="85">
        <f t="shared" si="46"/>
        <v>-0.33840262072160177</v>
      </c>
      <c r="AF132" s="8">
        <f t="shared" si="47"/>
        <v>0.41619755169672612</v>
      </c>
      <c r="AG132" s="8">
        <f t="shared" si="48"/>
        <v>-0.21163076824182347</v>
      </c>
      <c r="AH132" s="34">
        <f t="shared" si="49"/>
        <v>20.33754434590994</v>
      </c>
      <c r="AI132" s="18">
        <f t="shared" si="50"/>
        <v>205.56517787093409</v>
      </c>
      <c r="AJ132" s="18">
        <f t="shared" si="51"/>
        <v>2.9025572101172159</v>
      </c>
      <c r="AK132" s="18">
        <f t="shared" si="52"/>
        <v>2.3206405468786424</v>
      </c>
      <c r="AL132" s="8">
        <f t="shared" si="53"/>
        <v>1</v>
      </c>
      <c r="AM132" s="48">
        <f t="shared" si="58"/>
        <v>1</v>
      </c>
      <c r="AN132" s="48">
        <f t="shared" si="59"/>
        <v>1</v>
      </c>
      <c r="AO132" s="19">
        <f t="shared" si="54"/>
        <v>0.57626661763850995</v>
      </c>
      <c r="AP132" s="34">
        <f t="shared" si="55"/>
        <v>-4.6793594531213571</v>
      </c>
      <c r="AQ132" s="17">
        <f t="shared" si="56"/>
        <v>0.17954997932750874</v>
      </c>
      <c r="AR132" s="14">
        <f t="shared" si="57"/>
        <v>-0.55118484753651342</v>
      </c>
      <c r="AS132" s="8"/>
      <c r="AT132" s="8"/>
      <c r="AU132" s="8"/>
      <c r="AV132" s="8"/>
      <c r="AW132" s="8"/>
      <c r="AX132" s="8"/>
      <c r="AY132" s="93"/>
      <c r="AZ132" s="34"/>
      <c r="BA132" s="8"/>
      <c r="BB132" s="8"/>
      <c r="BC132" s="8"/>
      <c r="BD132" s="8"/>
      <c r="BE132" s="8"/>
      <c r="BF132" s="34"/>
      <c r="BG132" s="34"/>
      <c r="BH132" s="34"/>
      <c r="BI132" s="8"/>
      <c r="BJ132" s="34"/>
      <c r="BK132" s="94"/>
      <c r="BL132" s="94"/>
      <c r="BM132" s="49"/>
      <c r="BN132" s="49"/>
      <c r="BO132" s="49"/>
      <c r="BP132" s="50"/>
      <c r="BQ132" s="50"/>
      <c r="BR132" s="50"/>
      <c r="BS132" s="91"/>
      <c r="BT132" s="50"/>
      <c r="BU132" s="50"/>
      <c r="BV132" s="50"/>
      <c r="BW132" s="51"/>
      <c r="BX132" s="50"/>
      <c r="BY132" s="50"/>
      <c r="BZ132" s="54"/>
      <c r="CA132" s="54"/>
      <c r="CB132" s="54"/>
      <c r="CC132" s="54"/>
      <c r="CD132" s="54"/>
      <c r="CE132" s="54"/>
      <c r="CF132" s="54"/>
      <c r="CG132" s="51"/>
      <c r="CH132" s="50"/>
      <c r="CI132" s="50"/>
      <c r="CJ132" s="49"/>
      <c r="CK132" s="49"/>
      <c r="CL132" s="49"/>
      <c r="CM132" s="66"/>
      <c r="CN132" s="66"/>
      <c r="CO132" s="66"/>
      <c r="CP132" s="66"/>
      <c r="CQ132" s="66"/>
      <c r="CR132" s="66"/>
      <c r="CS132" s="66"/>
      <c r="CT132" s="49"/>
      <c r="CU132" s="55"/>
      <c r="CV132" s="55"/>
      <c r="CW132" s="55"/>
      <c r="CX132" s="55"/>
      <c r="CY132" s="50"/>
      <c r="CZ132" s="55"/>
      <c r="DA132" s="55"/>
      <c r="DB132" s="56"/>
      <c r="DC132" s="57"/>
      <c r="DD132" s="57"/>
      <c r="DE132" s="57"/>
      <c r="DF132" s="57"/>
      <c r="DG132" s="57"/>
      <c r="DH132" s="57"/>
      <c r="DI132" s="58"/>
      <c r="DJ132" s="54"/>
      <c r="DK132" s="56"/>
      <c r="DL132" s="49"/>
      <c r="DM132" s="49"/>
      <c r="DN132" s="49"/>
      <c r="DO132" s="56"/>
      <c r="DP132" s="56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81"/>
      <c r="ED132" s="81"/>
      <c r="EE132" s="81"/>
      <c r="EF132" s="81"/>
      <c r="EG132" s="81"/>
      <c r="EH132" s="81"/>
      <c r="EI132" s="81"/>
      <c r="EJ132" s="81"/>
      <c r="EK132" s="81"/>
      <c r="EL132" s="81"/>
      <c r="EM132" s="81"/>
      <c r="EN132" s="81"/>
      <c r="EO132" s="81"/>
      <c r="EP132" s="81"/>
      <c r="EQ132" s="81"/>
      <c r="ER132" s="81"/>
      <c r="ES132" s="81"/>
      <c r="ET132" s="81"/>
      <c r="EU132" s="81"/>
      <c r="EV132" s="81"/>
      <c r="EW132" s="81"/>
      <c r="EX132" s="81"/>
      <c r="EY132" s="81"/>
      <c r="EZ132" s="81"/>
      <c r="FA132" s="81"/>
      <c r="FB132" s="81"/>
      <c r="FC132" s="81"/>
      <c r="FD132" s="81"/>
      <c r="FE132" s="81"/>
      <c r="FF132" s="81"/>
      <c r="FG132" s="81"/>
    </row>
    <row r="133" spans="1:163">
      <c r="A133" s="2">
        <v>9</v>
      </c>
      <c r="B133" s="1" t="s">
        <v>122</v>
      </c>
      <c r="C133" s="133">
        <v>43773</v>
      </c>
      <c r="D133" s="1" t="s">
        <v>125</v>
      </c>
      <c r="E133" s="6" t="s">
        <v>87</v>
      </c>
      <c r="F133" s="1" t="s">
        <v>10</v>
      </c>
      <c r="G133" s="6" t="s">
        <v>79</v>
      </c>
      <c r="H133" s="6" t="s">
        <v>121</v>
      </c>
      <c r="I133" s="135">
        <v>37</v>
      </c>
      <c r="J133" s="1">
        <v>21</v>
      </c>
      <c r="K133" s="1">
        <v>499</v>
      </c>
      <c r="L133" s="1">
        <v>1</v>
      </c>
      <c r="M133" s="1">
        <v>388</v>
      </c>
      <c r="N133" s="1">
        <v>1</v>
      </c>
      <c r="O133" t="str">
        <f t="shared" si="30"/>
        <v>Cleveland Browns</v>
      </c>
      <c r="P133" t="str">
        <f t="shared" si="31"/>
        <v>Kansas City Chiefs</v>
      </c>
      <c r="Q133">
        <f t="shared" si="32"/>
        <v>21</v>
      </c>
      <c r="R133">
        <f t="shared" si="33"/>
        <v>37</v>
      </c>
      <c r="S133" s="132">
        <f t="shared" si="34"/>
        <v>43773</v>
      </c>
      <c r="T133" s="83" t="str">
        <f t="shared" si="35"/>
        <v>Kansas City Chiefs</v>
      </c>
      <c r="U133" s="84">
        <f t="shared" si="36"/>
        <v>37</v>
      </c>
      <c r="V133" s="83" t="str">
        <f t="shared" si="37"/>
        <v>Cleveland Browns</v>
      </c>
      <c r="W133" s="84">
        <f t="shared" si="38"/>
        <v>21</v>
      </c>
      <c r="X133" s="83">
        <f t="shared" si="39"/>
        <v>58</v>
      </c>
      <c r="Y133" s="84">
        <f t="shared" si="40"/>
        <v>-16</v>
      </c>
      <c r="Z133" s="85">
        <f t="shared" si="41"/>
        <v>-0.24238365975766668</v>
      </c>
      <c r="AA133" s="86">
        <f t="shared" si="42"/>
        <v>0.43969901913356862</v>
      </c>
      <c r="AB133" s="8">
        <f t="shared" si="43"/>
        <v>-0.15173235342276148</v>
      </c>
      <c r="AC133" s="34">
        <f t="shared" si="44"/>
        <v>23.41638341560223</v>
      </c>
      <c r="AD133" s="18">
        <f t="shared" si="45"/>
        <v>5.8389088111974976</v>
      </c>
      <c r="AE133" s="85">
        <f t="shared" si="46"/>
        <v>1.7929782821807159</v>
      </c>
      <c r="AF133" s="8">
        <f t="shared" si="47"/>
        <v>0.85729203459125447</v>
      </c>
      <c r="AG133" s="8">
        <f t="shared" si="48"/>
        <v>1.0682318727810047</v>
      </c>
      <c r="AH133" s="34">
        <f t="shared" si="49"/>
        <v>33.143113253526138</v>
      </c>
      <c r="AI133" s="18">
        <f t="shared" si="50"/>
        <v>14.875575375125729</v>
      </c>
      <c r="AJ133" s="18">
        <f t="shared" si="51"/>
        <v>-9.7267298379239087</v>
      </c>
      <c r="AK133" s="18">
        <f t="shared" si="52"/>
        <v>-9.3887220671374187</v>
      </c>
      <c r="AL133" s="8">
        <f t="shared" si="53"/>
        <v>0</v>
      </c>
      <c r="AM133" s="48">
        <f t="shared" si="58"/>
        <v>0</v>
      </c>
      <c r="AN133" s="48">
        <f t="shared" si="59"/>
        <v>1</v>
      </c>
      <c r="AO133" s="19">
        <f t="shared" si="54"/>
        <v>0.2182238204694078</v>
      </c>
      <c r="AP133" s="34">
        <f t="shared" si="55"/>
        <v>6.6112779328625813</v>
      </c>
      <c r="AQ133" s="17">
        <f t="shared" si="56"/>
        <v>4.7621635820264331E-2</v>
      </c>
      <c r="AR133" s="14">
        <f t="shared" si="57"/>
        <v>-0.24618679483830583</v>
      </c>
      <c r="AS133" s="8"/>
      <c r="AT133" s="8"/>
      <c r="AU133" s="8"/>
      <c r="AV133" s="8"/>
      <c r="AW133" s="8"/>
      <c r="AX133" s="8"/>
      <c r="AY133" s="93"/>
      <c r="AZ133" s="34"/>
      <c r="BA133" s="8"/>
      <c r="BB133" s="8"/>
      <c r="BC133" s="8"/>
      <c r="BD133" s="8"/>
      <c r="BE133" s="8"/>
      <c r="BF133" s="34"/>
      <c r="BG133" s="34"/>
      <c r="BH133" s="34"/>
      <c r="BI133" s="8"/>
      <c r="BJ133" s="34"/>
      <c r="BK133" s="94"/>
      <c r="BL133" s="94"/>
      <c r="BM133" s="49"/>
      <c r="BN133" s="49"/>
      <c r="BO133" s="49"/>
      <c r="BP133" s="50"/>
      <c r="BQ133" s="50"/>
      <c r="BR133" s="50"/>
      <c r="BS133" s="91"/>
      <c r="BT133" s="50"/>
      <c r="BU133" s="50"/>
      <c r="BV133" s="50"/>
      <c r="BW133" s="51"/>
      <c r="BX133" s="50"/>
      <c r="BY133" s="50"/>
      <c r="BZ133" s="54"/>
      <c r="CA133" s="54"/>
      <c r="CB133" s="54"/>
      <c r="CC133" s="54"/>
      <c r="CD133" s="54"/>
      <c r="CE133" s="54"/>
      <c r="CF133" s="54"/>
      <c r="CG133" s="51"/>
      <c r="CH133" s="50"/>
      <c r="CI133" s="50"/>
      <c r="CJ133" s="49"/>
      <c r="CK133" s="49"/>
      <c r="CL133" s="49"/>
      <c r="CM133" s="66"/>
      <c r="CN133" s="66"/>
      <c r="CO133" s="66"/>
      <c r="CP133" s="66"/>
      <c r="CQ133" s="66"/>
      <c r="CR133" s="66"/>
      <c r="CS133" s="66"/>
      <c r="CT133" s="49"/>
      <c r="CU133" s="55"/>
      <c r="CV133" s="55"/>
      <c r="CW133" s="55"/>
      <c r="CX133" s="55"/>
      <c r="CY133" s="50"/>
      <c r="CZ133" s="55"/>
      <c r="DA133" s="55"/>
      <c r="DB133" s="56"/>
      <c r="DC133" s="57"/>
      <c r="DD133" s="57"/>
      <c r="DE133" s="57"/>
      <c r="DF133" s="57"/>
      <c r="DG133" s="57"/>
      <c r="DH133" s="57"/>
      <c r="DI133" s="58"/>
      <c r="DJ133" s="54"/>
      <c r="DK133" s="56"/>
      <c r="DL133" s="49"/>
      <c r="DM133" s="49"/>
      <c r="DN133" s="49"/>
      <c r="DO133" s="56"/>
      <c r="DP133" s="56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81"/>
      <c r="ED133" s="81"/>
      <c r="EE133" s="81"/>
      <c r="EF133" s="81"/>
      <c r="EG133" s="81"/>
      <c r="EH133" s="81"/>
      <c r="EI133" s="81"/>
      <c r="EJ133" s="81"/>
      <c r="EK133" s="81"/>
      <c r="EL133" s="81"/>
      <c r="EM133" s="81"/>
      <c r="EN133" s="81"/>
      <c r="EO133" s="81"/>
      <c r="EP133" s="81"/>
      <c r="EQ133" s="81"/>
      <c r="ER133" s="81"/>
      <c r="ES133" s="81"/>
      <c r="ET133" s="81"/>
      <c r="EU133" s="81"/>
      <c r="EV133" s="81"/>
      <c r="EW133" s="81"/>
      <c r="EX133" s="81"/>
      <c r="EY133" s="81"/>
      <c r="EZ133" s="81"/>
      <c r="FA133" s="81"/>
      <c r="FB133" s="81"/>
      <c r="FC133" s="81"/>
      <c r="FD133" s="81"/>
      <c r="FE133" s="81"/>
      <c r="FF133" s="81"/>
      <c r="FG133" s="81"/>
    </row>
    <row r="134" spans="1:163">
      <c r="A134" s="2">
        <v>9</v>
      </c>
      <c r="B134" s="1" t="s">
        <v>122</v>
      </c>
      <c r="C134" s="133">
        <v>43773</v>
      </c>
      <c r="D134" s="1" t="s">
        <v>125</v>
      </c>
      <c r="E134" s="6" t="s">
        <v>73</v>
      </c>
      <c r="F134" s="1" t="s">
        <v>10</v>
      </c>
      <c r="G134" s="6" t="s">
        <v>103</v>
      </c>
      <c r="H134" s="6" t="s">
        <v>121</v>
      </c>
      <c r="I134" s="135">
        <v>38</v>
      </c>
      <c r="J134" s="1">
        <v>14</v>
      </c>
      <c r="K134" s="1">
        <v>491</v>
      </c>
      <c r="L134" s="1">
        <v>1</v>
      </c>
      <c r="M134" s="1">
        <v>366</v>
      </c>
      <c r="N134" s="1">
        <v>1</v>
      </c>
      <c r="O134" t="str">
        <f t="shared" ref="O134:O197" si="60">IF(F134="",E134,G134)</f>
        <v>Washington Redskins</v>
      </c>
      <c r="P134" t="str">
        <f t="shared" ref="P134:P197" si="61">IF(F134="@",E134,G134)</f>
        <v>Atlanta Falcons</v>
      </c>
      <c r="Q134">
        <f t="shared" ref="Q134:Q197" si="62">IF(O134=E134,I134,J134)</f>
        <v>14</v>
      </c>
      <c r="R134">
        <f t="shared" ref="R134:R197" si="63">IF(P134=G134,J134,I134)</f>
        <v>38</v>
      </c>
      <c r="S134" s="132">
        <f t="shared" ref="S134:S197" si="64">C134</f>
        <v>43773</v>
      </c>
      <c r="T134" s="83" t="str">
        <f t="shared" ref="T134:T197" si="65">P134</f>
        <v>Atlanta Falcons</v>
      </c>
      <c r="U134" s="84">
        <f t="shared" ref="U134:U197" si="66">R134</f>
        <v>38</v>
      </c>
      <c r="V134" s="83" t="str">
        <f t="shared" ref="V134:V197" si="67">O134</f>
        <v>Washington Redskins</v>
      </c>
      <c r="W134" s="84">
        <f t="shared" ref="W134:W197" si="68">Q134</f>
        <v>14</v>
      </c>
      <c r="X134" s="83">
        <f t="shared" ref="X134:X197" si="69">W134+U134</f>
        <v>52</v>
      </c>
      <c r="Y134" s="84">
        <f t="shared" ref="Y134:Y197" si="70">W134-U134</f>
        <v>-24</v>
      </c>
      <c r="Z134" s="85">
        <f t="shared" ref="Z134:Z197" si="71">$AG$2+VLOOKUP(V134,$AS$5:$AU$36,2,FALSE)-VLOOKUP(T134,$AS$5:$AU$36,2,FALSE)</f>
        <v>-0.46190916755931732</v>
      </c>
      <c r="AA134" s="86">
        <f t="shared" ref="AA134:AA197" si="72">((EXP(Z134))/(1+EXP(Z134)))</f>
        <v>0.38653301408552204</v>
      </c>
      <c r="AB134" s="8">
        <f t="shared" ref="AB134:AB197" si="73">NORMSINV(AA134)</f>
        <v>-0.28836673519922029</v>
      </c>
      <c r="AC134" s="34">
        <f t="shared" ref="AC134:AC197" si="74">$Z$2+(AB134*$AA$2)</f>
        <v>21.999347929681146</v>
      </c>
      <c r="AD134" s="18">
        <f t="shared" ref="AD134:AD197" si="75">(AC134-W134)^2</f>
        <v>63.989567300094045</v>
      </c>
      <c r="AE134" s="85">
        <f t="shared" ref="AE134:AE197" si="76">$AH$2+VLOOKUP(V134,$AS$5:$AU$36,3,FALSE)-VLOOKUP(T134,$AS$5:$AU$36,3,FALSE)</f>
        <v>-0.4369551121944304</v>
      </c>
      <c r="AF134" s="8">
        <f t="shared" ref="AF134:AF197" si="77">((EXP(AE134))/(1+EXP(AE134)))</f>
        <v>0.39246674374688234</v>
      </c>
      <c r="AG134" s="8">
        <f t="shared" ref="AG134:AG197" si="78">NORMSINV(AF134)</f>
        <v>-0.27289557579788126</v>
      </c>
      <c r="AH134" s="34">
        <f t="shared" ref="AH134:AH197" si="79">$AB$2+(AG134*$AC$2)</f>
        <v>19.724563945025693</v>
      </c>
      <c r="AI134" s="18">
        <f t="shared" ref="AI134:AI197" si="80">(AH134-U134)^2</f>
        <v>333.99156299945486</v>
      </c>
      <c r="AJ134" s="18">
        <f t="shared" ref="AJ134:AJ197" si="81">AC134-AH134</f>
        <v>2.2747839846554534</v>
      </c>
      <c r="AK134" s="18">
        <f t="shared" ref="AK134:AK197" si="82">$AX$7+($AX$8*AJ134)</f>
        <v>1.7385946793375773</v>
      </c>
      <c r="AL134" s="8">
        <f t="shared" ref="AL134:AL197" si="83">IF(Y134&gt;0,1,0)</f>
        <v>0</v>
      </c>
      <c r="AM134" s="48">
        <f t="shared" si="58"/>
        <v>1</v>
      </c>
      <c r="AN134" s="48">
        <f t="shared" si="59"/>
        <v>0</v>
      </c>
      <c r="AO134" s="19">
        <f t="shared" ref="AO134:AO197" si="84">1-NORMDIST(0,AK134,$AX$5,TRUE)</f>
        <v>0.55729218216508214</v>
      </c>
      <c r="AP134" s="34">
        <f t="shared" ref="AP134:AP197" si="85">AK134-Y134</f>
        <v>25.738594679337577</v>
      </c>
      <c r="AQ134" s="17">
        <f t="shared" si="56"/>
        <v>0.31057457630231911</v>
      </c>
      <c r="AR134" s="14">
        <f t="shared" si="57"/>
        <v>-0.8148452799580933</v>
      </c>
      <c r="AS134" s="8"/>
      <c r="AT134" s="8"/>
      <c r="AU134" s="8"/>
      <c r="AV134" s="8"/>
      <c r="AW134" s="8"/>
      <c r="AX134" s="8"/>
      <c r="AY134" s="93"/>
      <c r="AZ134" s="34"/>
      <c r="BA134" s="8"/>
      <c r="BB134" s="8"/>
      <c r="BC134" s="8"/>
      <c r="BD134" s="8"/>
      <c r="BE134" s="8"/>
      <c r="BF134" s="34"/>
      <c r="BG134" s="34"/>
      <c r="BH134" s="34"/>
      <c r="BI134" s="8"/>
      <c r="BJ134" s="34"/>
      <c r="BK134" s="94"/>
      <c r="BL134" s="94"/>
      <c r="BM134" s="49"/>
      <c r="BN134" s="49"/>
      <c r="BO134" s="49"/>
      <c r="BP134" s="50"/>
      <c r="BQ134" s="50"/>
      <c r="BR134" s="50"/>
      <c r="BS134" s="91"/>
      <c r="BT134" s="50"/>
      <c r="BU134" s="50"/>
      <c r="BV134" s="50"/>
      <c r="BW134" s="51"/>
      <c r="BX134" s="50"/>
      <c r="BY134" s="50"/>
      <c r="BZ134" s="54"/>
      <c r="CA134" s="54"/>
      <c r="CB134" s="54"/>
      <c r="CC134" s="54"/>
      <c r="CD134" s="54"/>
      <c r="CE134" s="54"/>
      <c r="CF134" s="54"/>
      <c r="CG134" s="51"/>
      <c r="CH134" s="50"/>
      <c r="CI134" s="50"/>
      <c r="CJ134" s="49"/>
      <c r="CK134" s="49"/>
      <c r="CL134" s="49"/>
      <c r="CM134" s="66"/>
      <c r="CN134" s="66"/>
      <c r="CO134" s="66"/>
      <c r="CP134" s="66"/>
      <c r="CQ134" s="66"/>
      <c r="CR134" s="66"/>
      <c r="CS134" s="66"/>
      <c r="CT134" s="49"/>
      <c r="CU134" s="55"/>
      <c r="CV134" s="55"/>
      <c r="CW134" s="55"/>
      <c r="CX134" s="55"/>
      <c r="CY134" s="50"/>
      <c r="CZ134" s="55"/>
      <c r="DA134" s="55"/>
      <c r="DB134" s="56"/>
      <c r="DC134" s="57"/>
      <c r="DD134" s="57"/>
      <c r="DE134" s="57"/>
      <c r="DF134" s="57"/>
      <c r="DG134" s="57"/>
      <c r="DH134" s="57"/>
      <c r="DI134" s="58"/>
      <c r="DJ134" s="54"/>
      <c r="DK134" s="56"/>
      <c r="DL134" s="49"/>
      <c r="DM134" s="49"/>
      <c r="DN134" s="49"/>
      <c r="DO134" s="56"/>
      <c r="DP134" s="56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81"/>
      <c r="ED134" s="81"/>
      <c r="EE134" s="81"/>
      <c r="EF134" s="81"/>
      <c r="EG134" s="81"/>
      <c r="EH134" s="81"/>
      <c r="EI134" s="81"/>
      <c r="EJ134" s="81"/>
      <c r="EK134" s="81"/>
      <c r="EL134" s="81"/>
      <c r="EM134" s="81"/>
      <c r="EN134" s="81"/>
      <c r="EO134" s="81"/>
      <c r="EP134" s="81"/>
      <c r="EQ134" s="81"/>
      <c r="ER134" s="81"/>
      <c r="ES134" s="81"/>
      <c r="ET134" s="81"/>
      <c r="EU134" s="81"/>
      <c r="EV134" s="81"/>
      <c r="EW134" s="81"/>
      <c r="EX134" s="81"/>
      <c r="EY134" s="81"/>
      <c r="EZ134" s="81"/>
      <c r="FA134" s="81"/>
      <c r="FB134" s="81"/>
      <c r="FC134" s="81"/>
      <c r="FD134" s="81"/>
      <c r="FE134" s="81"/>
      <c r="FF134" s="81"/>
      <c r="FG134" s="81"/>
    </row>
    <row r="135" spans="1:163">
      <c r="A135" s="2">
        <v>9</v>
      </c>
      <c r="B135" s="1" t="s">
        <v>122</v>
      </c>
      <c r="C135" s="133">
        <v>43773</v>
      </c>
      <c r="D135" s="1" t="s">
        <v>125</v>
      </c>
      <c r="E135" s="6" t="s">
        <v>98</v>
      </c>
      <c r="F135" s="1" t="s">
        <v>10</v>
      </c>
      <c r="G135" s="6" t="s">
        <v>74</v>
      </c>
      <c r="H135" s="6" t="s">
        <v>121</v>
      </c>
      <c r="I135" s="135">
        <v>23</v>
      </c>
      <c r="J135" s="1">
        <v>16</v>
      </c>
      <c r="K135" s="1">
        <v>395</v>
      </c>
      <c r="L135" s="1">
        <v>0</v>
      </c>
      <c r="M135" s="1">
        <v>265</v>
      </c>
      <c r="N135" s="1">
        <v>0</v>
      </c>
      <c r="O135" t="str">
        <f t="shared" si="60"/>
        <v>Baltimore Ravens</v>
      </c>
      <c r="P135" t="str">
        <f t="shared" si="61"/>
        <v>Pittsburgh Steelers</v>
      </c>
      <c r="Q135">
        <f t="shared" si="62"/>
        <v>16</v>
      </c>
      <c r="R135">
        <f t="shared" si="63"/>
        <v>23</v>
      </c>
      <c r="S135" s="132">
        <f t="shared" si="64"/>
        <v>43773</v>
      </c>
      <c r="T135" s="83" t="str">
        <f t="shared" si="65"/>
        <v>Pittsburgh Steelers</v>
      </c>
      <c r="U135" s="84">
        <f t="shared" si="66"/>
        <v>23</v>
      </c>
      <c r="V135" s="83" t="str">
        <f t="shared" si="67"/>
        <v>Baltimore Ravens</v>
      </c>
      <c r="W135" s="84">
        <f t="shared" si="68"/>
        <v>16</v>
      </c>
      <c r="X135" s="83">
        <f t="shared" si="69"/>
        <v>39</v>
      </c>
      <c r="Y135" s="84">
        <f t="shared" si="70"/>
        <v>-7</v>
      </c>
      <c r="Z135" s="85">
        <f t="shared" si="71"/>
        <v>-8.3973959949519283E-3</v>
      </c>
      <c r="AA135" s="86">
        <f t="shared" si="72"/>
        <v>0.49790066333769495</v>
      </c>
      <c r="AB135" s="8">
        <f t="shared" si="73"/>
        <v>-5.2622809224326106E-3</v>
      </c>
      <c r="AC135" s="34">
        <f t="shared" si="74"/>
        <v>24.935424872517281</v>
      </c>
      <c r="AD135" s="18">
        <f t="shared" si="75"/>
        <v>79.841817652400465</v>
      </c>
      <c r="AE135" s="85">
        <f t="shared" si="76"/>
        <v>-0.18879336813124992</v>
      </c>
      <c r="AF135" s="8">
        <f t="shared" si="77"/>
        <v>0.45294135070548519</v>
      </c>
      <c r="AG135" s="8">
        <f t="shared" si="78"/>
        <v>-0.11823343126066924</v>
      </c>
      <c r="AH135" s="34">
        <f t="shared" si="79"/>
        <v>21.272024341000826</v>
      </c>
      <c r="AI135" s="18">
        <f t="shared" si="80"/>
        <v>2.9858998780936301</v>
      </c>
      <c r="AJ135" s="18">
        <f t="shared" si="81"/>
        <v>3.6634005315164551</v>
      </c>
      <c r="AK135" s="18">
        <f t="shared" si="82"/>
        <v>3.0260636090694644</v>
      </c>
      <c r="AL135" s="8">
        <f t="shared" si="83"/>
        <v>0</v>
      </c>
      <c r="AM135" s="48">
        <f t="shared" si="58"/>
        <v>1</v>
      </c>
      <c r="AN135" s="48">
        <f t="shared" si="59"/>
        <v>0</v>
      </c>
      <c r="AO135" s="19">
        <f t="shared" si="84"/>
        <v>0.59902423707674479</v>
      </c>
      <c r="AP135" s="34">
        <f t="shared" si="85"/>
        <v>10.026063609069464</v>
      </c>
      <c r="AQ135" s="17">
        <f t="shared" ref="AQ135:AQ198" si="86">(AL135-AO135)^2</f>
        <v>0.35883003660537616</v>
      </c>
      <c r="AR135" s="14">
        <f t="shared" ref="AR135:AR198" si="87">AL135*LN(AO135)+(1-AL135)*LN(1-AO135)</f>
        <v>-0.9138542950901265</v>
      </c>
      <c r="AS135" s="8"/>
      <c r="AT135" s="8"/>
      <c r="AU135" s="8"/>
      <c r="AV135" s="8"/>
      <c r="AW135" s="8"/>
      <c r="AX135" s="8"/>
      <c r="AY135" s="93"/>
      <c r="AZ135" s="34"/>
      <c r="BA135" s="8"/>
      <c r="BB135" s="8"/>
      <c r="BC135" s="8"/>
      <c r="BD135" s="8"/>
      <c r="BE135" s="8"/>
      <c r="BF135" s="34"/>
      <c r="BG135" s="34"/>
      <c r="BH135" s="34"/>
      <c r="BI135" s="8"/>
      <c r="BJ135" s="34"/>
      <c r="BK135" s="94"/>
      <c r="BL135" s="94"/>
      <c r="BM135" s="49"/>
      <c r="BN135" s="49"/>
      <c r="BO135" s="49"/>
      <c r="BP135" s="50"/>
      <c r="BQ135" s="50"/>
      <c r="BR135" s="50"/>
      <c r="BS135" s="91"/>
      <c r="BT135" s="50"/>
      <c r="BU135" s="50"/>
      <c r="BV135" s="50"/>
      <c r="BW135" s="51"/>
      <c r="BX135" s="50"/>
      <c r="BY135" s="50"/>
      <c r="BZ135" s="54"/>
      <c r="CA135" s="54"/>
      <c r="CB135" s="54"/>
      <c r="CC135" s="54"/>
      <c r="CD135" s="54"/>
      <c r="CE135" s="54"/>
      <c r="CF135" s="54"/>
      <c r="CG135" s="51"/>
      <c r="CH135" s="50"/>
      <c r="CI135" s="50"/>
      <c r="CJ135" s="49"/>
      <c r="CK135" s="49"/>
      <c r="CL135" s="49"/>
      <c r="CM135" s="66"/>
      <c r="CN135" s="66"/>
      <c r="CO135" s="66"/>
      <c r="CP135" s="66"/>
      <c r="CQ135" s="66"/>
      <c r="CR135" s="66"/>
      <c r="CS135" s="66"/>
      <c r="CT135" s="49"/>
      <c r="CU135" s="55"/>
      <c r="CV135" s="55"/>
      <c r="CW135" s="55"/>
      <c r="CX135" s="55"/>
      <c r="CY135" s="50"/>
      <c r="CZ135" s="55"/>
      <c r="DA135" s="55"/>
      <c r="DB135" s="56"/>
      <c r="DC135" s="57"/>
      <c r="DD135" s="57"/>
      <c r="DE135" s="57"/>
      <c r="DF135" s="57"/>
      <c r="DG135" s="57"/>
      <c r="DH135" s="57"/>
      <c r="DI135" s="58"/>
      <c r="DJ135" s="54"/>
      <c r="DK135" s="56"/>
      <c r="DL135" s="49"/>
      <c r="DM135" s="49"/>
      <c r="DN135" s="49"/>
      <c r="DO135" s="56"/>
      <c r="DP135" s="56"/>
      <c r="DQ135" s="49"/>
      <c r="DR135" s="49"/>
      <c r="DS135" s="49"/>
      <c r="DT135" s="49"/>
      <c r="DU135" s="49"/>
      <c r="DV135" s="49"/>
      <c r="DW135" s="49"/>
      <c r="DX135" s="49"/>
      <c r="DY135" s="49"/>
      <c r="DZ135" s="49"/>
      <c r="EA135" s="49"/>
      <c r="EB135" s="49"/>
      <c r="EC135" s="81"/>
      <c r="ED135" s="81"/>
      <c r="EE135" s="81"/>
      <c r="EF135" s="81"/>
      <c r="EG135" s="81"/>
      <c r="EH135" s="81"/>
      <c r="EI135" s="81"/>
      <c r="EJ135" s="81"/>
      <c r="EK135" s="81"/>
      <c r="EL135" s="81"/>
      <c r="EM135" s="81"/>
      <c r="EN135" s="81"/>
      <c r="EO135" s="81"/>
      <c r="EP135" s="81"/>
      <c r="EQ135" s="81"/>
      <c r="ER135" s="81"/>
      <c r="ES135" s="81"/>
      <c r="ET135" s="81"/>
      <c r="EU135" s="81"/>
      <c r="EV135" s="81"/>
      <c r="EW135" s="81"/>
      <c r="EX135" s="81"/>
      <c r="EY135" s="81"/>
      <c r="EZ135" s="81"/>
      <c r="FA135" s="81"/>
      <c r="FB135" s="81"/>
      <c r="FC135" s="81"/>
      <c r="FD135" s="81"/>
      <c r="FE135" s="81"/>
      <c r="FF135" s="81"/>
      <c r="FG135" s="81"/>
    </row>
    <row r="136" spans="1:163">
      <c r="A136" s="2">
        <v>9</v>
      </c>
      <c r="B136" s="1" t="s">
        <v>122</v>
      </c>
      <c r="C136" s="133">
        <v>43773</v>
      </c>
      <c r="D136" s="1" t="s">
        <v>125</v>
      </c>
      <c r="E136" s="6" t="s">
        <v>91</v>
      </c>
      <c r="F136" s="1"/>
      <c r="G136" s="6" t="s">
        <v>82</v>
      </c>
      <c r="H136" s="6" t="s">
        <v>121</v>
      </c>
      <c r="I136" s="135">
        <v>24</v>
      </c>
      <c r="J136" s="1">
        <v>9</v>
      </c>
      <c r="K136" s="1">
        <v>283</v>
      </c>
      <c r="L136" s="1">
        <v>2</v>
      </c>
      <c r="M136" s="1">
        <v>209</v>
      </c>
      <c r="N136" s="1">
        <v>1</v>
      </c>
      <c r="O136" t="str">
        <f t="shared" si="60"/>
        <v>Minnesota Vikings</v>
      </c>
      <c r="P136" t="str">
        <f t="shared" si="61"/>
        <v>Detroit Lions</v>
      </c>
      <c r="Q136">
        <f t="shared" si="62"/>
        <v>24</v>
      </c>
      <c r="R136">
        <f t="shared" si="63"/>
        <v>9</v>
      </c>
      <c r="S136" s="132">
        <f t="shared" si="64"/>
        <v>43773</v>
      </c>
      <c r="T136" s="83" t="str">
        <f t="shared" si="65"/>
        <v>Detroit Lions</v>
      </c>
      <c r="U136" s="84">
        <f t="shared" si="66"/>
        <v>9</v>
      </c>
      <c r="V136" s="83" t="str">
        <f t="shared" si="67"/>
        <v>Minnesota Vikings</v>
      </c>
      <c r="W136" s="84">
        <f t="shared" si="68"/>
        <v>24</v>
      </c>
      <c r="X136" s="83">
        <f t="shared" si="69"/>
        <v>33</v>
      </c>
      <c r="Y136" s="84">
        <f t="shared" si="70"/>
        <v>15</v>
      </c>
      <c r="Z136" s="85">
        <f t="shared" si="71"/>
        <v>-0.16947917724574707</v>
      </c>
      <c r="AA136" s="86">
        <f t="shared" si="72"/>
        <v>0.45773133154248752</v>
      </c>
      <c r="AB136" s="8">
        <f t="shared" si="73"/>
        <v>-0.10615085436748725</v>
      </c>
      <c r="AC136" s="34">
        <f t="shared" si="74"/>
        <v>23.889109246560906</v>
      </c>
      <c r="AD136" s="18">
        <f t="shared" si="75"/>
        <v>1.2296759198289875E-2</v>
      </c>
      <c r="AE136" s="85">
        <f t="shared" si="76"/>
        <v>-0.78479011842325508</v>
      </c>
      <c r="AF136" s="8">
        <f t="shared" si="77"/>
        <v>0.3132884252545648</v>
      </c>
      <c r="AG136" s="8">
        <f t="shared" si="78"/>
        <v>-0.48655058337942247</v>
      </c>
      <c r="AH136" s="34">
        <f t="shared" si="79"/>
        <v>17.586854917238011</v>
      </c>
      <c r="AI136" s="18">
        <f t="shared" si="80"/>
        <v>73.734077369694603</v>
      </c>
      <c r="AJ136" s="18">
        <f t="shared" si="81"/>
        <v>6.3022543293228956</v>
      </c>
      <c r="AK136" s="18">
        <f t="shared" si="82"/>
        <v>5.4727017990440672</v>
      </c>
      <c r="AL136" s="8">
        <f t="shared" si="83"/>
        <v>1</v>
      </c>
      <c r="AM136" s="48">
        <f t="shared" ref="AM136:AM199" si="88">IF(AO136&gt;0.5,1,0)</f>
        <v>1</v>
      </c>
      <c r="AN136" s="48">
        <f t="shared" ref="AN136:AN199" si="89">IF(AM136=AL136,1,0)</f>
        <v>1</v>
      </c>
      <c r="AO136" s="19">
        <f t="shared" si="84"/>
        <v>0.67494792909650281</v>
      </c>
      <c r="AP136" s="34">
        <f t="shared" si="85"/>
        <v>-9.5272982009559328</v>
      </c>
      <c r="AQ136" s="17">
        <f t="shared" si="86"/>
        <v>0.10565884879865217</v>
      </c>
      <c r="AR136" s="14">
        <f t="shared" si="87"/>
        <v>-0.39311973316446558</v>
      </c>
      <c r="AS136" s="8"/>
      <c r="AT136" s="8"/>
      <c r="AU136" s="8"/>
      <c r="AV136" s="8"/>
      <c r="AW136" s="8"/>
      <c r="AX136" s="8"/>
      <c r="AY136" s="93"/>
      <c r="AZ136" s="34"/>
      <c r="BA136" s="8"/>
      <c r="BB136" s="8"/>
      <c r="BC136" s="8"/>
      <c r="BD136" s="8"/>
      <c r="BE136" s="8"/>
      <c r="BF136" s="34"/>
      <c r="BG136" s="34"/>
      <c r="BH136" s="34"/>
      <c r="BI136" s="8"/>
      <c r="BJ136" s="34"/>
      <c r="BK136" s="94"/>
      <c r="BL136" s="94"/>
      <c r="BM136" s="49"/>
      <c r="BN136" s="49"/>
      <c r="BO136" s="49"/>
      <c r="BP136" s="50"/>
      <c r="BQ136" s="50"/>
      <c r="BR136" s="50"/>
      <c r="BS136" s="91"/>
      <c r="BT136" s="50"/>
      <c r="BU136" s="50"/>
      <c r="BV136" s="50"/>
      <c r="BW136" s="51"/>
      <c r="BX136" s="50"/>
      <c r="BY136" s="50"/>
      <c r="BZ136" s="54"/>
      <c r="CA136" s="54"/>
      <c r="CB136" s="54"/>
      <c r="CC136" s="54"/>
      <c r="CD136" s="54"/>
      <c r="CE136" s="54"/>
      <c r="CF136" s="54"/>
      <c r="CG136" s="51"/>
      <c r="CH136" s="50"/>
      <c r="CI136" s="50"/>
      <c r="CJ136" s="49"/>
      <c r="CK136" s="49"/>
      <c r="CL136" s="49"/>
      <c r="CM136" s="66"/>
      <c r="CN136" s="66"/>
      <c r="CO136" s="66"/>
      <c r="CP136" s="66"/>
      <c r="CQ136" s="66"/>
      <c r="CR136" s="66"/>
      <c r="CS136" s="66"/>
      <c r="CT136" s="49"/>
      <c r="CU136" s="55"/>
      <c r="CV136" s="55"/>
      <c r="CW136" s="55"/>
      <c r="CX136" s="55"/>
      <c r="CY136" s="50"/>
      <c r="CZ136" s="55"/>
      <c r="DA136" s="55"/>
      <c r="DB136" s="56"/>
      <c r="DC136" s="57"/>
      <c r="DD136" s="57"/>
      <c r="DE136" s="57"/>
      <c r="DF136" s="57"/>
      <c r="DG136" s="57"/>
      <c r="DH136" s="57"/>
      <c r="DI136" s="58"/>
      <c r="DJ136" s="54"/>
      <c r="DK136" s="56"/>
      <c r="DL136" s="49"/>
      <c r="DM136" s="49"/>
      <c r="DN136" s="49"/>
      <c r="DO136" s="56"/>
      <c r="DP136" s="56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81"/>
      <c r="ED136" s="81"/>
      <c r="EE136" s="81"/>
      <c r="EF136" s="81"/>
      <c r="EG136" s="81"/>
      <c r="EH136" s="81"/>
      <c r="EI136" s="81"/>
      <c r="EJ136" s="81"/>
      <c r="EK136" s="81"/>
      <c r="EL136" s="81"/>
      <c r="EM136" s="81"/>
      <c r="EN136" s="81"/>
      <c r="EO136" s="81"/>
      <c r="EP136" s="81"/>
      <c r="EQ136" s="81"/>
      <c r="ER136" s="81"/>
      <c r="ES136" s="81"/>
      <c r="ET136" s="81"/>
      <c r="EU136" s="81"/>
      <c r="EV136" s="81"/>
      <c r="EW136" s="81"/>
      <c r="EX136" s="81"/>
      <c r="EY136" s="81"/>
      <c r="EZ136" s="81"/>
      <c r="FA136" s="81"/>
      <c r="FB136" s="81"/>
      <c r="FC136" s="81"/>
      <c r="FD136" s="81"/>
      <c r="FE136" s="81"/>
      <c r="FF136" s="81"/>
      <c r="FG136" s="81"/>
    </row>
    <row r="137" spans="1:163">
      <c r="A137" s="2">
        <v>9</v>
      </c>
      <c r="B137" s="1" t="s">
        <v>122</v>
      </c>
      <c r="C137" s="133">
        <v>43773</v>
      </c>
      <c r="D137" s="1" t="s">
        <v>125</v>
      </c>
      <c r="E137" s="6" t="s">
        <v>76</v>
      </c>
      <c r="F137" s="1"/>
      <c r="G137" s="6" t="s">
        <v>101</v>
      </c>
      <c r="H137" s="6" t="s">
        <v>121</v>
      </c>
      <c r="I137" s="135">
        <v>42</v>
      </c>
      <c r="J137" s="1">
        <v>28</v>
      </c>
      <c r="K137" s="1">
        <v>407</v>
      </c>
      <c r="L137" s="1">
        <v>0</v>
      </c>
      <c r="M137" s="1">
        <v>301</v>
      </c>
      <c r="N137" s="1">
        <v>2</v>
      </c>
      <c r="O137" t="str">
        <f t="shared" si="60"/>
        <v>Carolina Panthers</v>
      </c>
      <c r="P137" t="str">
        <f t="shared" si="61"/>
        <v>Tampa Bay Buccaneers</v>
      </c>
      <c r="Q137">
        <f t="shared" si="62"/>
        <v>42</v>
      </c>
      <c r="R137">
        <f t="shared" si="63"/>
        <v>28</v>
      </c>
      <c r="S137" s="132">
        <f t="shared" si="64"/>
        <v>43773</v>
      </c>
      <c r="T137" s="83" t="str">
        <f t="shared" si="65"/>
        <v>Tampa Bay Buccaneers</v>
      </c>
      <c r="U137" s="84">
        <f t="shared" si="66"/>
        <v>28</v>
      </c>
      <c r="V137" s="83" t="str">
        <f t="shared" si="67"/>
        <v>Carolina Panthers</v>
      </c>
      <c r="W137" s="84">
        <f t="shared" si="68"/>
        <v>42</v>
      </c>
      <c r="X137" s="83">
        <f t="shared" si="69"/>
        <v>70</v>
      </c>
      <c r="Y137" s="84">
        <f t="shared" si="70"/>
        <v>14</v>
      </c>
      <c r="Z137" s="85">
        <f t="shared" si="71"/>
        <v>1.5418493747513111</v>
      </c>
      <c r="AA137" s="86">
        <f t="shared" si="72"/>
        <v>0.82373340908019121</v>
      </c>
      <c r="AB137" s="8">
        <f t="shared" si="73"/>
        <v>0.92968697192515037</v>
      </c>
      <c r="AC137" s="34">
        <f t="shared" si="74"/>
        <v>34.631785712265227</v>
      </c>
      <c r="AD137" s="18">
        <f t="shared" si="75"/>
        <v>54.290581789978845</v>
      </c>
      <c r="AE137" s="85">
        <f t="shared" si="76"/>
        <v>1.0938704938632977</v>
      </c>
      <c r="AF137" s="8">
        <f t="shared" si="77"/>
        <v>0.74910985992657486</v>
      </c>
      <c r="AG137" s="8">
        <f t="shared" si="78"/>
        <v>0.67169123867626523</v>
      </c>
      <c r="AH137" s="34">
        <f t="shared" si="79"/>
        <v>29.175555914216712</v>
      </c>
      <c r="AI137" s="18">
        <f t="shared" si="80"/>
        <v>1.38193170744989</v>
      </c>
      <c r="AJ137" s="18">
        <f t="shared" si="81"/>
        <v>5.4562297980485148</v>
      </c>
      <c r="AK137" s="18">
        <f t="shared" si="82"/>
        <v>4.6883021746344502</v>
      </c>
      <c r="AL137" s="8">
        <f t="shared" si="83"/>
        <v>1</v>
      </c>
      <c r="AM137" s="48">
        <f t="shared" si="88"/>
        <v>1</v>
      </c>
      <c r="AN137" s="48">
        <f t="shared" si="89"/>
        <v>1</v>
      </c>
      <c r="AO137" s="19">
        <f t="shared" si="84"/>
        <v>0.65121424257236993</v>
      </c>
      <c r="AP137" s="34">
        <f t="shared" si="85"/>
        <v>-9.3116978253655489</v>
      </c>
      <c r="AQ137" s="17">
        <f t="shared" si="86"/>
        <v>0.12165150458436561</v>
      </c>
      <c r="AR137" s="14">
        <f t="shared" si="87"/>
        <v>-0.42891659326091247</v>
      </c>
      <c r="AS137" s="8"/>
      <c r="AT137" s="8"/>
      <c r="AU137" s="8"/>
      <c r="AV137" s="8"/>
      <c r="AW137" s="8"/>
      <c r="AX137" s="8"/>
      <c r="AY137" s="93"/>
      <c r="AZ137" s="34"/>
      <c r="BA137" s="8"/>
      <c r="BB137" s="8"/>
      <c r="BC137" s="8"/>
      <c r="BD137" s="8"/>
      <c r="BE137" s="8"/>
      <c r="BF137" s="34"/>
      <c r="BG137" s="34"/>
      <c r="BH137" s="34"/>
      <c r="BI137" s="8"/>
      <c r="BJ137" s="34"/>
      <c r="BK137" s="94"/>
      <c r="BL137" s="94"/>
      <c r="BM137" s="49"/>
      <c r="BN137" s="49"/>
      <c r="BO137" s="49"/>
      <c r="BP137" s="50"/>
      <c r="BQ137" s="50"/>
      <c r="BR137" s="50"/>
      <c r="BS137" s="91"/>
      <c r="BT137" s="50"/>
      <c r="BU137" s="50"/>
      <c r="BV137" s="50"/>
      <c r="BW137" s="51"/>
      <c r="BX137" s="50"/>
      <c r="BY137" s="50"/>
      <c r="BZ137" s="54"/>
      <c r="CA137" s="54"/>
      <c r="CB137" s="54"/>
      <c r="CC137" s="54"/>
      <c r="CD137" s="54"/>
      <c r="CE137" s="54"/>
      <c r="CF137" s="54"/>
      <c r="CG137" s="51"/>
      <c r="CH137" s="50"/>
      <c r="CI137" s="50"/>
      <c r="CJ137" s="49"/>
      <c r="CK137" s="49"/>
      <c r="CL137" s="49"/>
      <c r="CM137" s="66"/>
      <c r="CN137" s="66"/>
      <c r="CO137" s="66"/>
      <c r="CP137" s="66"/>
      <c r="CQ137" s="66"/>
      <c r="CR137" s="66"/>
      <c r="CS137" s="66"/>
      <c r="CT137" s="49"/>
      <c r="CU137" s="55"/>
      <c r="CV137" s="55"/>
      <c r="CW137" s="55"/>
      <c r="CX137" s="55"/>
      <c r="CY137" s="50"/>
      <c r="CZ137" s="55"/>
      <c r="DA137" s="55"/>
      <c r="DB137" s="56"/>
      <c r="DC137" s="57"/>
      <c r="DD137" s="57"/>
      <c r="DE137" s="57"/>
      <c r="DF137" s="57"/>
      <c r="DG137" s="57"/>
      <c r="DH137" s="57"/>
      <c r="DI137" s="58"/>
      <c r="DJ137" s="54"/>
      <c r="DK137" s="56"/>
      <c r="DL137" s="49"/>
      <c r="DM137" s="49"/>
      <c r="DN137" s="49"/>
      <c r="DO137" s="56"/>
      <c r="DP137" s="56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81"/>
      <c r="ED137" s="81"/>
      <c r="EE137" s="81"/>
      <c r="EF137" s="81"/>
      <c r="EG137" s="81"/>
      <c r="EH137" s="81"/>
      <c r="EI137" s="81"/>
      <c r="EJ137" s="81"/>
      <c r="EK137" s="81"/>
      <c r="EL137" s="81"/>
      <c r="EM137" s="81"/>
      <c r="EN137" s="81"/>
      <c r="EO137" s="81"/>
      <c r="EP137" s="81"/>
      <c r="EQ137" s="81"/>
      <c r="ER137" s="81"/>
      <c r="ES137" s="81"/>
      <c r="ET137" s="81"/>
      <c r="EU137" s="81"/>
      <c r="EV137" s="81"/>
      <c r="EW137" s="81"/>
      <c r="EX137" s="81"/>
      <c r="EY137" s="81"/>
      <c r="EZ137" s="81"/>
      <c r="FA137" s="81"/>
      <c r="FB137" s="81"/>
      <c r="FC137" s="81"/>
      <c r="FD137" s="81"/>
      <c r="FE137" s="81"/>
      <c r="FF137" s="81"/>
      <c r="FG137" s="81"/>
    </row>
    <row r="138" spans="1:163">
      <c r="A138" s="2">
        <v>9</v>
      </c>
      <c r="B138" s="1" t="s">
        <v>126</v>
      </c>
      <c r="C138" s="133">
        <v>43774</v>
      </c>
      <c r="D138" s="1" t="s">
        <v>129</v>
      </c>
      <c r="E138" s="6" t="s">
        <v>102</v>
      </c>
      <c r="F138" s="1" t="s">
        <v>10</v>
      </c>
      <c r="G138" s="6" t="s">
        <v>80</v>
      </c>
      <c r="H138" s="6" t="s">
        <v>121</v>
      </c>
      <c r="I138" s="135">
        <v>28</v>
      </c>
      <c r="J138" s="1">
        <v>14</v>
      </c>
      <c r="K138" s="1">
        <v>340</v>
      </c>
      <c r="L138" s="1">
        <v>2</v>
      </c>
      <c r="M138" s="1">
        <v>297</v>
      </c>
      <c r="N138" s="1">
        <v>2</v>
      </c>
      <c r="O138" t="str">
        <f t="shared" si="60"/>
        <v>Dallas Cowboys</v>
      </c>
      <c r="P138" t="str">
        <f t="shared" si="61"/>
        <v>Tennessee Titans</v>
      </c>
      <c r="Q138">
        <f t="shared" si="62"/>
        <v>14</v>
      </c>
      <c r="R138">
        <f t="shared" si="63"/>
        <v>28</v>
      </c>
      <c r="S138" s="132">
        <f t="shared" si="64"/>
        <v>43774</v>
      </c>
      <c r="T138" s="83" t="str">
        <f t="shared" si="65"/>
        <v>Tennessee Titans</v>
      </c>
      <c r="U138" s="84">
        <f t="shared" si="66"/>
        <v>28</v>
      </c>
      <c r="V138" s="83" t="str">
        <f t="shared" si="67"/>
        <v>Dallas Cowboys</v>
      </c>
      <c r="W138" s="84">
        <f t="shared" si="68"/>
        <v>14</v>
      </c>
      <c r="X138" s="83">
        <f t="shared" si="69"/>
        <v>42</v>
      </c>
      <c r="Y138" s="84">
        <f t="shared" si="70"/>
        <v>-14</v>
      </c>
      <c r="Z138" s="85">
        <f t="shared" si="71"/>
        <v>0.26133373181649655</v>
      </c>
      <c r="AA138" s="86">
        <f t="shared" si="72"/>
        <v>0.56496412431518173</v>
      </c>
      <c r="AB138" s="8">
        <f t="shared" si="73"/>
        <v>0.16356734749962315</v>
      </c>
      <c r="AC138" s="34">
        <f t="shared" si="74"/>
        <v>26.686357335038529</v>
      </c>
      <c r="AD138" s="18">
        <f t="shared" si="75"/>
        <v>160.94366243228589</v>
      </c>
      <c r="AE138" s="85">
        <f t="shared" si="76"/>
        <v>-0.15830619178240579</v>
      </c>
      <c r="AF138" s="8">
        <f t="shared" si="77"/>
        <v>0.46050589727463642</v>
      </c>
      <c r="AG138" s="8">
        <f t="shared" si="78"/>
        <v>-9.9159293561267986E-2</v>
      </c>
      <c r="AH138" s="34">
        <f t="shared" si="79"/>
        <v>21.462869183903528</v>
      </c>
      <c r="AI138" s="18">
        <f t="shared" si="80"/>
        <v>42.734079306758119</v>
      </c>
      <c r="AJ138" s="18">
        <f t="shared" si="81"/>
        <v>5.2234881511350011</v>
      </c>
      <c r="AK138" s="18">
        <f t="shared" si="82"/>
        <v>4.4725135613321401</v>
      </c>
      <c r="AL138" s="8">
        <f t="shared" si="83"/>
        <v>0</v>
      </c>
      <c r="AM138" s="48">
        <f t="shared" si="88"/>
        <v>1</v>
      </c>
      <c r="AN138" s="48">
        <f t="shared" si="89"/>
        <v>0</v>
      </c>
      <c r="AO138" s="19">
        <f t="shared" si="84"/>
        <v>0.64457494587225383</v>
      </c>
      <c r="AP138" s="34">
        <f t="shared" si="85"/>
        <v>18.472513561332139</v>
      </c>
      <c r="AQ138" s="17">
        <f t="shared" si="86"/>
        <v>0.41547686084621899</v>
      </c>
      <c r="AR138" s="14">
        <f t="shared" si="87"/>
        <v>-1.0344408701701817</v>
      </c>
      <c r="AS138" s="8"/>
      <c r="AT138" s="8"/>
      <c r="AU138" s="8"/>
      <c r="AV138" s="8"/>
      <c r="AW138" s="8"/>
      <c r="AX138" s="8"/>
      <c r="AY138" s="93"/>
      <c r="AZ138" s="34"/>
      <c r="BA138" s="8"/>
      <c r="BB138" s="8"/>
      <c r="BC138" s="8"/>
      <c r="BD138" s="8"/>
      <c r="BE138" s="8"/>
      <c r="BF138" s="34"/>
      <c r="BG138" s="34"/>
      <c r="BH138" s="34"/>
      <c r="BI138" s="8"/>
      <c r="BJ138" s="34"/>
      <c r="BK138" s="94"/>
      <c r="BL138" s="94"/>
      <c r="BM138" s="49"/>
      <c r="BN138" s="49"/>
      <c r="BO138" s="49"/>
      <c r="BP138" s="50"/>
      <c r="BQ138" s="50"/>
      <c r="BR138" s="50"/>
      <c r="BS138" s="91"/>
      <c r="BT138" s="50"/>
      <c r="BU138" s="50"/>
      <c r="BV138" s="50"/>
      <c r="BW138" s="51"/>
      <c r="BX138" s="50"/>
      <c r="BY138" s="50"/>
      <c r="BZ138" s="54"/>
      <c r="CA138" s="54"/>
      <c r="CB138" s="54"/>
      <c r="CC138" s="54"/>
      <c r="CD138" s="54"/>
      <c r="CE138" s="54"/>
      <c r="CF138" s="54"/>
      <c r="CG138" s="51"/>
      <c r="CH138" s="50"/>
      <c r="CI138" s="50"/>
      <c r="CJ138" s="49"/>
      <c r="CK138" s="49"/>
      <c r="CL138" s="49"/>
      <c r="CM138" s="66"/>
      <c r="CN138" s="66"/>
      <c r="CO138" s="66"/>
      <c r="CP138" s="66"/>
      <c r="CQ138" s="66"/>
      <c r="CR138" s="66"/>
      <c r="CS138" s="66"/>
      <c r="CT138" s="49"/>
      <c r="CU138" s="55"/>
      <c r="CV138" s="55"/>
      <c r="CW138" s="55"/>
      <c r="CX138" s="55"/>
      <c r="CY138" s="50"/>
      <c r="CZ138" s="55"/>
      <c r="DA138" s="55"/>
      <c r="DB138" s="56"/>
      <c r="DC138" s="57"/>
      <c r="DD138" s="57"/>
      <c r="DE138" s="57"/>
      <c r="DF138" s="57"/>
      <c r="DG138" s="57"/>
      <c r="DH138" s="57"/>
      <c r="DI138" s="58"/>
      <c r="DJ138" s="54"/>
      <c r="DK138" s="56"/>
      <c r="DL138" s="49"/>
      <c r="DM138" s="49"/>
      <c r="DN138" s="49"/>
      <c r="DO138" s="56"/>
      <c r="DP138" s="56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81"/>
      <c r="ED138" s="81"/>
      <c r="EE138" s="81"/>
      <c r="EF138" s="81"/>
      <c r="EG138" s="81"/>
      <c r="EH138" s="81"/>
      <c r="EI138" s="81"/>
      <c r="EJ138" s="81"/>
      <c r="EK138" s="81"/>
      <c r="EL138" s="81"/>
      <c r="EM138" s="81"/>
      <c r="EN138" s="81"/>
      <c r="EO138" s="81"/>
      <c r="EP138" s="81"/>
      <c r="EQ138" s="81"/>
      <c r="ER138" s="81"/>
      <c r="ES138" s="81"/>
      <c r="ET138" s="81"/>
      <c r="EU138" s="81"/>
      <c r="EV138" s="81"/>
      <c r="EW138" s="81"/>
      <c r="EX138" s="81"/>
      <c r="EY138" s="81"/>
      <c r="EZ138" s="81"/>
      <c r="FA138" s="81"/>
      <c r="FB138" s="81"/>
      <c r="FC138" s="81"/>
      <c r="FD138" s="81"/>
      <c r="FE138" s="81"/>
      <c r="FF138" s="81"/>
      <c r="FG138" s="81"/>
    </row>
    <row r="139" spans="1:163">
      <c r="A139" s="2">
        <v>10</v>
      </c>
      <c r="B139" s="1" t="s">
        <v>119</v>
      </c>
      <c r="C139" s="133">
        <v>43777</v>
      </c>
      <c r="D139" s="1" t="s">
        <v>120</v>
      </c>
      <c r="E139" s="6" t="s">
        <v>98</v>
      </c>
      <c r="F139" s="1"/>
      <c r="G139" s="6" t="s">
        <v>76</v>
      </c>
      <c r="H139" s="6" t="s">
        <v>121</v>
      </c>
      <c r="I139" s="135">
        <v>52</v>
      </c>
      <c r="J139" s="1">
        <v>21</v>
      </c>
      <c r="K139" s="1">
        <v>457</v>
      </c>
      <c r="L139" s="1">
        <v>0</v>
      </c>
      <c r="M139" s="1">
        <v>242</v>
      </c>
      <c r="N139" s="1">
        <v>2</v>
      </c>
      <c r="O139" t="str">
        <f t="shared" si="60"/>
        <v>Pittsburgh Steelers</v>
      </c>
      <c r="P139" t="str">
        <f t="shared" si="61"/>
        <v>Carolina Panthers</v>
      </c>
      <c r="Q139">
        <f t="shared" si="62"/>
        <v>52</v>
      </c>
      <c r="R139">
        <f t="shared" si="63"/>
        <v>21</v>
      </c>
      <c r="S139" s="132">
        <f t="shared" si="64"/>
        <v>43777</v>
      </c>
      <c r="T139" s="83" t="str">
        <f t="shared" si="65"/>
        <v>Carolina Panthers</v>
      </c>
      <c r="U139" s="84">
        <f t="shared" si="66"/>
        <v>21</v>
      </c>
      <c r="V139" s="83" t="str">
        <f t="shared" si="67"/>
        <v>Pittsburgh Steelers</v>
      </c>
      <c r="W139" s="84">
        <f t="shared" si="68"/>
        <v>52</v>
      </c>
      <c r="X139" s="83">
        <f t="shared" si="69"/>
        <v>73</v>
      </c>
      <c r="Y139" s="84">
        <f t="shared" si="70"/>
        <v>31</v>
      </c>
      <c r="Z139" s="85">
        <f t="shared" si="71"/>
        <v>0.82626370263830606</v>
      </c>
      <c r="AA139" s="86">
        <f t="shared" si="72"/>
        <v>0.6955643302978648</v>
      </c>
      <c r="AB139" s="8">
        <f t="shared" si="73"/>
        <v>0.51168520914456894</v>
      </c>
      <c r="AC139" s="34">
        <f t="shared" si="74"/>
        <v>30.296688474391953</v>
      </c>
      <c r="AD139" s="18">
        <f t="shared" si="75"/>
        <v>471.03373117759111</v>
      </c>
      <c r="AE139" s="85">
        <f t="shared" si="76"/>
        <v>-0.18475818224111418</v>
      </c>
      <c r="AF139" s="8">
        <f t="shared" si="77"/>
        <v>0.45394139973514003</v>
      </c>
      <c r="AG139" s="8">
        <f t="shared" si="78"/>
        <v>-0.11570947154590996</v>
      </c>
      <c r="AH139" s="34">
        <f t="shared" si="79"/>
        <v>21.297277629136158</v>
      </c>
      <c r="AI139" s="18">
        <f t="shared" si="80"/>
        <v>8.837398878481488E-2</v>
      </c>
      <c r="AJ139" s="18">
        <f t="shared" si="81"/>
        <v>8.9994108452557953</v>
      </c>
      <c r="AK139" s="18">
        <f t="shared" si="82"/>
        <v>7.9733959040777362</v>
      </c>
      <c r="AL139" s="8">
        <f t="shared" si="83"/>
        <v>1</v>
      </c>
      <c r="AM139" s="48">
        <f t="shared" si="88"/>
        <v>1</v>
      </c>
      <c r="AN139" s="48">
        <f t="shared" si="89"/>
        <v>1</v>
      </c>
      <c r="AO139" s="19">
        <f t="shared" si="84"/>
        <v>0.74565963533927015</v>
      </c>
      <c r="AP139" s="34">
        <f t="shared" si="85"/>
        <v>-23.026604095922263</v>
      </c>
      <c r="AQ139" s="17">
        <f t="shared" si="86"/>
        <v>6.468902109575303E-2</v>
      </c>
      <c r="AR139" s="14">
        <f t="shared" si="87"/>
        <v>-0.29348603578981936</v>
      </c>
      <c r="AS139" s="8"/>
      <c r="AT139" s="8"/>
      <c r="AU139" s="8"/>
      <c r="AV139" s="8"/>
      <c r="AW139" s="8"/>
      <c r="AX139" s="8"/>
      <c r="AY139" s="93"/>
      <c r="AZ139" s="34"/>
      <c r="BA139" s="8"/>
      <c r="BB139" s="8"/>
      <c r="BC139" s="8"/>
      <c r="BD139" s="8"/>
      <c r="BE139" s="8"/>
      <c r="BF139" s="34"/>
      <c r="BG139" s="34"/>
      <c r="BH139" s="34"/>
      <c r="BI139" s="8"/>
      <c r="BJ139" s="34"/>
      <c r="BK139" s="94"/>
      <c r="BL139" s="94"/>
      <c r="BM139" s="49"/>
      <c r="BN139" s="49"/>
      <c r="BO139" s="49"/>
      <c r="BP139" s="50"/>
      <c r="BQ139" s="50"/>
      <c r="BR139" s="50"/>
      <c r="BS139" s="91"/>
      <c r="BT139" s="50"/>
      <c r="BU139" s="50"/>
      <c r="BV139" s="50"/>
      <c r="BW139" s="51"/>
      <c r="BX139" s="50"/>
      <c r="BY139" s="50"/>
      <c r="BZ139" s="54"/>
      <c r="CA139" s="54"/>
      <c r="CB139" s="54"/>
      <c r="CC139" s="54"/>
      <c r="CD139" s="54"/>
      <c r="CE139" s="54"/>
      <c r="CF139" s="54"/>
      <c r="CG139" s="51"/>
      <c r="CH139" s="50"/>
      <c r="CI139" s="50"/>
      <c r="CJ139" s="49"/>
      <c r="CK139" s="49"/>
      <c r="CL139" s="49"/>
      <c r="CM139" s="66"/>
      <c r="CN139" s="66"/>
      <c r="CO139" s="66"/>
      <c r="CP139" s="66"/>
      <c r="CQ139" s="66"/>
      <c r="CR139" s="66"/>
      <c r="CS139" s="66"/>
      <c r="CT139" s="49"/>
      <c r="CU139" s="55"/>
      <c r="CV139" s="55"/>
      <c r="CW139" s="55"/>
      <c r="CX139" s="55"/>
      <c r="CY139" s="50"/>
      <c r="CZ139" s="55"/>
      <c r="DA139" s="55"/>
      <c r="DB139" s="56"/>
      <c r="DC139" s="57"/>
      <c r="DD139" s="57"/>
      <c r="DE139" s="57"/>
      <c r="DF139" s="57"/>
      <c r="DG139" s="57"/>
      <c r="DH139" s="57"/>
      <c r="DI139" s="58"/>
      <c r="DJ139" s="54"/>
      <c r="DK139" s="56"/>
      <c r="DL139" s="49"/>
      <c r="DM139" s="49"/>
      <c r="DN139" s="49"/>
      <c r="DO139" s="56"/>
      <c r="DP139" s="56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  <c r="EY139" s="81"/>
      <c r="EZ139" s="81"/>
      <c r="FA139" s="81"/>
      <c r="FB139" s="81"/>
      <c r="FC139" s="81"/>
      <c r="FD139" s="81"/>
      <c r="FE139" s="81"/>
      <c r="FF139" s="81"/>
      <c r="FG139" s="81"/>
    </row>
    <row r="140" spans="1:163">
      <c r="A140" s="2">
        <v>10</v>
      </c>
      <c r="B140" s="1" t="s">
        <v>122</v>
      </c>
      <c r="C140" s="133">
        <v>43780</v>
      </c>
      <c r="D140" s="1" t="s">
        <v>120</v>
      </c>
      <c r="E140" s="6" t="s">
        <v>80</v>
      </c>
      <c r="F140" s="1" t="s">
        <v>10</v>
      </c>
      <c r="G140" s="6" t="s">
        <v>97</v>
      </c>
      <c r="H140" s="6" t="s">
        <v>121</v>
      </c>
      <c r="I140" s="135">
        <v>27</v>
      </c>
      <c r="J140" s="1">
        <v>20</v>
      </c>
      <c r="K140" s="1">
        <v>410</v>
      </c>
      <c r="L140" s="1">
        <v>0</v>
      </c>
      <c r="M140" s="1">
        <v>421</v>
      </c>
      <c r="N140" s="1">
        <v>1</v>
      </c>
      <c r="O140" t="str">
        <f t="shared" si="60"/>
        <v>Philadelphia Eagles</v>
      </c>
      <c r="P140" t="str">
        <f t="shared" si="61"/>
        <v>Dallas Cowboys</v>
      </c>
      <c r="Q140">
        <f t="shared" si="62"/>
        <v>20</v>
      </c>
      <c r="R140">
        <f t="shared" si="63"/>
        <v>27</v>
      </c>
      <c r="S140" s="132">
        <f t="shared" si="64"/>
        <v>43780</v>
      </c>
      <c r="T140" s="83" t="str">
        <f t="shared" si="65"/>
        <v>Dallas Cowboys</v>
      </c>
      <c r="U140" s="84">
        <f t="shared" si="66"/>
        <v>27</v>
      </c>
      <c r="V140" s="83" t="str">
        <f t="shared" si="67"/>
        <v>Philadelphia Eagles</v>
      </c>
      <c r="W140" s="84">
        <f t="shared" si="68"/>
        <v>20</v>
      </c>
      <c r="X140" s="83">
        <f t="shared" si="69"/>
        <v>47</v>
      </c>
      <c r="Y140" s="84">
        <f t="shared" si="70"/>
        <v>-7</v>
      </c>
      <c r="Z140" s="85">
        <f t="shared" si="71"/>
        <v>-0.83369184860398637</v>
      </c>
      <c r="AA140" s="86">
        <f t="shared" si="72"/>
        <v>0.30286501456051207</v>
      </c>
      <c r="AB140" s="8">
        <f t="shared" si="73"/>
        <v>-0.51617809328546116</v>
      </c>
      <c r="AC140" s="34">
        <f t="shared" si="74"/>
        <v>19.636715813906488</v>
      </c>
      <c r="AD140" s="18">
        <f t="shared" si="75"/>
        <v>0.13197539986562568</v>
      </c>
      <c r="AE140" s="85">
        <f t="shared" si="76"/>
        <v>-0.34266099634124769</v>
      </c>
      <c r="AF140" s="8">
        <f t="shared" si="77"/>
        <v>0.41516323439834757</v>
      </c>
      <c r="AG140" s="8">
        <f t="shared" si="78"/>
        <v>-0.21428287867067414</v>
      </c>
      <c r="AH140" s="34">
        <f t="shared" si="79"/>
        <v>20.311008855491909</v>
      </c>
      <c r="AI140" s="18">
        <f t="shared" si="80"/>
        <v>44.742602531307654</v>
      </c>
      <c r="AJ140" s="18">
        <f t="shared" si="81"/>
        <v>-0.6742930415854218</v>
      </c>
      <c r="AK140" s="18">
        <f t="shared" si="82"/>
        <v>-0.99566990310174963</v>
      </c>
      <c r="AL140" s="8">
        <f t="shared" si="83"/>
        <v>0</v>
      </c>
      <c r="AM140" s="48">
        <f t="shared" si="88"/>
        <v>0</v>
      </c>
      <c r="AN140" s="48">
        <f t="shared" si="89"/>
        <v>1</v>
      </c>
      <c r="AO140" s="19">
        <f t="shared" si="84"/>
        <v>0.46711326856798496</v>
      </c>
      <c r="AP140" s="34">
        <f t="shared" si="85"/>
        <v>6.0043300968982507</v>
      </c>
      <c r="AQ140" s="17">
        <f t="shared" si="86"/>
        <v>0.21819480567226646</v>
      </c>
      <c r="AR140" s="14">
        <f t="shared" si="87"/>
        <v>-0.62944638878462356</v>
      </c>
      <c r="AW140" s="8"/>
      <c r="AX140" s="8"/>
      <c r="AY140" s="93"/>
      <c r="AZ140" s="10"/>
      <c r="BF140" s="10"/>
      <c r="BG140" s="10"/>
      <c r="BH140" s="10"/>
      <c r="BJ140" s="10"/>
      <c r="BK140" s="122"/>
      <c r="BL140" s="122"/>
      <c r="BM140" s="49"/>
      <c r="BN140" s="49"/>
      <c r="BO140" s="49"/>
      <c r="BP140" s="50"/>
      <c r="BQ140" s="50"/>
      <c r="BR140" s="50"/>
      <c r="BS140" s="91"/>
      <c r="BT140" s="50"/>
      <c r="BU140" s="50"/>
      <c r="BV140" s="50"/>
      <c r="BW140" s="51"/>
      <c r="BX140" s="50"/>
      <c r="BY140" s="50"/>
      <c r="BZ140" s="54"/>
      <c r="CA140" s="54"/>
      <c r="CB140" s="54"/>
      <c r="CC140" s="54"/>
      <c r="CD140" s="54"/>
      <c r="CE140" s="54"/>
      <c r="CF140" s="54"/>
      <c r="CG140" s="51"/>
      <c r="CH140" s="50"/>
      <c r="CI140" s="50"/>
      <c r="CJ140" s="49"/>
      <c r="CK140" s="49"/>
      <c r="CL140" s="49"/>
      <c r="CM140" s="66"/>
      <c r="CN140" s="66"/>
      <c r="CO140" s="66"/>
      <c r="CP140" s="66"/>
      <c r="CQ140" s="66"/>
      <c r="CR140" s="66"/>
      <c r="CS140" s="66"/>
      <c r="CT140" s="49"/>
      <c r="CU140" s="55"/>
      <c r="CV140" s="55"/>
      <c r="CW140" s="55"/>
      <c r="CX140" s="55"/>
      <c r="CY140" s="50"/>
      <c r="CZ140" s="55"/>
      <c r="DA140" s="55"/>
      <c r="DB140" s="56"/>
      <c r="DC140" s="57"/>
      <c r="DD140" s="57"/>
      <c r="DE140" s="57"/>
      <c r="DF140" s="57"/>
      <c r="DG140" s="57"/>
      <c r="DH140" s="57"/>
      <c r="DI140" s="58"/>
      <c r="DJ140" s="54"/>
      <c r="DK140" s="56"/>
      <c r="DL140" s="49"/>
      <c r="DM140" s="49"/>
      <c r="DN140" s="49"/>
      <c r="DO140" s="56"/>
      <c r="DP140" s="56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81"/>
      <c r="ED140" s="81"/>
      <c r="EE140" s="81"/>
      <c r="EF140" s="81"/>
      <c r="EG140" s="81"/>
      <c r="EH140" s="81"/>
      <c r="EI140" s="81"/>
      <c r="EJ140" s="81"/>
      <c r="EK140" s="81"/>
      <c r="EL140" s="81"/>
      <c r="EM140" s="81"/>
      <c r="EN140" s="81"/>
      <c r="EO140" s="81"/>
      <c r="EP140" s="81"/>
      <c r="EQ140" s="81"/>
      <c r="ER140" s="81"/>
      <c r="ES140" s="81"/>
      <c r="ET140" s="81"/>
      <c r="EU140" s="81"/>
      <c r="EV140" s="81"/>
      <c r="EW140" s="81"/>
      <c r="EX140" s="81"/>
      <c r="EY140" s="81"/>
      <c r="EZ140" s="81"/>
      <c r="FA140" s="81"/>
      <c r="FB140" s="81"/>
      <c r="FC140" s="81"/>
      <c r="FD140" s="81"/>
      <c r="FE140" s="81"/>
      <c r="FF140" s="81"/>
      <c r="FG140" s="81"/>
    </row>
    <row r="141" spans="1:163">
      <c r="A141" s="2">
        <v>10</v>
      </c>
      <c r="B141" s="1" t="s">
        <v>122</v>
      </c>
      <c r="C141" s="133">
        <v>43780</v>
      </c>
      <c r="D141" s="1" t="s">
        <v>123</v>
      </c>
      <c r="E141" s="6" t="s">
        <v>89</v>
      </c>
      <c r="F141" s="1"/>
      <c r="G141" s="6" t="s">
        <v>100</v>
      </c>
      <c r="H141" s="6" t="s">
        <v>121</v>
      </c>
      <c r="I141" s="135">
        <v>36</v>
      </c>
      <c r="J141" s="1">
        <v>31</v>
      </c>
      <c r="K141" s="1">
        <v>456</v>
      </c>
      <c r="L141" s="1">
        <v>0</v>
      </c>
      <c r="M141" s="1">
        <v>414</v>
      </c>
      <c r="N141" s="1">
        <v>1</v>
      </c>
      <c r="O141" t="str">
        <f t="shared" si="60"/>
        <v>Los Angeles Rams</v>
      </c>
      <c r="P141" t="str">
        <f t="shared" si="61"/>
        <v>Seattle Seahawks</v>
      </c>
      <c r="Q141">
        <f t="shared" si="62"/>
        <v>36</v>
      </c>
      <c r="R141">
        <f t="shared" si="63"/>
        <v>31</v>
      </c>
      <c r="S141" s="132">
        <f t="shared" si="64"/>
        <v>43780</v>
      </c>
      <c r="T141" s="83" t="str">
        <f t="shared" si="65"/>
        <v>Seattle Seahawks</v>
      </c>
      <c r="U141" s="84">
        <f t="shared" si="66"/>
        <v>31</v>
      </c>
      <c r="V141" s="83" t="str">
        <f t="shared" si="67"/>
        <v>Los Angeles Rams</v>
      </c>
      <c r="W141" s="84">
        <f t="shared" si="68"/>
        <v>36</v>
      </c>
      <c r="X141" s="83">
        <f t="shared" si="69"/>
        <v>67</v>
      </c>
      <c r="Y141" s="84">
        <f t="shared" si="70"/>
        <v>5</v>
      </c>
      <c r="Z141" s="85">
        <f t="shared" si="71"/>
        <v>0.58736406749108383</v>
      </c>
      <c r="AA141" s="86">
        <f t="shared" si="72"/>
        <v>0.64276011208493766</v>
      </c>
      <c r="AB141" s="8">
        <f t="shared" si="73"/>
        <v>0.36584629064638285</v>
      </c>
      <c r="AC141" s="34">
        <f t="shared" si="74"/>
        <v>28.784192717076731</v>
      </c>
      <c r="AD141" s="18">
        <f t="shared" si="75"/>
        <v>52.067874744288488</v>
      </c>
      <c r="AE141" s="85">
        <f t="shared" si="76"/>
        <v>-0.16263569743119577</v>
      </c>
      <c r="AF141" s="8">
        <f t="shared" si="77"/>
        <v>0.45943045952565342</v>
      </c>
      <c r="AG141" s="8">
        <f t="shared" si="78"/>
        <v>-0.10186866902797898</v>
      </c>
      <c r="AH141" s="34">
        <f t="shared" si="79"/>
        <v>21.435760732477956</v>
      </c>
      <c r="AI141" s="18">
        <f t="shared" si="80"/>
        <v>91.474672766410606</v>
      </c>
      <c r="AJ141" s="18">
        <f t="shared" si="81"/>
        <v>7.3484319845987756</v>
      </c>
      <c r="AK141" s="18">
        <f t="shared" si="82"/>
        <v>6.4426752803425567</v>
      </c>
      <c r="AL141" s="8">
        <f t="shared" si="83"/>
        <v>1</v>
      </c>
      <c r="AM141" s="48">
        <f t="shared" si="88"/>
        <v>1</v>
      </c>
      <c r="AN141" s="48">
        <f t="shared" si="89"/>
        <v>1</v>
      </c>
      <c r="AO141" s="19">
        <f t="shared" si="84"/>
        <v>0.70333477122683141</v>
      </c>
      <c r="AP141" s="34">
        <f t="shared" si="85"/>
        <v>1.4426752803425567</v>
      </c>
      <c r="AQ141" s="17">
        <f t="shared" si="86"/>
        <v>8.8010257963036451E-2</v>
      </c>
      <c r="AR141" s="14">
        <f t="shared" si="87"/>
        <v>-0.35192229678388587</v>
      </c>
      <c r="AY141" s="93"/>
      <c r="AZ141" s="10"/>
      <c r="BF141" s="10"/>
      <c r="BG141" s="10"/>
      <c r="BH141" s="10"/>
      <c r="BJ141" s="10"/>
      <c r="BK141" s="122"/>
      <c r="BL141" s="122"/>
      <c r="BM141" s="49"/>
      <c r="BN141" s="49"/>
      <c r="BO141" s="49"/>
      <c r="BP141" s="50"/>
      <c r="BQ141" s="50"/>
      <c r="BR141" s="50"/>
      <c r="BS141" s="91"/>
      <c r="BT141" s="50"/>
      <c r="BU141" s="50"/>
      <c r="BV141" s="50"/>
      <c r="BW141" s="51"/>
      <c r="BX141" s="50"/>
      <c r="BY141" s="50"/>
      <c r="BZ141" s="54"/>
      <c r="CA141" s="54"/>
      <c r="CB141" s="54"/>
      <c r="CC141" s="54"/>
      <c r="CD141" s="54"/>
      <c r="CE141" s="54"/>
      <c r="CF141" s="54"/>
      <c r="CG141" s="51"/>
      <c r="CH141" s="50"/>
      <c r="CI141" s="50"/>
      <c r="CJ141" s="49"/>
      <c r="CK141" s="49"/>
      <c r="CL141" s="49"/>
      <c r="CM141" s="66"/>
      <c r="CN141" s="66"/>
      <c r="CO141" s="66"/>
      <c r="CP141" s="66"/>
      <c r="CQ141" s="66"/>
      <c r="CR141" s="66"/>
      <c r="CS141" s="66"/>
      <c r="CT141" s="49"/>
      <c r="CU141" s="55"/>
      <c r="CV141" s="55"/>
      <c r="CW141" s="55"/>
      <c r="CX141" s="55"/>
      <c r="CY141" s="50"/>
      <c r="CZ141" s="55"/>
      <c r="DA141" s="55"/>
      <c r="DB141" s="56"/>
      <c r="DC141" s="57"/>
      <c r="DD141" s="57"/>
      <c r="DE141" s="57"/>
      <c r="DF141" s="57"/>
      <c r="DG141" s="57"/>
      <c r="DH141" s="57"/>
      <c r="DI141" s="58"/>
      <c r="DJ141" s="54"/>
      <c r="DK141" s="56"/>
      <c r="DL141" s="49"/>
      <c r="DM141" s="49"/>
      <c r="DN141" s="49"/>
      <c r="DO141" s="56"/>
      <c r="DP141" s="56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81"/>
      <c r="ED141" s="81"/>
      <c r="EE141" s="81"/>
      <c r="EF141" s="81"/>
      <c r="EG141" s="81"/>
      <c r="EH141" s="81"/>
      <c r="EI141" s="81"/>
      <c r="EJ141" s="81"/>
      <c r="EK141" s="81"/>
      <c r="EL141" s="81"/>
      <c r="EM141" s="81"/>
      <c r="EN141" s="81"/>
      <c r="EO141" s="81"/>
      <c r="EP141" s="81"/>
      <c r="EQ141" s="81"/>
      <c r="ER141" s="81"/>
      <c r="ES141" s="81"/>
      <c r="ET141" s="81"/>
      <c r="EU141" s="81"/>
      <c r="EV141" s="81"/>
      <c r="EW141" s="81"/>
      <c r="EX141" s="81"/>
      <c r="EY141" s="81"/>
      <c r="EZ141" s="81"/>
      <c r="FA141" s="81"/>
      <c r="FB141" s="81"/>
      <c r="FC141" s="81"/>
      <c r="FD141" s="81"/>
      <c r="FE141" s="81"/>
      <c r="FF141" s="81"/>
      <c r="FG141" s="81"/>
    </row>
    <row r="142" spans="1:163">
      <c r="A142" s="2">
        <v>10</v>
      </c>
      <c r="B142" s="1" t="s">
        <v>122</v>
      </c>
      <c r="C142" s="133">
        <v>43780</v>
      </c>
      <c r="D142" s="1" t="s">
        <v>123</v>
      </c>
      <c r="E142" s="6" t="s">
        <v>83</v>
      </c>
      <c r="F142" s="1"/>
      <c r="G142" s="6" t="s">
        <v>90</v>
      </c>
      <c r="H142" s="6" t="s">
        <v>121</v>
      </c>
      <c r="I142" s="135">
        <v>31</v>
      </c>
      <c r="J142" s="1">
        <v>12</v>
      </c>
      <c r="K142" s="1">
        <v>377</v>
      </c>
      <c r="L142" s="1">
        <v>1</v>
      </c>
      <c r="M142" s="1">
        <v>294</v>
      </c>
      <c r="N142" s="1">
        <v>2</v>
      </c>
      <c r="O142" t="str">
        <f t="shared" si="60"/>
        <v>Green Bay Packers</v>
      </c>
      <c r="P142" t="str">
        <f t="shared" si="61"/>
        <v>Miami Dolphins</v>
      </c>
      <c r="Q142">
        <f t="shared" si="62"/>
        <v>31</v>
      </c>
      <c r="R142">
        <f t="shared" si="63"/>
        <v>12</v>
      </c>
      <c r="S142" s="132">
        <f t="shared" si="64"/>
        <v>43780</v>
      </c>
      <c r="T142" s="83" t="str">
        <f t="shared" si="65"/>
        <v>Miami Dolphins</v>
      </c>
      <c r="U142" s="84">
        <f t="shared" si="66"/>
        <v>12</v>
      </c>
      <c r="V142" s="83" t="str">
        <f t="shared" si="67"/>
        <v>Green Bay Packers</v>
      </c>
      <c r="W142" s="84">
        <f t="shared" si="68"/>
        <v>31</v>
      </c>
      <c r="X142" s="83">
        <f t="shared" si="69"/>
        <v>43</v>
      </c>
      <c r="Y142" s="84">
        <f t="shared" si="70"/>
        <v>19</v>
      </c>
      <c r="Z142" s="85">
        <f t="shared" si="71"/>
        <v>0.12655662545718549</v>
      </c>
      <c r="AA142" s="86">
        <f t="shared" si="72"/>
        <v>0.53159699463654619</v>
      </c>
      <c r="AB142" s="8">
        <f t="shared" si="73"/>
        <v>7.9284907314407849E-2</v>
      </c>
      <c r="AC142" s="34">
        <f t="shared" si="74"/>
        <v>25.812263955102381</v>
      </c>
      <c r="AD142" s="18">
        <f t="shared" si="75"/>
        <v>26.912605271529991</v>
      </c>
      <c r="AE142" s="85">
        <f t="shared" si="76"/>
        <v>-0.74794085670990529</v>
      </c>
      <c r="AF142" s="8">
        <f t="shared" si="77"/>
        <v>0.32127014328286013</v>
      </c>
      <c r="AG142" s="8">
        <f t="shared" si="78"/>
        <v>-0.46414999232782472</v>
      </c>
      <c r="AH142" s="34">
        <f t="shared" si="79"/>
        <v>17.810982337703475</v>
      </c>
      <c r="AI142" s="18">
        <f t="shared" si="80"/>
        <v>33.767515729101746</v>
      </c>
      <c r="AJ142" s="18">
        <f t="shared" si="81"/>
        <v>8.0012816173989059</v>
      </c>
      <c r="AK142" s="18">
        <f t="shared" si="82"/>
        <v>7.0479709754839268</v>
      </c>
      <c r="AL142" s="8">
        <f t="shared" si="83"/>
        <v>1</v>
      </c>
      <c r="AM142" s="48">
        <f t="shared" si="88"/>
        <v>1</v>
      </c>
      <c r="AN142" s="48">
        <f t="shared" si="89"/>
        <v>1</v>
      </c>
      <c r="AO142" s="19">
        <f t="shared" si="84"/>
        <v>0.72045286110042306</v>
      </c>
      <c r="AP142" s="34">
        <f t="shared" si="85"/>
        <v>-11.952029024516072</v>
      </c>
      <c r="AQ142" s="17">
        <f t="shared" si="86"/>
        <v>7.8146602866939363E-2</v>
      </c>
      <c r="AR142" s="14">
        <f t="shared" si="87"/>
        <v>-0.3278752909425347</v>
      </c>
      <c r="AY142" s="93"/>
      <c r="AZ142" s="10"/>
      <c r="BF142" s="10"/>
      <c r="BG142" s="10"/>
      <c r="BH142" s="10"/>
      <c r="BJ142" s="10"/>
      <c r="BK142" s="122"/>
      <c r="BL142" s="122"/>
      <c r="BM142" s="49"/>
      <c r="BN142" s="49"/>
      <c r="BO142" s="49"/>
      <c r="BP142" s="50"/>
      <c r="BQ142" s="50"/>
      <c r="BR142" s="50"/>
      <c r="BS142" s="91"/>
      <c r="BT142" s="50"/>
      <c r="BU142" s="50"/>
      <c r="BV142" s="50"/>
      <c r="BW142" s="51"/>
      <c r="BX142" s="50"/>
      <c r="BY142" s="50"/>
      <c r="BZ142" s="54"/>
      <c r="CA142" s="54"/>
      <c r="CB142" s="54"/>
      <c r="CC142" s="54"/>
      <c r="CD142" s="54"/>
      <c r="CE142" s="54"/>
      <c r="CF142" s="54"/>
      <c r="CG142" s="51"/>
      <c r="CH142" s="50"/>
      <c r="CI142" s="50"/>
      <c r="CJ142" s="49"/>
      <c r="CK142" s="49"/>
      <c r="CL142" s="49"/>
      <c r="CM142" s="66"/>
      <c r="CN142" s="66"/>
      <c r="CO142" s="66"/>
      <c r="CP142" s="66"/>
      <c r="CQ142" s="66"/>
      <c r="CR142" s="66"/>
      <c r="CS142" s="66"/>
      <c r="CT142" s="49"/>
      <c r="CU142" s="55"/>
      <c r="CV142" s="55"/>
      <c r="CW142" s="55"/>
      <c r="CX142" s="55"/>
      <c r="CY142" s="50"/>
      <c r="CZ142" s="55"/>
      <c r="DA142" s="55"/>
      <c r="DB142" s="56"/>
      <c r="DC142" s="57"/>
      <c r="DD142" s="57"/>
      <c r="DE142" s="57"/>
      <c r="DF142" s="57"/>
      <c r="DG142" s="57"/>
      <c r="DH142" s="57"/>
      <c r="DI142" s="58"/>
      <c r="DJ142" s="54"/>
      <c r="DK142" s="56"/>
      <c r="DL142" s="49"/>
      <c r="DM142" s="49"/>
      <c r="DN142" s="49"/>
      <c r="DO142" s="56"/>
      <c r="DP142" s="56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81"/>
      <c r="ED142" s="81"/>
      <c r="EE142" s="81"/>
      <c r="EF142" s="81"/>
      <c r="EG142" s="81"/>
      <c r="EH142" s="81"/>
      <c r="EI142" s="81"/>
      <c r="EJ142" s="81"/>
      <c r="EK142" s="81"/>
      <c r="EL142" s="81"/>
      <c r="EM142" s="81"/>
      <c r="EN142" s="81"/>
      <c r="EO142" s="81"/>
      <c r="EP142" s="81"/>
      <c r="EQ142" s="81"/>
      <c r="ER142" s="81"/>
      <c r="ES142" s="81"/>
      <c r="ET142" s="81"/>
      <c r="EU142" s="81"/>
      <c r="EV142" s="81"/>
      <c r="EW142" s="81"/>
      <c r="EX142" s="81"/>
      <c r="EY142" s="81"/>
      <c r="EZ142" s="81"/>
      <c r="FA142" s="81"/>
      <c r="FB142" s="81"/>
      <c r="FC142" s="81"/>
      <c r="FD142" s="81"/>
      <c r="FE142" s="81"/>
      <c r="FF142" s="81"/>
      <c r="FG142" s="81"/>
    </row>
    <row r="143" spans="1:163">
      <c r="A143" s="2">
        <v>10</v>
      </c>
      <c r="B143" s="1" t="s">
        <v>122</v>
      </c>
      <c r="C143" s="133">
        <v>43780</v>
      </c>
      <c r="D143" s="1" t="s">
        <v>124</v>
      </c>
      <c r="E143" s="6" t="s">
        <v>88</v>
      </c>
      <c r="F143" s="1" t="s">
        <v>10</v>
      </c>
      <c r="G143" s="6" t="s">
        <v>96</v>
      </c>
      <c r="H143" s="6" t="s">
        <v>121</v>
      </c>
      <c r="I143" s="135">
        <v>20</v>
      </c>
      <c r="J143" s="1">
        <v>6</v>
      </c>
      <c r="K143" s="1">
        <v>335</v>
      </c>
      <c r="L143" s="1">
        <v>1</v>
      </c>
      <c r="M143" s="1">
        <v>317</v>
      </c>
      <c r="N143" s="1">
        <v>1</v>
      </c>
      <c r="O143" t="str">
        <f t="shared" si="60"/>
        <v>Oakland Raiders</v>
      </c>
      <c r="P143" t="str">
        <f t="shared" si="61"/>
        <v>Los Angeles Chargers</v>
      </c>
      <c r="Q143">
        <f t="shared" si="62"/>
        <v>6</v>
      </c>
      <c r="R143">
        <f t="shared" si="63"/>
        <v>20</v>
      </c>
      <c r="S143" s="132">
        <f t="shared" si="64"/>
        <v>43780</v>
      </c>
      <c r="T143" s="83" t="str">
        <f t="shared" si="65"/>
        <v>Los Angeles Chargers</v>
      </c>
      <c r="U143" s="84">
        <f t="shared" si="66"/>
        <v>20</v>
      </c>
      <c r="V143" s="83" t="str">
        <f t="shared" si="67"/>
        <v>Oakland Raiders</v>
      </c>
      <c r="W143" s="84">
        <f t="shared" si="68"/>
        <v>6</v>
      </c>
      <c r="X143" s="83">
        <f t="shared" si="69"/>
        <v>26</v>
      </c>
      <c r="Y143" s="84">
        <f t="shared" si="70"/>
        <v>-14</v>
      </c>
      <c r="Z143" s="85">
        <f t="shared" si="71"/>
        <v>-0.76643619520951356</v>
      </c>
      <c r="AA143" s="86">
        <f t="shared" si="72"/>
        <v>0.31725053252811947</v>
      </c>
      <c r="AB143" s="8">
        <f t="shared" si="73"/>
        <v>-0.47540116388178066</v>
      </c>
      <c r="AC143" s="34">
        <f t="shared" si="74"/>
        <v>20.05961344201922</v>
      </c>
      <c r="AD143" s="18">
        <f t="shared" si="75"/>
        <v>197.67273013900754</v>
      </c>
      <c r="AE143" s="85">
        <f t="shared" si="76"/>
        <v>1.6687218825339092</v>
      </c>
      <c r="AF143" s="8">
        <f t="shared" si="77"/>
        <v>0.84140534051471583</v>
      </c>
      <c r="AG143" s="8">
        <f t="shared" si="78"/>
        <v>1.0002504519306687</v>
      </c>
      <c r="AH143" s="34">
        <f t="shared" si="79"/>
        <v>32.462930286046969</v>
      </c>
      <c r="AI143" s="18">
        <f t="shared" si="80"/>
        <v>155.32463131486679</v>
      </c>
      <c r="AJ143" s="18">
        <f t="shared" si="81"/>
        <v>-12.403316844027749</v>
      </c>
      <c r="AK143" s="18">
        <f t="shared" si="82"/>
        <v>-11.870344957108447</v>
      </c>
      <c r="AL143" s="8">
        <f t="shared" si="83"/>
        <v>0</v>
      </c>
      <c r="AM143" s="48">
        <f t="shared" si="88"/>
        <v>0</v>
      </c>
      <c r="AN143" s="48">
        <f t="shared" si="89"/>
        <v>1</v>
      </c>
      <c r="AO143" s="19">
        <f t="shared" si="84"/>
        <v>0.16258211132755895</v>
      </c>
      <c r="AP143" s="34">
        <f t="shared" si="85"/>
        <v>2.1296550428915531</v>
      </c>
      <c r="AQ143" s="17">
        <f t="shared" si="86"/>
        <v>2.6432942923726773E-2</v>
      </c>
      <c r="AR143" s="14">
        <f t="shared" si="87"/>
        <v>-0.17743206346567134</v>
      </c>
      <c r="AY143" s="93"/>
      <c r="AZ143" s="10"/>
      <c r="BF143" s="10"/>
      <c r="BG143" s="10"/>
      <c r="BH143" s="10"/>
      <c r="BJ143" s="10"/>
      <c r="BK143" s="122"/>
      <c r="BL143" s="122"/>
      <c r="BM143" s="49"/>
      <c r="BN143" s="49"/>
      <c r="BO143" s="49"/>
      <c r="BP143" s="50"/>
      <c r="BQ143" s="50"/>
      <c r="BR143" s="50"/>
      <c r="BS143" s="91"/>
      <c r="BT143" s="50"/>
      <c r="BU143" s="50"/>
      <c r="BV143" s="50"/>
      <c r="BW143" s="51"/>
      <c r="BX143" s="50"/>
      <c r="BY143" s="50"/>
      <c r="BZ143" s="54"/>
      <c r="CA143" s="54"/>
      <c r="CB143" s="54"/>
      <c r="CC143" s="54"/>
      <c r="CD143" s="54"/>
      <c r="CE143" s="54"/>
      <c r="CF143" s="54"/>
      <c r="CG143" s="51"/>
      <c r="CH143" s="50"/>
      <c r="CI143" s="50"/>
      <c r="CJ143" s="49"/>
      <c r="CK143" s="49"/>
      <c r="CL143" s="49"/>
      <c r="CM143" s="66"/>
      <c r="CN143" s="66"/>
      <c r="CO143" s="66"/>
      <c r="CP143" s="66"/>
      <c r="CQ143" s="66"/>
      <c r="CR143" s="66"/>
      <c r="CS143" s="66"/>
      <c r="CT143" s="49"/>
      <c r="CU143" s="55"/>
      <c r="CV143" s="55"/>
      <c r="CW143" s="55"/>
      <c r="CX143" s="55"/>
      <c r="CY143" s="50"/>
      <c r="CZ143" s="55"/>
      <c r="DA143" s="55"/>
      <c r="DB143" s="56"/>
      <c r="DC143" s="57"/>
      <c r="DD143" s="57"/>
      <c r="DE143" s="57"/>
      <c r="DF143" s="57"/>
      <c r="DG143" s="57"/>
      <c r="DH143" s="57"/>
      <c r="DI143" s="58"/>
      <c r="DJ143" s="54"/>
      <c r="DK143" s="56"/>
      <c r="DL143" s="49"/>
      <c r="DM143" s="49"/>
      <c r="DN143" s="49"/>
      <c r="DO143" s="56"/>
      <c r="DP143" s="56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81"/>
      <c r="ED143" s="81"/>
      <c r="EE143" s="81"/>
      <c r="EF143" s="81"/>
      <c r="EG143" s="81"/>
      <c r="EH143" s="81"/>
      <c r="EI143" s="81"/>
      <c r="EJ143" s="81"/>
      <c r="EK143" s="81"/>
      <c r="EL143" s="81"/>
      <c r="EM143" s="81"/>
      <c r="EN143" s="81"/>
      <c r="EO143" s="81"/>
      <c r="EP143" s="81"/>
      <c r="EQ143" s="81"/>
      <c r="ER143" s="81"/>
      <c r="ES143" s="81"/>
      <c r="ET143" s="81"/>
      <c r="EU143" s="81"/>
      <c r="EV143" s="81"/>
      <c r="EW143" s="81"/>
      <c r="EX143" s="81"/>
      <c r="EY143" s="81"/>
      <c r="EZ143" s="81"/>
      <c r="FA143" s="81"/>
      <c r="FB143" s="81"/>
      <c r="FC143" s="81"/>
      <c r="FD143" s="81"/>
      <c r="FE143" s="81"/>
      <c r="FF143" s="81"/>
      <c r="FG143" s="81"/>
    </row>
    <row r="144" spans="1:163">
      <c r="A144" s="2">
        <v>10</v>
      </c>
      <c r="B144" s="1" t="s">
        <v>122</v>
      </c>
      <c r="C144" s="133">
        <v>43780</v>
      </c>
      <c r="D144" s="1" t="s">
        <v>125</v>
      </c>
      <c r="E144" s="6" t="s">
        <v>102</v>
      </c>
      <c r="F144" s="1"/>
      <c r="G144" s="6" t="s">
        <v>92</v>
      </c>
      <c r="H144" s="6" t="s">
        <v>121</v>
      </c>
      <c r="I144" s="135">
        <v>34</v>
      </c>
      <c r="J144" s="1">
        <v>10</v>
      </c>
      <c r="K144" s="1">
        <v>385</v>
      </c>
      <c r="L144" s="1">
        <v>0</v>
      </c>
      <c r="M144" s="1">
        <v>284</v>
      </c>
      <c r="N144" s="1">
        <v>0</v>
      </c>
      <c r="O144" t="str">
        <f t="shared" si="60"/>
        <v>Tennessee Titans</v>
      </c>
      <c r="P144" t="str">
        <f t="shared" si="61"/>
        <v>New England Patriots</v>
      </c>
      <c r="Q144">
        <f t="shared" si="62"/>
        <v>34</v>
      </c>
      <c r="R144">
        <f t="shared" si="63"/>
        <v>10</v>
      </c>
      <c r="S144" s="132">
        <f t="shared" si="64"/>
        <v>43780</v>
      </c>
      <c r="T144" s="83" t="str">
        <f t="shared" si="65"/>
        <v>New England Patriots</v>
      </c>
      <c r="U144" s="84">
        <f t="shared" si="66"/>
        <v>10</v>
      </c>
      <c r="V144" s="83" t="str">
        <f t="shared" si="67"/>
        <v>Tennessee Titans</v>
      </c>
      <c r="W144" s="84">
        <f t="shared" si="68"/>
        <v>34</v>
      </c>
      <c r="X144" s="83">
        <f t="shared" si="69"/>
        <v>44</v>
      </c>
      <c r="Y144" s="84">
        <f t="shared" si="70"/>
        <v>24</v>
      </c>
      <c r="Z144" s="85">
        <f t="shared" si="71"/>
        <v>-0.46949655882588393</v>
      </c>
      <c r="AA144" s="86">
        <f t="shared" si="72"/>
        <v>0.38473540830259434</v>
      </c>
      <c r="AB144" s="8">
        <f t="shared" si="73"/>
        <v>-0.29306716150012679</v>
      </c>
      <c r="AC144" s="34">
        <f t="shared" si="74"/>
        <v>21.950599797763381</v>
      </c>
      <c r="AD144" s="18">
        <f t="shared" si="75"/>
        <v>145.18804523365986</v>
      </c>
      <c r="AE144" s="85">
        <f t="shared" si="76"/>
        <v>0.36566240004242623</v>
      </c>
      <c r="AF144" s="8">
        <f t="shared" si="77"/>
        <v>0.59041044703831802</v>
      </c>
      <c r="AG144" s="8">
        <f t="shared" si="78"/>
        <v>0.22860092453036518</v>
      </c>
      <c r="AH144" s="34">
        <f t="shared" si="79"/>
        <v>24.742249270030179</v>
      </c>
      <c r="AI144" s="18">
        <f t="shared" si="80"/>
        <v>217.33391353970535</v>
      </c>
      <c r="AJ144" s="18">
        <f t="shared" si="81"/>
        <v>-2.7916494722667977</v>
      </c>
      <c r="AK144" s="18">
        <f t="shared" si="82"/>
        <v>-2.9587968900532822</v>
      </c>
      <c r="AL144" s="8">
        <f t="shared" si="83"/>
        <v>1</v>
      </c>
      <c r="AM144" s="48">
        <f t="shared" si="88"/>
        <v>0</v>
      </c>
      <c r="AN144" s="48">
        <f t="shared" si="89"/>
        <v>0</v>
      </c>
      <c r="AO144" s="19">
        <f t="shared" si="84"/>
        <v>0.40313270597523798</v>
      </c>
      <c r="AP144" s="34">
        <f t="shared" si="85"/>
        <v>-26.958796890053282</v>
      </c>
      <c r="AQ144" s="17">
        <f t="shared" si="86"/>
        <v>0.35625056667644173</v>
      </c>
      <c r="AR144" s="14">
        <f t="shared" si="87"/>
        <v>-0.90848947601731123</v>
      </c>
      <c r="AY144" s="93"/>
      <c r="AZ144" s="10"/>
      <c r="BF144" s="10"/>
      <c r="BG144" s="10"/>
      <c r="BH144" s="10"/>
      <c r="BJ144" s="10"/>
      <c r="BK144" s="122"/>
      <c r="BL144" s="122"/>
      <c r="BM144" s="49"/>
      <c r="BN144" s="49"/>
      <c r="BO144" s="49"/>
      <c r="BP144" s="50"/>
      <c r="BQ144" s="50"/>
      <c r="BR144" s="50"/>
      <c r="BS144" s="91"/>
      <c r="BT144" s="50"/>
      <c r="BU144" s="50"/>
      <c r="BV144" s="50"/>
      <c r="BW144" s="51"/>
      <c r="BX144" s="50"/>
      <c r="BY144" s="50"/>
      <c r="BZ144" s="54"/>
      <c r="CA144" s="54"/>
      <c r="CB144" s="54"/>
      <c r="CC144" s="54"/>
      <c r="CD144" s="54"/>
      <c r="CE144" s="54"/>
      <c r="CF144" s="54"/>
      <c r="CG144" s="51"/>
      <c r="CH144" s="50"/>
      <c r="CI144" s="50"/>
      <c r="CJ144" s="49"/>
      <c r="CK144" s="49"/>
      <c r="CL144" s="49"/>
      <c r="CM144" s="66"/>
      <c r="CN144" s="66"/>
      <c r="CO144" s="66"/>
      <c r="CP144" s="66"/>
      <c r="CQ144" s="66"/>
      <c r="CR144" s="66"/>
      <c r="CS144" s="66"/>
      <c r="CT144" s="49"/>
      <c r="CU144" s="55"/>
      <c r="CV144" s="55"/>
      <c r="CW144" s="55"/>
      <c r="CX144" s="55"/>
      <c r="CY144" s="50"/>
      <c r="CZ144" s="55"/>
      <c r="DA144" s="55"/>
      <c r="DB144" s="56"/>
      <c r="DC144" s="57"/>
      <c r="DD144" s="57"/>
      <c r="DE144" s="57"/>
      <c r="DF144" s="57"/>
      <c r="DG144" s="57"/>
      <c r="DH144" s="57"/>
      <c r="DI144" s="58"/>
      <c r="DJ144" s="54"/>
      <c r="DK144" s="56"/>
      <c r="DL144" s="49"/>
      <c r="DM144" s="49"/>
      <c r="DN144" s="49"/>
      <c r="DO144" s="56"/>
      <c r="DP144" s="56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81"/>
      <c r="ED144" s="81"/>
      <c r="EE144" s="81"/>
      <c r="EF144" s="81"/>
      <c r="EG144" s="81"/>
      <c r="EH144" s="81"/>
      <c r="EI144" s="81"/>
      <c r="EJ144" s="81"/>
      <c r="EK144" s="81"/>
      <c r="EL144" s="81"/>
      <c r="EM144" s="81"/>
      <c r="EN144" s="81"/>
      <c r="EO144" s="81"/>
      <c r="EP144" s="81"/>
      <c r="EQ144" s="81"/>
      <c r="ER144" s="81"/>
      <c r="ES144" s="81"/>
      <c r="ET144" s="81"/>
      <c r="EU144" s="81"/>
      <c r="EV144" s="81"/>
      <c r="EW144" s="81"/>
      <c r="EX144" s="81"/>
      <c r="EY144" s="81"/>
      <c r="EZ144" s="81"/>
      <c r="FA144" s="81"/>
      <c r="FB144" s="81"/>
      <c r="FC144" s="81"/>
      <c r="FD144" s="81"/>
      <c r="FE144" s="81"/>
      <c r="FF144" s="81"/>
      <c r="FG144" s="81"/>
    </row>
    <row r="145" spans="1:163">
      <c r="A145" s="2">
        <v>10</v>
      </c>
      <c r="B145" s="1" t="s">
        <v>122</v>
      </c>
      <c r="C145" s="133">
        <v>43780</v>
      </c>
      <c r="D145" s="1" t="s">
        <v>125</v>
      </c>
      <c r="E145" s="6" t="s">
        <v>75</v>
      </c>
      <c r="F145" s="1" t="s">
        <v>10</v>
      </c>
      <c r="G145" s="6" t="s">
        <v>95</v>
      </c>
      <c r="H145" s="6" t="s">
        <v>121</v>
      </c>
      <c r="I145" s="135">
        <v>41</v>
      </c>
      <c r="J145" s="1">
        <v>10</v>
      </c>
      <c r="K145" s="1">
        <v>451</v>
      </c>
      <c r="L145" s="1">
        <v>0</v>
      </c>
      <c r="M145" s="1">
        <v>199</v>
      </c>
      <c r="N145" s="1">
        <v>2</v>
      </c>
      <c r="O145" t="str">
        <f t="shared" si="60"/>
        <v>New York Jets</v>
      </c>
      <c r="P145" t="str">
        <f t="shared" si="61"/>
        <v>Buffalo Bills</v>
      </c>
      <c r="Q145">
        <f t="shared" si="62"/>
        <v>10</v>
      </c>
      <c r="R145">
        <f t="shared" si="63"/>
        <v>41</v>
      </c>
      <c r="S145" s="132">
        <f t="shared" si="64"/>
        <v>43780</v>
      </c>
      <c r="T145" s="83" t="str">
        <f t="shared" si="65"/>
        <v>Buffalo Bills</v>
      </c>
      <c r="U145" s="84">
        <f t="shared" si="66"/>
        <v>41</v>
      </c>
      <c r="V145" s="83" t="str">
        <f t="shared" si="67"/>
        <v>New York Jets</v>
      </c>
      <c r="W145" s="84">
        <f t="shared" si="68"/>
        <v>10</v>
      </c>
      <c r="X145" s="83">
        <f t="shared" si="69"/>
        <v>51</v>
      </c>
      <c r="Y145" s="84">
        <f t="shared" si="70"/>
        <v>-31</v>
      </c>
      <c r="Z145" s="85">
        <f t="shared" si="71"/>
        <v>0.22214846445981934</v>
      </c>
      <c r="AA145" s="86">
        <f t="shared" si="72"/>
        <v>0.55530984153424612</v>
      </c>
      <c r="AB145" s="8">
        <f t="shared" si="73"/>
        <v>0.13908837172107696</v>
      </c>
      <c r="AC145" s="34">
        <f t="shared" si="74"/>
        <v>26.43248582124961</v>
      </c>
      <c r="AD145" s="18">
        <f t="shared" si="75"/>
        <v>270.0265902655695</v>
      </c>
      <c r="AE145" s="85">
        <f t="shared" si="76"/>
        <v>-2.6197161557450332E-2</v>
      </c>
      <c r="AF145" s="8">
        <f t="shared" si="77"/>
        <v>0.49345108414500377</v>
      </c>
      <c r="AG145" s="8">
        <f t="shared" si="78"/>
        <v>-1.6416434990232112E-2</v>
      </c>
      <c r="AH145" s="34">
        <f t="shared" si="79"/>
        <v>22.290746600653318</v>
      </c>
      <c r="AI145" s="18">
        <f t="shared" si="80"/>
        <v>350.0361627609654</v>
      </c>
      <c r="AJ145" s="18">
        <f t="shared" si="81"/>
        <v>4.1417392205962926</v>
      </c>
      <c r="AK145" s="18">
        <f t="shared" si="82"/>
        <v>3.4695598366429485</v>
      </c>
      <c r="AL145" s="8">
        <f t="shared" si="83"/>
        <v>0</v>
      </c>
      <c r="AM145" s="48">
        <f t="shared" si="88"/>
        <v>1</v>
      </c>
      <c r="AN145" s="48">
        <f t="shared" si="89"/>
        <v>0</v>
      </c>
      <c r="AO145" s="19">
        <f t="shared" si="84"/>
        <v>0.61316681915005844</v>
      </c>
      <c r="AP145" s="34">
        <f t="shared" si="85"/>
        <v>34.469559836642951</v>
      </c>
      <c r="AQ145" s="17">
        <f t="shared" si="86"/>
        <v>0.3759735481066005</v>
      </c>
      <c r="AR145" s="14">
        <f t="shared" si="87"/>
        <v>-0.9497617361195253</v>
      </c>
      <c r="AY145" s="93"/>
      <c r="AZ145" s="10"/>
      <c r="BF145" s="10"/>
      <c r="BG145" s="10"/>
      <c r="BH145" s="10"/>
      <c r="BJ145" s="10"/>
      <c r="BK145" s="122"/>
      <c r="BL145" s="122"/>
      <c r="BM145" s="49"/>
      <c r="BN145" s="49"/>
      <c r="BO145" s="49"/>
      <c r="BP145" s="50"/>
      <c r="BQ145" s="50"/>
      <c r="BR145" s="50"/>
      <c r="BS145" s="91"/>
      <c r="BT145" s="50"/>
      <c r="BU145" s="50"/>
      <c r="BV145" s="50"/>
      <c r="BW145" s="51"/>
      <c r="BX145" s="50"/>
      <c r="BY145" s="50"/>
      <c r="BZ145" s="54"/>
      <c r="CA145" s="54"/>
      <c r="CB145" s="54"/>
      <c r="CC145" s="54"/>
      <c r="CD145" s="54"/>
      <c r="CE145" s="54"/>
      <c r="CF145" s="54"/>
      <c r="CG145" s="51"/>
      <c r="CH145" s="50"/>
      <c r="CI145" s="50"/>
      <c r="CJ145" s="49"/>
      <c r="CK145" s="49"/>
      <c r="CL145" s="49"/>
      <c r="CM145" s="66"/>
      <c r="CN145" s="66"/>
      <c r="CO145" s="66"/>
      <c r="CP145" s="66"/>
      <c r="CQ145" s="66"/>
      <c r="CR145" s="66"/>
      <c r="CS145" s="66"/>
      <c r="CT145" s="49"/>
      <c r="CU145" s="55"/>
      <c r="CV145" s="55"/>
      <c r="CW145" s="55"/>
      <c r="CX145" s="55"/>
      <c r="CY145" s="50"/>
      <c r="CZ145" s="55"/>
      <c r="DA145" s="55"/>
      <c r="DB145" s="56"/>
      <c r="DC145" s="57"/>
      <c r="DD145" s="57"/>
      <c r="DE145" s="57"/>
      <c r="DF145" s="57"/>
      <c r="DG145" s="57"/>
      <c r="DH145" s="57"/>
      <c r="DI145" s="58"/>
      <c r="DJ145" s="54"/>
      <c r="DK145" s="56"/>
      <c r="DL145" s="49"/>
      <c r="DM145" s="49"/>
      <c r="DN145" s="49"/>
      <c r="DO145" s="56"/>
      <c r="DP145" s="56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81"/>
      <c r="ED145" s="81"/>
      <c r="EE145" s="81"/>
      <c r="EF145" s="81"/>
      <c r="EG145" s="81"/>
      <c r="EH145" s="81"/>
      <c r="EI145" s="81"/>
      <c r="EJ145" s="81"/>
      <c r="EK145" s="81"/>
      <c r="EL145" s="81"/>
      <c r="EM145" s="81"/>
      <c r="EN145" s="81"/>
      <c r="EO145" s="81"/>
      <c r="EP145" s="81"/>
      <c r="EQ145" s="81"/>
      <c r="ER145" s="81"/>
      <c r="ES145" s="81"/>
      <c r="ET145" s="81"/>
      <c r="EU145" s="81"/>
      <c r="EV145" s="81"/>
      <c r="EW145" s="81"/>
      <c r="EX145" s="81"/>
      <c r="EY145" s="81"/>
      <c r="EZ145" s="81"/>
      <c r="FA145" s="81"/>
      <c r="FB145" s="81"/>
      <c r="FC145" s="81"/>
      <c r="FD145" s="81"/>
      <c r="FE145" s="81"/>
      <c r="FF145" s="81"/>
      <c r="FG145" s="81"/>
    </row>
    <row r="146" spans="1:163">
      <c r="A146" s="2">
        <v>10</v>
      </c>
      <c r="B146" s="1" t="s">
        <v>122</v>
      </c>
      <c r="C146" s="133">
        <v>43780</v>
      </c>
      <c r="D146" s="1" t="s">
        <v>125</v>
      </c>
      <c r="E146" s="6" t="s">
        <v>87</v>
      </c>
      <c r="F146" s="1"/>
      <c r="G146" s="6" t="s">
        <v>72</v>
      </c>
      <c r="H146" s="6" t="s">
        <v>121</v>
      </c>
      <c r="I146" s="135">
        <v>26</v>
      </c>
      <c r="J146" s="1">
        <v>14</v>
      </c>
      <c r="K146" s="1">
        <v>330</v>
      </c>
      <c r="L146" s="1">
        <v>0</v>
      </c>
      <c r="M146" s="1">
        <v>260</v>
      </c>
      <c r="N146" s="1">
        <v>2</v>
      </c>
      <c r="O146" t="str">
        <f t="shared" si="60"/>
        <v>Kansas City Chiefs</v>
      </c>
      <c r="P146" t="str">
        <f t="shared" si="61"/>
        <v>Arizona Cardinals</v>
      </c>
      <c r="Q146">
        <f t="shared" si="62"/>
        <v>26</v>
      </c>
      <c r="R146">
        <f t="shared" si="63"/>
        <v>14</v>
      </c>
      <c r="S146" s="132">
        <f t="shared" si="64"/>
        <v>43780</v>
      </c>
      <c r="T146" s="83" t="str">
        <f t="shared" si="65"/>
        <v>Arizona Cardinals</v>
      </c>
      <c r="U146" s="84">
        <f t="shared" si="66"/>
        <v>14</v>
      </c>
      <c r="V146" s="83" t="str">
        <f t="shared" si="67"/>
        <v>Kansas City Chiefs</v>
      </c>
      <c r="W146" s="84">
        <f t="shared" si="68"/>
        <v>26</v>
      </c>
      <c r="X146" s="83">
        <f t="shared" si="69"/>
        <v>40</v>
      </c>
      <c r="Y146" s="84">
        <f t="shared" si="70"/>
        <v>12</v>
      </c>
      <c r="Z146" s="85">
        <f t="shared" si="71"/>
        <v>1.0513645329474568</v>
      </c>
      <c r="AA146" s="86">
        <f t="shared" si="72"/>
        <v>0.74103684086131549</v>
      </c>
      <c r="AB146" s="8">
        <f t="shared" si="73"/>
        <v>0.64654522510751744</v>
      </c>
      <c r="AC146" s="34">
        <f t="shared" si="74"/>
        <v>31.695322008402695</v>
      </c>
      <c r="AD146" s="18">
        <f t="shared" si="75"/>
        <v>32.436692779396104</v>
      </c>
      <c r="AE146" s="85">
        <f t="shared" si="76"/>
        <v>-2.5006293203447556</v>
      </c>
      <c r="AF146" s="8">
        <f t="shared" si="77"/>
        <v>7.5814074100434253E-2</v>
      </c>
      <c r="AG146" s="8">
        <f t="shared" si="78"/>
        <v>-1.4338041926545952</v>
      </c>
      <c r="AH146" s="34">
        <f t="shared" si="79"/>
        <v>8.1091805342531753</v>
      </c>
      <c r="AI146" s="18">
        <f t="shared" si="80"/>
        <v>34.701753978021706</v>
      </c>
      <c r="AJ146" s="18">
        <f t="shared" si="81"/>
        <v>23.586141474149521</v>
      </c>
      <c r="AK146" s="18">
        <f t="shared" si="82"/>
        <v>21.497620797927418</v>
      </c>
      <c r="AL146" s="8">
        <f t="shared" si="83"/>
        <v>1</v>
      </c>
      <c r="AM146" s="48">
        <f t="shared" si="88"/>
        <v>1</v>
      </c>
      <c r="AN146" s="48">
        <f t="shared" si="89"/>
        <v>1</v>
      </c>
      <c r="AO146" s="19">
        <f t="shared" si="84"/>
        <v>0.96261559170964373</v>
      </c>
      <c r="AP146" s="34">
        <f t="shared" si="85"/>
        <v>9.4976207979274179</v>
      </c>
      <c r="AQ146" s="17">
        <f t="shared" si="86"/>
        <v>1.3975939832200589E-3</v>
      </c>
      <c r="AR146" s="14">
        <f t="shared" si="87"/>
        <v>-3.8101124748312183E-2</v>
      </c>
      <c r="AY146" s="93"/>
      <c r="AZ146" s="10"/>
      <c r="BF146" s="10"/>
      <c r="BG146" s="10"/>
      <c r="BH146" s="10"/>
      <c r="BJ146" s="10"/>
      <c r="BK146" s="122"/>
      <c r="BL146" s="122"/>
      <c r="BM146" s="49"/>
      <c r="BN146" s="49"/>
      <c r="BO146" s="49"/>
      <c r="BP146" s="50"/>
      <c r="BQ146" s="50"/>
      <c r="BR146" s="50"/>
      <c r="BS146" s="91"/>
      <c r="BT146" s="50"/>
      <c r="BU146" s="50"/>
      <c r="BV146" s="50"/>
      <c r="BW146" s="51"/>
      <c r="BX146" s="50"/>
      <c r="BY146" s="50"/>
      <c r="BZ146" s="54"/>
      <c r="CA146" s="54"/>
      <c r="CB146" s="54"/>
      <c r="CC146" s="54"/>
      <c r="CD146" s="54"/>
      <c r="CE146" s="54"/>
      <c r="CF146" s="54"/>
      <c r="CG146" s="51"/>
      <c r="CH146" s="50"/>
      <c r="CI146" s="50"/>
      <c r="CJ146" s="49"/>
      <c r="CK146" s="49"/>
      <c r="CL146" s="49"/>
      <c r="CM146" s="66"/>
      <c r="CN146" s="66"/>
      <c r="CO146" s="66"/>
      <c r="CP146" s="66"/>
      <c r="CQ146" s="66"/>
      <c r="CR146" s="66"/>
      <c r="CS146" s="66"/>
      <c r="CT146" s="49"/>
      <c r="CU146" s="55"/>
      <c r="CV146" s="55"/>
      <c r="CW146" s="55"/>
      <c r="CX146" s="55"/>
      <c r="CY146" s="50"/>
      <c r="CZ146" s="55"/>
      <c r="DA146" s="55"/>
      <c r="DB146" s="56"/>
      <c r="DC146" s="57"/>
      <c r="DD146" s="57"/>
      <c r="DE146" s="57"/>
      <c r="DF146" s="57"/>
      <c r="DG146" s="57"/>
      <c r="DH146" s="57"/>
      <c r="DI146" s="58"/>
      <c r="DJ146" s="54"/>
      <c r="DK146" s="56"/>
      <c r="DL146" s="49"/>
      <c r="DM146" s="49"/>
      <c r="DN146" s="49"/>
      <c r="DO146" s="56"/>
      <c r="DP146" s="56"/>
      <c r="DQ146" s="49"/>
      <c r="DR146" s="49"/>
      <c r="DS146" s="49"/>
      <c r="DT146" s="49"/>
      <c r="DU146" s="49"/>
      <c r="DV146" s="49"/>
      <c r="DW146" s="49"/>
      <c r="DX146" s="49"/>
      <c r="DY146" s="49"/>
      <c r="DZ146" s="49"/>
      <c r="EA146" s="49"/>
      <c r="EB146" s="49"/>
      <c r="EC146" s="81"/>
      <c r="ED146" s="81"/>
      <c r="EE146" s="81"/>
      <c r="EF146" s="81"/>
      <c r="EG146" s="81"/>
      <c r="EH146" s="81"/>
      <c r="EI146" s="81"/>
      <c r="EJ146" s="81"/>
      <c r="EK146" s="81"/>
      <c r="EL146" s="81"/>
      <c r="EM146" s="81"/>
      <c r="EN146" s="81"/>
      <c r="EO146" s="81"/>
      <c r="EP146" s="81"/>
      <c r="EQ146" s="81"/>
      <c r="ER146" s="81"/>
      <c r="ES146" s="81"/>
      <c r="ET146" s="81"/>
      <c r="EU146" s="81"/>
      <c r="EV146" s="81"/>
      <c r="EW146" s="81"/>
      <c r="EX146" s="81"/>
      <c r="EY146" s="81"/>
      <c r="EZ146" s="81"/>
      <c r="FA146" s="81"/>
      <c r="FB146" s="81"/>
      <c r="FC146" s="81"/>
      <c r="FD146" s="81"/>
      <c r="FE146" s="81"/>
      <c r="FF146" s="81"/>
      <c r="FG146" s="81"/>
    </row>
    <row r="147" spans="1:163">
      <c r="A147" s="2">
        <v>10</v>
      </c>
      <c r="B147" s="1" t="s">
        <v>122</v>
      </c>
      <c r="C147" s="133">
        <v>43780</v>
      </c>
      <c r="D147" s="1" t="s">
        <v>125</v>
      </c>
      <c r="E147" s="6" t="s">
        <v>103</v>
      </c>
      <c r="F147" s="1" t="s">
        <v>10</v>
      </c>
      <c r="G147" s="6" t="s">
        <v>101</v>
      </c>
      <c r="H147" s="6" t="s">
        <v>121</v>
      </c>
      <c r="I147" s="135">
        <v>16</v>
      </c>
      <c r="J147" s="1">
        <v>3</v>
      </c>
      <c r="K147" s="1">
        <v>286</v>
      </c>
      <c r="L147" s="1">
        <v>0</v>
      </c>
      <c r="M147" s="1">
        <v>501</v>
      </c>
      <c r="N147" s="1">
        <v>4</v>
      </c>
      <c r="O147" t="str">
        <f t="shared" si="60"/>
        <v>Tampa Bay Buccaneers</v>
      </c>
      <c r="P147" t="str">
        <f t="shared" si="61"/>
        <v>Washington Redskins</v>
      </c>
      <c r="Q147">
        <f t="shared" si="62"/>
        <v>3</v>
      </c>
      <c r="R147">
        <f t="shared" si="63"/>
        <v>16</v>
      </c>
      <c r="S147" s="132">
        <f t="shared" si="64"/>
        <v>43780</v>
      </c>
      <c r="T147" s="83" t="str">
        <f t="shared" si="65"/>
        <v>Washington Redskins</v>
      </c>
      <c r="U147" s="84">
        <f t="shared" si="66"/>
        <v>16</v>
      </c>
      <c r="V147" s="83" t="str">
        <f t="shared" si="67"/>
        <v>Tampa Bay Buccaneers</v>
      </c>
      <c r="W147" s="84">
        <f t="shared" si="68"/>
        <v>3</v>
      </c>
      <c r="X147" s="83">
        <f t="shared" si="69"/>
        <v>19</v>
      </c>
      <c r="Y147" s="84">
        <f t="shared" si="70"/>
        <v>-13</v>
      </c>
      <c r="Z147" s="85">
        <f t="shared" si="71"/>
        <v>-1.2497031992874461</v>
      </c>
      <c r="AA147" s="86">
        <f t="shared" si="72"/>
        <v>0.22275152067792767</v>
      </c>
      <c r="AB147" s="8">
        <f t="shared" si="73"/>
        <v>-0.76293352487416954</v>
      </c>
      <c r="AC147" s="34">
        <f t="shared" si="74"/>
        <v>17.077614668507842</v>
      </c>
      <c r="AD147" s="18">
        <f t="shared" si="75"/>
        <v>198.17923475498714</v>
      </c>
      <c r="AE147" s="85">
        <f t="shared" si="76"/>
        <v>-1.1552223792348011</v>
      </c>
      <c r="AF147" s="8">
        <f t="shared" si="77"/>
        <v>0.23953648733964622</v>
      </c>
      <c r="AG147" s="8">
        <f t="shared" si="78"/>
        <v>-0.70779435137671665</v>
      </c>
      <c r="AH147" s="34">
        <f t="shared" si="79"/>
        <v>15.373217120758671</v>
      </c>
      <c r="AI147" s="18">
        <f t="shared" si="80"/>
        <v>0.39285677771005045</v>
      </c>
      <c r="AJ147" s="18">
        <f t="shared" si="81"/>
        <v>1.7043975477491706</v>
      </c>
      <c r="AK147" s="18">
        <f t="shared" si="82"/>
        <v>1.2097555141142176</v>
      </c>
      <c r="AL147" s="8">
        <f t="shared" si="83"/>
        <v>0</v>
      </c>
      <c r="AM147" s="48">
        <f t="shared" si="88"/>
        <v>1</v>
      </c>
      <c r="AN147" s="48">
        <f t="shared" si="89"/>
        <v>0</v>
      </c>
      <c r="AO147" s="19">
        <f t="shared" si="84"/>
        <v>0.53993635381016925</v>
      </c>
      <c r="AP147" s="34">
        <f t="shared" si="85"/>
        <v>14.209755514114217</v>
      </c>
      <c r="AQ147" s="17">
        <f t="shared" si="86"/>
        <v>0.29153126616582026</v>
      </c>
      <c r="AR147" s="14">
        <f t="shared" si="87"/>
        <v>-0.77639043778779493</v>
      </c>
      <c r="AY147" s="93"/>
      <c r="AZ147" s="10"/>
      <c r="BF147" s="10"/>
      <c r="BG147" s="10"/>
      <c r="BH147" s="10"/>
      <c r="BJ147" s="10"/>
      <c r="BK147" s="122"/>
      <c r="BL147" s="122"/>
      <c r="BM147" s="49"/>
      <c r="BN147" s="49"/>
      <c r="BO147" s="49"/>
      <c r="BP147" s="50"/>
      <c r="BQ147" s="50"/>
      <c r="BR147" s="50"/>
      <c r="BS147" s="91"/>
      <c r="BT147" s="50"/>
      <c r="BU147" s="50"/>
      <c r="BV147" s="50"/>
      <c r="BW147" s="51"/>
      <c r="BX147" s="50"/>
      <c r="BY147" s="50"/>
      <c r="BZ147" s="54"/>
      <c r="CA147" s="54"/>
      <c r="CB147" s="54"/>
      <c r="CC147" s="54"/>
      <c r="CD147" s="54"/>
      <c r="CE147" s="54"/>
      <c r="CF147" s="54"/>
      <c r="CG147" s="51"/>
      <c r="CH147" s="50"/>
      <c r="CI147" s="50"/>
      <c r="CJ147" s="49"/>
      <c r="CK147" s="49"/>
      <c r="CL147" s="49"/>
      <c r="CM147" s="66"/>
      <c r="CN147" s="66"/>
      <c r="CO147" s="66"/>
      <c r="CP147" s="66"/>
      <c r="CQ147" s="66"/>
      <c r="CR147" s="66"/>
      <c r="CS147" s="66"/>
      <c r="CT147" s="49"/>
      <c r="CU147" s="55"/>
      <c r="CV147" s="55"/>
      <c r="CW147" s="55"/>
      <c r="CX147" s="55"/>
      <c r="CY147" s="50"/>
      <c r="CZ147" s="55"/>
      <c r="DA147" s="55"/>
      <c r="DB147" s="56"/>
      <c r="DC147" s="57"/>
      <c r="DD147" s="57"/>
      <c r="DE147" s="57"/>
      <c r="DF147" s="57"/>
      <c r="DG147" s="57"/>
      <c r="DH147" s="57"/>
      <c r="DI147" s="58"/>
      <c r="DJ147" s="54"/>
      <c r="DK147" s="56"/>
      <c r="DL147" s="49"/>
      <c r="DM147" s="49"/>
      <c r="DN147" s="49"/>
      <c r="DO147" s="56"/>
      <c r="DP147" s="56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81"/>
      <c r="ED147" s="81"/>
      <c r="EE147" s="81"/>
      <c r="EF147" s="81"/>
      <c r="EG147" s="81"/>
      <c r="EH147" s="81"/>
      <c r="EI147" s="81"/>
      <c r="EJ147" s="81"/>
      <c r="EK147" s="81"/>
      <c r="EL147" s="81"/>
      <c r="EM147" s="81"/>
      <c r="EN147" s="81"/>
      <c r="EO147" s="81"/>
      <c r="EP147" s="81"/>
      <c r="EQ147" s="81"/>
      <c r="ER147" s="81"/>
      <c r="ES147" s="81"/>
      <c r="ET147" s="81"/>
      <c r="EU147" s="81"/>
      <c r="EV147" s="81"/>
      <c r="EW147" s="81"/>
      <c r="EX147" s="81"/>
      <c r="EY147" s="81"/>
      <c r="EZ147" s="81"/>
      <c r="FA147" s="81"/>
      <c r="FB147" s="81"/>
      <c r="FC147" s="81"/>
      <c r="FD147" s="81"/>
      <c r="FE147" s="81"/>
      <c r="FF147" s="81"/>
      <c r="FG147" s="81"/>
    </row>
    <row r="148" spans="1:163">
      <c r="A148" s="2">
        <v>10</v>
      </c>
      <c r="B148" s="1" t="s">
        <v>122</v>
      </c>
      <c r="C148" s="133">
        <v>43780</v>
      </c>
      <c r="D148" s="1" t="s">
        <v>125</v>
      </c>
      <c r="E148" s="6" t="s">
        <v>85</v>
      </c>
      <c r="F148" s="1"/>
      <c r="G148" s="6" t="s">
        <v>86</v>
      </c>
      <c r="H148" s="6" t="s">
        <v>121</v>
      </c>
      <c r="I148" s="135">
        <v>29</v>
      </c>
      <c r="J148" s="1">
        <v>26</v>
      </c>
      <c r="K148" s="1">
        <v>366</v>
      </c>
      <c r="L148" s="1">
        <v>1</v>
      </c>
      <c r="M148" s="1">
        <v>415</v>
      </c>
      <c r="N148" s="1">
        <v>1</v>
      </c>
      <c r="O148" t="str">
        <f t="shared" si="60"/>
        <v>Indianapolis Colts</v>
      </c>
      <c r="P148" t="str">
        <f t="shared" si="61"/>
        <v>Jacksonville Jaguars</v>
      </c>
      <c r="Q148">
        <f t="shared" si="62"/>
        <v>29</v>
      </c>
      <c r="R148">
        <f t="shared" si="63"/>
        <v>26</v>
      </c>
      <c r="S148" s="132">
        <f t="shared" si="64"/>
        <v>43780</v>
      </c>
      <c r="T148" s="83" t="str">
        <f t="shared" si="65"/>
        <v>Jacksonville Jaguars</v>
      </c>
      <c r="U148" s="84">
        <f t="shared" si="66"/>
        <v>26</v>
      </c>
      <c r="V148" s="83" t="str">
        <f t="shared" si="67"/>
        <v>Indianapolis Colts</v>
      </c>
      <c r="W148" s="84">
        <f t="shared" si="68"/>
        <v>29</v>
      </c>
      <c r="X148" s="83">
        <f t="shared" si="69"/>
        <v>55</v>
      </c>
      <c r="Y148" s="84">
        <f t="shared" si="70"/>
        <v>3</v>
      </c>
      <c r="Z148" s="85">
        <f t="shared" si="71"/>
        <v>1.2191660001249331</v>
      </c>
      <c r="AA148" s="86">
        <f t="shared" si="72"/>
        <v>0.77191674763930029</v>
      </c>
      <c r="AB148" s="8">
        <f t="shared" si="73"/>
        <v>0.74517405583067475</v>
      </c>
      <c r="AC148" s="34">
        <f t="shared" si="74"/>
        <v>32.718201837421667</v>
      </c>
      <c r="AD148" s="18">
        <f t="shared" si="75"/>
        <v>13.825024903805859</v>
      </c>
      <c r="AE148" s="85">
        <f t="shared" si="76"/>
        <v>0.33570771052589565</v>
      </c>
      <c r="AF148" s="8">
        <f t="shared" si="77"/>
        <v>0.58314749918796316</v>
      </c>
      <c r="AG148" s="8">
        <f t="shared" si="78"/>
        <v>0.20995217273739775</v>
      </c>
      <c r="AH148" s="34">
        <f t="shared" si="79"/>
        <v>24.555660593658605</v>
      </c>
      <c r="AI148" s="18">
        <f t="shared" si="80"/>
        <v>2.0861163207106146</v>
      </c>
      <c r="AJ148" s="18">
        <f t="shared" si="81"/>
        <v>8.1625412437630622</v>
      </c>
      <c r="AK148" s="18">
        <f t="shared" si="82"/>
        <v>7.1974843591702635</v>
      </c>
      <c r="AL148" s="8">
        <f t="shared" si="83"/>
        <v>1</v>
      </c>
      <c r="AM148" s="48">
        <f t="shared" si="88"/>
        <v>1</v>
      </c>
      <c r="AN148" s="48">
        <f t="shared" si="89"/>
        <v>1</v>
      </c>
      <c r="AO148" s="19">
        <f t="shared" si="84"/>
        <v>0.72460612044823636</v>
      </c>
      <c r="AP148" s="34">
        <f t="shared" si="85"/>
        <v>4.1974843591702635</v>
      </c>
      <c r="AQ148" s="17">
        <f t="shared" si="86"/>
        <v>7.5841788894571299E-2</v>
      </c>
      <c r="AR148" s="14">
        <f t="shared" si="87"/>
        <v>-0.32212705389904062</v>
      </c>
      <c r="AY148" s="93"/>
      <c r="AZ148" s="10"/>
      <c r="BF148" s="10"/>
      <c r="BG148" s="10"/>
      <c r="BH148" s="10"/>
      <c r="BJ148" s="10"/>
      <c r="BK148" s="122"/>
      <c r="BL148" s="122"/>
      <c r="BM148" s="49"/>
      <c r="BN148" s="49"/>
      <c r="BO148" s="49"/>
      <c r="BP148" s="50"/>
      <c r="BQ148" s="50"/>
      <c r="BR148" s="50"/>
      <c r="BS148" s="91"/>
      <c r="BT148" s="50"/>
      <c r="BU148" s="50"/>
      <c r="BV148" s="50"/>
      <c r="BW148" s="51"/>
      <c r="BX148" s="50"/>
      <c r="BY148" s="50"/>
      <c r="BZ148" s="54"/>
      <c r="CA148" s="54"/>
      <c r="CB148" s="54"/>
      <c r="CC148" s="54"/>
      <c r="CD148" s="54"/>
      <c r="CE148" s="54"/>
      <c r="CF148" s="54"/>
      <c r="CG148" s="51"/>
      <c r="CH148" s="50"/>
      <c r="CI148" s="50"/>
      <c r="CJ148" s="49"/>
      <c r="CK148" s="49"/>
      <c r="CL148" s="49"/>
      <c r="CM148" s="66"/>
      <c r="CN148" s="66"/>
      <c r="CO148" s="66"/>
      <c r="CP148" s="66"/>
      <c r="CQ148" s="66"/>
      <c r="CR148" s="66"/>
      <c r="CS148" s="66"/>
      <c r="CT148" s="49"/>
      <c r="CU148" s="55"/>
      <c r="CV148" s="55"/>
      <c r="CW148" s="55"/>
      <c r="CX148" s="55"/>
      <c r="CY148" s="50"/>
      <c r="CZ148" s="55"/>
      <c r="DA148" s="55"/>
      <c r="DB148" s="56"/>
      <c r="DC148" s="57"/>
      <c r="DD148" s="57"/>
      <c r="DE148" s="57"/>
      <c r="DF148" s="57"/>
      <c r="DG148" s="57"/>
      <c r="DH148" s="57"/>
      <c r="DI148" s="58"/>
      <c r="DJ148" s="54"/>
      <c r="DK148" s="56"/>
      <c r="DL148" s="49"/>
      <c r="DM148" s="49"/>
      <c r="DN148" s="49"/>
      <c r="DO148" s="56"/>
      <c r="DP148" s="56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81"/>
      <c r="ED148" s="81"/>
      <c r="EE148" s="81"/>
      <c r="EF148" s="81"/>
      <c r="EG148" s="81"/>
      <c r="EH148" s="81"/>
      <c r="EI148" s="81"/>
      <c r="EJ148" s="81"/>
      <c r="EK148" s="81"/>
      <c r="EL148" s="81"/>
      <c r="EM148" s="81"/>
      <c r="EN148" s="81"/>
      <c r="EO148" s="81"/>
      <c r="EP148" s="81"/>
      <c r="EQ148" s="81"/>
      <c r="ER148" s="81"/>
      <c r="ES148" s="81"/>
      <c r="ET148" s="81"/>
      <c r="EU148" s="81"/>
      <c r="EV148" s="81"/>
      <c r="EW148" s="81"/>
      <c r="EX148" s="81"/>
      <c r="EY148" s="81"/>
      <c r="EZ148" s="81"/>
      <c r="FA148" s="81"/>
      <c r="FB148" s="81"/>
      <c r="FC148" s="81"/>
      <c r="FD148" s="81"/>
      <c r="FE148" s="81"/>
      <c r="FF148" s="81"/>
      <c r="FG148" s="81"/>
    </row>
    <row r="149" spans="1:163">
      <c r="A149" s="2">
        <v>10</v>
      </c>
      <c r="B149" s="1" t="s">
        <v>122</v>
      </c>
      <c r="C149" s="133">
        <v>43780</v>
      </c>
      <c r="D149" s="1" t="s">
        <v>125</v>
      </c>
      <c r="E149" s="6" t="s">
        <v>93</v>
      </c>
      <c r="F149" s="1" t="s">
        <v>10</v>
      </c>
      <c r="G149" s="6" t="s">
        <v>78</v>
      </c>
      <c r="H149" s="6" t="s">
        <v>121</v>
      </c>
      <c r="I149" s="135">
        <v>51</v>
      </c>
      <c r="J149" s="1">
        <v>14</v>
      </c>
      <c r="K149" s="1">
        <v>509</v>
      </c>
      <c r="L149" s="1">
        <v>0</v>
      </c>
      <c r="M149" s="1">
        <v>284</v>
      </c>
      <c r="N149" s="1">
        <v>2</v>
      </c>
      <c r="O149" t="str">
        <f t="shared" si="60"/>
        <v>Cincinnati Bengals</v>
      </c>
      <c r="P149" t="str">
        <f t="shared" si="61"/>
        <v>New Orleans Saints</v>
      </c>
      <c r="Q149">
        <f t="shared" si="62"/>
        <v>14</v>
      </c>
      <c r="R149">
        <f t="shared" si="63"/>
        <v>51</v>
      </c>
      <c r="S149" s="132">
        <f t="shared" si="64"/>
        <v>43780</v>
      </c>
      <c r="T149" s="83" t="str">
        <f t="shared" si="65"/>
        <v>New Orleans Saints</v>
      </c>
      <c r="U149" s="84">
        <f t="shared" si="66"/>
        <v>51</v>
      </c>
      <c r="V149" s="83" t="str">
        <f t="shared" si="67"/>
        <v>Cincinnati Bengals</v>
      </c>
      <c r="W149" s="84">
        <f t="shared" si="68"/>
        <v>14</v>
      </c>
      <c r="X149" s="83">
        <f t="shared" si="69"/>
        <v>65</v>
      </c>
      <c r="Y149" s="84">
        <f t="shared" si="70"/>
        <v>-37</v>
      </c>
      <c r="Z149" s="85">
        <f t="shared" si="71"/>
        <v>-1.7515640735616351</v>
      </c>
      <c r="AA149" s="86">
        <f t="shared" si="72"/>
        <v>0.14785003122181983</v>
      </c>
      <c r="AB149" s="8">
        <f t="shared" si="73"/>
        <v>-1.0456989181905736</v>
      </c>
      <c r="AC149" s="34">
        <f t="shared" si="74"/>
        <v>14.145054127667366</v>
      </c>
      <c r="AD149" s="18">
        <f t="shared" si="75"/>
        <v>2.1040699953340652E-2</v>
      </c>
      <c r="AE149" s="85">
        <f t="shared" si="76"/>
        <v>0.94234430793253676</v>
      </c>
      <c r="AF149" s="8">
        <f t="shared" si="77"/>
        <v>0.71957295337545468</v>
      </c>
      <c r="AG149" s="8">
        <f t="shared" si="78"/>
        <v>0.58157335714659619</v>
      </c>
      <c r="AH149" s="34">
        <f t="shared" si="79"/>
        <v>28.273888262745679</v>
      </c>
      <c r="AI149" s="18">
        <f t="shared" si="80"/>
        <v>516.4761546941686</v>
      </c>
      <c r="AJ149" s="18">
        <f t="shared" si="81"/>
        <v>-14.128834135078312</v>
      </c>
      <c r="AK149" s="18">
        <f t="shared" si="82"/>
        <v>-13.470174589676628</v>
      </c>
      <c r="AL149" s="8">
        <f t="shared" si="83"/>
        <v>0</v>
      </c>
      <c r="AM149" s="48">
        <f t="shared" si="88"/>
        <v>0</v>
      </c>
      <c r="AN149" s="48">
        <f t="shared" si="89"/>
        <v>1</v>
      </c>
      <c r="AO149" s="19">
        <f t="shared" si="84"/>
        <v>0.13210269279841236</v>
      </c>
      <c r="AP149" s="34">
        <f t="shared" si="85"/>
        <v>23.529825410323372</v>
      </c>
      <c r="AQ149" s="17">
        <f t="shared" si="86"/>
        <v>1.7451121444591707E-2</v>
      </c>
      <c r="AR149" s="14">
        <f t="shared" si="87"/>
        <v>-0.14168188099651888</v>
      </c>
      <c r="AY149" s="93"/>
      <c r="AZ149" s="10"/>
      <c r="BF149" s="10"/>
      <c r="BG149" s="10"/>
      <c r="BH149" s="10"/>
      <c r="BJ149" s="10"/>
      <c r="BK149" s="122"/>
      <c r="BL149" s="122"/>
      <c r="BM149" s="49"/>
      <c r="BN149" s="49"/>
      <c r="BO149" s="49"/>
      <c r="BP149" s="50"/>
      <c r="BQ149" s="50"/>
      <c r="BR149" s="50"/>
      <c r="BS149" s="91"/>
      <c r="BT149" s="50"/>
      <c r="BU149" s="50"/>
      <c r="BV149" s="50"/>
      <c r="BW149" s="51"/>
      <c r="BX149" s="50"/>
      <c r="BY149" s="50"/>
      <c r="BZ149" s="54"/>
      <c r="CA149" s="54"/>
      <c r="CB149" s="54"/>
      <c r="CC149" s="54"/>
      <c r="CD149" s="54"/>
      <c r="CE149" s="54"/>
      <c r="CF149" s="54"/>
      <c r="CG149" s="51"/>
      <c r="CH149" s="50"/>
      <c r="CI149" s="50"/>
      <c r="CJ149" s="49"/>
      <c r="CK149" s="49"/>
      <c r="CL149" s="49"/>
      <c r="CM149" s="66"/>
      <c r="CN149" s="66"/>
      <c r="CO149" s="66"/>
      <c r="CP149" s="66"/>
      <c r="CQ149" s="66"/>
      <c r="CR149" s="66"/>
      <c r="CS149" s="66"/>
      <c r="CT149" s="49"/>
      <c r="CU149" s="55"/>
      <c r="CV149" s="55"/>
      <c r="CW149" s="55"/>
      <c r="CX149" s="55"/>
      <c r="CY149" s="50"/>
      <c r="CZ149" s="55"/>
      <c r="DA149" s="55"/>
      <c r="DB149" s="56"/>
      <c r="DC149" s="57"/>
      <c r="DD149" s="57"/>
      <c r="DE149" s="57"/>
      <c r="DF149" s="57"/>
      <c r="DG149" s="57"/>
      <c r="DH149" s="57"/>
      <c r="DI149" s="58"/>
      <c r="DJ149" s="54"/>
      <c r="DK149" s="56"/>
      <c r="DL149" s="49"/>
      <c r="DM149" s="49"/>
      <c r="DN149" s="49"/>
      <c r="DO149" s="56"/>
      <c r="DP149" s="56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81"/>
      <c r="ED149" s="81"/>
      <c r="EE149" s="81"/>
      <c r="EF149" s="81"/>
      <c r="EG149" s="81"/>
      <c r="EH149" s="81"/>
      <c r="EI149" s="81"/>
      <c r="EJ149" s="81"/>
      <c r="EK149" s="81"/>
      <c r="EL149" s="81"/>
      <c r="EM149" s="81"/>
      <c r="EN149" s="81"/>
      <c r="EO149" s="81"/>
      <c r="EP149" s="81"/>
      <c r="EQ149" s="81"/>
      <c r="ER149" s="81"/>
      <c r="ES149" s="81"/>
      <c r="ET149" s="81"/>
      <c r="EU149" s="81"/>
      <c r="EV149" s="81"/>
      <c r="EW149" s="81"/>
      <c r="EX149" s="81"/>
      <c r="EY149" s="81"/>
      <c r="EZ149" s="81"/>
      <c r="FA149" s="81"/>
      <c r="FB149" s="81"/>
      <c r="FC149" s="81"/>
      <c r="FD149" s="81"/>
      <c r="FE149" s="81"/>
      <c r="FF149" s="81"/>
      <c r="FG149" s="81"/>
    </row>
    <row r="150" spans="1:163">
      <c r="A150" s="2">
        <v>10</v>
      </c>
      <c r="B150" s="1" t="s">
        <v>122</v>
      </c>
      <c r="C150" s="133">
        <v>43780</v>
      </c>
      <c r="D150" s="1" t="s">
        <v>125</v>
      </c>
      <c r="E150" s="6" t="s">
        <v>79</v>
      </c>
      <c r="F150" s="1"/>
      <c r="G150" s="6" t="s">
        <v>73</v>
      </c>
      <c r="H150" s="6" t="s">
        <v>121</v>
      </c>
      <c r="I150" s="135">
        <v>28</v>
      </c>
      <c r="J150" s="1">
        <v>16</v>
      </c>
      <c r="K150" s="1">
        <v>427</v>
      </c>
      <c r="L150" s="1">
        <v>1</v>
      </c>
      <c r="M150" s="1">
        <v>382</v>
      </c>
      <c r="N150" s="1">
        <v>2</v>
      </c>
      <c r="O150" t="str">
        <f t="shared" si="60"/>
        <v>Cleveland Browns</v>
      </c>
      <c r="P150" t="str">
        <f t="shared" si="61"/>
        <v>Atlanta Falcons</v>
      </c>
      <c r="Q150">
        <f t="shared" si="62"/>
        <v>28</v>
      </c>
      <c r="R150">
        <f t="shared" si="63"/>
        <v>16</v>
      </c>
      <c r="S150" s="132">
        <f t="shared" si="64"/>
        <v>43780</v>
      </c>
      <c r="T150" s="83" t="str">
        <f t="shared" si="65"/>
        <v>Atlanta Falcons</v>
      </c>
      <c r="U150" s="84">
        <f t="shared" si="66"/>
        <v>16</v>
      </c>
      <c r="V150" s="83" t="str">
        <f t="shared" si="67"/>
        <v>Cleveland Browns</v>
      </c>
      <c r="W150" s="84">
        <f t="shared" si="68"/>
        <v>28</v>
      </c>
      <c r="X150" s="83">
        <f t="shared" si="69"/>
        <v>44</v>
      </c>
      <c r="Y150" s="84">
        <f t="shared" si="70"/>
        <v>12</v>
      </c>
      <c r="Z150" s="85">
        <f t="shared" si="71"/>
        <v>-0.88783187390779505</v>
      </c>
      <c r="AA150" s="86">
        <f t="shared" si="72"/>
        <v>0.29155745510431763</v>
      </c>
      <c r="AB150" s="8">
        <f t="shared" si="73"/>
        <v>-0.54884050528993256</v>
      </c>
      <c r="AC150" s="34">
        <f t="shared" si="74"/>
        <v>19.297973864300907</v>
      </c>
      <c r="AD150" s="18">
        <f t="shared" si="75"/>
        <v>75.725258866390092</v>
      </c>
      <c r="AE150" s="85">
        <f t="shared" si="76"/>
        <v>-0.88979001224732834</v>
      </c>
      <c r="AF150" s="8">
        <f t="shared" si="77"/>
        <v>0.29115316343532804</v>
      </c>
      <c r="AG150" s="8">
        <f t="shared" si="78"/>
        <v>-0.55001902173503581</v>
      </c>
      <c r="AH150" s="34">
        <f t="shared" si="79"/>
        <v>16.951826254965258</v>
      </c>
      <c r="AI150" s="18">
        <f t="shared" si="80"/>
        <v>0.90597321964118893</v>
      </c>
      <c r="AJ150" s="18">
        <f t="shared" si="81"/>
        <v>2.3461476093356488</v>
      </c>
      <c r="AK150" s="18">
        <f t="shared" si="82"/>
        <v>1.804760137106673</v>
      </c>
      <c r="AL150" s="8">
        <f t="shared" si="83"/>
        <v>1</v>
      </c>
      <c r="AM150" s="48">
        <f t="shared" si="88"/>
        <v>1</v>
      </c>
      <c r="AN150" s="48">
        <f t="shared" si="89"/>
        <v>1</v>
      </c>
      <c r="AO150" s="19">
        <f t="shared" si="84"/>
        <v>0.55945662516513106</v>
      </c>
      <c r="AP150" s="34">
        <f t="shared" si="85"/>
        <v>-10.195239862893327</v>
      </c>
      <c r="AQ150" s="17">
        <f t="shared" si="86"/>
        <v>0.19407846511089583</v>
      </c>
      <c r="AR150" s="14">
        <f t="shared" si="87"/>
        <v>-0.58078927851569295</v>
      </c>
      <c r="AY150" s="93"/>
      <c r="AZ150" s="10"/>
      <c r="BF150" s="10"/>
      <c r="BG150" s="10"/>
      <c r="BH150" s="10"/>
      <c r="BJ150" s="10"/>
      <c r="BK150" s="122"/>
      <c r="BL150" s="122"/>
      <c r="BM150" s="49"/>
      <c r="BN150" s="49"/>
      <c r="BO150" s="49"/>
      <c r="BP150" s="50"/>
      <c r="BQ150" s="50"/>
      <c r="BR150" s="50"/>
      <c r="BS150" s="91"/>
      <c r="BT150" s="50"/>
      <c r="BU150" s="50"/>
      <c r="BV150" s="50"/>
      <c r="BW150" s="51"/>
      <c r="BX150" s="50"/>
      <c r="BY150" s="50"/>
      <c r="BZ150" s="54"/>
      <c r="CA150" s="54"/>
      <c r="CB150" s="54"/>
      <c r="CC150" s="54"/>
      <c r="CD150" s="54"/>
      <c r="CE150" s="54"/>
      <c r="CF150" s="54"/>
      <c r="CG150" s="51"/>
      <c r="CH150" s="50"/>
      <c r="CI150" s="50"/>
      <c r="CJ150" s="49"/>
      <c r="CK150" s="49"/>
      <c r="CL150" s="49"/>
      <c r="CM150" s="66"/>
      <c r="CN150" s="66"/>
      <c r="CO150" s="66"/>
      <c r="CP150" s="66"/>
      <c r="CQ150" s="66"/>
      <c r="CR150" s="66"/>
      <c r="CS150" s="66"/>
      <c r="CT150" s="49"/>
      <c r="CU150" s="55"/>
      <c r="CV150" s="55"/>
      <c r="CW150" s="55"/>
      <c r="CX150" s="55"/>
      <c r="CY150" s="50"/>
      <c r="CZ150" s="55"/>
      <c r="DA150" s="55"/>
      <c r="DB150" s="56"/>
      <c r="DC150" s="57"/>
      <c r="DD150" s="57"/>
      <c r="DE150" s="57"/>
      <c r="DF150" s="57"/>
      <c r="DG150" s="57"/>
      <c r="DH150" s="57"/>
      <c r="DI150" s="58"/>
      <c r="DJ150" s="54"/>
      <c r="DK150" s="56"/>
      <c r="DL150" s="49"/>
      <c r="DM150" s="49"/>
      <c r="DN150" s="49"/>
      <c r="DO150" s="56"/>
      <c r="DP150" s="56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81"/>
      <c r="ED150" s="81"/>
      <c r="EE150" s="81"/>
      <c r="EF150" s="81"/>
      <c r="EG150" s="81"/>
      <c r="EH150" s="81"/>
      <c r="EI150" s="81"/>
      <c r="EJ150" s="81"/>
      <c r="EK150" s="81"/>
      <c r="EL150" s="81"/>
      <c r="EM150" s="81"/>
      <c r="EN150" s="81"/>
      <c r="EO150" s="81"/>
      <c r="EP150" s="81"/>
      <c r="EQ150" s="81"/>
      <c r="ER150" s="81"/>
      <c r="ES150" s="81"/>
      <c r="ET150" s="81"/>
      <c r="EU150" s="81"/>
      <c r="EV150" s="81"/>
      <c r="EW150" s="81"/>
      <c r="EX150" s="81"/>
      <c r="EY150" s="81"/>
      <c r="EZ150" s="81"/>
      <c r="FA150" s="81"/>
      <c r="FB150" s="81"/>
      <c r="FC150" s="81"/>
      <c r="FD150" s="81"/>
      <c r="FE150" s="81"/>
      <c r="FF150" s="81"/>
      <c r="FG150" s="81"/>
    </row>
    <row r="151" spans="1:163">
      <c r="A151" s="2">
        <v>10</v>
      </c>
      <c r="B151" s="1" t="s">
        <v>122</v>
      </c>
      <c r="C151" s="133">
        <v>43780</v>
      </c>
      <c r="D151" s="1" t="s">
        <v>125</v>
      </c>
      <c r="E151" s="6" t="s">
        <v>77</v>
      </c>
      <c r="F151" s="1"/>
      <c r="G151" s="6" t="s">
        <v>82</v>
      </c>
      <c r="H151" s="6" t="s">
        <v>121</v>
      </c>
      <c r="I151" s="135">
        <v>34</v>
      </c>
      <c r="J151" s="1">
        <v>22</v>
      </c>
      <c r="K151" s="1">
        <v>402</v>
      </c>
      <c r="L151" s="1">
        <v>0</v>
      </c>
      <c r="M151" s="1">
        <v>305</v>
      </c>
      <c r="N151" s="1">
        <v>3</v>
      </c>
      <c r="O151" t="str">
        <f t="shared" si="60"/>
        <v>Chicago Bears</v>
      </c>
      <c r="P151" t="str">
        <f t="shared" si="61"/>
        <v>Detroit Lions</v>
      </c>
      <c r="Q151">
        <f t="shared" si="62"/>
        <v>34</v>
      </c>
      <c r="R151">
        <f t="shared" si="63"/>
        <v>22</v>
      </c>
      <c r="S151" s="132">
        <f t="shared" si="64"/>
        <v>43780</v>
      </c>
      <c r="T151" s="83" t="str">
        <f t="shared" si="65"/>
        <v>Detroit Lions</v>
      </c>
      <c r="U151" s="84">
        <f t="shared" si="66"/>
        <v>22</v>
      </c>
      <c r="V151" s="83" t="str">
        <f t="shared" si="67"/>
        <v>Chicago Bears</v>
      </c>
      <c r="W151" s="84">
        <f t="shared" si="68"/>
        <v>34</v>
      </c>
      <c r="X151" s="83">
        <f t="shared" si="69"/>
        <v>56</v>
      </c>
      <c r="Y151" s="84">
        <f t="shared" si="70"/>
        <v>12</v>
      </c>
      <c r="Z151" s="85">
        <f t="shared" si="71"/>
        <v>0.6742836236610904</v>
      </c>
      <c r="AA151" s="86">
        <f t="shared" si="72"/>
        <v>0.66246166962268094</v>
      </c>
      <c r="AB151" s="8">
        <f t="shared" si="73"/>
        <v>0.41919084714440014</v>
      </c>
      <c r="AC151" s="34">
        <f t="shared" si="74"/>
        <v>29.337429234530177</v>
      </c>
      <c r="AD151" s="18">
        <f t="shared" si="75"/>
        <v>21.739566143013853</v>
      </c>
      <c r="AE151" s="85">
        <f t="shared" si="76"/>
        <v>-0.96291424217508592</v>
      </c>
      <c r="AF151" s="8">
        <f t="shared" si="77"/>
        <v>0.27629509460319418</v>
      </c>
      <c r="AG151" s="8">
        <f t="shared" si="78"/>
        <v>-0.59388327037423649</v>
      </c>
      <c r="AH151" s="34">
        <f t="shared" si="79"/>
        <v>16.512945830983824</v>
      </c>
      <c r="AI151" s="18">
        <f t="shared" si="80"/>
        <v>30.107763453717794</v>
      </c>
      <c r="AJ151" s="18">
        <f t="shared" si="81"/>
        <v>12.824483403546353</v>
      </c>
      <c r="AK151" s="18">
        <f t="shared" si="82"/>
        <v>11.519848007000938</v>
      </c>
      <c r="AL151" s="8">
        <f t="shared" si="83"/>
        <v>1</v>
      </c>
      <c r="AM151" s="48">
        <f t="shared" si="88"/>
        <v>1</v>
      </c>
      <c r="AN151" s="48">
        <f t="shared" si="89"/>
        <v>1</v>
      </c>
      <c r="AO151" s="19">
        <f t="shared" si="84"/>
        <v>0.83017301590806247</v>
      </c>
      <c r="AP151" s="34">
        <f t="shared" si="85"/>
        <v>-0.48015199299906186</v>
      </c>
      <c r="AQ151" s="17">
        <f t="shared" si="86"/>
        <v>2.8841204525763203E-2</v>
      </c>
      <c r="AR151" s="14">
        <f t="shared" si="87"/>
        <v>-0.18612114701350058</v>
      </c>
      <c r="AY151" s="93"/>
      <c r="AZ151" s="10"/>
      <c r="BF151" s="10"/>
      <c r="BG151" s="10"/>
      <c r="BH151" s="10"/>
      <c r="BJ151" s="10"/>
      <c r="BK151" s="122"/>
      <c r="BL151" s="122"/>
      <c r="BM151" s="49"/>
      <c r="BN151" s="49"/>
      <c r="BO151" s="49"/>
      <c r="BP151" s="50"/>
      <c r="BQ151" s="50"/>
      <c r="BR151" s="50"/>
      <c r="BS151" s="91"/>
      <c r="BT151" s="50"/>
      <c r="BU151" s="50"/>
      <c r="BV151" s="50"/>
      <c r="BW151" s="51"/>
      <c r="BX151" s="50"/>
      <c r="BY151" s="50"/>
      <c r="BZ151" s="54"/>
      <c r="CA151" s="54"/>
      <c r="CB151" s="54"/>
      <c r="CC151" s="54"/>
      <c r="CD151" s="54"/>
      <c r="CE151" s="54"/>
      <c r="CF151" s="54"/>
      <c r="CG151" s="51"/>
      <c r="CH151" s="50"/>
      <c r="CI151" s="50"/>
      <c r="CJ151" s="49"/>
      <c r="CK151" s="49"/>
      <c r="CL151" s="49"/>
      <c r="CM151" s="66"/>
      <c r="CN151" s="66"/>
      <c r="CO151" s="66"/>
      <c r="CP151" s="66"/>
      <c r="CQ151" s="66"/>
      <c r="CR151" s="66"/>
      <c r="CS151" s="66"/>
      <c r="CT151" s="49"/>
      <c r="CU151" s="55"/>
      <c r="CV151" s="55"/>
      <c r="CW151" s="55"/>
      <c r="CX151" s="55"/>
      <c r="CY151" s="50"/>
      <c r="CZ151" s="55"/>
      <c r="DA151" s="55"/>
      <c r="DB151" s="56"/>
      <c r="DC151" s="57"/>
      <c r="DD151" s="57"/>
      <c r="DE151" s="57"/>
      <c r="DF151" s="57"/>
      <c r="DG151" s="57"/>
      <c r="DH151" s="57"/>
      <c r="DI151" s="58"/>
      <c r="DJ151" s="54"/>
      <c r="DK151" s="56"/>
      <c r="DL151" s="49"/>
      <c r="DM151" s="49"/>
      <c r="DN151" s="49"/>
      <c r="DO151" s="56"/>
      <c r="DP151" s="56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81"/>
      <c r="ED151" s="81"/>
      <c r="EE151" s="81"/>
      <c r="EF151" s="81"/>
      <c r="EG151" s="81"/>
      <c r="EH151" s="81"/>
      <c r="EI151" s="81"/>
      <c r="EJ151" s="81"/>
      <c r="EK151" s="81"/>
      <c r="EL151" s="81"/>
      <c r="EM151" s="81"/>
      <c r="EN151" s="81"/>
      <c r="EO151" s="81"/>
      <c r="EP151" s="81"/>
      <c r="EQ151" s="81"/>
      <c r="ER151" s="81"/>
      <c r="ES151" s="81"/>
      <c r="ET151" s="81"/>
      <c r="EU151" s="81"/>
      <c r="EV151" s="81"/>
      <c r="EW151" s="81"/>
      <c r="EX151" s="81"/>
      <c r="EY151" s="81"/>
      <c r="EZ151" s="81"/>
      <c r="FA151" s="81"/>
      <c r="FB151" s="81"/>
      <c r="FC151" s="81"/>
      <c r="FD151" s="81"/>
      <c r="FE151" s="81"/>
      <c r="FF151" s="81"/>
      <c r="FG151" s="81"/>
    </row>
    <row r="152" spans="1:163">
      <c r="A152" s="2">
        <v>10</v>
      </c>
      <c r="B152" s="1" t="s">
        <v>126</v>
      </c>
      <c r="C152" s="133">
        <v>43781</v>
      </c>
      <c r="D152" s="1" t="s">
        <v>129</v>
      </c>
      <c r="E152" s="6" t="s">
        <v>94</v>
      </c>
      <c r="F152" s="1" t="s">
        <v>10</v>
      </c>
      <c r="G152" s="6" t="s">
        <v>99</v>
      </c>
      <c r="H152" s="6" t="s">
        <v>121</v>
      </c>
      <c r="I152" s="135">
        <v>27</v>
      </c>
      <c r="J152" s="1">
        <v>23</v>
      </c>
      <c r="K152" s="1">
        <v>277</v>
      </c>
      <c r="L152" s="1">
        <v>0</v>
      </c>
      <c r="M152" s="1">
        <v>374</v>
      </c>
      <c r="N152" s="1">
        <v>2</v>
      </c>
      <c r="O152" t="str">
        <f t="shared" si="60"/>
        <v>San Francisco 49ers</v>
      </c>
      <c r="P152" t="str">
        <f t="shared" si="61"/>
        <v>New York Giants</v>
      </c>
      <c r="Q152">
        <f t="shared" si="62"/>
        <v>23</v>
      </c>
      <c r="R152">
        <f t="shared" si="63"/>
        <v>27</v>
      </c>
      <c r="S152" s="132">
        <f t="shared" si="64"/>
        <v>43781</v>
      </c>
      <c r="T152" s="83" t="str">
        <f t="shared" si="65"/>
        <v>New York Giants</v>
      </c>
      <c r="U152" s="84">
        <f t="shared" si="66"/>
        <v>27</v>
      </c>
      <c r="V152" s="83" t="str">
        <f t="shared" si="67"/>
        <v>San Francisco 49ers</v>
      </c>
      <c r="W152" s="84">
        <f t="shared" si="68"/>
        <v>23</v>
      </c>
      <c r="X152" s="83">
        <f t="shared" si="69"/>
        <v>50</v>
      </c>
      <c r="Y152" s="84">
        <f t="shared" si="70"/>
        <v>-4</v>
      </c>
      <c r="Z152" s="85">
        <f t="shared" si="71"/>
        <v>-0.54693697419741216</v>
      </c>
      <c r="AA152" s="86">
        <f t="shared" si="72"/>
        <v>0.3665753459270531</v>
      </c>
      <c r="AB152" s="8">
        <f t="shared" si="73"/>
        <v>-0.34093742230257196</v>
      </c>
      <c r="AC152" s="34">
        <f t="shared" si="74"/>
        <v>21.454137213489815</v>
      </c>
      <c r="AD152" s="18">
        <f t="shared" si="75"/>
        <v>2.3896917547170324</v>
      </c>
      <c r="AE152" s="85">
        <f t="shared" si="76"/>
        <v>-0.15678621101322632</v>
      </c>
      <c r="AF152" s="8">
        <f t="shared" si="77"/>
        <v>0.46088354422256211</v>
      </c>
      <c r="AG152" s="8">
        <f t="shared" si="78"/>
        <v>-9.8208052451612488E-2</v>
      </c>
      <c r="AH152" s="34">
        <f t="shared" si="79"/>
        <v>21.472386754920148</v>
      </c>
      <c r="AI152" s="18">
        <f t="shared" si="80"/>
        <v>30.554508187182211</v>
      </c>
      <c r="AJ152" s="18">
        <f t="shared" si="81"/>
        <v>-1.8249541430332528E-2</v>
      </c>
      <c r="AK152" s="18">
        <f t="shared" si="82"/>
        <v>-0.38741298371565158</v>
      </c>
      <c r="AL152" s="8">
        <f t="shared" si="83"/>
        <v>0</v>
      </c>
      <c r="AM152" s="48">
        <f t="shared" si="88"/>
        <v>0</v>
      </c>
      <c r="AN152" s="48">
        <f t="shared" si="89"/>
        <v>1</v>
      </c>
      <c r="AO152" s="19">
        <f t="shared" si="84"/>
        <v>0.48719151867437405</v>
      </c>
      <c r="AP152" s="34">
        <f t="shared" si="85"/>
        <v>3.6125870162843485</v>
      </c>
      <c r="AQ152" s="17">
        <f t="shared" si="86"/>
        <v>0.23735557586824296</v>
      </c>
      <c r="AR152" s="14">
        <f t="shared" si="87"/>
        <v>-0.66785283426590814</v>
      </c>
      <c r="AY152" s="93"/>
      <c r="AZ152" s="10"/>
      <c r="BF152" s="10"/>
      <c r="BG152" s="10"/>
      <c r="BH152" s="10"/>
      <c r="BJ152" s="10"/>
      <c r="BK152" s="122"/>
      <c r="BL152" s="122"/>
      <c r="BM152" s="49"/>
      <c r="BN152" s="49"/>
      <c r="BO152" s="49"/>
      <c r="BP152" s="50"/>
      <c r="BQ152" s="50"/>
      <c r="BR152" s="50"/>
      <c r="BS152" s="91"/>
      <c r="BT152" s="50"/>
      <c r="BU152" s="50"/>
      <c r="BV152" s="50"/>
      <c r="BW152" s="51"/>
      <c r="BX152" s="50"/>
      <c r="BY152" s="50"/>
      <c r="BZ152" s="54"/>
      <c r="CA152" s="54"/>
      <c r="CB152" s="54"/>
      <c r="CC152" s="54"/>
      <c r="CD152" s="54"/>
      <c r="CE152" s="54"/>
      <c r="CF152" s="54"/>
      <c r="CG152" s="51"/>
      <c r="CH152" s="50"/>
      <c r="CI152" s="50"/>
      <c r="CJ152" s="49"/>
      <c r="CK152" s="49"/>
      <c r="CL152" s="49"/>
      <c r="CM152" s="66"/>
      <c r="CN152" s="66"/>
      <c r="CO152" s="66"/>
      <c r="CP152" s="66"/>
      <c r="CQ152" s="66"/>
      <c r="CR152" s="66"/>
      <c r="CS152" s="66"/>
      <c r="CT152" s="49"/>
      <c r="CU152" s="55"/>
      <c r="CV152" s="55"/>
      <c r="CW152" s="55"/>
      <c r="CX152" s="55"/>
      <c r="CY152" s="50"/>
      <c r="CZ152" s="55"/>
      <c r="DA152" s="55"/>
      <c r="DB152" s="56"/>
      <c r="DC152" s="57"/>
      <c r="DD152" s="57"/>
      <c r="DE152" s="57"/>
      <c r="DF152" s="57"/>
      <c r="DG152" s="57"/>
      <c r="DH152" s="57"/>
      <c r="DI152" s="58"/>
      <c r="DJ152" s="54"/>
      <c r="DK152" s="56"/>
      <c r="DL152" s="49"/>
      <c r="DM152" s="49"/>
      <c r="DN152" s="49"/>
      <c r="DO152" s="56"/>
      <c r="DP152" s="56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81"/>
      <c r="ED152" s="81"/>
      <c r="EE152" s="81"/>
      <c r="EF152" s="81"/>
      <c r="EG152" s="81"/>
      <c r="EH152" s="81"/>
      <c r="EI152" s="81"/>
      <c r="EJ152" s="81"/>
      <c r="EK152" s="81"/>
      <c r="EL152" s="81"/>
      <c r="EM152" s="81"/>
      <c r="EN152" s="81"/>
      <c r="EO152" s="81"/>
      <c r="EP152" s="81"/>
      <c r="EQ152" s="81"/>
      <c r="ER152" s="81"/>
      <c r="ES152" s="81"/>
      <c r="ET152" s="81"/>
      <c r="EU152" s="81"/>
      <c r="EV152" s="81"/>
      <c r="EW152" s="81"/>
      <c r="EX152" s="81"/>
      <c r="EY152" s="81"/>
      <c r="EZ152" s="81"/>
      <c r="FA152" s="81"/>
      <c r="FB152" s="81"/>
      <c r="FC152" s="81"/>
      <c r="FD152" s="81"/>
      <c r="FE152" s="81"/>
      <c r="FF152" s="81"/>
      <c r="FG152" s="81"/>
    </row>
    <row r="153" spans="1:163">
      <c r="A153" s="2">
        <v>11</v>
      </c>
      <c r="B153" s="1" t="s">
        <v>119</v>
      </c>
      <c r="C153" s="133">
        <v>43784</v>
      </c>
      <c r="D153" s="1" t="s">
        <v>120</v>
      </c>
      <c r="E153" s="6" t="s">
        <v>100</v>
      </c>
      <c r="F153" s="1"/>
      <c r="G153" s="6" t="s">
        <v>83</v>
      </c>
      <c r="H153" s="6" t="s">
        <v>121</v>
      </c>
      <c r="I153" s="135">
        <v>27</v>
      </c>
      <c r="J153" s="1">
        <v>24</v>
      </c>
      <c r="K153" s="1">
        <v>378</v>
      </c>
      <c r="L153" s="1">
        <v>1</v>
      </c>
      <c r="M153" s="1">
        <v>359</v>
      </c>
      <c r="N153" s="1">
        <v>0</v>
      </c>
      <c r="O153" t="str">
        <f t="shared" si="60"/>
        <v>Seattle Seahawks</v>
      </c>
      <c r="P153" t="str">
        <f t="shared" si="61"/>
        <v>Green Bay Packers</v>
      </c>
      <c r="Q153">
        <f t="shared" si="62"/>
        <v>27</v>
      </c>
      <c r="R153">
        <f t="shared" si="63"/>
        <v>24</v>
      </c>
      <c r="S153" s="132">
        <f t="shared" si="64"/>
        <v>43784</v>
      </c>
      <c r="T153" s="83" t="str">
        <f t="shared" si="65"/>
        <v>Green Bay Packers</v>
      </c>
      <c r="U153" s="84">
        <f t="shared" si="66"/>
        <v>24</v>
      </c>
      <c r="V153" s="83" t="str">
        <f t="shared" si="67"/>
        <v>Seattle Seahawks</v>
      </c>
      <c r="W153" s="84">
        <f t="shared" si="68"/>
        <v>27</v>
      </c>
      <c r="X153" s="83">
        <f t="shared" si="69"/>
        <v>51</v>
      </c>
      <c r="Y153" s="84">
        <f t="shared" si="70"/>
        <v>3</v>
      </c>
      <c r="Z153" s="85">
        <f t="shared" si="71"/>
        <v>1.0096992602045121</v>
      </c>
      <c r="AA153" s="86">
        <f t="shared" si="72"/>
        <v>0.73296128985234499</v>
      </c>
      <c r="AB153" s="8">
        <f t="shared" si="73"/>
        <v>0.62179386595090547</v>
      </c>
      <c r="AC153" s="34">
        <f t="shared" si="74"/>
        <v>31.438625605976846</v>
      </c>
      <c r="AD153" s="18">
        <f t="shared" si="75"/>
        <v>19.701397270033318</v>
      </c>
      <c r="AE153" s="85">
        <f t="shared" si="76"/>
        <v>-0.20236952669527963</v>
      </c>
      <c r="AF153" s="8">
        <f t="shared" si="77"/>
        <v>0.44957957508246288</v>
      </c>
      <c r="AG153" s="8">
        <f t="shared" si="78"/>
        <v>-0.12672362041626223</v>
      </c>
      <c r="AH153" s="34">
        <f t="shared" si="79"/>
        <v>21.187076395193333</v>
      </c>
      <c r="AI153" s="18">
        <f t="shared" si="80"/>
        <v>7.9125392064785318</v>
      </c>
      <c r="AJ153" s="18">
        <f t="shared" si="81"/>
        <v>10.251549210783512</v>
      </c>
      <c r="AK153" s="18">
        <f t="shared" si="82"/>
        <v>9.1343278006379265</v>
      </c>
      <c r="AL153" s="8">
        <f t="shared" si="83"/>
        <v>1</v>
      </c>
      <c r="AM153" s="48">
        <f t="shared" si="88"/>
        <v>1</v>
      </c>
      <c r="AN153" s="48">
        <f t="shared" si="89"/>
        <v>1</v>
      </c>
      <c r="AO153" s="19">
        <f t="shared" si="84"/>
        <v>0.77551096592845825</v>
      </c>
      <c r="AP153" s="34">
        <f t="shared" si="85"/>
        <v>6.1343278006379265</v>
      </c>
      <c r="AQ153" s="17">
        <f t="shared" si="86"/>
        <v>5.0395326418373833E-2</v>
      </c>
      <c r="AR153" s="14">
        <f t="shared" si="87"/>
        <v>-0.25423315600329038</v>
      </c>
      <c r="AY153" s="93"/>
      <c r="AZ153" s="10"/>
      <c r="BF153" s="10"/>
      <c r="BG153" s="10"/>
      <c r="BH153" s="10"/>
      <c r="BJ153" s="10"/>
      <c r="BK153" s="122"/>
      <c r="BL153" s="122"/>
      <c r="BM153" s="49"/>
      <c r="BN153" s="49"/>
      <c r="BO153" s="49"/>
      <c r="BP153" s="50"/>
      <c r="BQ153" s="50"/>
      <c r="BR153" s="50"/>
      <c r="BS153" s="91"/>
      <c r="BT153" s="50"/>
      <c r="BU153" s="50"/>
      <c r="BV153" s="50"/>
      <c r="BW153" s="51"/>
      <c r="BX153" s="50"/>
      <c r="BY153" s="50"/>
      <c r="BZ153" s="54"/>
      <c r="CA153" s="54"/>
      <c r="CB153" s="54"/>
      <c r="CC153" s="54"/>
      <c r="CD153" s="54"/>
      <c r="CE153" s="54"/>
      <c r="CF153" s="54"/>
      <c r="CG153" s="51"/>
      <c r="CH153" s="50"/>
      <c r="CI153" s="50"/>
      <c r="CJ153" s="49"/>
      <c r="CK153" s="49"/>
      <c r="CL153" s="49"/>
      <c r="CM153" s="66"/>
      <c r="CN153" s="66"/>
      <c r="CO153" s="66"/>
      <c r="CP153" s="66"/>
      <c r="CQ153" s="66"/>
      <c r="CR153" s="66"/>
      <c r="CS153" s="66"/>
      <c r="CT153" s="49"/>
      <c r="CU153" s="55"/>
      <c r="CV153" s="55"/>
      <c r="CW153" s="55"/>
      <c r="CX153" s="55"/>
      <c r="CY153" s="50"/>
      <c r="CZ153" s="55"/>
      <c r="DA153" s="55"/>
      <c r="DB153" s="56"/>
      <c r="DC153" s="57"/>
      <c r="DD153" s="57"/>
      <c r="DE153" s="57"/>
      <c r="DF153" s="57"/>
      <c r="DG153" s="57"/>
      <c r="DH153" s="57"/>
      <c r="DI153" s="58"/>
      <c r="DJ153" s="54"/>
      <c r="DK153" s="56"/>
      <c r="DL153" s="49"/>
      <c r="DM153" s="49"/>
      <c r="DN153" s="49"/>
      <c r="DO153" s="56"/>
      <c r="DP153" s="56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81"/>
      <c r="ED153" s="81"/>
      <c r="EE153" s="81"/>
      <c r="EF153" s="81"/>
      <c r="EG153" s="81"/>
      <c r="EH153" s="81"/>
      <c r="EI153" s="81"/>
      <c r="EJ153" s="81"/>
      <c r="EK153" s="81"/>
      <c r="EL153" s="81"/>
      <c r="EM153" s="81"/>
      <c r="EN153" s="81"/>
      <c r="EO153" s="81"/>
      <c r="EP153" s="81"/>
      <c r="EQ153" s="81"/>
      <c r="ER153" s="81"/>
      <c r="ES153" s="81"/>
      <c r="ET153" s="81"/>
      <c r="EU153" s="81"/>
      <c r="EV153" s="81"/>
      <c r="EW153" s="81"/>
      <c r="EX153" s="81"/>
      <c r="EY153" s="81"/>
      <c r="EZ153" s="81"/>
      <c r="FA153" s="81"/>
      <c r="FB153" s="81"/>
      <c r="FC153" s="81"/>
      <c r="FD153" s="81"/>
      <c r="FE153" s="81"/>
      <c r="FF153" s="81"/>
      <c r="FG153" s="81"/>
    </row>
    <row r="154" spans="1:163">
      <c r="A154" s="2">
        <v>11</v>
      </c>
      <c r="B154" s="1" t="s">
        <v>122</v>
      </c>
      <c r="C154" s="133">
        <v>43787</v>
      </c>
      <c r="D154" s="1" t="s">
        <v>120</v>
      </c>
      <c r="E154" s="6" t="s">
        <v>77</v>
      </c>
      <c r="F154" s="1"/>
      <c r="G154" s="6" t="s">
        <v>91</v>
      </c>
      <c r="H154" s="6" t="s">
        <v>121</v>
      </c>
      <c r="I154" s="135">
        <v>25</v>
      </c>
      <c r="J154" s="1">
        <v>20</v>
      </c>
      <c r="K154" s="1">
        <v>308</v>
      </c>
      <c r="L154" s="1">
        <v>3</v>
      </c>
      <c r="M154" s="1">
        <v>268</v>
      </c>
      <c r="N154" s="1">
        <v>3</v>
      </c>
      <c r="O154" t="str">
        <f t="shared" si="60"/>
        <v>Chicago Bears</v>
      </c>
      <c r="P154" t="str">
        <f t="shared" si="61"/>
        <v>Minnesota Vikings</v>
      </c>
      <c r="Q154">
        <f t="shared" si="62"/>
        <v>25</v>
      </c>
      <c r="R154">
        <f t="shared" si="63"/>
        <v>20</v>
      </c>
      <c r="S154" s="132">
        <f t="shared" si="64"/>
        <v>43787</v>
      </c>
      <c r="T154" s="83" t="str">
        <f t="shared" si="65"/>
        <v>Minnesota Vikings</v>
      </c>
      <c r="U154" s="84">
        <f t="shared" si="66"/>
        <v>20</v>
      </c>
      <c r="V154" s="83" t="str">
        <f t="shared" si="67"/>
        <v>Chicago Bears</v>
      </c>
      <c r="W154" s="84">
        <f t="shared" si="68"/>
        <v>25</v>
      </c>
      <c r="X154" s="83">
        <f t="shared" si="69"/>
        <v>45</v>
      </c>
      <c r="Y154" s="84">
        <f t="shared" si="70"/>
        <v>5</v>
      </c>
      <c r="Z154" s="85">
        <f t="shared" si="71"/>
        <v>0.85238085264921881</v>
      </c>
      <c r="AA154" s="86">
        <f t="shared" si="72"/>
        <v>0.70106634203745277</v>
      </c>
      <c r="AB154" s="8">
        <f t="shared" si="73"/>
        <v>0.52746989665236033</v>
      </c>
      <c r="AC154" s="34">
        <f t="shared" si="74"/>
        <v>30.460391504638835</v>
      </c>
      <c r="AD154" s="18">
        <f t="shared" si="75"/>
        <v>29.815875383931964</v>
      </c>
      <c r="AE154" s="85">
        <f t="shared" si="76"/>
        <v>-0.21022975741012073</v>
      </c>
      <c r="AF154" s="8">
        <f t="shared" si="77"/>
        <v>0.44763528039939332</v>
      </c>
      <c r="AG154" s="8">
        <f t="shared" si="78"/>
        <v>-0.13163808419904038</v>
      </c>
      <c r="AH154" s="34">
        <f t="shared" si="79"/>
        <v>21.137905099307975</v>
      </c>
      <c r="AI154" s="18">
        <f t="shared" si="80"/>
        <v>1.2948280150310927</v>
      </c>
      <c r="AJ154" s="18">
        <f t="shared" si="81"/>
        <v>9.32248640533086</v>
      </c>
      <c r="AK154" s="18">
        <f t="shared" si="82"/>
        <v>8.2729384570543942</v>
      </c>
      <c r="AL154" s="8">
        <f t="shared" si="83"/>
        <v>1</v>
      </c>
      <c r="AM154" s="48">
        <f t="shared" si="88"/>
        <v>1</v>
      </c>
      <c r="AN154" s="48">
        <f t="shared" si="89"/>
        <v>1</v>
      </c>
      <c r="AO154" s="19">
        <f t="shared" si="84"/>
        <v>0.75355565755989296</v>
      </c>
      <c r="AP154" s="34">
        <f t="shared" si="85"/>
        <v>3.2729384570543942</v>
      </c>
      <c r="AQ154" s="17">
        <f t="shared" si="86"/>
        <v>6.0734813920736749E-2</v>
      </c>
      <c r="AR154" s="14">
        <f t="shared" si="87"/>
        <v>-0.28295239826872437</v>
      </c>
      <c r="AY154" s="93"/>
      <c r="AZ154" s="10"/>
      <c r="BF154" s="10"/>
      <c r="BG154" s="10"/>
      <c r="BH154" s="10"/>
      <c r="BJ154" s="10"/>
      <c r="BK154" s="122"/>
      <c r="BL154" s="122"/>
      <c r="BM154" s="49"/>
      <c r="BN154" s="49"/>
      <c r="BO154" s="49"/>
      <c r="BP154" s="50"/>
      <c r="BQ154" s="50"/>
      <c r="BR154" s="50"/>
      <c r="BS154" s="91"/>
      <c r="BT154" s="50"/>
      <c r="BU154" s="50"/>
      <c r="BV154" s="50"/>
      <c r="BW154" s="51"/>
      <c r="BX154" s="50"/>
      <c r="BY154" s="50"/>
      <c r="BZ154" s="54"/>
      <c r="CA154" s="54"/>
      <c r="CB154" s="54"/>
      <c r="CC154" s="54"/>
      <c r="CD154" s="54"/>
      <c r="CE154" s="54"/>
      <c r="CF154" s="54"/>
      <c r="CG154" s="51"/>
      <c r="CH154" s="50"/>
      <c r="CI154" s="50"/>
      <c r="CJ154" s="49"/>
      <c r="CK154" s="49"/>
      <c r="CL154" s="49"/>
      <c r="CM154" s="66"/>
      <c r="CN154" s="66"/>
      <c r="CO154" s="66"/>
      <c r="CP154" s="66"/>
      <c r="CQ154" s="66"/>
      <c r="CR154" s="66"/>
      <c r="CS154" s="66"/>
      <c r="CT154" s="49"/>
      <c r="CU154" s="55"/>
      <c r="CV154" s="55"/>
      <c r="CW154" s="55"/>
      <c r="CX154" s="55"/>
      <c r="CY154" s="50"/>
      <c r="CZ154" s="55"/>
      <c r="DA154" s="55"/>
      <c r="DB154" s="56"/>
      <c r="DC154" s="57"/>
      <c r="DD154" s="57"/>
      <c r="DE154" s="57"/>
      <c r="DF154" s="57"/>
      <c r="DG154" s="57"/>
      <c r="DH154" s="57"/>
      <c r="DI154" s="58"/>
      <c r="DJ154" s="54"/>
      <c r="DK154" s="56"/>
      <c r="DL154" s="49"/>
      <c r="DM154" s="49"/>
      <c r="DN154" s="49"/>
      <c r="DO154" s="56"/>
      <c r="DP154" s="56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81"/>
      <c r="ED154" s="81"/>
      <c r="EE154" s="81"/>
      <c r="EF154" s="81"/>
      <c r="EG154" s="81"/>
      <c r="EH154" s="81"/>
      <c r="EI154" s="81"/>
      <c r="EJ154" s="81"/>
      <c r="EK154" s="81"/>
      <c r="EL154" s="81"/>
      <c r="EM154" s="81"/>
      <c r="EN154" s="81"/>
      <c r="EO154" s="81"/>
      <c r="EP154" s="81"/>
      <c r="EQ154" s="81"/>
      <c r="ER154" s="81"/>
      <c r="ES154" s="81"/>
      <c r="ET154" s="81"/>
      <c r="EU154" s="81"/>
      <c r="EV154" s="81"/>
      <c r="EW154" s="81"/>
      <c r="EX154" s="81"/>
      <c r="EY154" s="81"/>
      <c r="EZ154" s="81"/>
      <c r="FA154" s="81"/>
      <c r="FB154" s="81"/>
      <c r="FC154" s="81"/>
      <c r="FD154" s="81"/>
      <c r="FE154" s="81"/>
      <c r="FF154" s="81"/>
      <c r="FG154" s="81"/>
    </row>
    <row r="155" spans="1:163">
      <c r="A155" s="2">
        <v>11</v>
      </c>
      <c r="B155" s="1" t="s">
        <v>122</v>
      </c>
      <c r="C155" s="133">
        <v>43787</v>
      </c>
      <c r="D155" s="1" t="s">
        <v>123</v>
      </c>
      <c r="E155" s="6" t="s">
        <v>93</v>
      </c>
      <c r="F155" s="1"/>
      <c r="G155" s="6" t="s">
        <v>97</v>
      </c>
      <c r="H155" s="6" t="s">
        <v>121</v>
      </c>
      <c r="I155" s="135">
        <v>48</v>
      </c>
      <c r="J155" s="1">
        <v>7</v>
      </c>
      <c r="K155" s="1">
        <v>546</v>
      </c>
      <c r="L155" s="1">
        <v>0</v>
      </c>
      <c r="M155" s="1">
        <v>196</v>
      </c>
      <c r="N155" s="1">
        <v>3</v>
      </c>
      <c r="O155" t="str">
        <f t="shared" si="60"/>
        <v>New Orleans Saints</v>
      </c>
      <c r="P155" t="str">
        <f t="shared" si="61"/>
        <v>Philadelphia Eagles</v>
      </c>
      <c r="Q155">
        <f t="shared" si="62"/>
        <v>48</v>
      </c>
      <c r="R155">
        <f t="shared" si="63"/>
        <v>7</v>
      </c>
      <c r="S155" s="132">
        <f t="shared" si="64"/>
        <v>43787</v>
      </c>
      <c r="T155" s="83" t="str">
        <f t="shared" si="65"/>
        <v>Philadelphia Eagles</v>
      </c>
      <c r="U155" s="84">
        <f t="shared" si="66"/>
        <v>7</v>
      </c>
      <c r="V155" s="83" t="str">
        <f t="shared" si="67"/>
        <v>New Orleans Saints</v>
      </c>
      <c r="W155" s="84">
        <f t="shared" si="68"/>
        <v>48</v>
      </c>
      <c r="X155" s="83">
        <f t="shared" si="69"/>
        <v>55</v>
      </c>
      <c r="Y155" s="84">
        <f t="shared" si="70"/>
        <v>41</v>
      </c>
      <c r="Z155" s="85">
        <f t="shared" si="71"/>
        <v>1.8411756892529949</v>
      </c>
      <c r="AA155" s="86">
        <f t="shared" si="72"/>
        <v>0.86308769479432579</v>
      </c>
      <c r="AB155" s="8">
        <f t="shared" si="73"/>
        <v>1.0942972970083931</v>
      </c>
      <c r="AC155" s="34">
        <f t="shared" si="74"/>
        <v>36.33895977020903</v>
      </c>
      <c r="AD155" s="18">
        <f t="shared" si="75"/>
        <v>135.97985924080345</v>
      </c>
      <c r="AE155" s="85">
        <f t="shared" si="76"/>
        <v>-0.41605060639945457</v>
      </c>
      <c r="AF155" s="8">
        <f t="shared" si="77"/>
        <v>0.39746219050523596</v>
      </c>
      <c r="AG155" s="8">
        <f t="shared" si="78"/>
        <v>-0.25992142933835993</v>
      </c>
      <c r="AH155" s="34">
        <f t="shared" si="79"/>
        <v>19.854375786687179</v>
      </c>
      <c r="AI155" s="18">
        <f t="shared" si="80"/>
        <v>165.23497686536962</v>
      </c>
      <c r="AJ155" s="18">
        <f t="shared" si="81"/>
        <v>16.484583983521851</v>
      </c>
      <c r="AK155" s="18">
        <f t="shared" si="82"/>
        <v>14.913344784109274</v>
      </c>
      <c r="AL155" s="8">
        <f t="shared" si="83"/>
        <v>1</v>
      </c>
      <c r="AM155" s="48">
        <f t="shared" si="88"/>
        <v>1</v>
      </c>
      <c r="AN155" s="48">
        <f t="shared" si="89"/>
        <v>1</v>
      </c>
      <c r="AO155" s="19">
        <f t="shared" si="84"/>
        <v>0.89179432018191473</v>
      </c>
      <c r="AP155" s="34">
        <f t="shared" si="85"/>
        <v>-26.086655215890726</v>
      </c>
      <c r="AQ155" s="17">
        <f t="shared" si="86"/>
        <v>1.1708469144893985E-2</v>
      </c>
      <c r="AR155" s="14">
        <f t="shared" si="87"/>
        <v>-0.11451975574611954</v>
      </c>
      <c r="AY155" s="93"/>
      <c r="AZ155" s="10"/>
      <c r="BF155" s="10"/>
      <c r="BG155" s="10"/>
      <c r="BH155" s="10"/>
      <c r="BJ155" s="10"/>
      <c r="BK155" s="122"/>
      <c r="BL155" s="122"/>
      <c r="BM155" s="49"/>
      <c r="BN155" s="49"/>
      <c r="BO155" s="49"/>
      <c r="BP155" s="50"/>
      <c r="BQ155" s="50"/>
      <c r="BR155" s="50"/>
      <c r="BS155" s="91"/>
      <c r="BT155" s="50"/>
      <c r="BU155" s="50"/>
      <c r="BV155" s="50"/>
      <c r="BW155" s="51"/>
      <c r="BX155" s="50"/>
      <c r="BY155" s="50"/>
      <c r="BZ155" s="54"/>
      <c r="CA155" s="54"/>
      <c r="CB155" s="54"/>
      <c r="CC155" s="54"/>
      <c r="CD155" s="54"/>
      <c r="CE155" s="54"/>
      <c r="CF155" s="54"/>
      <c r="CG155" s="51"/>
      <c r="CH155" s="50"/>
      <c r="CI155" s="50"/>
      <c r="CJ155" s="49"/>
      <c r="CK155" s="49"/>
      <c r="CL155" s="49"/>
      <c r="CM155" s="66"/>
      <c r="CN155" s="66"/>
      <c r="CO155" s="66"/>
      <c r="CP155" s="66"/>
      <c r="CQ155" s="66"/>
      <c r="CR155" s="66"/>
      <c r="CS155" s="66"/>
      <c r="CT155" s="49"/>
      <c r="CU155" s="55"/>
      <c r="CV155" s="55"/>
      <c r="CW155" s="55"/>
      <c r="CX155" s="55"/>
      <c r="CY155" s="50"/>
      <c r="CZ155" s="55"/>
      <c r="DA155" s="55"/>
      <c r="DB155" s="56"/>
      <c r="DC155" s="57"/>
      <c r="DD155" s="57"/>
      <c r="DE155" s="57"/>
      <c r="DF155" s="57"/>
      <c r="DG155" s="57"/>
      <c r="DH155" s="57"/>
      <c r="DI155" s="58"/>
      <c r="DJ155" s="54"/>
      <c r="DK155" s="56"/>
      <c r="DL155" s="49"/>
      <c r="DM155" s="49"/>
      <c r="DN155" s="49"/>
      <c r="DO155" s="56"/>
      <c r="DP155" s="56"/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81"/>
      <c r="ED155" s="81"/>
      <c r="EE155" s="81"/>
      <c r="EF155" s="81"/>
      <c r="EG155" s="81"/>
      <c r="EH155" s="81"/>
      <c r="EI155" s="81"/>
      <c r="EJ155" s="81"/>
      <c r="EK155" s="81"/>
      <c r="EL155" s="81"/>
      <c r="EM155" s="81"/>
      <c r="EN155" s="81"/>
      <c r="EO155" s="81"/>
      <c r="EP155" s="81"/>
      <c r="EQ155" s="81"/>
      <c r="ER155" s="81"/>
      <c r="ES155" s="81"/>
      <c r="ET155" s="81"/>
      <c r="EU155" s="81"/>
      <c r="EV155" s="81"/>
      <c r="EW155" s="81"/>
      <c r="EX155" s="81"/>
      <c r="EY155" s="81"/>
      <c r="EZ155" s="81"/>
      <c r="FA155" s="81"/>
      <c r="FB155" s="81"/>
      <c r="FC155" s="81"/>
      <c r="FD155" s="81"/>
      <c r="FE155" s="81"/>
      <c r="FF155" s="81"/>
      <c r="FG155" s="81"/>
    </row>
    <row r="156" spans="1:163">
      <c r="A156" s="2">
        <v>11</v>
      </c>
      <c r="B156" s="1" t="s">
        <v>122</v>
      </c>
      <c r="C156" s="133">
        <v>43787</v>
      </c>
      <c r="D156" s="1" t="s">
        <v>124</v>
      </c>
      <c r="E156" s="6" t="s">
        <v>81</v>
      </c>
      <c r="F156" s="1" t="s">
        <v>10</v>
      </c>
      <c r="G156" s="6" t="s">
        <v>88</v>
      </c>
      <c r="H156" s="6" t="s">
        <v>121</v>
      </c>
      <c r="I156" s="135">
        <v>23</v>
      </c>
      <c r="J156" s="1">
        <v>22</v>
      </c>
      <c r="K156" s="1">
        <v>325</v>
      </c>
      <c r="L156" s="1">
        <v>0</v>
      </c>
      <c r="M156" s="1">
        <v>479</v>
      </c>
      <c r="N156" s="1">
        <v>2</v>
      </c>
      <c r="O156" t="str">
        <f t="shared" si="60"/>
        <v>Los Angeles Chargers</v>
      </c>
      <c r="P156" t="str">
        <f t="shared" si="61"/>
        <v>Denver Broncos</v>
      </c>
      <c r="Q156">
        <f t="shared" si="62"/>
        <v>22</v>
      </c>
      <c r="R156">
        <f t="shared" si="63"/>
        <v>23</v>
      </c>
      <c r="S156" s="132">
        <f t="shared" si="64"/>
        <v>43787</v>
      </c>
      <c r="T156" s="83" t="str">
        <f t="shared" si="65"/>
        <v>Denver Broncos</v>
      </c>
      <c r="U156" s="84">
        <f t="shared" si="66"/>
        <v>23</v>
      </c>
      <c r="V156" s="83" t="str">
        <f t="shared" si="67"/>
        <v>Los Angeles Chargers</v>
      </c>
      <c r="W156" s="84">
        <f t="shared" si="68"/>
        <v>22</v>
      </c>
      <c r="X156" s="83">
        <f t="shared" si="69"/>
        <v>45</v>
      </c>
      <c r="Y156" s="84">
        <f t="shared" si="70"/>
        <v>-1</v>
      </c>
      <c r="Z156" s="85">
        <f t="shared" si="71"/>
        <v>0.38676699459221364</v>
      </c>
      <c r="AA156" s="86">
        <f t="shared" si="72"/>
        <v>0.59550417740086292</v>
      </c>
      <c r="AB156" s="8">
        <f t="shared" si="73"/>
        <v>0.24172707962612022</v>
      </c>
      <c r="AC156" s="34">
        <f t="shared" si="74"/>
        <v>27.496952095693526</v>
      </c>
      <c r="AD156" s="18">
        <f t="shared" si="75"/>
        <v>30.216482342349451</v>
      </c>
      <c r="AE156" s="85">
        <f t="shared" si="76"/>
        <v>-0.25444040120435452</v>
      </c>
      <c r="AF156" s="8">
        <f t="shared" si="77"/>
        <v>0.43673086849494686</v>
      </c>
      <c r="AG156" s="8">
        <f t="shared" si="78"/>
        <v>-0.15926291542700816</v>
      </c>
      <c r="AH156" s="34">
        <f t="shared" si="79"/>
        <v>20.861506938667624</v>
      </c>
      <c r="AI156" s="18">
        <f t="shared" si="80"/>
        <v>4.5731525733667171</v>
      </c>
      <c r="AJ156" s="18">
        <f t="shared" si="81"/>
        <v>6.6354451570259023</v>
      </c>
      <c r="AK156" s="18">
        <f t="shared" si="82"/>
        <v>5.781622817815574</v>
      </c>
      <c r="AL156" s="8">
        <f t="shared" si="83"/>
        <v>0</v>
      </c>
      <c r="AM156" s="48">
        <f t="shared" si="88"/>
        <v>1</v>
      </c>
      <c r="AN156" s="48">
        <f t="shared" si="89"/>
        <v>0</v>
      </c>
      <c r="AO156" s="19">
        <f t="shared" si="84"/>
        <v>0.68411005684695092</v>
      </c>
      <c r="AP156" s="34">
        <f t="shared" si="85"/>
        <v>6.781622817815574</v>
      </c>
      <c r="AQ156" s="17">
        <f t="shared" si="86"/>
        <v>0.46800656987913841</v>
      </c>
      <c r="AR156" s="14">
        <f t="shared" si="87"/>
        <v>-1.1523614072204316</v>
      </c>
      <c r="AY156" s="93"/>
      <c r="AZ156" s="10"/>
      <c r="BF156" s="10"/>
      <c r="BG156" s="10"/>
      <c r="BH156" s="10"/>
      <c r="BJ156" s="10"/>
      <c r="BK156" s="122"/>
      <c r="BL156" s="122"/>
      <c r="BM156" s="49"/>
      <c r="BN156" s="49"/>
      <c r="BO156" s="49"/>
      <c r="BP156" s="50"/>
      <c r="BQ156" s="50"/>
      <c r="BR156" s="50"/>
      <c r="BS156" s="91"/>
      <c r="BT156" s="50"/>
      <c r="BU156" s="50"/>
      <c r="BV156" s="50"/>
      <c r="BW156" s="51"/>
      <c r="BX156" s="50"/>
      <c r="BY156" s="50"/>
      <c r="BZ156" s="54"/>
      <c r="CA156" s="54"/>
      <c r="CB156" s="54"/>
      <c r="CC156" s="54"/>
      <c r="CD156" s="54"/>
      <c r="CE156" s="54"/>
      <c r="CF156" s="54"/>
      <c r="CG156" s="51"/>
      <c r="CH156" s="50"/>
      <c r="CI156" s="50"/>
      <c r="CJ156" s="49"/>
      <c r="CK156" s="49"/>
      <c r="CL156" s="49"/>
      <c r="CM156" s="66"/>
      <c r="CN156" s="66"/>
      <c r="CO156" s="66"/>
      <c r="CP156" s="66"/>
      <c r="CQ156" s="66"/>
      <c r="CR156" s="66"/>
      <c r="CS156" s="66"/>
      <c r="CT156" s="49"/>
      <c r="CU156" s="55"/>
      <c r="CV156" s="55"/>
      <c r="CW156" s="55"/>
      <c r="CX156" s="55"/>
      <c r="CY156" s="50"/>
      <c r="CZ156" s="55"/>
      <c r="DA156" s="55"/>
      <c r="DB156" s="56"/>
      <c r="DC156" s="57"/>
      <c r="DD156" s="57"/>
      <c r="DE156" s="57"/>
      <c r="DF156" s="57"/>
      <c r="DG156" s="57"/>
      <c r="DH156" s="57"/>
      <c r="DI156" s="58"/>
      <c r="DJ156" s="54"/>
      <c r="DK156" s="56"/>
      <c r="DL156" s="49"/>
      <c r="DM156" s="49"/>
      <c r="DN156" s="49"/>
      <c r="DO156" s="56"/>
      <c r="DP156" s="56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81"/>
      <c r="ED156" s="81"/>
      <c r="EE156" s="81"/>
      <c r="EF156" s="81"/>
      <c r="EG156" s="81"/>
      <c r="EH156" s="81"/>
      <c r="EI156" s="81"/>
      <c r="EJ156" s="81"/>
      <c r="EK156" s="81"/>
      <c r="EL156" s="81"/>
      <c r="EM156" s="81"/>
      <c r="EN156" s="81"/>
      <c r="EO156" s="81"/>
      <c r="EP156" s="81"/>
      <c r="EQ156" s="81"/>
      <c r="ER156" s="81"/>
      <c r="ES156" s="81"/>
      <c r="ET156" s="81"/>
      <c r="EU156" s="81"/>
      <c r="EV156" s="81"/>
      <c r="EW156" s="81"/>
      <c r="EX156" s="81"/>
      <c r="EY156" s="81"/>
      <c r="EZ156" s="81"/>
      <c r="FA156" s="81"/>
      <c r="FB156" s="81"/>
      <c r="FC156" s="81"/>
      <c r="FD156" s="81"/>
      <c r="FE156" s="81"/>
      <c r="FF156" s="81"/>
      <c r="FG156" s="81"/>
    </row>
    <row r="157" spans="1:163">
      <c r="A157" s="2">
        <v>11</v>
      </c>
      <c r="B157" s="1" t="s">
        <v>122</v>
      </c>
      <c r="C157" s="133">
        <v>43787</v>
      </c>
      <c r="D157" s="1" t="s">
        <v>124</v>
      </c>
      <c r="E157" s="6" t="s">
        <v>96</v>
      </c>
      <c r="F157" s="1" t="s">
        <v>10</v>
      </c>
      <c r="G157" s="6" t="s">
        <v>72</v>
      </c>
      <c r="H157" s="6" t="s">
        <v>121</v>
      </c>
      <c r="I157" s="135">
        <v>23</v>
      </c>
      <c r="J157" s="1">
        <v>21</v>
      </c>
      <c r="K157" s="1">
        <v>325</v>
      </c>
      <c r="L157" s="1">
        <v>0</v>
      </c>
      <c r="M157" s="1">
        <v>282</v>
      </c>
      <c r="N157" s="1">
        <v>2</v>
      </c>
      <c r="O157" t="str">
        <f t="shared" si="60"/>
        <v>Arizona Cardinals</v>
      </c>
      <c r="P157" t="str">
        <f t="shared" si="61"/>
        <v>Oakland Raiders</v>
      </c>
      <c r="Q157">
        <f t="shared" si="62"/>
        <v>21</v>
      </c>
      <c r="R157">
        <f t="shared" si="63"/>
        <v>23</v>
      </c>
      <c r="S157" s="132">
        <f t="shared" si="64"/>
        <v>43787</v>
      </c>
      <c r="T157" s="83" t="str">
        <f t="shared" si="65"/>
        <v>Oakland Raiders</v>
      </c>
      <c r="U157" s="84">
        <f t="shared" si="66"/>
        <v>23</v>
      </c>
      <c r="V157" s="83" t="str">
        <f t="shared" si="67"/>
        <v>Arizona Cardinals</v>
      </c>
      <c r="W157" s="84">
        <f t="shared" si="68"/>
        <v>21</v>
      </c>
      <c r="X157" s="83">
        <f t="shared" si="69"/>
        <v>44</v>
      </c>
      <c r="Y157" s="84">
        <f t="shared" si="70"/>
        <v>-2</v>
      </c>
      <c r="Z157" s="85">
        <f t="shared" si="71"/>
        <v>-1.0286721344988941</v>
      </c>
      <c r="AA157" s="86">
        <f t="shared" si="72"/>
        <v>0.2633416195655488</v>
      </c>
      <c r="AB157" s="8">
        <f t="shared" si="73"/>
        <v>-0.63307718675899771</v>
      </c>
      <c r="AC157" s="34">
        <f t="shared" si="74"/>
        <v>18.424355048114613</v>
      </c>
      <c r="AD157" s="18">
        <f t="shared" si="75"/>
        <v>6.6339469181726773</v>
      </c>
      <c r="AE157" s="85">
        <f t="shared" si="76"/>
        <v>-0.8300722961214424</v>
      </c>
      <c r="AF157" s="8">
        <f t="shared" si="77"/>
        <v>0.30362978375846167</v>
      </c>
      <c r="AG157" s="8">
        <f t="shared" si="78"/>
        <v>-0.5139891628057367</v>
      </c>
      <c r="AH157" s="34">
        <f t="shared" si="79"/>
        <v>17.312320284919991</v>
      </c>
      <c r="AI157" s="18">
        <f t="shared" si="80"/>
        <v>32.349700541332609</v>
      </c>
      <c r="AJ157" s="18">
        <f t="shared" si="81"/>
        <v>1.1120347631946217</v>
      </c>
      <c r="AK157" s="18">
        <f t="shared" si="82"/>
        <v>0.66054077087395435</v>
      </c>
      <c r="AL157" s="8">
        <f t="shared" si="83"/>
        <v>0</v>
      </c>
      <c r="AM157" s="48">
        <f t="shared" si="88"/>
        <v>1</v>
      </c>
      <c r="AN157" s="48">
        <f t="shared" si="89"/>
        <v>0</v>
      </c>
      <c r="AO157" s="19">
        <f t="shared" si="84"/>
        <v>0.52183136035476718</v>
      </c>
      <c r="AP157" s="34">
        <f t="shared" si="85"/>
        <v>2.6605407708739541</v>
      </c>
      <c r="AQ157" s="17">
        <f t="shared" si="86"/>
        <v>0.27230796864970686</v>
      </c>
      <c r="AR157" s="14">
        <f t="shared" si="87"/>
        <v>-0.73779180610579675</v>
      </c>
      <c r="AY157" s="93"/>
      <c r="AZ157" s="10"/>
      <c r="BF157" s="10"/>
      <c r="BG157" s="10"/>
      <c r="BH157" s="10"/>
      <c r="BJ157" s="10"/>
      <c r="BK157" s="122"/>
      <c r="BL157" s="122"/>
      <c r="BM157" s="49"/>
      <c r="BN157" s="49"/>
      <c r="BO157" s="49"/>
      <c r="BP157" s="50"/>
      <c r="BQ157" s="50"/>
      <c r="BR157" s="50"/>
      <c r="BS157" s="91"/>
      <c r="BT157" s="50"/>
      <c r="BU157" s="50"/>
      <c r="BV157" s="50"/>
      <c r="BW157" s="51"/>
      <c r="BX157" s="50"/>
      <c r="BY157" s="50"/>
      <c r="BZ157" s="54"/>
      <c r="CA157" s="54"/>
      <c r="CB157" s="54"/>
      <c r="CC157" s="54"/>
      <c r="CD157" s="54"/>
      <c r="CE157" s="54"/>
      <c r="CF157" s="54"/>
      <c r="CG157" s="51"/>
      <c r="CH157" s="50"/>
      <c r="CI157" s="50"/>
      <c r="CJ157" s="49"/>
      <c r="CK157" s="49"/>
      <c r="CL157" s="49"/>
      <c r="CM157" s="66"/>
      <c r="CN157" s="66"/>
      <c r="CO157" s="66"/>
      <c r="CP157" s="66"/>
      <c r="CQ157" s="66"/>
      <c r="CR157" s="66"/>
      <c r="CS157" s="66"/>
      <c r="CT157" s="49"/>
      <c r="CU157" s="55"/>
      <c r="CV157" s="55"/>
      <c r="CW157" s="55"/>
      <c r="CX157" s="55"/>
      <c r="CY157" s="50"/>
      <c r="CZ157" s="55"/>
      <c r="DA157" s="55"/>
      <c r="DB157" s="56"/>
      <c r="DC157" s="57"/>
      <c r="DD157" s="57"/>
      <c r="DE157" s="57"/>
      <c r="DF157" s="57"/>
      <c r="DG157" s="57"/>
      <c r="DH157" s="57"/>
      <c r="DI157" s="58"/>
      <c r="DJ157" s="54"/>
      <c r="DK157" s="56"/>
      <c r="DL157" s="49"/>
      <c r="DM157" s="49"/>
      <c r="DN157" s="49"/>
      <c r="DO157" s="56"/>
      <c r="DP157" s="56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81"/>
      <c r="ED157" s="81"/>
      <c r="EE157" s="81"/>
      <c r="EF157" s="81"/>
      <c r="EG157" s="81"/>
      <c r="EH157" s="81"/>
      <c r="EI157" s="81"/>
      <c r="EJ157" s="81"/>
      <c r="EK157" s="81"/>
      <c r="EL157" s="81"/>
      <c r="EM157" s="81"/>
      <c r="EN157" s="81"/>
      <c r="EO157" s="81"/>
      <c r="EP157" s="81"/>
      <c r="EQ157" s="81"/>
      <c r="ER157" s="81"/>
      <c r="ES157" s="81"/>
      <c r="ET157" s="81"/>
      <c r="EU157" s="81"/>
      <c r="EV157" s="81"/>
      <c r="EW157" s="81"/>
      <c r="EX157" s="81"/>
      <c r="EY157" s="81"/>
      <c r="EZ157" s="81"/>
      <c r="FA157" s="81"/>
      <c r="FB157" s="81"/>
      <c r="FC157" s="81"/>
      <c r="FD157" s="81"/>
      <c r="FE157" s="81"/>
      <c r="FF157" s="81"/>
      <c r="FG157" s="81"/>
    </row>
    <row r="158" spans="1:163">
      <c r="A158" s="2">
        <v>11</v>
      </c>
      <c r="B158" s="1" t="s">
        <v>122</v>
      </c>
      <c r="C158" s="133">
        <v>43787</v>
      </c>
      <c r="D158" s="1" t="s">
        <v>125</v>
      </c>
      <c r="E158" s="6" t="s">
        <v>98</v>
      </c>
      <c r="F158" s="1" t="s">
        <v>10</v>
      </c>
      <c r="G158" s="6" t="s">
        <v>86</v>
      </c>
      <c r="H158" s="6" t="s">
        <v>121</v>
      </c>
      <c r="I158" s="135">
        <v>20</v>
      </c>
      <c r="J158" s="1">
        <v>16</v>
      </c>
      <c r="K158" s="1">
        <v>323</v>
      </c>
      <c r="L158" s="1">
        <v>3</v>
      </c>
      <c r="M158" s="1">
        <v>243</v>
      </c>
      <c r="N158" s="1">
        <v>1</v>
      </c>
      <c r="O158" t="str">
        <f t="shared" si="60"/>
        <v>Jacksonville Jaguars</v>
      </c>
      <c r="P158" t="str">
        <f t="shared" si="61"/>
        <v>Pittsburgh Steelers</v>
      </c>
      <c r="Q158">
        <f t="shared" si="62"/>
        <v>16</v>
      </c>
      <c r="R158">
        <f t="shared" si="63"/>
        <v>20</v>
      </c>
      <c r="S158" s="132">
        <f t="shared" si="64"/>
        <v>43787</v>
      </c>
      <c r="T158" s="83" t="str">
        <f t="shared" si="65"/>
        <v>Pittsburgh Steelers</v>
      </c>
      <c r="U158" s="84">
        <f t="shared" si="66"/>
        <v>20</v>
      </c>
      <c r="V158" s="83" t="str">
        <f t="shared" si="67"/>
        <v>Jacksonville Jaguars</v>
      </c>
      <c r="W158" s="84">
        <f t="shared" si="68"/>
        <v>16</v>
      </c>
      <c r="X158" s="83">
        <f t="shared" si="69"/>
        <v>36</v>
      </c>
      <c r="Y158" s="84">
        <f t="shared" si="70"/>
        <v>-4</v>
      </c>
      <c r="Z158" s="85">
        <f t="shared" si="71"/>
        <v>-1.7727785208553477</v>
      </c>
      <c r="AA158" s="86">
        <f t="shared" si="72"/>
        <v>0.14519713294641493</v>
      </c>
      <c r="AB158" s="8">
        <f t="shared" si="73"/>
        <v>-1.0572571012841987</v>
      </c>
      <c r="AC158" s="34">
        <f t="shared" si="74"/>
        <v>14.025184184366889</v>
      </c>
      <c r="AD158" s="18">
        <f t="shared" si="75"/>
        <v>3.8998975056746685</v>
      </c>
      <c r="AE158" s="85">
        <f t="shared" si="76"/>
        <v>-0.24651764849846702</v>
      </c>
      <c r="AF158" s="8">
        <f t="shared" si="77"/>
        <v>0.43868080926559838</v>
      </c>
      <c r="AG158" s="8">
        <f t="shared" si="78"/>
        <v>-0.15431468565694345</v>
      </c>
      <c r="AH158" s="34">
        <f t="shared" si="79"/>
        <v>20.911016077586346</v>
      </c>
      <c r="AI158" s="18">
        <f t="shared" si="80"/>
        <v>0.82995029362081174</v>
      </c>
      <c r="AJ158" s="18">
        <f t="shared" si="81"/>
        <v>-6.8858318932194571</v>
      </c>
      <c r="AK158" s="18">
        <f t="shared" si="82"/>
        <v>-6.7547567405581175</v>
      </c>
      <c r="AL158" s="8">
        <f t="shared" si="83"/>
        <v>0</v>
      </c>
      <c r="AM158" s="48">
        <f t="shared" si="88"/>
        <v>0</v>
      </c>
      <c r="AN158" s="48">
        <f t="shared" si="89"/>
        <v>1</v>
      </c>
      <c r="AO158" s="19">
        <f t="shared" si="84"/>
        <v>0.28777941722602651</v>
      </c>
      <c r="AP158" s="34">
        <f t="shared" si="85"/>
        <v>-2.7547567405581175</v>
      </c>
      <c r="AQ158" s="17">
        <f t="shared" si="86"/>
        <v>8.281699297895144E-2</v>
      </c>
      <c r="AR158" s="14">
        <f t="shared" si="87"/>
        <v>-0.33936760828370638</v>
      </c>
      <c r="AY158" s="93"/>
      <c r="AZ158" s="10"/>
      <c r="BF158" s="10"/>
      <c r="BG158" s="10"/>
      <c r="BH158" s="10"/>
      <c r="BJ158" s="10"/>
      <c r="BK158" s="122"/>
      <c r="BL158" s="122"/>
      <c r="BM158" s="49"/>
      <c r="BN158" s="49"/>
      <c r="BO158" s="49"/>
      <c r="BP158" s="50"/>
      <c r="BQ158" s="50"/>
      <c r="BR158" s="50"/>
      <c r="BS158" s="91"/>
      <c r="BT158" s="50"/>
      <c r="BU158" s="50"/>
      <c r="BV158" s="50"/>
      <c r="BW158" s="51"/>
      <c r="BX158" s="50"/>
      <c r="BY158" s="50"/>
      <c r="BZ158" s="54"/>
      <c r="CA158" s="54"/>
      <c r="CB158" s="54"/>
      <c r="CC158" s="54"/>
      <c r="CD158" s="54"/>
      <c r="CE158" s="54"/>
      <c r="CF158" s="54"/>
      <c r="CG158" s="51"/>
      <c r="CH158" s="50"/>
      <c r="CI158" s="50"/>
      <c r="CJ158" s="49"/>
      <c r="CK158" s="49"/>
      <c r="CL158" s="49"/>
      <c r="CM158" s="66"/>
      <c r="CN158" s="66"/>
      <c r="CO158" s="66"/>
      <c r="CP158" s="66"/>
      <c r="CQ158" s="66"/>
      <c r="CR158" s="66"/>
      <c r="CS158" s="66"/>
      <c r="CT158" s="49"/>
      <c r="CU158" s="55"/>
      <c r="CV158" s="55"/>
      <c r="CW158" s="55"/>
      <c r="CX158" s="55"/>
      <c r="CY158" s="50"/>
      <c r="CZ158" s="55"/>
      <c r="DA158" s="55"/>
      <c r="DB158" s="56"/>
      <c r="DC158" s="57"/>
      <c r="DD158" s="57"/>
      <c r="DE158" s="57"/>
      <c r="DF158" s="57"/>
      <c r="DG158" s="57"/>
      <c r="DH158" s="57"/>
      <c r="DI158" s="58"/>
      <c r="DJ158" s="54"/>
      <c r="DK158" s="56"/>
      <c r="DL158" s="49"/>
      <c r="DM158" s="49"/>
      <c r="DN158" s="49"/>
      <c r="DO158" s="56"/>
      <c r="DP158" s="56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81"/>
      <c r="ED158" s="81"/>
      <c r="EE158" s="81"/>
      <c r="EF158" s="81"/>
      <c r="EG158" s="81"/>
      <c r="EH158" s="81"/>
      <c r="EI158" s="81"/>
      <c r="EJ158" s="81"/>
      <c r="EK158" s="81"/>
      <c r="EL158" s="81"/>
      <c r="EM158" s="81"/>
      <c r="EN158" s="81"/>
      <c r="EO158" s="81"/>
      <c r="EP158" s="81"/>
      <c r="EQ158" s="81"/>
      <c r="ER158" s="81"/>
      <c r="ES158" s="81"/>
      <c r="ET158" s="81"/>
      <c r="EU158" s="81"/>
      <c r="EV158" s="81"/>
      <c r="EW158" s="81"/>
      <c r="EX158" s="81"/>
      <c r="EY158" s="81"/>
      <c r="EZ158" s="81"/>
      <c r="FA158" s="81"/>
      <c r="FB158" s="81"/>
      <c r="FC158" s="81"/>
      <c r="FD158" s="81"/>
      <c r="FE158" s="81"/>
      <c r="FF158" s="81"/>
      <c r="FG158" s="81"/>
    </row>
    <row r="159" spans="1:163">
      <c r="A159" s="2">
        <v>11</v>
      </c>
      <c r="B159" s="1" t="s">
        <v>122</v>
      </c>
      <c r="C159" s="133">
        <v>43787</v>
      </c>
      <c r="D159" s="1" t="s">
        <v>125</v>
      </c>
      <c r="E159" s="6" t="s">
        <v>94</v>
      </c>
      <c r="F159" s="1"/>
      <c r="G159" s="6" t="s">
        <v>101</v>
      </c>
      <c r="H159" s="6" t="s">
        <v>121</v>
      </c>
      <c r="I159" s="135">
        <v>38</v>
      </c>
      <c r="J159" s="1">
        <v>35</v>
      </c>
      <c r="K159" s="1">
        <v>359</v>
      </c>
      <c r="L159" s="1">
        <v>0</v>
      </c>
      <c r="M159" s="1">
        <v>510</v>
      </c>
      <c r="N159" s="1">
        <v>4</v>
      </c>
      <c r="O159" t="str">
        <f t="shared" si="60"/>
        <v>New York Giants</v>
      </c>
      <c r="P159" t="str">
        <f t="shared" si="61"/>
        <v>Tampa Bay Buccaneers</v>
      </c>
      <c r="Q159">
        <f t="shared" si="62"/>
        <v>38</v>
      </c>
      <c r="R159">
        <f t="shared" si="63"/>
        <v>35</v>
      </c>
      <c r="S159" s="132">
        <f t="shared" si="64"/>
        <v>43787</v>
      </c>
      <c r="T159" s="83" t="str">
        <f t="shared" si="65"/>
        <v>Tampa Bay Buccaneers</v>
      </c>
      <c r="U159" s="84">
        <f t="shared" si="66"/>
        <v>35</v>
      </c>
      <c r="V159" s="83" t="str">
        <f t="shared" si="67"/>
        <v>New York Giants</v>
      </c>
      <c r="W159" s="84">
        <f t="shared" si="68"/>
        <v>38</v>
      </c>
      <c r="X159" s="83">
        <f t="shared" si="69"/>
        <v>73</v>
      </c>
      <c r="Y159" s="84">
        <f t="shared" si="70"/>
        <v>3</v>
      </c>
      <c r="Z159" s="85">
        <f t="shared" si="71"/>
        <v>1.028190287955129</v>
      </c>
      <c r="AA159" s="86">
        <f t="shared" si="72"/>
        <v>0.73656489501035327</v>
      </c>
      <c r="AB159" s="8">
        <f t="shared" si="73"/>
        <v>0.63279088486879975</v>
      </c>
      <c r="AC159" s="34">
        <f t="shared" si="74"/>
        <v>31.552675714327293</v>
      </c>
      <c r="AD159" s="18">
        <f t="shared" si="75"/>
        <v>41.567990444625082</v>
      </c>
      <c r="AE159" s="85">
        <f t="shared" si="76"/>
        <v>1.1084850726840481</v>
      </c>
      <c r="AF159" s="8">
        <f t="shared" si="77"/>
        <v>0.75184657429662627</v>
      </c>
      <c r="AG159" s="8">
        <f t="shared" si="78"/>
        <v>0.68031212081835069</v>
      </c>
      <c r="AH159" s="34">
        <f t="shared" si="79"/>
        <v>29.261811498821235</v>
      </c>
      <c r="AI159" s="18">
        <f t="shared" si="80"/>
        <v>32.926807275060206</v>
      </c>
      <c r="AJ159" s="18">
        <f t="shared" si="81"/>
        <v>2.2908642155060583</v>
      </c>
      <c r="AK159" s="18">
        <f t="shared" si="82"/>
        <v>1.7535036170496254</v>
      </c>
      <c r="AL159" s="8">
        <f t="shared" si="83"/>
        <v>1</v>
      </c>
      <c r="AM159" s="48">
        <f t="shared" si="88"/>
        <v>1</v>
      </c>
      <c r="AN159" s="48">
        <f t="shared" si="89"/>
        <v>1</v>
      </c>
      <c r="AO159" s="19">
        <f t="shared" si="84"/>
        <v>0.55778004365101208</v>
      </c>
      <c r="AP159" s="34">
        <f t="shared" si="85"/>
        <v>-1.2464963829503746</v>
      </c>
      <c r="AQ159" s="17">
        <f t="shared" si="86"/>
        <v>0.19555848979330079</v>
      </c>
      <c r="AR159" s="14">
        <f t="shared" si="87"/>
        <v>-0.58379058131830119</v>
      </c>
      <c r="AY159" s="93"/>
      <c r="AZ159" s="10"/>
      <c r="BF159" s="10"/>
      <c r="BG159" s="10"/>
      <c r="BH159" s="10"/>
      <c r="BJ159" s="10"/>
      <c r="BK159" s="122"/>
      <c r="BL159" s="122"/>
      <c r="BM159" s="49"/>
      <c r="BN159" s="49"/>
      <c r="BO159" s="49"/>
      <c r="BP159" s="50"/>
      <c r="BQ159" s="50"/>
      <c r="BR159" s="50"/>
      <c r="BS159" s="91"/>
      <c r="BT159" s="50"/>
      <c r="BU159" s="50"/>
      <c r="BV159" s="50"/>
      <c r="BW159" s="51"/>
      <c r="BX159" s="50"/>
      <c r="BY159" s="50"/>
      <c r="BZ159" s="54"/>
      <c r="CA159" s="54"/>
      <c r="CB159" s="54"/>
      <c r="CC159" s="54"/>
      <c r="CD159" s="54"/>
      <c r="CE159" s="54"/>
      <c r="CF159" s="54"/>
      <c r="CG159" s="51"/>
      <c r="CH159" s="50"/>
      <c r="CI159" s="50"/>
      <c r="CJ159" s="49"/>
      <c r="CK159" s="49"/>
      <c r="CL159" s="49"/>
      <c r="CM159" s="66"/>
      <c r="CN159" s="66"/>
      <c r="CO159" s="66"/>
      <c r="CP159" s="66"/>
      <c r="CQ159" s="66"/>
      <c r="CR159" s="66"/>
      <c r="CS159" s="66"/>
      <c r="CT159" s="49"/>
      <c r="CU159" s="55"/>
      <c r="CV159" s="55"/>
      <c r="CW159" s="55"/>
      <c r="CX159" s="55"/>
      <c r="CY159" s="50"/>
      <c r="CZ159" s="55"/>
      <c r="DA159" s="55"/>
      <c r="DB159" s="56"/>
      <c r="DC159" s="57"/>
      <c r="DD159" s="57"/>
      <c r="DE159" s="57"/>
      <c r="DF159" s="57"/>
      <c r="DG159" s="57"/>
      <c r="DH159" s="57"/>
      <c r="DI159" s="58"/>
      <c r="DJ159" s="54"/>
      <c r="DK159" s="56"/>
      <c r="DL159" s="49"/>
      <c r="DM159" s="49"/>
      <c r="DN159" s="49"/>
      <c r="DO159" s="56"/>
      <c r="DP159" s="56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81"/>
      <c r="ED159" s="81"/>
      <c r="EE159" s="81"/>
      <c r="EF159" s="81"/>
      <c r="EG159" s="81"/>
      <c r="EH159" s="81"/>
      <c r="EI159" s="81"/>
      <c r="EJ159" s="81"/>
      <c r="EK159" s="81"/>
      <c r="EL159" s="81"/>
      <c r="EM159" s="81"/>
      <c r="EN159" s="81"/>
      <c r="EO159" s="81"/>
      <c r="EP159" s="81"/>
      <c r="EQ159" s="81"/>
      <c r="ER159" s="81"/>
      <c r="ES159" s="81"/>
      <c r="ET159" s="81"/>
      <c r="EU159" s="81"/>
      <c r="EV159" s="81"/>
      <c r="EW159" s="81"/>
      <c r="EX159" s="81"/>
      <c r="EY159" s="81"/>
      <c r="EZ159" s="81"/>
      <c r="FA159" s="81"/>
      <c r="FB159" s="81"/>
      <c r="FC159" s="81"/>
      <c r="FD159" s="81"/>
      <c r="FE159" s="81"/>
      <c r="FF159" s="81"/>
      <c r="FG159" s="81"/>
    </row>
    <row r="160" spans="1:163">
      <c r="A160" s="2">
        <v>11</v>
      </c>
      <c r="B160" s="1" t="s">
        <v>122</v>
      </c>
      <c r="C160" s="133">
        <v>43787</v>
      </c>
      <c r="D160" s="1" t="s">
        <v>125</v>
      </c>
      <c r="E160" s="6" t="s">
        <v>82</v>
      </c>
      <c r="F160" s="1"/>
      <c r="G160" s="6" t="s">
        <v>76</v>
      </c>
      <c r="H160" s="6" t="s">
        <v>121</v>
      </c>
      <c r="I160" s="135">
        <v>20</v>
      </c>
      <c r="J160" s="1">
        <v>19</v>
      </c>
      <c r="K160" s="1">
        <v>309</v>
      </c>
      <c r="L160" s="1">
        <v>0</v>
      </c>
      <c r="M160" s="1">
        <v>387</v>
      </c>
      <c r="N160" s="1">
        <v>1</v>
      </c>
      <c r="O160" t="str">
        <f t="shared" si="60"/>
        <v>Detroit Lions</v>
      </c>
      <c r="P160" t="str">
        <f t="shared" si="61"/>
        <v>Carolina Panthers</v>
      </c>
      <c r="Q160">
        <f t="shared" si="62"/>
        <v>20</v>
      </c>
      <c r="R160">
        <f t="shared" si="63"/>
        <v>19</v>
      </c>
      <c r="S160" s="132">
        <f t="shared" si="64"/>
        <v>43787</v>
      </c>
      <c r="T160" s="83" t="str">
        <f t="shared" si="65"/>
        <v>Carolina Panthers</v>
      </c>
      <c r="U160" s="84">
        <f t="shared" si="66"/>
        <v>19</v>
      </c>
      <c r="V160" s="83" t="str">
        <f t="shared" si="67"/>
        <v>Detroit Lions</v>
      </c>
      <c r="W160" s="84">
        <f t="shared" si="68"/>
        <v>20</v>
      </c>
      <c r="X160" s="83">
        <f t="shared" si="69"/>
        <v>39</v>
      </c>
      <c r="Y160" s="84">
        <f t="shared" si="70"/>
        <v>1</v>
      </c>
      <c r="Z160" s="85">
        <f t="shared" si="71"/>
        <v>-0.43186433920930578</v>
      </c>
      <c r="AA160" s="86">
        <f t="shared" si="72"/>
        <v>0.39368123256428023</v>
      </c>
      <c r="AB160" s="8">
        <f t="shared" si="73"/>
        <v>-0.26973716664960579</v>
      </c>
      <c r="AC160" s="34">
        <f t="shared" si="74"/>
        <v>22.19255522771974</v>
      </c>
      <c r="AD160" s="18">
        <f t="shared" si="75"/>
        <v>4.8072984266011627</v>
      </c>
      <c r="AE160" s="85">
        <f t="shared" si="76"/>
        <v>4.647882547313853E-2</v>
      </c>
      <c r="AF160" s="8">
        <f t="shared" si="77"/>
        <v>0.51161761500062619</v>
      </c>
      <c r="AG160" s="8">
        <f t="shared" si="78"/>
        <v>2.9125159410792689E-2</v>
      </c>
      <c r="AH160" s="34">
        <f t="shared" si="79"/>
        <v>22.746409580861073</v>
      </c>
      <c r="AI160" s="18">
        <f t="shared" si="80"/>
        <v>14.03558474756764</v>
      </c>
      <c r="AJ160" s="18">
        <f t="shared" si="81"/>
        <v>-0.55385435314133247</v>
      </c>
      <c r="AK160" s="18">
        <f t="shared" si="82"/>
        <v>-0.88400403705691322</v>
      </c>
      <c r="AL160" s="8">
        <f t="shared" si="83"/>
        <v>1</v>
      </c>
      <c r="AM160" s="48">
        <f t="shared" si="88"/>
        <v>0</v>
      </c>
      <c r="AN160" s="48">
        <f t="shared" si="89"/>
        <v>0</v>
      </c>
      <c r="AO160" s="19">
        <f t="shared" si="84"/>
        <v>0.47079455186866492</v>
      </c>
      <c r="AP160" s="34">
        <f t="shared" si="85"/>
        <v>-1.8840040370569131</v>
      </c>
      <c r="AQ160" s="17">
        <f t="shared" si="86"/>
        <v>0.28005840633188717</v>
      </c>
      <c r="AR160" s="14">
        <f t="shared" si="87"/>
        <v>-0.75333347573462717</v>
      </c>
      <c r="AY160" s="93"/>
      <c r="AZ160" s="10"/>
      <c r="BF160" s="10"/>
      <c r="BG160" s="10"/>
      <c r="BH160" s="10"/>
      <c r="BJ160" s="10"/>
      <c r="BK160" s="122"/>
      <c r="BL160" s="122"/>
      <c r="BM160" s="49"/>
      <c r="BN160" s="49"/>
      <c r="BO160" s="49"/>
      <c r="BP160" s="50"/>
      <c r="BQ160" s="50"/>
      <c r="BR160" s="50"/>
      <c r="BS160" s="91"/>
      <c r="BT160" s="50"/>
      <c r="BU160" s="50"/>
      <c r="BV160" s="50"/>
      <c r="BW160" s="51"/>
      <c r="BX160" s="50"/>
      <c r="BY160" s="50"/>
      <c r="BZ160" s="54"/>
      <c r="CA160" s="54"/>
      <c r="CB160" s="54"/>
      <c r="CC160" s="54"/>
      <c r="CD160" s="54"/>
      <c r="CE160" s="54"/>
      <c r="CF160" s="54"/>
      <c r="CG160" s="51"/>
      <c r="CH160" s="50"/>
      <c r="CI160" s="50"/>
      <c r="CJ160" s="49"/>
      <c r="CK160" s="49"/>
      <c r="CL160" s="49"/>
      <c r="CM160" s="66"/>
      <c r="CN160" s="66"/>
      <c r="CO160" s="66"/>
      <c r="CP160" s="66"/>
      <c r="CQ160" s="66"/>
      <c r="CR160" s="66"/>
      <c r="CS160" s="66"/>
      <c r="CT160" s="49"/>
      <c r="CU160" s="55"/>
      <c r="CV160" s="55"/>
      <c r="CW160" s="55"/>
      <c r="CX160" s="55"/>
      <c r="CY160" s="50"/>
      <c r="CZ160" s="55"/>
      <c r="DA160" s="55"/>
      <c r="DB160" s="56"/>
      <c r="DC160" s="57"/>
      <c r="DD160" s="57"/>
      <c r="DE160" s="57"/>
      <c r="DF160" s="57"/>
      <c r="DG160" s="57"/>
      <c r="DH160" s="57"/>
      <c r="DI160" s="58"/>
      <c r="DJ160" s="54"/>
      <c r="DK160" s="56"/>
      <c r="DL160" s="49"/>
      <c r="DM160" s="49"/>
      <c r="DN160" s="49"/>
      <c r="DO160" s="56"/>
      <c r="DP160" s="56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81"/>
      <c r="ED160" s="81"/>
      <c r="EE160" s="81"/>
      <c r="EF160" s="81"/>
      <c r="EG160" s="81"/>
      <c r="EH160" s="81"/>
      <c r="EI160" s="81"/>
      <c r="EJ160" s="81"/>
      <c r="EK160" s="81"/>
      <c r="EL160" s="81"/>
      <c r="EM160" s="81"/>
      <c r="EN160" s="81"/>
      <c r="EO160" s="81"/>
      <c r="EP160" s="81"/>
      <c r="EQ160" s="81"/>
      <c r="ER160" s="81"/>
      <c r="ES160" s="81"/>
      <c r="ET160" s="81"/>
      <c r="EU160" s="81"/>
      <c r="EV160" s="81"/>
      <c r="EW160" s="81"/>
      <c r="EX160" s="81"/>
      <c r="EY160" s="81"/>
      <c r="EZ160" s="81"/>
      <c r="FA160" s="81"/>
      <c r="FB160" s="81"/>
      <c r="FC160" s="81"/>
      <c r="FD160" s="81"/>
      <c r="FE160" s="81"/>
      <c r="FF160" s="81"/>
      <c r="FG160" s="81"/>
    </row>
    <row r="161" spans="1:163">
      <c r="A161" s="2">
        <v>11</v>
      </c>
      <c r="B161" s="1" t="s">
        <v>122</v>
      </c>
      <c r="C161" s="133">
        <v>43787</v>
      </c>
      <c r="D161" s="1" t="s">
        <v>125</v>
      </c>
      <c r="E161" s="6" t="s">
        <v>84</v>
      </c>
      <c r="F161" s="1" t="s">
        <v>10</v>
      </c>
      <c r="G161" s="6" t="s">
        <v>103</v>
      </c>
      <c r="H161" s="6" t="s">
        <v>121</v>
      </c>
      <c r="I161" s="135">
        <v>23</v>
      </c>
      <c r="J161" s="1">
        <v>21</v>
      </c>
      <c r="K161" s="1">
        <v>320</v>
      </c>
      <c r="L161" s="1">
        <v>3</v>
      </c>
      <c r="M161" s="1">
        <v>278</v>
      </c>
      <c r="N161" s="1">
        <v>2</v>
      </c>
      <c r="O161" t="str">
        <f t="shared" si="60"/>
        <v>Washington Redskins</v>
      </c>
      <c r="P161" t="str">
        <f t="shared" si="61"/>
        <v>Houston Texans</v>
      </c>
      <c r="Q161">
        <f t="shared" si="62"/>
        <v>21</v>
      </c>
      <c r="R161">
        <f t="shared" si="63"/>
        <v>23</v>
      </c>
      <c r="S161" s="132">
        <f t="shared" si="64"/>
        <v>43787</v>
      </c>
      <c r="T161" s="83" t="str">
        <f t="shared" si="65"/>
        <v>Houston Texans</v>
      </c>
      <c r="U161" s="84">
        <f t="shared" si="66"/>
        <v>23</v>
      </c>
      <c r="V161" s="83" t="str">
        <f t="shared" si="67"/>
        <v>Washington Redskins</v>
      </c>
      <c r="W161" s="84">
        <f t="shared" si="68"/>
        <v>21</v>
      </c>
      <c r="X161" s="83">
        <f t="shared" si="69"/>
        <v>44</v>
      </c>
      <c r="Y161" s="84">
        <f t="shared" si="70"/>
        <v>-2</v>
      </c>
      <c r="Z161" s="85">
        <f t="shared" si="71"/>
        <v>-0.49513365176035873</v>
      </c>
      <c r="AA161" s="86">
        <f t="shared" si="72"/>
        <v>0.37868495835732657</v>
      </c>
      <c r="AB161" s="8">
        <f t="shared" si="73"/>
        <v>-0.30893638730818063</v>
      </c>
      <c r="AC161" s="34">
        <f t="shared" si="74"/>
        <v>21.786020020611119</v>
      </c>
      <c r="AD161" s="18">
        <f t="shared" si="75"/>
        <v>0.61782747280150352</v>
      </c>
      <c r="AE161" s="85">
        <f t="shared" si="76"/>
        <v>0.35217932924524731</v>
      </c>
      <c r="AF161" s="8">
        <f t="shared" si="77"/>
        <v>0.58714596063139368</v>
      </c>
      <c r="AG161" s="8">
        <f t="shared" si="78"/>
        <v>0.22020939669958461</v>
      </c>
      <c r="AH161" s="34">
        <f t="shared" si="79"/>
        <v>24.658288472650106</v>
      </c>
      <c r="AI161" s="18">
        <f t="shared" si="80"/>
        <v>2.7499206585242226</v>
      </c>
      <c r="AJ161" s="18">
        <f t="shared" si="81"/>
        <v>-2.8722684520389876</v>
      </c>
      <c r="AK161" s="18">
        <f t="shared" si="82"/>
        <v>-3.0335435375982849</v>
      </c>
      <c r="AL161" s="8">
        <f t="shared" si="83"/>
        <v>0</v>
      </c>
      <c r="AM161" s="48">
        <f t="shared" si="88"/>
        <v>0</v>
      </c>
      <c r="AN161" s="48">
        <f t="shared" si="89"/>
        <v>1</v>
      </c>
      <c r="AO161" s="19">
        <f t="shared" si="84"/>
        <v>0.40073610012414695</v>
      </c>
      <c r="AP161" s="34">
        <f t="shared" si="85"/>
        <v>-1.0335435375982849</v>
      </c>
      <c r="AQ161" s="17">
        <f t="shared" si="86"/>
        <v>0.16058942194271034</v>
      </c>
      <c r="AR161" s="14">
        <f t="shared" si="87"/>
        <v>-0.51205321048258101</v>
      </c>
      <c r="AY161" s="93"/>
      <c r="AZ161" s="10"/>
      <c r="BF161" s="10"/>
      <c r="BG161" s="10"/>
      <c r="BH161" s="10"/>
      <c r="BJ161" s="10"/>
      <c r="BK161" s="122"/>
      <c r="BL161" s="122"/>
      <c r="BM161" s="49"/>
      <c r="BN161" s="49"/>
      <c r="BO161" s="49"/>
      <c r="BP161" s="50"/>
      <c r="BQ161" s="50"/>
      <c r="BR161" s="50"/>
      <c r="BS161" s="91"/>
      <c r="BT161" s="50"/>
      <c r="BU161" s="50"/>
      <c r="BV161" s="50"/>
      <c r="BW161" s="51"/>
      <c r="BX161" s="50"/>
      <c r="BY161" s="50"/>
      <c r="BZ161" s="54"/>
      <c r="CA161" s="54"/>
      <c r="CB161" s="54"/>
      <c r="CC161" s="54"/>
      <c r="CD161" s="54"/>
      <c r="CE161" s="54"/>
      <c r="CF161" s="54"/>
      <c r="CG161" s="51"/>
      <c r="CH161" s="50"/>
      <c r="CI161" s="50"/>
      <c r="CJ161" s="49"/>
      <c r="CK161" s="49"/>
      <c r="CL161" s="49"/>
      <c r="CM161" s="66"/>
      <c r="CN161" s="66"/>
      <c r="CO161" s="66"/>
      <c r="CP161" s="66"/>
      <c r="CQ161" s="66"/>
      <c r="CR161" s="66"/>
      <c r="CS161" s="66"/>
      <c r="CT161" s="49"/>
      <c r="CU161" s="55"/>
      <c r="CV161" s="55"/>
      <c r="CW161" s="55"/>
      <c r="CX161" s="55"/>
      <c r="CY161" s="50"/>
      <c r="CZ161" s="55"/>
      <c r="DA161" s="55"/>
      <c r="DB161" s="56"/>
      <c r="DC161" s="57"/>
      <c r="DD161" s="57"/>
      <c r="DE161" s="57"/>
      <c r="DF161" s="57"/>
      <c r="DG161" s="57"/>
      <c r="DH161" s="57"/>
      <c r="DI161" s="58"/>
      <c r="DJ161" s="54"/>
      <c r="DK161" s="56"/>
      <c r="DL161" s="49"/>
      <c r="DM161" s="49"/>
      <c r="DN161" s="49"/>
      <c r="DO161" s="56"/>
      <c r="DP161" s="56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81"/>
      <c r="ED161" s="81"/>
      <c r="EE161" s="81"/>
      <c r="EF161" s="81"/>
      <c r="EG161" s="81"/>
      <c r="EH161" s="81"/>
      <c r="EI161" s="81"/>
      <c r="EJ161" s="81"/>
      <c r="EK161" s="81"/>
      <c r="EL161" s="81"/>
      <c r="EM161" s="81"/>
      <c r="EN161" s="81"/>
      <c r="EO161" s="81"/>
      <c r="EP161" s="81"/>
      <c r="EQ161" s="81"/>
      <c r="ER161" s="81"/>
      <c r="ES161" s="81"/>
      <c r="ET161" s="81"/>
      <c r="EU161" s="81"/>
      <c r="EV161" s="81"/>
      <c r="EW161" s="81"/>
      <c r="EX161" s="81"/>
      <c r="EY161" s="81"/>
      <c r="EZ161" s="81"/>
      <c r="FA161" s="81"/>
      <c r="FB161" s="81"/>
      <c r="FC161" s="81"/>
      <c r="FD161" s="81"/>
      <c r="FE161" s="81"/>
      <c r="FF161" s="81"/>
      <c r="FG161" s="81"/>
    </row>
    <row r="162" spans="1:163">
      <c r="A162" s="2">
        <v>11</v>
      </c>
      <c r="B162" s="1" t="s">
        <v>122</v>
      </c>
      <c r="C162" s="133">
        <v>43787</v>
      </c>
      <c r="D162" s="1" t="s">
        <v>125</v>
      </c>
      <c r="E162" s="6" t="s">
        <v>85</v>
      </c>
      <c r="F162" s="1"/>
      <c r="G162" s="6" t="s">
        <v>102</v>
      </c>
      <c r="H162" s="6" t="s">
        <v>121</v>
      </c>
      <c r="I162" s="135">
        <v>38</v>
      </c>
      <c r="J162" s="1">
        <v>10</v>
      </c>
      <c r="K162" s="1">
        <v>397</v>
      </c>
      <c r="L162" s="1">
        <v>0</v>
      </c>
      <c r="M162" s="1">
        <v>267</v>
      </c>
      <c r="N162" s="1">
        <v>2</v>
      </c>
      <c r="O162" t="str">
        <f t="shared" si="60"/>
        <v>Indianapolis Colts</v>
      </c>
      <c r="P162" t="str">
        <f t="shared" si="61"/>
        <v>Tennessee Titans</v>
      </c>
      <c r="Q162">
        <f t="shared" si="62"/>
        <v>38</v>
      </c>
      <c r="R162">
        <f t="shared" si="63"/>
        <v>10</v>
      </c>
      <c r="S162" s="132">
        <f t="shared" si="64"/>
        <v>43787</v>
      </c>
      <c r="T162" s="83" t="str">
        <f t="shared" si="65"/>
        <v>Tennessee Titans</v>
      </c>
      <c r="U162" s="84">
        <f t="shared" si="66"/>
        <v>10</v>
      </c>
      <c r="V162" s="83" t="str">
        <f t="shared" si="67"/>
        <v>Indianapolis Colts</v>
      </c>
      <c r="W162" s="84">
        <f t="shared" si="68"/>
        <v>38</v>
      </c>
      <c r="X162" s="83">
        <f t="shared" si="69"/>
        <v>48</v>
      </c>
      <c r="Y162" s="84">
        <f t="shared" si="70"/>
        <v>28</v>
      </c>
      <c r="Z162" s="85">
        <f t="shared" si="71"/>
        <v>0.26647661351013174</v>
      </c>
      <c r="AA162" s="86">
        <f t="shared" si="72"/>
        <v>0.56622771508808301</v>
      </c>
      <c r="AB162" s="8">
        <f t="shared" si="73"/>
        <v>0.16677820315713876</v>
      </c>
      <c r="AC162" s="34">
        <f t="shared" si="74"/>
        <v>26.719657126406663</v>
      </c>
      <c r="AD162" s="18">
        <f t="shared" si="75"/>
        <v>127.24613534582799</v>
      </c>
      <c r="AE162" s="85">
        <f t="shared" si="76"/>
        <v>7.4330806947839889E-3</v>
      </c>
      <c r="AF162" s="8">
        <f t="shared" si="77"/>
        <v>0.50185826161785108</v>
      </c>
      <c r="AG162" s="8">
        <f t="shared" si="78"/>
        <v>4.6579879568578314E-3</v>
      </c>
      <c r="AH162" s="34">
        <f t="shared" si="79"/>
        <v>22.501605146396585</v>
      </c>
      <c r="AI162" s="18">
        <f t="shared" si="80"/>
        <v>156.29013123640959</v>
      </c>
      <c r="AJ162" s="18">
        <f t="shared" si="81"/>
        <v>4.2180519800100775</v>
      </c>
      <c r="AK162" s="18">
        <f t="shared" si="82"/>
        <v>3.5403139313636616</v>
      </c>
      <c r="AL162" s="8">
        <f t="shared" si="83"/>
        <v>1</v>
      </c>
      <c r="AM162" s="48">
        <f t="shared" si="88"/>
        <v>1</v>
      </c>
      <c r="AN162" s="48">
        <f t="shared" si="89"/>
        <v>1</v>
      </c>
      <c r="AO162" s="19">
        <f t="shared" si="84"/>
        <v>0.61540978227718623</v>
      </c>
      <c r="AP162" s="34">
        <f t="shared" si="85"/>
        <v>-24.459686068636337</v>
      </c>
      <c r="AQ162" s="17">
        <f t="shared" si="86"/>
        <v>0.14790963556808129</v>
      </c>
      <c r="AR162" s="14">
        <f t="shared" si="87"/>
        <v>-0.4854669204175</v>
      </c>
      <c r="AY162" s="93"/>
      <c r="AZ162" s="10"/>
      <c r="BF162" s="10"/>
      <c r="BG162" s="10"/>
      <c r="BH162" s="10"/>
      <c r="BJ162" s="10"/>
      <c r="BK162" s="122"/>
      <c r="BL162" s="122"/>
      <c r="BM162" s="49"/>
      <c r="BN162" s="49"/>
      <c r="BO162" s="49"/>
      <c r="BP162" s="50"/>
      <c r="BQ162" s="50"/>
      <c r="BR162" s="50"/>
      <c r="BS162" s="91"/>
      <c r="BT162" s="50"/>
      <c r="BU162" s="50"/>
      <c r="BV162" s="50"/>
      <c r="BW162" s="51"/>
      <c r="BX162" s="50"/>
      <c r="BY162" s="50"/>
      <c r="BZ162" s="54"/>
      <c r="CA162" s="54"/>
      <c r="CB162" s="54"/>
      <c r="CC162" s="54"/>
      <c r="CD162" s="54"/>
      <c r="CE162" s="54"/>
      <c r="CF162" s="54"/>
      <c r="CG162" s="51"/>
      <c r="CH162" s="50"/>
      <c r="CI162" s="50"/>
      <c r="CJ162" s="49"/>
      <c r="CK162" s="49"/>
      <c r="CL162" s="49"/>
      <c r="CM162" s="66"/>
      <c r="CN162" s="66"/>
      <c r="CO162" s="66"/>
      <c r="CP162" s="66"/>
      <c r="CQ162" s="66"/>
      <c r="CR162" s="66"/>
      <c r="CS162" s="66"/>
      <c r="CT162" s="49"/>
      <c r="CU162" s="55"/>
      <c r="CV162" s="55"/>
      <c r="CW162" s="55"/>
      <c r="CX162" s="55"/>
      <c r="CY162" s="50"/>
      <c r="CZ162" s="55"/>
      <c r="DA162" s="55"/>
      <c r="DB162" s="56"/>
      <c r="DC162" s="57"/>
      <c r="DD162" s="57"/>
      <c r="DE162" s="57"/>
      <c r="DF162" s="57"/>
      <c r="DG162" s="57"/>
      <c r="DH162" s="57"/>
      <c r="DI162" s="58"/>
      <c r="DJ162" s="54"/>
      <c r="DK162" s="56"/>
      <c r="DL162" s="49"/>
      <c r="DM162" s="49"/>
      <c r="DN162" s="49"/>
      <c r="DO162" s="56"/>
      <c r="DP162" s="56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81"/>
      <c r="ED162" s="81"/>
      <c r="EE162" s="81"/>
      <c r="EF162" s="81"/>
      <c r="EG162" s="81"/>
      <c r="EH162" s="81"/>
      <c r="EI162" s="81"/>
      <c r="EJ162" s="81"/>
      <c r="EK162" s="81"/>
      <c r="EL162" s="81"/>
      <c r="EM162" s="81"/>
      <c r="EN162" s="81"/>
      <c r="EO162" s="81"/>
      <c r="EP162" s="81"/>
      <c r="EQ162" s="81"/>
      <c r="ER162" s="81"/>
      <c r="ES162" s="81"/>
      <c r="ET162" s="81"/>
      <c r="EU162" s="81"/>
      <c r="EV162" s="81"/>
      <c r="EW162" s="81"/>
      <c r="EX162" s="81"/>
      <c r="EY162" s="81"/>
      <c r="EZ162" s="81"/>
      <c r="FA162" s="81"/>
      <c r="FB162" s="81"/>
      <c r="FC162" s="81"/>
      <c r="FD162" s="81"/>
      <c r="FE162" s="81"/>
      <c r="FF162" s="81"/>
      <c r="FG162" s="81"/>
    </row>
    <row r="163" spans="1:163">
      <c r="A163" s="2">
        <v>11</v>
      </c>
      <c r="B163" s="1" t="s">
        <v>122</v>
      </c>
      <c r="C163" s="133">
        <v>43787</v>
      </c>
      <c r="D163" s="1" t="s">
        <v>125</v>
      </c>
      <c r="E163" s="6" t="s">
        <v>80</v>
      </c>
      <c r="F163" s="1" t="s">
        <v>10</v>
      </c>
      <c r="G163" s="6" t="s">
        <v>73</v>
      </c>
      <c r="H163" s="6" t="s">
        <v>121</v>
      </c>
      <c r="I163" s="135">
        <v>22</v>
      </c>
      <c r="J163" s="1">
        <v>19</v>
      </c>
      <c r="K163" s="1">
        <v>323</v>
      </c>
      <c r="L163" s="1">
        <v>0</v>
      </c>
      <c r="M163" s="1">
        <v>354</v>
      </c>
      <c r="N163" s="1">
        <v>1</v>
      </c>
      <c r="O163" t="str">
        <f t="shared" si="60"/>
        <v>Atlanta Falcons</v>
      </c>
      <c r="P163" t="str">
        <f t="shared" si="61"/>
        <v>Dallas Cowboys</v>
      </c>
      <c r="Q163">
        <f t="shared" si="62"/>
        <v>19</v>
      </c>
      <c r="R163">
        <f t="shared" si="63"/>
        <v>22</v>
      </c>
      <c r="S163" s="132">
        <f t="shared" si="64"/>
        <v>43787</v>
      </c>
      <c r="T163" s="83" t="str">
        <f t="shared" si="65"/>
        <v>Dallas Cowboys</v>
      </c>
      <c r="U163" s="84">
        <f t="shared" si="66"/>
        <v>22</v>
      </c>
      <c r="V163" s="83" t="str">
        <f t="shared" si="67"/>
        <v>Atlanta Falcons</v>
      </c>
      <c r="W163" s="84">
        <f t="shared" si="68"/>
        <v>19</v>
      </c>
      <c r="X163" s="83">
        <f t="shared" si="69"/>
        <v>41</v>
      </c>
      <c r="Y163" s="84">
        <f t="shared" si="70"/>
        <v>-3</v>
      </c>
      <c r="Z163" s="85">
        <f t="shared" si="71"/>
        <v>-3.7418945922135016E-2</v>
      </c>
      <c r="AA163" s="86">
        <f t="shared" si="72"/>
        <v>0.49064635489096087</v>
      </c>
      <c r="AB163" s="8">
        <f t="shared" si="73"/>
        <v>-2.3448259847830534E-2</v>
      </c>
      <c r="AC163" s="34">
        <f t="shared" si="74"/>
        <v>24.746818043486041</v>
      </c>
      <c r="AD163" s="18">
        <f t="shared" si="75"/>
        <v>33.025917624936724</v>
      </c>
      <c r="AE163" s="85">
        <f t="shared" si="76"/>
        <v>0.53487495464877988</v>
      </c>
      <c r="AF163" s="8">
        <f t="shared" si="77"/>
        <v>0.6306193982412116</v>
      </c>
      <c r="AG163" s="8">
        <f t="shared" si="78"/>
        <v>0.3334942839217776</v>
      </c>
      <c r="AH163" s="34">
        <f t="shared" si="79"/>
        <v>25.791751848341722</v>
      </c>
      <c r="AI163" s="18">
        <f t="shared" si="80"/>
        <v>14.377382079402864</v>
      </c>
      <c r="AJ163" s="18">
        <f t="shared" si="81"/>
        <v>-1.0449338048556811</v>
      </c>
      <c r="AK163" s="18">
        <f t="shared" si="82"/>
        <v>-1.3393129828859172</v>
      </c>
      <c r="AL163" s="8">
        <f t="shared" si="83"/>
        <v>0</v>
      </c>
      <c r="AM163" s="48">
        <f t="shared" si="88"/>
        <v>0</v>
      </c>
      <c r="AN163" s="48">
        <f t="shared" si="89"/>
        <v>1</v>
      </c>
      <c r="AO163" s="19">
        <f t="shared" si="84"/>
        <v>0.45580339658402647</v>
      </c>
      <c r="AP163" s="34">
        <f t="shared" si="85"/>
        <v>1.6606870171140828</v>
      </c>
      <c r="AQ163" s="17">
        <f t="shared" si="86"/>
        <v>0.2077567363375353</v>
      </c>
      <c r="AR163" s="14">
        <f t="shared" si="87"/>
        <v>-0.60844469407846391</v>
      </c>
      <c r="AY163" s="93"/>
      <c r="AZ163" s="10"/>
      <c r="BF163" s="10"/>
      <c r="BG163" s="10"/>
      <c r="BH163" s="10"/>
      <c r="BJ163" s="10"/>
      <c r="BK163" s="122"/>
      <c r="BL163" s="122"/>
      <c r="BM163" s="49"/>
      <c r="BN163" s="49"/>
      <c r="BO163" s="49"/>
      <c r="BP163" s="50"/>
      <c r="BQ163" s="50"/>
      <c r="BR163" s="50"/>
      <c r="BS163" s="91"/>
      <c r="BT163" s="50"/>
      <c r="BU163" s="50"/>
      <c r="BV163" s="50"/>
      <c r="BW163" s="51"/>
      <c r="BX163" s="50"/>
      <c r="BY163" s="50"/>
      <c r="BZ163" s="54"/>
      <c r="CA163" s="54"/>
      <c r="CB163" s="54"/>
      <c r="CC163" s="54"/>
      <c r="CD163" s="54"/>
      <c r="CE163" s="54"/>
      <c r="CF163" s="54"/>
      <c r="CG163" s="51"/>
      <c r="CH163" s="50"/>
      <c r="CI163" s="50"/>
      <c r="CJ163" s="49"/>
      <c r="CK163" s="49"/>
      <c r="CL163" s="49"/>
      <c r="CM163" s="66"/>
      <c r="CN163" s="66"/>
      <c r="CO163" s="66"/>
      <c r="CP163" s="66"/>
      <c r="CQ163" s="66"/>
      <c r="CR163" s="66"/>
      <c r="CS163" s="66"/>
      <c r="CT163" s="49"/>
      <c r="CU163" s="55"/>
      <c r="CV163" s="55"/>
      <c r="CW163" s="55"/>
      <c r="CX163" s="55"/>
      <c r="CY163" s="50"/>
      <c r="CZ163" s="55"/>
      <c r="DA163" s="55"/>
      <c r="DB163" s="56"/>
      <c r="DC163" s="57"/>
      <c r="DD163" s="57"/>
      <c r="DE163" s="57"/>
      <c r="DF163" s="57"/>
      <c r="DG163" s="57"/>
      <c r="DH163" s="57"/>
      <c r="DI163" s="58"/>
      <c r="DJ163" s="54"/>
      <c r="DK163" s="56"/>
      <c r="DL163" s="49"/>
      <c r="DM163" s="49"/>
      <c r="DN163" s="49"/>
      <c r="DO163" s="56"/>
      <c r="DP163" s="56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81"/>
      <c r="ED163" s="81"/>
      <c r="EE163" s="81"/>
      <c r="EF163" s="81"/>
      <c r="EG163" s="81"/>
      <c r="EH163" s="81"/>
      <c r="EI163" s="81"/>
      <c r="EJ163" s="81"/>
      <c r="EK163" s="81"/>
      <c r="EL163" s="81"/>
      <c r="EM163" s="81"/>
      <c r="EN163" s="81"/>
      <c r="EO163" s="81"/>
      <c r="EP163" s="81"/>
      <c r="EQ163" s="81"/>
      <c r="ER163" s="81"/>
      <c r="ES163" s="81"/>
      <c r="ET163" s="81"/>
      <c r="EU163" s="81"/>
      <c r="EV163" s="81"/>
      <c r="EW163" s="81"/>
      <c r="EX163" s="81"/>
      <c r="EY163" s="81"/>
      <c r="EZ163" s="81"/>
      <c r="FA163" s="81"/>
      <c r="FB163" s="81"/>
      <c r="FC163" s="81"/>
      <c r="FD163" s="81"/>
      <c r="FE163" s="81"/>
      <c r="FF163" s="81"/>
      <c r="FG163" s="81"/>
    </row>
    <row r="164" spans="1:163">
      <c r="A164" s="2">
        <v>11</v>
      </c>
      <c r="B164" s="1" t="s">
        <v>122</v>
      </c>
      <c r="C164" s="133">
        <v>43787</v>
      </c>
      <c r="D164" s="1" t="s">
        <v>125</v>
      </c>
      <c r="E164" s="6" t="s">
        <v>74</v>
      </c>
      <c r="F164" s="1"/>
      <c r="G164" s="6" t="s">
        <v>78</v>
      </c>
      <c r="H164" s="6" t="s">
        <v>121</v>
      </c>
      <c r="I164" s="135">
        <v>24</v>
      </c>
      <c r="J164" s="1">
        <v>21</v>
      </c>
      <c r="K164" s="1">
        <v>403</v>
      </c>
      <c r="L164" s="1">
        <v>1</v>
      </c>
      <c r="M164" s="1">
        <v>255</v>
      </c>
      <c r="N164" s="1">
        <v>0</v>
      </c>
      <c r="O164" t="str">
        <f t="shared" si="60"/>
        <v>Baltimore Ravens</v>
      </c>
      <c r="P164" t="str">
        <f t="shared" si="61"/>
        <v>Cincinnati Bengals</v>
      </c>
      <c r="Q164">
        <f t="shared" si="62"/>
        <v>24</v>
      </c>
      <c r="R164">
        <f t="shared" si="63"/>
        <v>21</v>
      </c>
      <c r="S164" s="132">
        <f t="shared" si="64"/>
        <v>43787</v>
      </c>
      <c r="T164" s="83" t="str">
        <f t="shared" si="65"/>
        <v>Cincinnati Bengals</v>
      </c>
      <c r="U164" s="84">
        <f t="shared" si="66"/>
        <v>21</v>
      </c>
      <c r="V164" s="83" t="str">
        <f t="shared" si="67"/>
        <v>Baltimore Ravens</v>
      </c>
      <c r="W164" s="84">
        <f t="shared" si="68"/>
        <v>24</v>
      </c>
      <c r="X164" s="83">
        <f t="shared" si="69"/>
        <v>45</v>
      </c>
      <c r="Y164" s="84">
        <f t="shared" si="70"/>
        <v>3</v>
      </c>
      <c r="Z164" s="85">
        <f t="shared" si="71"/>
        <v>1.3375284980536308</v>
      </c>
      <c r="AA164" s="86">
        <f t="shared" si="72"/>
        <v>0.79208321003465876</v>
      </c>
      <c r="AB164" s="8">
        <f t="shared" si="73"/>
        <v>0.81367077634714446</v>
      </c>
      <c r="AC164" s="34">
        <f t="shared" si="74"/>
        <v>33.428581482567317</v>
      </c>
      <c r="AD164" s="18">
        <f t="shared" si="75"/>
        <v>88.898148773411307</v>
      </c>
      <c r="AE164" s="85">
        <f t="shared" si="76"/>
        <v>-0.45640503116477271</v>
      </c>
      <c r="AF164" s="8">
        <f t="shared" si="77"/>
        <v>0.38783899610415346</v>
      </c>
      <c r="AG164" s="8">
        <f t="shared" si="78"/>
        <v>-0.28495581678677839</v>
      </c>
      <c r="AH164" s="34">
        <f t="shared" si="79"/>
        <v>19.603896115466767</v>
      </c>
      <c r="AI164" s="18">
        <f t="shared" si="80"/>
        <v>1.9491060564087814</v>
      </c>
      <c r="AJ164" s="18">
        <f t="shared" si="81"/>
        <v>13.82468536710055</v>
      </c>
      <c r="AK164" s="18">
        <f t="shared" si="82"/>
        <v>12.447194692047862</v>
      </c>
      <c r="AL164" s="8">
        <f t="shared" si="83"/>
        <v>1</v>
      </c>
      <c r="AM164" s="48">
        <f t="shared" si="88"/>
        <v>1</v>
      </c>
      <c r="AN164" s="48">
        <f t="shared" si="89"/>
        <v>1</v>
      </c>
      <c r="AO164" s="19">
        <f t="shared" si="84"/>
        <v>0.84889704909408303</v>
      </c>
      <c r="AP164" s="34">
        <f t="shared" si="85"/>
        <v>9.4471946920478622</v>
      </c>
      <c r="AQ164" s="17">
        <f t="shared" si="86"/>
        <v>2.2832101772475952E-2</v>
      </c>
      <c r="AR164" s="14">
        <f t="shared" si="87"/>
        <v>-0.16381736139682712</v>
      </c>
      <c r="AY164" s="93"/>
      <c r="AZ164" s="10"/>
      <c r="BF164" s="10"/>
      <c r="BG164" s="10"/>
      <c r="BH164" s="10"/>
      <c r="BJ164" s="10"/>
      <c r="BK164" s="122"/>
      <c r="BL164" s="122"/>
      <c r="BM164" s="49"/>
      <c r="BN164" s="49"/>
      <c r="BO164" s="49"/>
      <c r="BP164" s="50"/>
      <c r="BQ164" s="50"/>
      <c r="BR164" s="50"/>
      <c r="BS164" s="91"/>
      <c r="BT164" s="50"/>
      <c r="BU164" s="50"/>
      <c r="BV164" s="50"/>
      <c r="BW164" s="51"/>
      <c r="BX164" s="50"/>
      <c r="BY164" s="50"/>
      <c r="BZ164" s="54"/>
      <c r="CA164" s="54"/>
      <c r="CB164" s="54"/>
      <c r="CC164" s="54"/>
      <c r="CD164" s="54"/>
      <c r="CE164" s="54"/>
      <c r="CF164" s="54"/>
      <c r="CG164" s="51"/>
      <c r="CH164" s="50"/>
      <c r="CI164" s="50"/>
      <c r="CJ164" s="49"/>
      <c r="CK164" s="49"/>
      <c r="CL164" s="49"/>
      <c r="CM164" s="66"/>
      <c r="CN164" s="66"/>
      <c r="CO164" s="66"/>
      <c r="CP164" s="66"/>
      <c r="CQ164" s="66"/>
      <c r="CR164" s="66"/>
      <c r="CS164" s="66"/>
      <c r="CT164" s="49"/>
      <c r="CU164" s="55"/>
      <c r="CV164" s="55"/>
      <c r="CW164" s="55"/>
      <c r="CX164" s="55"/>
      <c r="CY164" s="50"/>
      <c r="CZ164" s="55"/>
      <c r="DA164" s="55"/>
      <c r="DB164" s="56"/>
      <c r="DC164" s="57"/>
      <c r="DD164" s="57"/>
      <c r="DE164" s="57"/>
      <c r="DF164" s="57"/>
      <c r="DG164" s="57"/>
      <c r="DH164" s="57"/>
      <c r="DI164" s="58"/>
      <c r="DJ164" s="54"/>
      <c r="DK164" s="56"/>
      <c r="DL164" s="49"/>
      <c r="DM164" s="49"/>
      <c r="DN164" s="49"/>
      <c r="DO164" s="56"/>
      <c r="DP164" s="56"/>
      <c r="DQ164" s="49"/>
      <c r="DR164" s="49"/>
      <c r="DS164" s="49"/>
      <c r="DT164" s="49"/>
      <c r="DU164" s="49"/>
      <c r="DV164" s="49"/>
      <c r="DW164" s="49"/>
      <c r="DX164" s="49"/>
      <c r="DY164" s="49"/>
      <c r="DZ164" s="49"/>
      <c r="EA164" s="49"/>
      <c r="EB164" s="49"/>
      <c r="EC164" s="81"/>
      <c r="ED164" s="81"/>
      <c r="EE164" s="81"/>
      <c r="EF164" s="81"/>
      <c r="EG164" s="81"/>
      <c r="EH164" s="81"/>
      <c r="EI164" s="81"/>
      <c r="EJ164" s="81"/>
      <c r="EK164" s="81"/>
      <c r="EL164" s="81"/>
      <c r="EM164" s="81"/>
      <c r="EN164" s="81"/>
      <c r="EO164" s="81"/>
      <c r="EP164" s="81"/>
      <c r="EQ164" s="81"/>
      <c r="ER164" s="81"/>
      <c r="ES164" s="81"/>
      <c r="ET164" s="81"/>
      <c r="EU164" s="81"/>
      <c r="EV164" s="81"/>
      <c r="EW164" s="81"/>
      <c r="EX164" s="81"/>
      <c r="EY164" s="81"/>
      <c r="EZ164" s="81"/>
      <c r="FA164" s="81"/>
      <c r="FB164" s="81"/>
      <c r="FC164" s="81"/>
      <c r="FD164" s="81"/>
      <c r="FE164" s="81"/>
      <c r="FF164" s="81"/>
      <c r="FG164" s="81"/>
    </row>
    <row r="165" spans="1:163">
      <c r="A165" s="2">
        <v>11</v>
      </c>
      <c r="B165" s="1" t="s">
        <v>126</v>
      </c>
      <c r="C165" s="133">
        <v>43788</v>
      </c>
      <c r="D165" s="1" t="s">
        <v>129</v>
      </c>
      <c r="E165" s="6" t="s">
        <v>89</v>
      </c>
      <c r="F165" s="1"/>
      <c r="G165" s="6" t="s">
        <v>87</v>
      </c>
      <c r="H165" s="6" t="s">
        <v>121</v>
      </c>
      <c r="I165" s="135">
        <v>54</v>
      </c>
      <c r="J165" s="1">
        <v>51</v>
      </c>
      <c r="K165" s="1">
        <v>455</v>
      </c>
      <c r="L165" s="1">
        <v>2</v>
      </c>
      <c r="M165" s="1">
        <v>546</v>
      </c>
      <c r="N165" s="1">
        <v>5</v>
      </c>
      <c r="O165" t="str">
        <f t="shared" si="60"/>
        <v>Los Angeles Rams</v>
      </c>
      <c r="P165" t="str">
        <f t="shared" si="61"/>
        <v>Kansas City Chiefs</v>
      </c>
      <c r="Q165">
        <f t="shared" si="62"/>
        <v>54</v>
      </c>
      <c r="R165">
        <f t="shared" si="63"/>
        <v>51</v>
      </c>
      <c r="S165" s="132">
        <f t="shared" si="64"/>
        <v>43788</v>
      </c>
      <c r="T165" s="83" t="str">
        <f t="shared" si="65"/>
        <v>Kansas City Chiefs</v>
      </c>
      <c r="U165" s="84">
        <f t="shared" si="66"/>
        <v>51</v>
      </c>
      <c r="V165" s="83" t="str">
        <f t="shared" si="67"/>
        <v>Los Angeles Rams</v>
      </c>
      <c r="W165" s="84">
        <f t="shared" si="68"/>
        <v>54</v>
      </c>
      <c r="X165" s="83">
        <f t="shared" si="69"/>
        <v>105</v>
      </c>
      <c r="Y165" s="84">
        <f t="shared" si="70"/>
        <v>3</v>
      </c>
      <c r="Z165" s="85">
        <f t="shared" si="71"/>
        <v>1.5161426278315686</v>
      </c>
      <c r="AA165" s="86">
        <f t="shared" si="72"/>
        <v>0.81996976045494108</v>
      </c>
      <c r="AB165" s="8">
        <f t="shared" si="73"/>
        <v>0.91524985175951734</v>
      </c>
      <c r="AC165" s="34">
        <f t="shared" si="74"/>
        <v>34.482058306006103</v>
      </c>
      <c r="AD165" s="18">
        <f t="shared" si="75"/>
        <v>380.95004797014536</v>
      </c>
      <c r="AE165" s="85">
        <f t="shared" si="76"/>
        <v>1.5912560399358811</v>
      </c>
      <c r="AF165" s="8">
        <f t="shared" si="77"/>
        <v>0.83079274570603867</v>
      </c>
      <c r="AG165" s="8">
        <f t="shared" si="78"/>
        <v>0.95730266901311678</v>
      </c>
      <c r="AH165" s="34">
        <f t="shared" si="79"/>
        <v>32.033219490566182</v>
      </c>
      <c r="AI165" s="18">
        <f t="shared" si="80"/>
        <v>359.73876289303854</v>
      </c>
      <c r="AJ165" s="18">
        <f t="shared" si="81"/>
        <v>2.4488388154399203</v>
      </c>
      <c r="AK165" s="18">
        <f t="shared" si="82"/>
        <v>1.8999712574946668</v>
      </c>
      <c r="AL165" s="8">
        <f t="shared" si="83"/>
        <v>1</v>
      </c>
      <c r="AM165" s="48">
        <f t="shared" si="88"/>
        <v>1</v>
      </c>
      <c r="AN165" s="48">
        <f t="shared" si="89"/>
        <v>1</v>
      </c>
      <c r="AO165" s="19">
        <f t="shared" si="84"/>
        <v>0.56256809568650012</v>
      </c>
      <c r="AP165" s="34">
        <f t="shared" si="85"/>
        <v>-1.1000287425053332</v>
      </c>
      <c r="AQ165" s="17">
        <f t="shared" si="86"/>
        <v>0.19134667091133492</v>
      </c>
      <c r="AR165" s="14">
        <f t="shared" si="87"/>
        <v>-0.57524309323238865</v>
      </c>
      <c r="AY165" s="93"/>
      <c r="AZ165" s="10"/>
      <c r="BF165" s="10"/>
      <c r="BG165" s="10"/>
      <c r="BH165" s="10"/>
      <c r="BJ165" s="10"/>
      <c r="BK165" s="122"/>
      <c r="BL165" s="122"/>
      <c r="BM165" s="49"/>
      <c r="BN165" s="49"/>
      <c r="BO165" s="49"/>
      <c r="BP165" s="50"/>
      <c r="BQ165" s="50"/>
      <c r="BR165" s="50"/>
      <c r="BS165" s="91"/>
      <c r="BT165" s="50"/>
      <c r="BU165" s="50"/>
      <c r="BV165" s="50"/>
      <c r="BW165" s="51"/>
      <c r="BX165" s="50"/>
      <c r="BY165" s="50"/>
      <c r="BZ165" s="54"/>
      <c r="CA165" s="54"/>
      <c r="CB165" s="54"/>
      <c r="CC165" s="54"/>
      <c r="CD165" s="54"/>
      <c r="CE165" s="54"/>
      <c r="CF165" s="54"/>
      <c r="CG165" s="51"/>
      <c r="CH165" s="50"/>
      <c r="CI165" s="50"/>
      <c r="CJ165" s="49"/>
      <c r="CK165" s="49"/>
      <c r="CL165" s="49"/>
      <c r="CM165" s="66"/>
      <c r="CN165" s="66"/>
      <c r="CO165" s="66"/>
      <c r="CP165" s="66"/>
      <c r="CQ165" s="66"/>
      <c r="CR165" s="66"/>
      <c r="CS165" s="66"/>
      <c r="CT165" s="49"/>
      <c r="CU165" s="55"/>
      <c r="CV165" s="55"/>
      <c r="CW165" s="55"/>
      <c r="CX165" s="55"/>
      <c r="CY165" s="50"/>
      <c r="CZ165" s="55"/>
      <c r="DA165" s="55"/>
      <c r="DB165" s="56"/>
      <c r="DC165" s="57"/>
      <c r="DD165" s="57"/>
      <c r="DE165" s="57"/>
      <c r="DF165" s="57"/>
      <c r="DG165" s="57"/>
      <c r="DH165" s="57"/>
      <c r="DI165" s="58"/>
      <c r="DJ165" s="54"/>
      <c r="DK165" s="56"/>
      <c r="DL165" s="49"/>
      <c r="DM165" s="49"/>
      <c r="DN165" s="49"/>
      <c r="DO165" s="56"/>
      <c r="DP165" s="56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81"/>
      <c r="ED165" s="81"/>
      <c r="EE165" s="81"/>
      <c r="EF165" s="81"/>
      <c r="EG165" s="81"/>
      <c r="EH165" s="81"/>
      <c r="EI165" s="81"/>
      <c r="EJ165" s="81"/>
      <c r="EK165" s="81"/>
      <c r="EL165" s="81"/>
      <c r="EM165" s="81"/>
      <c r="EN165" s="81"/>
      <c r="EO165" s="81"/>
      <c r="EP165" s="81"/>
      <c r="EQ165" s="81"/>
      <c r="ER165" s="81"/>
      <c r="ES165" s="81"/>
      <c r="ET165" s="81"/>
      <c r="EU165" s="81"/>
      <c r="EV165" s="81"/>
      <c r="EW165" s="81"/>
      <c r="EX165" s="81"/>
      <c r="EY165" s="81"/>
      <c r="EZ165" s="81"/>
      <c r="FA165" s="81"/>
      <c r="FB165" s="81"/>
      <c r="FC165" s="81"/>
      <c r="FD165" s="81"/>
      <c r="FE165" s="81"/>
      <c r="FF165" s="81"/>
      <c r="FG165" s="81"/>
    </row>
    <row r="166" spans="1:163">
      <c r="A166" s="2">
        <v>12</v>
      </c>
      <c r="B166" s="1" t="s">
        <v>119</v>
      </c>
      <c r="C166" s="133">
        <v>43791</v>
      </c>
      <c r="D166" s="1" t="s">
        <v>120</v>
      </c>
      <c r="E166" s="6" t="s">
        <v>93</v>
      </c>
      <c r="F166" s="1"/>
      <c r="G166" s="6" t="s">
        <v>73</v>
      </c>
      <c r="H166" s="6" t="s">
        <v>121</v>
      </c>
      <c r="I166" s="135">
        <v>31</v>
      </c>
      <c r="J166" s="1">
        <v>17</v>
      </c>
      <c r="K166" s="1">
        <v>312</v>
      </c>
      <c r="L166" s="1">
        <v>1</v>
      </c>
      <c r="M166" s="1">
        <v>366</v>
      </c>
      <c r="N166" s="1">
        <v>4</v>
      </c>
      <c r="O166" t="str">
        <f t="shared" si="60"/>
        <v>New Orleans Saints</v>
      </c>
      <c r="P166" t="str">
        <f t="shared" si="61"/>
        <v>Atlanta Falcons</v>
      </c>
      <c r="Q166">
        <f t="shared" si="62"/>
        <v>31</v>
      </c>
      <c r="R166">
        <f t="shared" si="63"/>
        <v>17</v>
      </c>
      <c r="S166" s="132">
        <f t="shared" si="64"/>
        <v>43791</v>
      </c>
      <c r="T166" s="83" t="str">
        <f t="shared" si="65"/>
        <v>Atlanta Falcons</v>
      </c>
      <c r="U166" s="84">
        <f t="shared" si="66"/>
        <v>17</v>
      </c>
      <c r="V166" s="83" t="str">
        <f t="shared" si="67"/>
        <v>New Orleans Saints</v>
      </c>
      <c r="W166" s="84">
        <f t="shared" si="68"/>
        <v>31</v>
      </c>
      <c r="X166" s="83">
        <f t="shared" si="69"/>
        <v>48</v>
      </c>
      <c r="Y166" s="84">
        <f t="shared" si="70"/>
        <v>14</v>
      </c>
      <c r="Z166" s="85">
        <f t="shared" si="71"/>
        <v>1.0449027865711435</v>
      </c>
      <c r="AA166" s="86">
        <f t="shared" si="72"/>
        <v>0.73979489367554152</v>
      </c>
      <c r="AB166" s="8">
        <f t="shared" si="73"/>
        <v>0.64271320249324049</v>
      </c>
      <c r="AC166" s="34">
        <f t="shared" si="74"/>
        <v>31.655580093105222</v>
      </c>
      <c r="AD166" s="18">
        <f t="shared" si="75"/>
        <v>0.42978525847585131</v>
      </c>
      <c r="AE166" s="85">
        <f t="shared" si="76"/>
        <v>-1.293586557389482</v>
      </c>
      <c r="AF166" s="8">
        <f t="shared" si="77"/>
        <v>0.21524636745692988</v>
      </c>
      <c r="AG166" s="8">
        <f t="shared" si="78"/>
        <v>-0.78834875806573823</v>
      </c>
      <c r="AH166" s="34">
        <f t="shared" si="79"/>
        <v>14.567236093885329</v>
      </c>
      <c r="AI166" s="18">
        <f t="shared" si="80"/>
        <v>5.9183402228943107</v>
      </c>
      <c r="AJ166" s="18">
        <f t="shared" si="81"/>
        <v>17.088343999219894</v>
      </c>
      <c r="AK166" s="18">
        <f t="shared" si="82"/>
        <v>15.473126577710122</v>
      </c>
      <c r="AL166" s="8">
        <f t="shared" si="83"/>
        <v>1</v>
      </c>
      <c r="AM166" s="48">
        <f t="shared" si="88"/>
        <v>1</v>
      </c>
      <c r="AN166" s="48">
        <f t="shared" si="89"/>
        <v>1</v>
      </c>
      <c r="AO166" s="19">
        <f t="shared" si="84"/>
        <v>0.90017087106104388</v>
      </c>
      <c r="AP166" s="34">
        <f t="shared" si="85"/>
        <v>1.4731265777101221</v>
      </c>
      <c r="AQ166" s="17">
        <f t="shared" si="86"/>
        <v>9.9658549847107276E-3</v>
      </c>
      <c r="AR166" s="14">
        <f t="shared" si="87"/>
        <v>-0.10517067694384208</v>
      </c>
      <c r="AY166" s="93"/>
      <c r="AZ166" s="10"/>
      <c r="BF166" s="10"/>
      <c r="BG166" s="10"/>
      <c r="BH166" s="10"/>
      <c r="BJ166" s="10"/>
      <c r="BK166" s="122"/>
      <c r="BL166" s="122"/>
      <c r="BM166" s="49"/>
      <c r="BN166" s="49"/>
      <c r="BO166" s="49"/>
      <c r="BP166" s="50"/>
      <c r="BQ166" s="50"/>
      <c r="BR166" s="50"/>
      <c r="BS166" s="91"/>
      <c r="BT166" s="50"/>
      <c r="BU166" s="50"/>
      <c r="BV166" s="50"/>
      <c r="BW166" s="51"/>
      <c r="BX166" s="50"/>
      <c r="BY166" s="50"/>
      <c r="BZ166" s="54"/>
      <c r="CA166" s="54"/>
      <c r="CB166" s="54"/>
      <c r="CC166" s="54"/>
      <c r="CD166" s="54"/>
      <c r="CE166" s="54"/>
      <c r="CF166" s="54"/>
      <c r="CG166" s="51"/>
      <c r="CH166" s="50"/>
      <c r="CI166" s="50"/>
      <c r="CJ166" s="49"/>
      <c r="CK166" s="49"/>
      <c r="CL166" s="49"/>
      <c r="CM166" s="66"/>
      <c r="CN166" s="66"/>
      <c r="CO166" s="66"/>
      <c r="CP166" s="66"/>
      <c r="CQ166" s="66"/>
      <c r="CR166" s="66"/>
      <c r="CS166" s="66"/>
      <c r="CT166" s="49"/>
      <c r="CU166" s="55"/>
      <c r="CV166" s="55"/>
      <c r="CW166" s="55"/>
      <c r="CX166" s="55"/>
      <c r="CY166" s="50"/>
      <c r="CZ166" s="55"/>
      <c r="DA166" s="55"/>
      <c r="DB166" s="56"/>
      <c r="DC166" s="57"/>
      <c r="DD166" s="57"/>
      <c r="DE166" s="57"/>
      <c r="DF166" s="57"/>
      <c r="DG166" s="57"/>
      <c r="DH166" s="57"/>
      <c r="DI166" s="58"/>
      <c r="DJ166" s="54"/>
      <c r="DK166" s="56"/>
      <c r="DL166" s="49"/>
      <c r="DM166" s="49"/>
      <c r="DN166" s="49"/>
      <c r="DO166" s="56"/>
      <c r="DP166" s="56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81"/>
      <c r="ED166" s="81"/>
      <c r="EE166" s="81"/>
      <c r="EF166" s="81"/>
      <c r="EG166" s="81"/>
      <c r="EH166" s="81"/>
      <c r="EI166" s="81"/>
      <c r="EJ166" s="81"/>
      <c r="EK166" s="81"/>
      <c r="EL166" s="81"/>
      <c r="EM166" s="81"/>
      <c r="EN166" s="81"/>
      <c r="EO166" s="81"/>
      <c r="EP166" s="81"/>
      <c r="EQ166" s="81"/>
      <c r="ER166" s="81"/>
      <c r="ES166" s="81"/>
      <c r="ET166" s="81"/>
      <c r="EU166" s="81"/>
      <c r="EV166" s="81"/>
      <c r="EW166" s="81"/>
      <c r="EX166" s="81"/>
      <c r="EY166" s="81"/>
      <c r="EZ166" s="81"/>
      <c r="FA166" s="81"/>
      <c r="FB166" s="81"/>
      <c r="FC166" s="81"/>
      <c r="FD166" s="81"/>
      <c r="FE166" s="81"/>
      <c r="FF166" s="81"/>
      <c r="FG166" s="81"/>
    </row>
    <row r="167" spans="1:163">
      <c r="A167" s="2">
        <v>12</v>
      </c>
      <c r="B167" s="1" t="s">
        <v>119</v>
      </c>
      <c r="C167" s="133">
        <v>43791</v>
      </c>
      <c r="D167" s="1" t="s">
        <v>131</v>
      </c>
      <c r="E167" s="6" t="s">
        <v>80</v>
      </c>
      <c r="F167" s="1"/>
      <c r="G167" s="6" t="s">
        <v>103</v>
      </c>
      <c r="H167" s="6" t="s">
        <v>121</v>
      </c>
      <c r="I167" s="135">
        <v>31</v>
      </c>
      <c r="J167" s="1">
        <v>23</v>
      </c>
      <c r="K167" s="1">
        <v>404</v>
      </c>
      <c r="L167" s="1">
        <v>0</v>
      </c>
      <c r="M167" s="1">
        <v>331</v>
      </c>
      <c r="N167" s="1">
        <v>3</v>
      </c>
      <c r="O167" t="str">
        <f t="shared" si="60"/>
        <v>Dallas Cowboys</v>
      </c>
      <c r="P167" t="str">
        <f t="shared" si="61"/>
        <v>Washington Redskins</v>
      </c>
      <c r="Q167">
        <f t="shared" si="62"/>
        <v>31</v>
      </c>
      <c r="R167">
        <f t="shared" si="63"/>
        <v>23</v>
      </c>
      <c r="S167" s="132">
        <f t="shared" si="64"/>
        <v>43791</v>
      </c>
      <c r="T167" s="83" t="str">
        <f t="shared" si="65"/>
        <v>Washington Redskins</v>
      </c>
      <c r="U167" s="84">
        <f t="shared" si="66"/>
        <v>23</v>
      </c>
      <c r="V167" s="83" t="str">
        <f t="shared" si="67"/>
        <v>Dallas Cowboys</v>
      </c>
      <c r="W167" s="84">
        <f t="shared" si="68"/>
        <v>31</v>
      </c>
      <c r="X167" s="83">
        <f t="shared" si="69"/>
        <v>54</v>
      </c>
      <c r="Y167" s="84">
        <f t="shared" si="70"/>
        <v>8</v>
      </c>
      <c r="Z167" s="85">
        <f t="shared" si="71"/>
        <v>0.52518226870859619</v>
      </c>
      <c r="AA167" s="86">
        <f t="shared" si="72"/>
        <v>0.62835875341454395</v>
      </c>
      <c r="AB167" s="8">
        <f t="shared" si="73"/>
        <v>0.32750958686098164</v>
      </c>
      <c r="AC167" s="34">
        <f t="shared" si="74"/>
        <v>28.386602674432588</v>
      </c>
      <c r="AD167" s="18">
        <f t="shared" si="75"/>
        <v>6.8298455812829024</v>
      </c>
      <c r="AE167" s="85">
        <f t="shared" si="76"/>
        <v>-0.19423674342921915</v>
      </c>
      <c r="AF167" s="8">
        <f t="shared" si="77"/>
        <v>0.45159291006852909</v>
      </c>
      <c r="AG167" s="8">
        <f t="shared" si="78"/>
        <v>-0.12163787013167382</v>
      </c>
      <c r="AH167" s="34">
        <f t="shared" si="79"/>
        <v>21.237961485224695</v>
      </c>
      <c r="AI167" s="18">
        <f t="shared" si="80"/>
        <v>3.1047797275515645</v>
      </c>
      <c r="AJ167" s="18">
        <f t="shared" si="81"/>
        <v>7.1486411892078934</v>
      </c>
      <c r="AK167" s="18">
        <f t="shared" si="82"/>
        <v>6.2574373598427302</v>
      </c>
      <c r="AL167" s="8">
        <f t="shared" si="83"/>
        <v>1</v>
      </c>
      <c r="AM167" s="48">
        <f t="shared" si="88"/>
        <v>1</v>
      </c>
      <c r="AN167" s="48">
        <f t="shared" si="89"/>
        <v>1</v>
      </c>
      <c r="AO167" s="19">
        <f t="shared" si="84"/>
        <v>0.69800181522604932</v>
      </c>
      <c r="AP167" s="34">
        <f t="shared" si="85"/>
        <v>-1.7425626401572698</v>
      </c>
      <c r="AQ167" s="17">
        <f t="shared" si="86"/>
        <v>9.1202903606761254E-2</v>
      </c>
      <c r="AR167" s="14">
        <f t="shared" si="87"/>
        <v>-0.35953357561276034</v>
      </c>
      <c r="AY167" s="93"/>
      <c r="AZ167" s="10"/>
      <c r="BF167" s="10"/>
      <c r="BG167" s="10"/>
      <c r="BH167" s="10"/>
      <c r="BJ167" s="10"/>
      <c r="BK167" s="122"/>
      <c r="BL167" s="122"/>
      <c r="BM167" s="49"/>
      <c r="BN167" s="49"/>
      <c r="BO167" s="49"/>
      <c r="BP167" s="50"/>
      <c r="BQ167" s="50"/>
      <c r="BR167" s="50"/>
      <c r="BS167" s="91"/>
      <c r="BT167" s="50"/>
      <c r="BU167" s="50"/>
      <c r="BV167" s="50"/>
      <c r="BW167" s="51"/>
      <c r="BX167" s="50"/>
      <c r="BY167" s="50"/>
      <c r="BZ167" s="54"/>
      <c r="CA167" s="54"/>
      <c r="CB167" s="54"/>
      <c r="CC167" s="54"/>
      <c r="CD167" s="54"/>
      <c r="CE167" s="54"/>
      <c r="CF167" s="54"/>
      <c r="CG167" s="51"/>
      <c r="CH167" s="50"/>
      <c r="CI167" s="50"/>
      <c r="CJ167" s="49"/>
      <c r="CK167" s="49"/>
      <c r="CL167" s="49"/>
      <c r="CM167" s="66"/>
      <c r="CN167" s="66"/>
      <c r="CO167" s="66"/>
      <c r="CP167" s="66"/>
      <c r="CQ167" s="66"/>
      <c r="CR167" s="66"/>
      <c r="CS167" s="66"/>
      <c r="CT167" s="49"/>
      <c r="CU167" s="55"/>
      <c r="CV167" s="55"/>
      <c r="CW167" s="55"/>
      <c r="CX167" s="55"/>
      <c r="CY167" s="50"/>
      <c r="CZ167" s="55"/>
      <c r="DA167" s="55"/>
      <c r="DB167" s="56"/>
      <c r="DC167" s="57"/>
      <c r="DD167" s="57"/>
      <c r="DE167" s="57"/>
      <c r="DF167" s="57"/>
      <c r="DG167" s="57"/>
      <c r="DH167" s="57"/>
      <c r="DI167" s="58"/>
      <c r="DJ167" s="54"/>
      <c r="DK167" s="56"/>
      <c r="DL167" s="49"/>
      <c r="DM167" s="49"/>
      <c r="DN167" s="49"/>
      <c r="DO167" s="56"/>
      <c r="DP167" s="56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81"/>
      <c r="ED167" s="81"/>
      <c r="EE167" s="81"/>
      <c r="EF167" s="81"/>
      <c r="EG167" s="81"/>
      <c r="EH167" s="81"/>
      <c r="EI167" s="81"/>
      <c r="EJ167" s="81"/>
      <c r="EK167" s="81"/>
      <c r="EL167" s="81"/>
      <c r="EM167" s="81"/>
      <c r="EN167" s="81"/>
      <c r="EO167" s="81"/>
      <c r="EP167" s="81"/>
      <c r="EQ167" s="81"/>
      <c r="ER167" s="81"/>
      <c r="ES167" s="81"/>
      <c r="ET167" s="81"/>
      <c r="EU167" s="81"/>
      <c r="EV167" s="81"/>
      <c r="EW167" s="81"/>
      <c r="EX167" s="81"/>
      <c r="EY167" s="81"/>
      <c r="EZ167" s="81"/>
      <c r="FA167" s="81"/>
      <c r="FB167" s="81"/>
      <c r="FC167" s="81"/>
      <c r="FD167" s="81"/>
      <c r="FE167" s="81"/>
      <c r="FF167" s="81"/>
      <c r="FG167" s="81"/>
    </row>
    <row r="168" spans="1:163">
      <c r="A168" s="2">
        <v>12</v>
      </c>
      <c r="B168" s="1" t="s">
        <v>119</v>
      </c>
      <c r="C168" s="133">
        <v>43791</v>
      </c>
      <c r="D168" s="1" t="s">
        <v>132</v>
      </c>
      <c r="E168" s="6" t="s">
        <v>77</v>
      </c>
      <c r="F168" s="1" t="s">
        <v>10</v>
      </c>
      <c r="G168" s="6" t="s">
        <v>82</v>
      </c>
      <c r="H168" s="6" t="s">
        <v>121</v>
      </c>
      <c r="I168" s="135">
        <v>23</v>
      </c>
      <c r="J168" s="1">
        <v>16</v>
      </c>
      <c r="K168" s="1">
        <v>264</v>
      </c>
      <c r="L168" s="1">
        <v>1</v>
      </c>
      <c r="M168" s="1">
        <v>333</v>
      </c>
      <c r="N168" s="1">
        <v>2</v>
      </c>
      <c r="O168" t="str">
        <f t="shared" si="60"/>
        <v>Detroit Lions</v>
      </c>
      <c r="P168" t="str">
        <f t="shared" si="61"/>
        <v>Chicago Bears</v>
      </c>
      <c r="Q168">
        <f t="shared" si="62"/>
        <v>16</v>
      </c>
      <c r="R168">
        <f t="shared" si="63"/>
        <v>23</v>
      </c>
      <c r="S168" s="132">
        <f t="shared" si="64"/>
        <v>43791</v>
      </c>
      <c r="T168" s="83" t="str">
        <f t="shared" si="65"/>
        <v>Chicago Bears</v>
      </c>
      <c r="U168" s="84">
        <f t="shared" si="66"/>
        <v>23</v>
      </c>
      <c r="V168" s="83" t="str">
        <f t="shared" si="67"/>
        <v>Detroit Lions</v>
      </c>
      <c r="W168" s="84">
        <f t="shared" si="68"/>
        <v>16</v>
      </c>
      <c r="X168" s="83">
        <f t="shared" si="69"/>
        <v>39</v>
      </c>
      <c r="Y168" s="84">
        <f t="shared" si="70"/>
        <v>-7</v>
      </c>
      <c r="Z168" s="85">
        <f t="shared" si="71"/>
        <v>-0.65704752017632784</v>
      </c>
      <c r="AA168" s="86">
        <f t="shared" si="72"/>
        <v>0.34140315671178106</v>
      </c>
      <c r="AB168" s="8">
        <f t="shared" si="73"/>
        <v>-0.40863667307699025</v>
      </c>
      <c r="AC168" s="34">
        <f t="shared" si="74"/>
        <v>20.752028128862996</v>
      </c>
      <c r="AD168" s="18">
        <f t="shared" si="75"/>
        <v>22.581771337505145</v>
      </c>
      <c r="AE168" s="85">
        <f t="shared" si="76"/>
        <v>0.89870297485850614</v>
      </c>
      <c r="AF168" s="8">
        <f t="shared" si="77"/>
        <v>0.71068289065032109</v>
      </c>
      <c r="AG168" s="8">
        <f t="shared" si="78"/>
        <v>0.55538080550479352</v>
      </c>
      <c r="AH168" s="34">
        <f t="shared" si="79"/>
        <v>28.011820667236094</v>
      </c>
      <c r="AI168" s="18">
        <f t="shared" si="80"/>
        <v>25.118346400534847</v>
      </c>
      <c r="AJ168" s="18">
        <f t="shared" si="81"/>
        <v>-7.2597925383730981</v>
      </c>
      <c r="AK168" s="18">
        <f t="shared" si="82"/>
        <v>-7.1014778801456879</v>
      </c>
      <c r="AL168" s="8">
        <f t="shared" si="83"/>
        <v>0</v>
      </c>
      <c r="AM168" s="48">
        <f t="shared" si="88"/>
        <v>0</v>
      </c>
      <c r="AN168" s="48">
        <f t="shared" si="89"/>
        <v>1</v>
      </c>
      <c r="AO168" s="19">
        <f t="shared" si="84"/>
        <v>0.27805730747907753</v>
      </c>
      <c r="AP168" s="34">
        <f t="shared" si="85"/>
        <v>-0.10147788014568793</v>
      </c>
      <c r="AQ168" s="17">
        <f t="shared" si="86"/>
        <v>7.731586624251427E-2</v>
      </c>
      <c r="AR168" s="14">
        <f t="shared" si="87"/>
        <v>-0.32580951647925266</v>
      </c>
      <c r="AY168" s="93"/>
      <c r="AZ168" s="10"/>
      <c r="BF168" s="10"/>
      <c r="BG168" s="10"/>
      <c r="BH168" s="10"/>
      <c r="BJ168" s="10"/>
      <c r="BK168" s="122"/>
      <c r="BL168" s="122"/>
      <c r="BM168" s="49"/>
      <c r="BN168" s="49"/>
      <c r="BO168" s="49"/>
      <c r="BP168" s="50"/>
      <c r="BQ168" s="50"/>
      <c r="BR168" s="50"/>
      <c r="BS168" s="91"/>
      <c r="BT168" s="50"/>
      <c r="BU168" s="50"/>
      <c r="BV168" s="50"/>
      <c r="BW168" s="51"/>
      <c r="BX168" s="50"/>
      <c r="BY168" s="50"/>
      <c r="BZ168" s="54"/>
      <c r="CA168" s="54"/>
      <c r="CB168" s="54"/>
      <c r="CC168" s="54"/>
      <c r="CD168" s="54"/>
      <c r="CE168" s="54"/>
      <c r="CF168" s="54"/>
      <c r="CG168" s="51"/>
      <c r="CH168" s="50"/>
      <c r="CI168" s="50"/>
      <c r="CJ168" s="49"/>
      <c r="CK168" s="49"/>
      <c r="CL168" s="49"/>
      <c r="CM168" s="66"/>
      <c r="CN168" s="66"/>
      <c r="CO168" s="66"/>
      <c r="CP168" s="66"/>
      <c r="CQ168" s="66"/>
      <c r="CR168" s="66"/>
      <c r="CS168" s="66"/>
      <c r="CT168" s="49"/>
      <c r="CU168" s="55"/>
      <c r="CV168" s="55"/>
      <c r="CW168" s="55"/>
      <c r="CX168" s="55"/>
      <c r="CY168" s="50"/>
      <c r="CZ168" s="55"/>
      <c r="DA168" s="55"/>
      <c r="DB168" s="56"/>
      <c r="DC168" s="57"/>
      <c r="DD168" s="57"/>
      <c r="DE168" s="57"/>
      <c r="DF168" s="57"/>
      <c r="DG168" s="57"/>
      <c r="DH168" s="57"/>
      <c r="DI168" s="58"/>
      <c r="DJ168" s="54"/>
      <c r="DK168" s="56"/>
      <c r="DL168" s="49"/>
      <c r="DM168" s="49"/>
      <c r="DN168" s="49"/>
      <c r="DO168" s="56"/>
      <c r="DP168" s="56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81"/>
      <c r="ED168" s="81"/>
      <c r="EE168" s="81"/>
      <c r="EF168" s="81"/>
      <c r="EG168" s="81"/>
      <c r="EH168" s="81"/>
      <c r="EI168" s="81"/>
      <c r="EJ168" s="81"/>
      <c r="EK168" s="81"/>
      <c r="EL168" s="81"/>
      <c r="EM168" s="81"/>
      <c r="EN168" s="81"/>
      <c r="EO168" s="81"/>
      <c r="EP168" s="81"/>
      <c r="EQ168" s="81"/>
      <c r="ER168" s="81"/>
      <c r="ES168" s="81"/>
      <c r="ET168" s="81"/>
      <c r="EU168" s="81"/>
      <c r="EV168" s="81"/>
      <c r="EW168" s="81"/>
      <c r="EX168" s="81"/>
      <c r="EY168" s="81"/>
      <c r="EZ168" s="81"/>
      <c r="FA168" s="81"/>
      <c r="FB168" s="81"/>
      <c r="FC168" s="81"/>
      <c r="FD168" s="81"/>
      <c r="FE168" s="81"/>
      <c r="FF168" s="81"/>
      <c r="FG168" s="81"/>
    </row>
    <row r="169" spans="1:163">
      <c r="A169" s="2">
        <v>12</v>
      </c>
      <c r="B169" s="1" t="s">
        <v>122</v>
      </c>
      <c r="C169" s="133">
        <v>43794</v>
      </c>
      <c r="D169" s="1" t="s">
        <v>120</v>
      </c>
      <c r="E169" s="6" t="s">
        <v>91</v>
      </c>
      <c r="F169" s="1"/>
      <c r="G169" s="6" t="s">
        <v>83</v>
      </c>
      <c r="H169" s="6" t="s">
        <v>121</v>
      </c>
      <c r="I169" s="135">
        <v>24</v>
      </c>
      <c r="J169" s="1">
        <v>17</v>
      </c>
      <c r="K169" s="1">
        <v>416</v>
      </c>
      <c r="L169" s="1">
        <v>0</v>
      </c>
      <c r="M169" s="1">
        <v>254</v>
      </c>
      <c r="N169" s="1">
        <v>1</v>
      </c>
      <c r="O169" t="str">
        <f t="shared" si="60"/>
        <v>Minnesota Vikings</v>
      </c>
      <c r="P169" t="str">
        <f t="shared" si="61"/>
        <v>Green Bay Packers</v>
      </c>
      <c r="Q169">
        <f t="shared" si="62"/>
        <v>24</v>
      </c>
      <c r="R169">
        <f t="shared" si="63"/>
        <v>17</v>
      </c>
      <c r="S169" s="132">
        <f t="shared" si="64"/>
        <v>43794</v>
      </c>
      <c r="T169" s="83" t="str">
        <f t="shared" si="65"/>
        <v>Green Bay Packers</v>
      </c>
      <c r="U169" s="84">
        <f t="shared" si="66"/>
        <v>17</v>
      </c>
      <c r="V169" s="83" t="str">
        <f t="shared" si="67"/>
        <v>Minnesota Vikings</v>
      </c>
      <c r="W169" s="84">
        <f t="shared" si="68"/>
        <v>24</v>
      </c>
      <c r="X169" s="83">
        <f t="shared" si="69"/>
        <v>41</v>
      </c>
      <c r="Y169" s="84">
        <f t="shared" si="70"/>
        <v>7</v>
      </c>
      <c r="Z169" s="85">
        <f t="shared" si="71"/>
        <v>-8.7827853248256038E-2</v>
      </c>
      <c r="AA169" s="86">
        <f t="shared" si="72"/>
        <v>0.47805713998631877</v>
      </c>
      <c r="AB169" s="8">
        <f t="shared" si="73"/>
        <v>-5.5030355829445002E-2</v>
      </c>
      <c r="AC169" s="34">
        <f t="shared" si="74"/>
        <v>24.419280053824465</v>
      </c>
      <c r="AD169" s="18">
        <f t="shared" si="75"/>
        <v>0.17579576353504661</v>
      </c>
      <c r="AE169" s="85">
        <f t="shared" si="76"/>
        <v>-0.34958309185891312</v>
      </c>
      <c r="AF169" s="8">
        <f t="shared" si="77"/>
        <v>0.41348352387036358</v>
      </c>
      <c r="AG169" s="8">
        <f t="shared" si="78"/>
        <v>-0.21859307495082864</v>
      </c>
      <c r="AH169" s="34">
        <f t="shared" si="79"/>
        <v>20.267883512426376</v>
      </c>
      <c r="AI169" s="18">
        <f t="shared" si="80"/>
        <v>10.679062650788151</v>
      </c>
      <c r="AJ169" s="18">
        <f t="shared" si="81"/>
        <v>4.1513965413980891</v>
      </c>
      <c r="AK169" s="18">
        <f t="shared" si="82"/>
        <v>3.4785137127182932</v>
      </c>
      <c r="AL169" s="8">
        <f t="shared" si="83"/>
        <v>1</v>
      </c>
      <c r="AM169" s="48">
        <f t="shared" si="88"/>
        <v>1</v>
      </c>
      <c r="AN169" s="48">
        <f t="shared" si="89"/>
        <v>1</v>
      </c>
      <c r="AO169" s="19">
        <f t="shared" si="84"/>
        <v>0.6134508751181581</v>
      </c>
      <c r="AP169" s="34">
        <f t="shared" si="85"/>
        <v>-3.5214862872817068</v>
      </c>
      <c r="AQ169" s="17">
        <f t="shared" si="86"/>
        <v>0.14942022594691781</v>
      </c>
      <c r="AR169" s="14">
        <f t="shared" si="87"/>
        <v>-0.48865509119423384</v>
      </c>
      <c r="AY169" s="93"/>
      <c r="AZ169" s="10"/>
      <c r="BF169" s="10"/>
      <c r="BG169" s="10"/>
      <c r="BH169" s="10"/>
      <c r="BJ169" s="10"/>
      <c r="BK169" s="122"/>
      <c r="BL169" s="122"/>
      <c r="BM169" s="49"/>
      <c r="BN169" s="49"/>
      <c r="BO169" s="49"/>
      <c r="BP169" s="50"/>
      <c r="BQ169" s="50"/>
      <c r="BR169" s="50"/>
      <c r="BS169" s="91"/>
      <c r="BT169" s="50"/>
      <c r="BU169" s="50"/>
      <c r="BV169" s="50"/>
      <c r="BW169" s="51"/>
      <c r="BX169" s="50"/>
      <c r="BY169" s="50"/>
      <c r="BZ169" s="54"/>
      <c r="CA169" s="54"/>
      <c r="CB169" s="54"/>
      <c r="CC169" s="54"/>
      <c r="CD169" s="54"/>
      <c r="CE169" s="54"/>
      <c r="CF169" s="54"/>
      <c r="CG169" s="51"/>
      <c r="CH169" s="50"/>
      <c r="CI169" s="50"/>
      <c r="CJ169" s="49"/>
      <c r="CK169" s="49"/>
      <c r="CL169" s="49"/>
      <c r="CM169" s="66"/>
      <c r="CN169" s="66"/>
      <c r="CO169" s="66"/>
      <c r="CP169" s="66"/>
      <c r="CQ169" s="66"/>
      <c r="CR169" s="66"/>
      <c r="CS169" s="66"/>
      <c r="CT169" s="49"/>
      <c r="CU169" s="55"/>
      <c r="CV169" s="55"/>
      <c r="CW169" s="55"/>
      <c r="CX169" s="55"/>
      <c r="CY169" s="50"/>
      <c r="CZ169" s="55"/>
      <c r="DA169" s="55"/>
      <c r="DB169" s="56"/>
      <c r="DC169" s="57"/>
      <c r="DD169" s="57"/>
      <c r="DE169" s="57"/>
      <c r="DF169" s="57"/>
      <c r="DG169" s="57"/>
      <c r="DH169" s="57"/>
      <c r="DI169" s="58"/>
      <c r="DJ169" s="54"/>
      <c r="DK169" s="56"/>
      <c r="DL169" s="49"/>
      <c r="DM169" s="49"/>
      <c r="DN169" s="49"/>
      <c r="DO169" s="56"/>
      <c r="DP169" s="56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81"/>
      <c r="ED169" s="81"/>
      <c r="EE169" s="81"/>
      <c r="EF169" s="81"/>
      <c r="EG169" s="81"/>
      <c r="EH169" s="81"/>
      <c r="EI169" s="81"/>
      <c r="EJ169" s="81"/>
      <c r="EK169" s="81"/>
      <c r="EL169" s="81"/>
      <c r="EM169" s="81"/>
      <c r="EN169" s="81"/>
      <c r="EO169" s="81"/>
      <c r="EP169" s="81"/>
      <c r="EQ169" s="81"/>
      <c r="ER169" s="81"/>
      <c r="ES169" s="81"/>
      <c r="ET169" s="81"/>
      <c r="EU169" s="81"/>
      <c r="EV169" s="81"/>
      <c r="EW169" s="81"/>
      <c r="EX169" s="81"/>
      <c r="EY169" s="81"/>
      <c r="EZ169" s="81"/>
      <c r="FA169" s="81"/>
      <c r="FB169" s="81"/>
      <c r="FC169" s="81"/>
      <c r="FD169" s="81"/>
      <c r="FE169" s="81"/>
      <c r="FF169" s="81"/>
      <c r="FG169" s="81"/>
    </row>
    <row r="170" spans="1:163">
      <c r="A170" s="2">
        <v>12</v>
      </c>
      <c r="B170" s="1" t="s">
        <v>122</v>
      </c>
      <c r="C170" s="133">
        <v>43794</v>
      </c>
      <c r="D170" s="1" t="s">
        <v>123</v>
      </c>
      <c r="E170" s="6" t="s">
        <v>85</v>
      </c>
      <c r="F170" s="1"/>
      <c r="G170" s="6" t="s">
        <v>90</v>
      </c>
      <c r="H170" s="6" t="s">
        <v>121</v>
      </c>
      <c r="I170" s="135">
        <v>27</v>
      </c>
      <c r="J170" s="1">
        <v>24</v>
      </c>
      <c r="K170" s="1">
        <v>455</v>
      </c>
      <c r="L170" s="1">
        <v>3</v>
      </c>
      <c r="M170" s="1">
        <v>314</v>
      </c>
      <c r="N170" s="1">
        <v>1</v>
      </c>
      <c r="O170" t="str">
        <f t="shared" si="60"/>
        <v>Indianapolis Colts</v>
      </c>
      <c r="P170" t="str">
        <f t="shared" si="61"/>
        <v>Miami Dolphins</v>
      </c>
      <c r="Q170">
        <f t="shared" si="62"/>
        <v>27</v>
      </c>
      <c r="R170">
        <f t="shared" si="63"/>
        <v>24</v>
      </c>
      <c r="S170" s="132">
        <f t="shared" si="64"/>
        <v>43794</v>
      </c>
      <c r="T170" s="83" t="str">
        <f t="shared" si="65"/>
        <v>Miami Dolphins</v>
      </c>
      <c r="U170" s="84">
        <f t="shared" si="66"/>
        <v>24</v>
      </c>
      <c r="V170" s="83" t="str">
        <f t="shared" si="67"/>
        <v>Indianapolis Colts</v>
      </c>
      <c r="W170" s="84">
        <f t="shared" si="68"/>
        <v>27</v>
      </c>
      <c r="X170" s="83">
        <f t="shared" si="69"/>
        <v>51</v>
      </c>
      <c r="Y170" s="84">
        <f t="shared" si="70"/>
        <v>3</v>
      </c>
      <c r="Z170" s="85">
        <f t="shared" si="71"/>
        <v>0.89548736708711119</v>
      </c>
      <c r="AA170" s="86">
        <f t="shared" si="72"/>
        <v>0.71002127313305785</v>
      </c>
      <c r="AB170" s="8">
        <f t="shared" si="73"/>
        <v>0.55344686751428829</v>
      </c>
      <c r="AC170" s="34">
        <f t="shared" si="74"/>
        <v>30.729798728863798</v>
      </c>
      <c r="AD170" s="18">
        <f t="shared" si="75"/>
        <v>13.911398557834007</v>
      </c>
      <c r="AE170" s="85">
        <f t="shared" si="76"/>
        <v>-0.39056950851580763</v>
      </c>
      <c r="AF170" s="8">
        <f t="shared" si="77"/>
        <v>0.40358021064306715</v>
      </c>
      <c r="AG170" s="8">
        <f t="shared" si="78"/>
        <v>-0.2440908985705722</v>
      </c>
      <c r="AH170" s="34">
        <f t="shared" si="79"/>
        <v>20.012766965625751</v>
      </c>
      <c r="AI170" s="18">
        <f t="shared" si="80"/>
        <v>15.898027270405281</v>
      </c>
      <c r="AJ170" s="18">
        <f t="shared" si="81"/>
        <v>10.717031763238047</v>
      </c>
      <c r="AK170" s="18">
        <f t="shared" si="82"/>
        <v>9.5659043398720485</v>
      </c>
      <c r="AL170" s="8">
        <f t="shared" si="83"/>
        <v>1</v>
      </c>
      <c r="AM170" s="48">
        <f t="shared" si="88"/>
        <v>1</v>
      </c>
      <c r="AN170" s="48">
        <f t="shared" si="89"/>
        <v>1</v>
      </c>
      <c r="AO170" s="19">
        <f t="shared" si="84"/>
        <v>0.78607964271351427</v>
      </c>
      <c r="AP170" s="34">
        <f t="shared" si="85"/>
        <v>6.5659043398720485</v>
      </c>
      <c r="AQ170" s="17">
        <f t="shared" si="86"/>
        <v>4.5761919261577709E-2</v>
      </c>
      <c r="AR170" s="14">
        <f t="shared" si="87"/>
        <v>-0.24069716507859992</v>
      </c>
      <c r="AY170" s="93"/>
      <c r="AZ170" s="10"/>
      <c r="BF170" s="10"/>
      <c r="BG170" s="10"/>
      <c r="BH170" s="10"/>
      <c r="BJ170" s="10"/>
      <c r="BK170" s="122"/>
      <c r="BL170" s="122"/>
      <c r="BM170" s="49"/>
      <c r="BN170" s="49"/>
      <c r="BO170" s="49"/>
      <c r="BP170" s="50"/>
      <c r="BQ170" s="50"/>
      <c r="BR170" s="50"/>
      <c r="BS170" s="91"/>
      <c r="BT170" s="50"/>
      <c r="BU170" s="50"/>
      <c r="BV170" s="50"/>
      <c r="BW170" s="51"/>
      <c r="BX170" s="50"/>
      <c r="BY170" s="50"/>
      <c r="BZ170" s="54"/>
      <c r="CA170" s="54"/>
      <c r="CB170" s="54"/>
      <c r="CC170" s="54"/>
      <c r="CD170" s="54"/>
      <c r="CE170" s="54"/>
      <c r="CF170" s="54"/>
      <c r="CG170" s="51"/>
      <c r="CH170" s="50"/>
      <c r="CI170" s="50"/>
      <c r="CJ170" s="49"/>
      <c r="CK170" s="49"/>
      <c r="CL170" s="49"/>
      <c r="CM170" s="66"/>
      <c r="CN170" s="66"/>
      <c r="CO170" s="66"/>
      <c r="CP170" s="66"/>
      <c r="CQ170" s="66"/>
      <c r="CR170" s="66"/>
      <c r="CS170" s="66"/>
      <c r="CT170" s="49"/>
      <c r="CU170" s="55"/>
      <c r="CV170" s="55"/>
      <c r="CW170" s="55"/>
      <c r="CX170" s="55"/>
      <c r="CY170" s="50"/>
      <c r="CZ170" s="55"/>
      <c r="DA170" s="55"/>
      <c r="DB170" s="56"/>
      <c r="DC170" s="57"/>
      <c r="DD170" s="57"/>
      <c r="DE170" s="57"/>
      <c r="DF170" s="57"/>
      <c r="DG170" s="57"/>
      <c r="DH170" s="57"/>
      <c r="DI170" s="58"/>
      <c r="DJ170" s="54"/>
      <c r="DK170" s="56"/>
      <c r="DL170" s="49"/>
      <c r="DM170" s="49"/>
      <c r="DN170" s="49"/>
      <c r="DO170" s="56"/>
      <c r="DP170" s="56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81"/>
      <c r="ED170" s="81"/>
      <c r="EE170" s="81"/>
      <c r="EF170" s="81"/>
      <c r="EG170" s="81"/>
      <c r="EH170" s="81"/>
      <c r="EI170" s="81"/>
      <c r="EJ170" s="81"/>
      <c r="EK170" s="81"/>
      <c r="EL170" s="81"/>
      <c r="EM170" s="81"/>
      <c r="EN170" s="81"/>
      <c r="EO170" s="81"/>
      <c r="EP170" s="81"/>
      <c r="EQ170" s="81"/>
      <c r="ER170" s="81"/>
      <c r="ES170" s="81"/>
      <c r="ET170" s="81"/>
      <c r="EU170" s="81"/>
      <c r="EV170" s="81"/>
      <c r="EW170" s="81"/>
      <c r="EX170" s="81"/>
      <c r="EY170" s="81"/>
      <c r="EZ170" s="81"/>
      <c r="FA170" s="81"/>
      <c r="FB170" s="81"/>
      <c r="FC170" s="81"/>
      <c r="FD170" s="81"/>
      <c r="FE170" s="81"/>
      <c r="FF170" s="81"/>
      <c r="FG170" s="81"/>
    </row>
    <row r="171" spans="1:163">
      <c r="A171" s="2">
        <v>12</v>
      </c>
      <c r="B171" s="1" t="s">
        <v>122</v>
      </c>
      <c r="C171" s="133">
        <v>43794</v>
      </c>
      <c r="D171" s="1" t="s">
        <v>123</v>
      </c>
      <c r="E171" s="6" t="s">
        <v>81</v>
      </c>
      <c r="F171" s="1"/>
      <c r="G171" s="6" t="s">
        <v>98</v>
      </c>
      <c r="H171" s="6" t="s">
        <v>121</v>
      </c>
      <c r="I171" s="135">
        <v>24</v>
      </c>
      <c r="J171" s="1">
        <v>17</v>
      </c>
      <c r="K171" s="1">
        <v>308</v>
      </c>
      <c r="L171" s="1">
        <v>0</v>
      </c>
      <c r="M171" s="1">
        <v>527</v>
      </c>
      <c r="N171" s="1">
        <v>4</v>
      </c>
      <c r="O171" t="str">
        <f t="shared" si="60"/>
        <v>Denver Broncos</v>
      </c>
      <c r="P171" t="str">
        <f t="shared" si="61"/>
        <v>Pittsburgh Steelers</v>
      </c>
      <c r="Q171">
        <f t="shared" si="62"/>
        <v>24</v>
      </c>
      <c r="R171">
        <f t="shared" si="63"/>
        <v>17</v>
      </c>
      <c r="S171" s="132">
        <f t="shared" si="64"/>
        <v>43794</v>
      </c>
      <c r="T171" s="83" t="str">
        <f t="shared" si="65"/>
        <v>Pittsburgh Steelers</v>
      </c>
      <c r="U171" s="84">
        <f t="shared" si="66"/>
        <v>17</v>
      </c>
      <c r="V171" s="83" t="str">
        <f t="shared" si="67"/>
        <v>Denver Broncos</v>
      </c>
      <c r="W171" s="84">
        <f t="shared" si="68"/>
        <v>24</v>
      </c>
      <c r="X171" s="83">
        <f t="shared" si="69"/>
        <v>41</v>
      </c>
      <c r="Y171" s="84">
        <f t="shared" si="70"/>
        <v>7</v>
      </c>
      <c r="Z171" s="85">
        <f t="shared" si="71"/>
        <v>-0.86740965684281335</v>
      </c>
      <c r="AA171" s="86">
        <f t="shared" si="72"/>
        <v>0.29579358424464292</v>
      </c>
      <c r="AB171" s="8">
        <f t="shared" si="73"/>
        <v>-0.53653743859082237</v>
      </c>
      <c r="AC171" s="34">
        <f t="shared" si="74"/>
        <v>19.425568997177606</v>
      </c>
      <c r="AD171" s="18">
        <f t="shared" si="75"/>
        <v>20.925418999582689</v>
      </c>
      <c r="AE171" s="85">
        <f t="shared" si="76"/>
        <v>-0.37223368240896193</v>
      </c>
      <c r="AF171" s="8">
        <f t="shared" si="77"/>
        <v>0.40800139561287047</v>
      </c>
      <c r="AG171" s="8">
        <f t="shared" si="78"/>
        <v>-0.2326891548993345</v>
      </c>
      <c r="AH171" s="34">
        <f t="shared" si="79"/>
        <v>20.126846250049844</v>
      </c>
      <c r="AI171" s="18">
        <f t="shared" si="80"/>
        <v>9.7771674714507739</v>
      </c>
      <c r="AJ171" s="18">
        <f t="shared" si="81"/>
        <v>-0.70127725287223797</v>
      </c>
      <c r="AK171" s="18">
        <f t="shared" si="82"/>
        <v>-1.0206885691284722</v>
      </c>
      <c r="AL171" s="8">
        <f t="shared" si="83"/>
        <v>1</v>
      </c>
      <c r="AM171" s="48">
        <f t="shared" si="88"/>
        <v>0</v>
      </c>
      <c r="AN171" s="48">
        <f t="shared" si="89"/>
        <v>0</v>
      </c>
      <c r="AO171" s="19">
        <f t="shared" si="84"/>
        <v>0.46628885372866824</v>
      </c>
      <c r="AP171" s="34">
        <f t="shared" si="85"/>
        <v>-8.0206885691284722</v>
      </c>
      <c r="AQ171" s="17">
        <f t="shared" si="86"/>
        <v>0.28484758765425888</v>
      </c>
      <c r="AR171" s="14">
        <f t="shared" si="87"/>
        <v>-0.76294997910213624</v>
      </c>
      <c r="AY171" s="93"/>
      <c r="AZ171" s="10"/>
      <c r="BF171" s="10"/>
      <c r="BG171" s="10"/>
      <c r="BH171" s="10"/>
      <c r="BJ171" s="10"/>
      <c r="BK171" s="122"/>
      <c r="BL171" s="122"/>
      <c r="BM171" s="49"/>
      <c r="BN171" s="49"/>
      <c r="BO171" s="49"/>
      <c r="BP171" s="50"/>
      <c r="BQ171" s="50"/>
      <c r="BR171" s="50"/>
      <c r="BS171" s="91"/>
      <c r="BT171" s="50"/>
      <c r="BU171" s="50"/>
      <c r="BV171" s="50"/>
      <c r="BW171" s="51"/>
      <c r="BX171" s="50"/>
      <c r="BY171" s="50"/>
      <c r="BZ171" s="54"/>
      <c r="CA171" s="54"/>
      <c r="CB171" s="54"/>
      <c r="CC171" s="54"/>
      <c r="CD171" s="54"/>
      <c r="CE171" s="54"/>
      <c r="CF171" s="54"/>
      <c r="CG171" s="51"/>
      <c r="CH171" s="50"/>
      <c r="CI171" s="50"/>
      <c r="CJ171" s="49"/>
      <c r="CK171" s="49"/>
      <c r="CL171" s="49"/>
      <c r="CM171" s="66"/>
      <c r="CN171" s="66"/>
      <c r="CO171" s="66"/>
      <c r="CP171" s="66"/>
      <c r="CQ171" s="66"/>
      <c r="CR171" s="66"/>
      <c r="CS171" s="66"/>
      <c r="CT171" s="49"/>
      <c r="CU171" s="55"/>
      <c r="CV171" s="55"/>
      <c r="CW171" s="55"/>
      <c r="CX171" s="55"/>
      <c r="CY171" s="50"/>
      <c r="CZ171" s="55"/>
      <c r="DA171" s="55"/>
      <c r="DB171" s="56"/>
      <c r="DC171" s="57"/>
      <c r="DD171" s="57"/>
      <c r="DE171" s="57"/>
      <c r="DF171" s="57"/>
      <c r="DG171" s="57"/>
      <c r="DH171" s="57"/>
      <c r="DI171" s="58"/>
      <c r="DJ171" s="54"/>
      <c r="DK171" s="56"/>
      <c r="DL171" s="49"/>
      <c r="DM171" s="49"/>
      <c r="DN171" s="49"/>
      <c r="DO171" s="56"/>
      <c r="DP171" s="56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81"/>
      <c r="ED171" s="81"/>
      <c r="EE171" s="81"/>
      <c r="EF171" s="81"/>
      <c r="EG171" s="81"/>
      <c r="EH171" s="81"/>
      <c r="EI171" s="81"/>
      <c r="EJ171" s="81"/>
      <c r="EK171" s="81"/>
      <c r="EL171" s="81"/>
      <c r="EM171" s="81"/>
      <c r="EN171" s="81"/>
      <c r="EO171" s="81"/>
      <c r="EP171" s="81"/>
      <c r="EQ171" s="81"/>
      <c r="ER171" s="81"/>
      <c r="ES171" s="81"/>
      <c r="ET171" s="81"/>
      <c r="EU171" s="81"/>
      <c r="EV171" s="81"/>
      <c r="EW171" s="81"/>
      <c r="EX171" s="81"/>
      <c r="EY171" s="81"/>
      <c r="EZ171" s="81"/>
      <c r="FA171" s="81"/>
      <c r="FB171" s="81"/>
      <c r="FC171" s="81"/>
      <c r="FD171" s="81"/>
      <c r="FE171" s="81"/>
      <c r="FF171" s="81"/>
      <c r="FG171" s="81"/>
    </row>
    <row r="172" spans="1:163">
      <c r="A172" s="2">
        <v>12</v>
      </c>
      <c r="B172" s="1" t="s">
        <v>122</v>
      </c>
      <c r="C172" s="133">
        <v>43794</v>
      </c>
      <c r="D172" s="1" t="s">
        <v>124</v>
      </c>
      <c r="E172" s="6" t="s">
        <v>88</v>
      </c>
      <c r="F172" s="1"/>
      <c r="G172" s="6" t="s">
        <v>72</v>
      </c>
      <c r="H172" s="6" t="s">
        <v>121</v>
      </c>
      <c r="I172" s="135">
        <v>45</v>
      </c>
      <c r="J172" s="1">
        <v>10</v>
      </c>
      <c r="K172" s="1">
        <v>414</v>
      </c>
      <c r="L172" s="1">
        <v>1</v>
      </c>
      <c r="M172" s="1">
        <v>149</v>
      </c>
      <c r="N172" s="1">
        <v>1</v>
      </c>
      <c r="O172" t="str">
        <f t="shared" si="60"/>
        <v>Los Angeles Chargers</v>
      </c>
      <c r="P172" t="str">
        <f t="shared" si="61"/>
        <v>Arizona Cardinals</v>
      </c>
      <c r="Q172">
        <f t="shared" si="62"/>
        <v>45</v>
      </c>
      <c r="R172">
        <f t="shared" si="63"/>
        <v>10</v>
      </c>
      <c r="S172" s="132">
        <f t="shared" si="64"/>
        <v>43794</v>
      </c>
      <c r="T172" s="83" t="str">
        <f t="shared" si="65"/>
        <v>Arizona Cardinals</v>
      </c>
      <c r="U172" s="84">
        <f t="shared" si="66"/>
        <v>10</v>
      </c>
      <c r="V172" s="83" t="str">
        <f t="shared" si="67"/>
        <v>Los Angeles Chargers</v>
      </c>
      <c r="W172" s="84">
        <f t="shared" si="68"/>
        <v>45</v>
      </c>
      <c r="X172" s="83">
        <f t="shared" si="69"/>
        <v>55</v>
      </c>
      <c r="Y172" s="84">
        <f t="shared" si="70"/>
        <v>35</v>
      </c>
      <c r="Z172" s="85">
        <f t="shared" si="71"/>
        <v>1.8209624849355515</v>
      </c>
      <c r="AA172" s="86">
        <f t="shared" si="72"/>
        <v>0.86068157752143049</v>
      </c>
      <c r="AB172" s="8">
        <f t="shared" si="73"/>
        <v>1.0833866360046138</v>
      </c>
      <c r="AC172" s="34">
        <f t="shared" si="74"/>
        <v>36.225805279983391</v>
      </c>
      <c r="AD172" s="18">
        <f t="shared" si="75"/>
        <v>76.986492984767352</v>
      </c>
      <c r="AE172" s="85">
        <f t="shared" si="76"/>
        <v>-0.93496648738733645</v>
      </c>
      <c r="AF172" s="8">
        <f t="shared" si="77"/>
        <v>0.28191820907151627</v>
      </c>
      <c r="AG172" s="8">
        <f t="shared" si="78"/>
        <v>-0.57715253463548999</v>
      </c>
      <c r="AH172" s="34">
        <f t="shared" si="79"/>
        <v>16.680343942711204</v>
      </c>
      <c r="AI172" s="18">
        <f t="shared" si="80"/>
        <v>44.626995192918272</v>
      </c>
      <c r="AJ172" s="18">
        <f t="shared" si="81"/>
        <v>19.545461337272187</v>
      </c>
      <c r="AK172" s="18">
        <f t="shared" si="82"/>
        <v>17.751266094770411</v>
      </c>
      <c r="AL172" s="8">
        <f t="shared" si="83"/>
        <v>1</v>
      </c>
      <c r="AM172" s="48">
        <f t="shared" si="88"/>
        <v>1</v>
      </c>
      <c r="AN172" s="48">
        <f t="shared" si="89"/>
        <v>1</v>
      </c>
      <c r="AO172" s="19">
        <f t="shared" si="84"/>
        <v>0.92940238569190359</v>
      </c>
      <c r="AP172" s="34">
        <f t="shared" si="85"/>
        <v>-17.248733905229589</v>
      </c>
      <c r="AQ172" s="17">
        <f t="shared" si="86"/>
        <v>4.9840231459947395E-3</v>
      </c>
      <c r="AR172" s="14">
        <f t="shared" si="87"/>
        <v>-7.3213495418367289E-2</v>
      </c>
      <c r="AY172" s="93"/>
      <c r="AZ172" s="10"/>
      <c r="BF172" s="10"/>
      <c r="BG172" s="10"/>
      <c r="BH172" s="10"/>
      <c r="BJ172" s="10"/>
      <c r="BK172" s="122"/>
      <c r="BL172" s="122"/>
      <c r="BM172" s="49"/>
      <c r="BN172" s="49"/>
      <c r="BO172" s="49"/>
      <c r="BP172" s="50"/>
      <c r="BQ172" s="50"/>
      <c r="BR172" s="50"/>
      <c r="BS172" s="91"/>
      <c r="BT172" s="50"/>
      <c r="BU172" s="50"/>
      <c r="BV172" s="50"/>
      <c r="BW172" s="51"/>
      <c r="BX172" s="50"/>
      <c r="BY172" s="50"/>
      <c r="BZ172" s="54"/>
      <c r="CA172" s="54"/>
      <c r="CB172" s="54"/>
      <c r="CC172" s="54"/>
      <c r="CD172" s="54"/>
      <c r="CE172" s="54"/>
      <c r="CF172" s="54"/>
      <c r="CG172" s="51"/>
      <c r="CH172" s="50"/>
      <c r="CI172" s="50"/>
      <c r="CJ172" s="49"/>
      <c r="CK172" s="49"/>
      <c r="CL172" s="49"/>
      <c r="CM172" s="66"/>
      <c r="CN172" s="66"/>
      <c r="CO172" s="66"/>
      <c r="CP172" s="66"/>
      <c r="CQ172" s="66"/>
      <c r="CR172" s="66"/>
      <c r="CS172" s="66"/>
      <c r="CT172" s="49"/>
      <c r="CU172" s="55"/>
      <c r="CV172" s="55"/>
      <c r="CW172" s="55"/>
      <c r="CX172" s="55"/>
      <c r="CY172" s="50"/>
      <c r="CZ172" s="55"/>
      <c r="DA172" s="55"/>
      <c r="DB172" s="56"/>
      <c r="DC172" s="57"/>
      <c r="DD172" s="57"/>
      <c r="DE172" s="57"/>
      <c r="DF172" s="57"/>
      <c r="DG172" s="57"/>
      <c r="DH172" s="57"/>
      <c r="DI172" s="58"/>
      <c r="DJ172" s="54"/>
      <c r="DK172" s="56"/>
      <c r="DL172" s="49"/>
      <c r="DM172" s="49"/>
      <c r="DN172" s="49"/>
      <c r="DO172" s="56"/>
      <c r="DP172" s="56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81"/>
      <c r="ED172" s="81"/>
      <c r="EE172" s="81"/>
      <c r="EF172" s="81"/>
      <c r="EG172" s="81"/>
      <c r="EH172" s="81"/>
      <c r="EI172" s="81"/>
      <c r="EJ172" s="81"/>
      <c r="EK172" s="81"/>
      <c r="EL172" s="81"/>
      <c r="EM172" s="81"/>
      <c r="EN172" s="81"/>
      <c r="EO172" s="81"/>
      <c r="EP172" s="81"/>
      <c r="EQ172" s="81"/>
      <c r="ER172" s="81"/>
      <c r="ES172" s="81"/>
      <c r="ET172" s="81"/>
      <c r="EU172" s="81"/>
      <c r="EV172" s="81"/>
      <c r="EW172" s="81"/>
      <c r="EX172" s="81"/>
      <c r="EY172" s="81"/>
      <c r="EZ172" s="81"/>
      <c r="FA172" s="81"/>
      <c r="FB172" s="81"/>
      <c r="FC172" s="81"/>
      <c r="FD172" s="81"/>
      <c r="FE172" s="81"/>
      <c r="FF172" s="81"/>
      <c r="FG172" s="81"/>
    </row>
    <row r="173" spans="1:163">
      <c r="A173" s="2">
        <v>12</v>
      </c>
      <c r="B173" s="1" t="s">
        <v>122</v>
      </c>
      <c r="C173" s="133">
        <v>43794</v>
      </c>
      <c r="D173" s="1" t="s">
        <v>125</v>
      </c>
      <c r="E173" s="6" t="s">
        <v>79</v>
      </c>
      <c r="F173" s="1" t="s">
        <v>10</v>
      </c>
      <c r="G173" s="6" t="s">
        <v>78</v>
      </c>
      <c r="H173" s="6" t="s">
        <v>121</v>
      </c>
      <c r="I173" s="135">
        <v>35</v>
      </c>
      <c r="J173" s="1">
        <v>20</v>
      </c>
      <c r="K173" s="1">
        <v>342</v>
      </c>
      <c r="L173" s="1">
        <v>0</v>
      </c>
      <c r="M173" s="1">
        <v>372</v>
      </c>
      <c r="N173" s="1">
        <v>2</v>
      </c>
      <c r="O173" t="str">
        <f t="shared" si="60"/>
        <v>Cincinnati Bengals</v>
      </c>
      <c r="P173" t="str">
        <f t="shared" si="61"/>
        <v>Cleveland Browns</v>
      </c>
      <c r="Q173">
        <f t="shared" si="62"/>
        <v>20</v>
      </c>
      <c r="R173">
        <f t="shared" si="63"/>
        <v>35</v>
      </c>
      <c r="S173" s="132">
        <f t="shared" si="64"/>
        <v>43794</v>
      </c>
      <c r="T173" s="83" t="str">
        <f t="shared" si="65"/>
        <v>Cleveland Browns</v>
      </c>
      <c r="U173" s="84">
        <f t="shared" si="66"/>
        <v>35</v>
      </c>
      <c r="V173" s="83" t="str">
        <f t="shared" si="67"/>
        <v>Cincinnati Bengals</v>
      </c>
      <c r="W173" s="84">
        <f t="shared" si="68"/>
        <v>20</v>
      </c>
      <c r="X173" s="83">
        <f t="shared" si="69"/>
        <v>55</v>
      </c>
      <c r="Y173" s="84">
        <f t="shared" si="70"/>
        <v>-15</v>
      </c>
      <c r="Z173" s="85">
        <f t="shared" si="71"/>
        <v>0.18117058691730348</v>
      </c>
      <c r="AA173" s="86">
        <f t="shared" si="72"/>
        <v>0.54516916612368516</v>
      </c>
      <c r="AB173" s="8">
        <f t="shared" si="73"/>
        <v>0.11346530532098498</v>
      </c>
      <c r="AC173" s="34">
        <f t="shared" si="74"/>
        <v>26.166748941007818</v>
      </c>
      <c r="AD173" s="18">
        <f t="shared" si="75"/>
        <v>38.028792501421037</v>
      </c>
      <c r="AE173" s="85">
        <f t="shared" si="76"/>
        <v>0.53854776279038297</v>
      </c>
      <c r="AF173" s="8">
        <f t="shared" si="77"/>
        <v>0.63147452572777363</v>
      </c>
      <c r="AG173" s="8">
        <f t="shared" si="78"/>
        <v>0.33576120344737115</v>
      </c>
      <c r="AH173" s="34">
        <f t="shared" si="79"/>
        <v>25.814433340294492</v>
      </c>
      <c r="AI173" s="18">
        <f t="shared" si="80"/>
        <v>84.374634859893405</v>
      </c>
      <c r="AJ173" s="18">
        <f t="shared" si="81"/>
        <v>0.35231560071332524</v>
      </c>
      <c r="AK173" s="18">
        <f t="shared" si="82"/>
        <v>-4.3840016772318857E-2</v>
      </c>
      <c r="AL173" s="8">
        <f t="shared" si="83"/>
        <v>0</v>
      </c>
      <c r="AM173" s="48">
        <f t="shared" si="88"/>
        <v>0</v>
      </c>
      <c r="AN173" s="48">
        <f t="shared" si="89"/>
        <v>1</v>
      </c>
      <c r="AO173" s="19">
        <f t="shared" si="84"/>
        <v>0.49855033432385543</v>
      </c>
      <c r="AP173" s="34">
        <f t="shared" si="85"/>
        <v>14.956159983227682</v>
      </c>
      <c r="AQ173" s="17">
        <f t="shared" si="86"/>
        <v>0.24855243585442802</v>
      </c>
      <c r="AR173" s="14">
        <f t="shared" si="87"/>
        <v>-0.69025204416238151</v>
      </c>
      <c r="AY173" s="93"/>
      <c r="AZ173" s="10"/>
      <c r="BF173" s="10"/>
      <c r="BG173" s="10"/>
      <c r="BH173" s="10"/>
      <c r="BJ173" s="10"/>
      <c r="BK173" s="122"/>
      <c r="BL173" s="122"/>
      <c r="BM173" s="49"/>
      <c r="BN173" s="49"/>
      <c r="BO173" s="49"/>
      <c r="BP173" s="50"/>
      <c r="BQ173" s="50"/>
      <c r="BR173" s="50"/>
      <c r="BS173" s="91"/>
      <c r="BT173" s="50"/>
      <c r="BU173" s="50"/>
      <c r="BV173" s="50"/>
      <c r="BW173" s="51"/>
      <c r="BX173" s="50"/>
      <c r="BY173" s="50"/>
      <c r="BZ173" s="54"/>
      <c r="CA173" s="54"/>
      <c r="CB173" s="54"/>
      <c r="CC173" s="54"/>
      <c r="CD173" s="54"/>
      <c r="CE173" s="54"/>
      <c r="CF173" s="54"/>
      <c r="CG173" s="51"/>
      <c r="CH173" s="50"/>
      <c r="CI173" s="50"/>
      <c r="CJ173" s="49"/>
      <c r="CK173" s="49"/>
      <c r="CL173" s="49"/>
      <c r="CM173" s="66"/>
      <c r="CN173" s="66"/>
      <c r="CO173" s="66"/>
      <c r="CP173" s="66"/>
      <c r="CQ173" s="66"/>
      <c r="CR173" s="66"/>
      <c r="CS173" s="66"/>
      <c r="CT173" s="49"/>
      <c r="CU173" s="55"/>
      <c r="CV173" s="55"/>
      <c r="CW173" s="55"/>
      <c r="CX173" s="55"/>
      <c r="CY173" s="50"/>
      <c r="CZ173" s="55"/>
      <c r="DA173" s="55"/>
      <c r="DB173" s="56"/>
      <c r="DC173" s="57"/>
      <c r="DD173" s="57"/>
      <c r="DE173" s="57"/>
      <c r="DF173" s="57"/>
      <c r="DG173" s="57"/>
      <c r="DH173" s="57"/>
      <c r="DI173" s="58"/>
      <c r="DJ173" s="54"/>
      <c r="DK173" s="56"/>
      <c r="DL173" s="49"/>
      <c r="DM173" s="49"/>
      <c r="DN173" s="49"/>
      <c r="DO173" s="56"/>
      <c r="DP173" s="56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81"/>
      <c r="ED173" s="81"/>
      <c r="EE173" s="81"/>
      <c r="EF173" s="81"/>
      <c r="EG173" s="81"/>
      <c r="EH173" s="81"/>
      <c r="EI173" s="81"/>
      <c r="EJ173" s="81"/>
      <c r="EK173" s="81"/>
      <c r="EL173" s="81"/>
      <c r="EM173" s="81"/>
      <c r="EN173" s="81"/>
      <c r="EO173" s="81"/>
      <c r="EP173" s="81"/>
      <c r="EQ173" s="81"/>
      <c r="ER173" s="81"/>
      <c r="ES173" s="81"/>
      <c r="ET173" s="81"/>
      <c r="EU173" s="81"/>
      <c r="EV173" s="81"/>
      <c r="EW173" s="81"/>
      <c r="EX173" s="81"/>
      <c r="EY173" s="81"/>
      <c r="EZ173" s="81"/>
      <c r="FA173" s="81"/>
      <c r="FB173" s="81"/>
      <c r="FC173" s="81"/>
      <c r="FD173" s="81"/>
      <c r="FE173" s="81"/>
      <c r="FF173" s="81"/>
      <c r="FG173" s="81"/>
    </row>
    <row r="174" spans="1:163">
      <c r="A174" s="2">
        <v>12</v>
      </c>
      <c r="B174" s="1" t="s">
        <v>122</v>
      </c>
      <c r="C174" s="133">
        <v>43794</v>
      </c>
      <c r="D174" s="1" t="s">
        <v>125</v>
      </c>
      <c r="E174" s="6" t="s">
        <v>92</v>
      </c>
      <c r="F174" s="1" t="s">
        <v>10</v>
      </c>
      <c r="G174" s="6" t="s">
        <v>95</v>
      </c>
      <c r="H174" s="6" t="s">
        <v>121</v>
      </c>
      <c r="I174" s="135">
        <v>27</v>
      </c>
      <c r="J174" s="1">
        <v>13</v>
      </c>
      <c r="K174" s="1">
        <v>498</v>
      </c>
      <c r="L174" s="1">
        <v>0</v>
      </c>
      <c r="M174" s="1">
        <v>338</v>
      </c>
      <c r="N174" s="1">
        <v>1</v>
      </c>
      <c r="O174" t="str">
        <f t="shared" si="60"/>
        <v>New York Jets</v>
      </c>
      <c r="P174" t="str">
        <f t="shared" si="61"/>
        <v>New England Patriots</v>
      </c>
      <c r="Q174">
        <f t="shared" si="62"/>
        <v>13</v>
      </c>
      <c r="R174">
        <f t="shared" si="63"/>
        <v>27</v>
      </c>
      <c r="S174" s="132">
        <f t="shared" si="64"/>
        <v>43794</v>
      </c>
      <c r="T174" s="83" t="str">
        <f t="shared" si="65"/>
        <v>New England Patriots</v>
      </c>
      <c r="U174" s="84">
        <f t="shared" si="66"/>
        <v>27</v>
      </c>
      <c r="V174" s="83" t="str">
        <f t="shared" si="67"/>
        <v>New York Jets</v>
      </c>
      <c r="W174" s="84">
        <f t="shared" si="68"/>
        <v>13</v>
      </c>
      <c r="X174" s="83">
        <f t="shared" si="69"/>
        <v>40</v>
      </c>
      <c r="Y174" s="84">
        <f t="shared" si="70"/>
        <v>-14</v>
      </c>
      <c r="Z174" s="85">
        <f t="shared" si="71"/>
        <v>-0.82028617502996881</v>
      </c>
      <c r="AA174" s="86">
        <f>((EXP(Z174))/(1+EXP(Z174)))</f>
        <v>0.30570291625301493</v>
      </c>
      <c r="AB174" s="8">
        <f>NORMSINV(AA174)</f>
        <v>-0.50806774804867527</v>
      </c>
      <c r="AC174" s="34">
        <f t="shared" si="74"/>
        <v>19.720828222907606</v>
      </c>
      <c r="AD174" s="18">
        <f t="shared" si="75"/>
        <v>45.169532001831413</v>
      </c>
      <c r="AE174" s="85">
        <f t="shared" si="76"/>
        <v>1.0699619763163297</v>
      </c>
      <c r="AF174" s="8">
        <f t="shared" si="77"/>
        <v>0.74458968470699161</v>
      </c>
      <c r="AG174" s="8">
        <f t="shared" si="78"/>
        <v>0.65756042634128797</v>
      </c>
      <c r="AH174" s="34">
        <f t="shared" si="79"/>
        <v>29.034171139572823</v>
      </c>
      <c r="AI174" s="18">
        <f t="shared" si="80"/>
        <v>4.1378522250709979</v>
      </c>
      <c r="AJ174" s="18">
        <f t="shared" si="81"/>
        <v>-9.3133429166652171</v>
      </c>
      <c r="AK174" s="18">
        <f t="shared" si="82"/>
        <v>-9.0054464837654713</v>
      </c>
      <c r="AL174" s="8">
        <f t="shared" si="83"/>
        <v>0</v>
      </c>
      <c r="AM174" s="48">
        <f t="shared" si="88"/>
        <v>0</v>
      </c>
      <c r="AN174" s="48">
        <f t="shared" si="89"/>
        <v>1</v>
      </c>
      <c r="AO174" s="19">
        <f t="shared" si="84"/>
        <v>0.22770167252729623</v>
      </c>
      <c r="AP174" s="34">
        <f t="shared" si="85"/>
        <v>4.9945535162345287</v>
      </c>
      <c r="AQ174" s="17">
        <f t="shared" si="86"/>
        <v>5.1848051671728047E-2</v>
      </c>
      <c r="AR174" s="14">
        <f t="shared" si="87"/>
        <v>-0.25838436905382717</v>
      </c>
      <c r="AY174" s="93"/>
      <c r="AZ174" s="10"/>
      <c r="BF174" s="10"/>
      <c r="BG174" s="10"/>
      <c r="BH174" s="10"/>
      <c r="BJ174" s="10"/>
      <c r="BK174" s="122"/>
      <c r="BL174" s="122"/>
      <c r="BM174" s="49"/>
      <c r="BN174" s="49"/>
      <c r="BO174" s="49"/>
      <c r="BP174" s="50"/>
      <c r="BQ174" s="50"/>
      <c r="BR174" s="50"/>
      <c r="BS174" s="91"/>
      <c r="BT174" s="50"/>
      <c r="BU174" s="50"/>
      <c r="BV174" s="50"/>
      <c r="BW174" s="51"/>
      <c r="BX174" s="50"/>
      <c r="BY174" s="50"/>
      <c r="BZ174" s="54"/>
      <c r="CA174" s="54"/>
      <c r="CB174" s="54"/>
      <c r="CC174" s="54"/>
      <c r="CD174" s="54"/>
      <c r="CE174" s="54"/>
      <c r="CF174" s="54"/>
      <c r="CG174" s="51"/>
      <c r="CH174" s="50"/>
      <c r="CI174" s="50"/>
      <c r="CJ174" s="49"/>
      <c r="CK174" s="49"/>
      <c r="CL174" s="49"/>
      <c r="CM174" s="66"/>
      <c r="CN174" s="66"/>
      <c r="CO174" s="66"/>
      <c r="CP174" s="66"/>
      <c r="CQ174" s="66"/>
      <c r="CR174" s="66"/>
      <c r="CS174" s="66"/>
      <c r="CT174" s="49"/>
      <c r="CU174" s="55"/>
      <c r="CV174" s="55"/>
      <c r="CW174" s="55"/>
      <c r="CX174" s="55"/>
      <c r="CY174" s="50"/>
      <c r="CZ174" s="55"/>
      <c r="DA174" s="55"/>
      <c r="DB174" s="56"/>
      <c r="DC174" s="57"/>
      <c r="DD174" s="57"/>
      <c r="DE174" s="57"/>
      <c r="DF174" s="57"/>
      <c r="DG174" s="57"/>
      <c r="DH174" s="57"/>
      <c r="DI174" s="58"/>
      <c r="DJ174" s="54"/>
      <c r="DK174" s="56"/>
      <c r="DL174" s="49"/>
      <c r="DM174" s="49"/>
      <c r="DN174" s="49"/>
      <c r="DO174" s="56"/>
      <c r="DP174" s="56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81"/>
      <c r="ED174" s="81"/>
      <c r="EE174" s="81"/>
      <c r="EF174" s="81"/>
      <c r="EG174" s="81"/>
      <c r="EH174" s="81"/>
      <c r="EI174" s="81"/>
      <c r="EJ174" s="81"/>
      <c r="EK174" s="81"/>
      <c r="EL174" s="81"/>
      <c r="EM174" s="81"/>
      <c r="EN174" s="81"/>
      <c r="EO174" s="81"/>
      <c r="EP174" s="81"/>
      <c r="EQ174" s="81"/>
      <c r="ER174" s="81"/>
      <c r="ES174" s="81"/>
      <c r="ET174" s="81"/>
      <c r="EU174" s="81"/>
      <c r="EV174" s="81"/>
      <c r="EW174" s="81"/>
      <c r="EX174" s="81"/>
      <c r="EY174" s="81"/>
      <c r="EZ174" s="81"/>
      <c r="FA174" s="81"/>
      <c r="FB174" s="81"/>
      <c r="FC174" s="81"/>
      <c r="FD174" s="81"/>
      <c r="FE174" s="81"/>
      <c r="FF174" s="81"/>
      <c r="FG174" s="81"/>
    </row>
    <row r="175" spans="1:163">
      <c r="A175" s="2">
        <v>12</v>
      </c>
      <c r="B175" s="1" t="s">
        <v>122</v>
      </c>
      <c r="C175" s="133">
        <v>43794</v>
      </c>
      <c r="D175" s="1" t="s">
        <v>125</v>
      </c>
      <c r="E175" s="6" t="s">
        <v>101</v>
      </c>
      <c r="F175" s="1"/>
      <c r="G175" s="6" t="s">
        <v>99</v>
      </c>
      <c r="H175" s="6" t="s">
        <v>121</v>
      </c>
      <c r="I175" s="135">
        <v>27</v>
      </c>
      <c r="J175" s="1">
        <v>9</v>
      </c>
      <c r="K175" s="1">
        <v>412</v>
      </c>
      <c r="L175" s="1">
        <v>0</v>
      </c>
      <c r="M175" s="1">
        <v>342</v>
      </c>
      <c r="N175" s="1">
        <v>2</v>
      </c>
      <c r="O175" t="str">
        <f t="shared" si="60"/>
        <v>Tampa Bay Buccaneers</v>
      </c>
      <c r="P175" t="str">
        <f t="shared" si="61"/>
        <v>San Francisco 49ers</v>
      </c>
      <c r="Q175">
        <f t="shared" si="62"/>
        <v>27</v>
      </c>
      <c r="R175">
        <f t="shared" si="63"/>
        <v>9</v>
      </c>
      <c r="S175" s="132">
        <f t="shared" si="64"/>
        <v>43794</v>
      </c>
      <c r="T175" s="83" t="str">
        <f t="shared" si="65"/>
        <v>San Francisco 49ers</v>
      </c>
      <c r="U175" s="84">
        <f t="shared" si="66"/>
        <v>9</v>
      </c>
      <c r="V175" s="83" t="str">
        <f t="shared" si="67"/>
        <v>Tampa Bay Buccaneers</v>
      </c>
      <c r="W175" s="84">
        <f t="shared" si="68"/>
        <v>27</v>
      </c>
      <c r="X175" s="83">
        <f t="shared" si="69"/>
        <v>36</v>
      </c>
      <c r="Y175" s="84">
        <f t="shared" si="70"/>
        <v>18</v>
      </c>
      <c r="Z175" s="85">
        <f t="shared" si="71"/>
        <v>-0.45539915853057278</v>
      </c>
      <c r="AA175" s="86">
        <f t="shared" si="72"/>
        <v>0.38807783721947842</v>
      </c>
      <c r="AB175" s="8">
        <f t="shared" si="73"/>
        <v>-0.28433237947300249</v>
      </c>
      <c r="AC175" s="34">
        <f t="shared" si="74"/>
        <v>22.041188242145346</v>
      </c>
      <c r="AD175" s="18">
        <f t="shared" si="75"/>
        <v>24.589814049837567</v>
      </c>
      <c r="AE175" s="85">
        <f t="shared" si="76"/>
        <v>-1.0480157626456916</v>
      </c>
      <c r="AF175" s="8">
        <f t="shared" si="77"/>
        <v>0.25960631085282238</v>
      </c>
      <c r="AG175" s="8">
        <f t="shared" si="78"/>
        <v>-0.64455960164250548</v>
      </c>
      <c r="AH175" s="34">
        <f t="shared" si="79"/>
        <v>16.00590762919493</v>
      </c>
      <c r="AI175" s="18">
        <f t="shared" si="80"/>
        <v>49.082741708811717</v>
      </c>
      <c r="AJ175" s="18">
        <f t="shared" si="81"/>
        <v>6.035280612950416</v>
      </c>
      <c r="AK175" s="18">
        <f t="shared" si="82"/>
        <v>5.2251745996443422</v>
      </c>
      <c r="AL175" s="8">
        <f t="shared" si="83"/>
        <v>1</v>
      </c>
      <c r="AM175" s="48">
        <f t="shared" si="88"/>
        <v>1</v>
      </c>
      <c r="AN175" s="48">
        <f t="shared" si="89"/>
        <v>1</v>
      </c>
      <c r="AO175" s="19">
        <f t="shared" si="84"/>
        <v>0.66752917688171665</v>
      </c>
      <c r="AP175" s="34">
        <f t="shared" si="85"/>
        <v>-12.774825400355658</v>
      </c>
      <c r="AQ175" s="17">
        <f t="shared" si="86"/>
        <v>0.11053684822494886</v>
      </c>
      <c r="AR175" s="14">
        <f t="shared" si="87"/>
        <v>-0.40417217897879687</v>
      </c>
      <c r="AY175" s="93"/>
      <c r="AZ175" s="10"/>
      <c r="BF175" s="10"/>
      <c r="BG175" s="10"/>
      <c r="BH175" s="10"/>
      <c r="BJ175" s="10"/>
      <c r="BK175" s="122"/>
      <c r="BL175" s="122"/>
      <c r="BM175" s="49"/>
      <c r="BN175" s="49"/>
      <c r="BO175" s="49"/>
      <c r="BP175" s="50"/>
      <c r="BQ175" s="50"/>
      <c r="BR175" s="50"/>
      <c r="BS175" s="91"/>
      <c r="BT175" s="50"/>
      <c r="BU175" s="50"/>
      <c r="BV175" s="50"/>
      <c r="BW175" s="51"/>
      <c r="BX175" s="50"/>
      <c r="BY175" s="50"/>
      <c r="BZ175" s="54"/>
      <c r="CA175" s="54"/>
      <c r="CB175" s="54"/>
      <c r="CC175" s="54"/>
      <c r="CD175" s="54"/>
      <c r="CE175" s="54"/>
      <c r="CF175" s="54"/>
      <c r="CG175" s="51"/>
      <c r="CH175" s="50"/>
      <c r="CI175" s="50"/>
      <c r="CJ175" s="49"/>
      <c r="CK175" s="49"/>
      <c r="CL175" s="49"/>
      <c r="CM175" s="66"/>
      <c r="CN175" s="66"/>
      <c r="CO175" s="66"/>
      <c r="CP175" s="66"/>
      <c r="CQ175" s="66"/>
      <c r="CR175" s="66"/>
      <c r="CS175" s="66"/>
      <c r="CT175" s="49"/>
      <c r="CU175" s="55"/>
      <c r="CV175" s="55"/>
      <c r="CW175" s="55"/>
      <c r="CX175" s="55"/>
      <c r="CY175" s="50"/>
      <c r="CZ175" s="55"/>
      <c r="DA175" s="55"/>
      <c r="DB175" s="56"/>
      <c r="DC175" s="57"/>
      <c r="DD175" s="57"/>
      <c r="DE175" s="57"/>
      <c r="DF175" s="57"/>
      <c r="DG175" s="57"/>
      <c r="DH175" s="57"/>
      <c r="DI175" s="58"/>
      <c r="DJ175" s="54"/>
      <c r="DK175" s="56"/>
      <c r="DL175" s="49"/>
      <c r="DM175" s="49"/>
      <c r="DN175" s="49"/>
      <c r="DO175" s="56"/>
      <c r="DP175" s="56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81"/>
      <c r="ED175" s="81"/>
      <c r="EE175" s="81"/>
      <c r="EF175" s="81"/>
      <c r="EG175" s="81"/>
      <c r="EH175" s="81"/>
      <c r="EI175" s="81"/>
      <c r="EJ175" s="81"/>
      <c r="EK175" s="81"/>
      <c r="EL175" s="81"/>
      <c r="EM175" s="81"/>
      <c r="EN175" s="81"/>
      <c r="EO175" s="81"/>
      <c r="EP175" s="81"/>
      <c r="EQ175" s="81"/>
      <c r="ER175" s="81"/>
      <c r="ES175" s="81"/>
      <c r="ET175" s="81"/>
      <c r="EU175" s="81"/>
      <c r="EV175" s="81"/>
      <c r="EW175" s="81"/>
      <c r="EX175" s="81"/>
      <c r="EY175" s="81"/>
      <c r="EZ175" s="81"/>
      <c r="FA175" s="81"/>
      <c r="FB175" s="81"/>
      <c r="FC175" s="81"/>
      <c r="FD175" s="81"/>
      <c r="FE175" s="81"/>
      <c r="FF175" s="81"/>
      <c r="FG175" s="81"/>
    </row>
    <row r="176" spans="1:163">
      <c r="A176" s="2">
        <v>12</v>
      </c>
      <c r="B176" s="1" t="s">
        <v>122</v>
      </c>
      <c r="C176" s="133">
        <v>43794</v>
      </c>
      <c r="D176" s="1" t="s">
        <v>125</v>
      </c>
      <c r="E176" s="6" t="s">
        <v>74</v>
      </c>
      <c r="F176" s="1"/>
      <c r="G176" s="6" t="s">
        <v>96</v>
      </c>
      <c r="H176" s="6" t="s">
        <v>121</v>
      </c>
      <c r="I176" s="135">
        <v>34</v>
      </c>
      <c r="J176" s="1">
        <v>17</v>
      </c>
      <c r="K176" s="1">
        <v>416</v>
      </c>
      <c r="L176" s="1">
        <v>2</v>
      </c>
      <c r="M176" s="1">
        <v>249</v>
      </c>
      <c r="N176" s="1">
        <v>1</v>
      </c>
      <c r="O176" t="str">
        <f t="shared" si="60"/>
        <v>Baltimore Ravens</v>
      </c>
      <c r="P176" t="str">
        <f t="shared" si="61"/>
        <v>Oakland Raiders</v>
      </c>
      <c r="Q176">
        <f t="shared" si="62"/>
        <v>34</v>
      </c>
      <c r="R176">
        <f t="shared" si="63"/>
        <v>17</v>
      </c>
      <c r="S176" s="132">
        <f t="shared" si="64"/>
        <v>43794</v>
      </c>
      <c r="T176" s="83" t="str">
        <f t="shared" si="65"/>
        <v>Oakland Raiders</v>
      </c>
      <c r="U176" s="84">
        <f t="shared" si="66"/>
        <v>17</v>
      </c>
      <c r="V176" s="83" t="str">
        <f t="shared" si="67"/>
        <v>Baltimore Ravens</v>
      </c>
      <c r="W176" s="84">
        <f t="shared" si="68"/>
        <v>34</v>
      </c>
      <c r="X176" s="83">
        <f t="shared" si="69"/>
        <v>51</v>
      </c>
      <c r="Y176" s="84">
        <f t="shared" si="70"/>
        <v>17</v>
      </c>
      <c r="Z176" s="85">
        <f t="shared" si="71"/>
        <v>1.2645356166923052</v>
      </c>
      <c r="AA176" s="86">
        <f t="shared" si="72"/>
        <v>0.7798059007273026</v>
      </c>
      <c r="AB176" s="8">
        <f t="shared" si="73"/>
        <v>0.7715378464691276</v>
      </c>
      <c r="AC176" s="34">
        <f t="shared" si="74"/>
        <v>32.991620770433727</v>
      </c>
      <c r="AD176" s="18">
        <f t="shared" si="75"/>
        <v>1.0168286706206708</v>
      </c>
      <c r="AE176" s="85">
        <f t="shared" si="76"/>
        <v>-1.3271580680267123</v>
      </c>
      <c r="AF176" s="8">
        <f t="shared" si="77"/>
        <v>0.20962984263967618</v>
      </c>
      <c r="AG176" s="8">
        <f t="shared" si="78"/>
        <v>-0.80770628394200794</v>
      </c>
      <c r="AH176" s="34">
        <f t="shared" si="79"/>
        <v>14.373555832000793</v>
      </c>
      <c r="AI176" s="18">
        <f t="shared" si="80"/>
        <v>6.8982089676170455</v>
      </c>
      <c r="AJ176" s="18">
        <f t="shared" si="81"/>
        <v>18.618064938432934</v>
      </c>
      <c r="AK176" s="18">
        <f t="shared" si="82"/>
        <v>16.891421775797092</v>
      </c>
      <c r="AL176" s="8">
        <f t="shared" si="83"/>
        <v>1</v>
      </c>
      <c r="AM176" s="48">
        <f t="shared" si="88"/>
        <v>1</v>
      </c>
      <c r="AN176" s="48">
        <f t="shared" si="89"/>
        <v>1</v>
      </c>
      <c r="AO176" s="19">
        <f t="shared" si="84"/>
        <v>0.91925598869182001</v>
      </c>
      <c r="AP176" s="34">
        <f t="shared" si="85"/>
        <v>-0.1085782242029083</v>
      </c>
      <c r="AQ176" s="17">
        <f t="shared" si="86"/>
        <v>6.5195953621354974E-3</v>
      </c>
      <c r="AR176" s="14">
        <f t="shared" si="87"/>
        <v>-8.4190644063401668E-2</v>
      </c>
      <c r="AY176" s="93"/>
      <c r="AZ176" s="10"/>
      <c r="BF176" s="10"/>
      <c r="BG176" s="10"/>
      <c r="BH176" s="10"/>
      <c r="BJ176" s="10"/>
      <c r="BK176" s="122"/>
      <c r="BL176" s="122"/>
      <c r="BM176" s="49"/>
      <c r="BN176" s="49"/>
      <c r="BO176" s="49"/>
      <c r="BP176" s="50"/>
      <c r="BQ176" s="50"/>
      <c r="BR176" s="50"/>
      <c r="BS176" s="91"/>
      <c r="BT176" s="50"/>
      <c r="BU176" s="50"/>
      <c r="BV176" s="50"/>
      <c r="BW176" s="51"/>
      <c r="BX176" s="50"/>
      <c r="BY176" s="50"/>
      <c r="BZ176" s="54"/>
      <c r="CA176" s="54"/>
      <c r="CB176" s="54"/>
      <c r="CC176" s="54"/>
      <c r="CD176" s="54"/>
      <c r="CE176" s="54"/>
      <c r="CF176" s="54"/>
      <c r="CG176" s="51"/>
      <c r="CH176" s="50"/>
      <c r="CI176" s="50"/>
      <c r="CJ176" s="49"/>
      <c r="CK176" s="49"/>
      <c r="CL176" s="49"/>
      <c r="CM176" s="66"/>
      <c r="CN176" s="66"/>
      <c r="CO176" s="66"/>
      <c r="CP176" s="66"/>
      <c r="CQ176" s="66"/>
      <c r="CR176" s="66"/>
      <c r="CS176" s="66"/>
      <c r="CT176" s="49"/>
      <c r="CU176" s="55"/>
      <c r="CV176" s="55"/>
      <c r="CW176" s="55"/>
      <c r="CX176" s="55"/>
      <c r="CY176" s="50"/>
      <c r="CZ176" s="55"/>
      <c r="DA176" s="55"/>
      <c r="DB176" s="56"/>
      <c r="DC176" s="57"/>
      <c r="DD176" s="57"/>
      <c r="DE176" s="57"/>
      <c r="DF176" s="57"/>
      <c r="DG176" s="57"/>
      <c r="DH176" s="57"/>
      <c r="DI176" s="58"/>
      <c r="DJ176" s="54"/>
      <c r="DK176" s="56"/>
      <c r="DL176" s="49"/>
      <c r="DM176" s="49"/>
      <c r="DN176" s="49"/>
      <c r="DO176" s="56"/>
      <c r="DP176" s="56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81"/>
      <c r="ED176" s="81"/>
      <c r="EE176" s="81"/>
      <c r="EF176" s="81"/>
      <c r="EG176" s="81"/>
      <c r="EH176" s="81"/>
      <c r="EI176" s="81"/>
      <c r="EJ176" s="81"/>
      <c r="EK176" s="81"/>
      <c r="EL176" s="81"/>
      <c r="EM176" s="81"/>
      <c r="EN176" s="81"/>
      <c r="EO176" s="81"/>
      <c r="EP176" s="81"/>
      <c r="EQ176" s="81"/>
      <c r="ER176" s="81"/>
      <c r="ES176" s="81"/>
      <c r="ET176" s="81"/>
      <c r="EU176" s="81"/>
      <c r="EV176" s="81"/>
      <c r="EW176" s="81"/>
      <c r="EX176" s="81"/>
      <c r="EY176" s="81"/>
      <c r="EZ176" s="81"/>
      <c r="FA176" s="81"/>
      <c r="FB176" s="81"/>
      <c r="FC176" s="81"/>
      <c r="FD176" s="81"/>
      <c r="FE176" s="81"/>
      <c r="FF176" s="81"/>
      <c r="FG176" s="81"/>
    </row>
    <row r="177" spans="1:163">
      <c r="A177" s="2">
        <v>12</v>
      </c>
      <c r="B177" s="1" t="s">
        <v>122</v>
      </c>
      <c r="C177" s="133">
        <v>43794</v>
      </c>
      <c r="D177" s="1" t="s">
        <v>125</v>
      </c>
      <c r="E177" s="6" t="s">
        <v>100</v>
      </c>
      <c r="F177" s="1" t="s">
        <v>10</v>
      </c>
      <c r="G177" s="6" t="s">
        <v>76</v>
      </c>
      <c r="H177" s="6" t="s">
        <v>121</v>
      </c>
      <c r="I177" s="135">
        <v>30</v>
      </c>
      <c r="J177" s="1">
        <v>27</v>
      </c>
      <c r="K177" s="1">
        <v>397</v>
      </c>
      <c r="L177" s="1">
        <v>0</v>
      </c>
      <c r="M177" s="1">
        <v>476</v>
      </c>
      <c r="N177" s="1">
        <v>1</v>
      </c>
      <c r="O177" t="str">
        <f t="shared" si="60"/>
        <v>Carolina Panthers</v>
      </c>
      <c r="P177" t="str">
        <f t="shared" si="61"/>
        <v>Seattle Seahawks</v>
      </c>
      <c r="Q177">
        <f t="shared" si="62"/>
        <v>27</v>
      </c>
      <c r="R177">
        <f t="shared" si="63"/>
        <v>30</v>
      </c>
      <c r="S177" s="132">
        <f t="shared" si="64"/>
        <v>43794</v>
      </c>
      <c r="T177" s="83" t="str">
        <f t="shared" si="65"/>
        <v>Seattle Seahawks</v>
      </c>
      <c r="U177" s="84">
        <f t="shared" si="66"/>
        <v>30</v>
      </c>
      <c r="V177" s="83" t="str">
        <f t="shared" si="67"/>
        <v>Carolina Panthers</v>
      </c>
      <c r="W177" s="84">
        <f t="shared" si="68"/>
        <v>27</v>
      </c>
      <c r="X177" s="83">
        <f t="shared" si="69"/>
        <v>57</v>
      </c>
      <c r="Y177" s="84">
        <f t="shared" si="70"/>
        <v>-3</v>
      </c>
      <c r="Z177" s="85">
        <f t="shared" si="71"/>
        <v>-0.47032944177057134</v>
      </c>
      <c r="AA177" s="86">
        <f t="shared" si="72"/>
        <v>0.38453827212452102</v>
      </c>
      <c r="AB177" s="8">
        <f t="shared" si="73"/>
        <v>-0.29358303062457092</v>
      </c>
      <c r="AC177" s="34">
        <f t="shared" si="74"/>
        <v>21.945249717893848</v>
      </c>
      <c r="AD177" s="18">
        <f t="shared" si="75"/>
        <v>25.550500414452223</v>
      </c>
      <c r="AE177" s="85">
        <f t="shared" si="76"/>
        <v>0.49478082681161339</v>
      </c>
      <c r="AF177" s="8">
        <f t="shared" si="77"/>
        <v>0.62123202449746195</v>
      </c>
      <c r="AG177" s="8">
        <f t="shared" si="78"/>
        <v>0.30871813040406781</v>
      </c>
      <c r="AH177" s="34">
        <f t="shared" si="79"/>
        <v>25.543855917194648</v>
      </c>
      <c r="AI177" s="18">
        <f t="shared" si="80"/>
        <v>19.857220086721153</v>
      </c>
      <c r="AJ177" s="18">
        <f t="shared" si="81"/>
        <v>-3.5986061993008001</v>
      </c>
      <c r="AK177" s="18">
        <f t="shared" si="82"/>
        <v>-3.7069744312491881</v>
      </c>
      <c r="AL177" s="8">
        <f t="shared" si="83"/>
        <v>0</v>
      </c>
      <c r="AM177" s="48">
        <f t="shared" si="88"/>
        <v>0</v>
      </c>
      <c r="AN177" s="48">
        <f t="shared" si="89"/>
        <v>1</v>
      </c>
      <c r="AO177" s="19">
        <f t="shared" si="84"/>
        <v>0.37932230921756782</v>
      </c>
      <c r="AP177" s="34">
        <f t="shared" si="85"/>
        <v>-0.70697443124918813</v>
      </c>
      <c r="AQ177" s="17">
        <f t="shared" si="86"/>
        <v>0.14388541427014814</v>
      </c>
      <c r="AR177" s="14">
        <f t="shared" si="87"/>
        <v>-0.4769433482377301</v>
      </c>
      <c r="AY177" s="93"/>
      <c r="AZ177" s="10"/>
      <c r="BF177" s="10"/>
      <c r="BG177" s="10"/>
      <c r="BH177" s="10"/>
      <c r="BJ177" s="10"/>
      <c r="BK177" s="122"/>
      <c r="BL177" s="122"/>
      <c r="BM177" s="49"/>
      <c r="BN177" s="49"/>
      <c r="BO177" s="49"/>
      <c r="BP177" s="50"/>
      <c r="BQ177" s="50"/>
      <c r="BR177" s="50"/>
      <c r="BS177" s="91"/>
      <c r="BT177" s="50"/>
      <c r="BU177" s="50"/>
      <c r="BV177" s="50"/>
      <c r="BW177" s="51"/>
      <c r="BX177" s="50"/>
      <c r="BY177" s="50"/>
      <c r="BZ177" s="54"/>
      <c r="CA177" s="54"/>
      <c r="CB177" s="54"/>
      <c r="CC177" s="54"/>
      <c r="CD177" s="54"/>
      <c r="CE177" s="54"/>
      <c r="CF177" s="54"/>
      <c r="CG177" s="51"/>
      <c r="CH177" s="50"/>
      <c r="CI177" s="50"/>
      <c r="CJ177" s="49"/>
      <c r="CK177" s="49"/>
      <c r="CL177" s="49"/>
      <c r="CM177" s="66"/>
      <c r="CN177" s="66"/>
      <c r="CO177" s="66"/>
      <c r="CP177" s="66"/>
      <c r="CQ177" s="66"/>
      <c r="CR177" s="66"/>
      <c r="CS177" s="66"/>
      <c r="CT177" s="49"/>
      <c r="CU177" s="55"/>
      <c r="CV177" s="55"/>
      <c r="CW177" s="55"/>
      <c r="CX177" s="55"/>
      <c r="CY177" s="50"/>
      <c r="CZ177" s="55"/>
      <c r="DA177" s="55"/>
      <c r="DB177" s="56"/>
      <c r="DC177" s="57"/>
      <c r="DD177" s="57"/>
      <c r="DE177" s="57"/>
      <c r="DF177" s="57"/>
      <c r="DG177" s="57"/>
      <c r="DH177" s="57"/>
      <c r="DI177" s="58"/>
      <c r="DJ177" s="54"/>
      <c r="DK177" s="56"/>
      <c r="DL177" s="49"/>
      <c r="DM177" s="49"/>
      <c r="DN177" s="49"/>
      <c r="DO177" s="56"/>
      <c r="DP177" s="56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81"/>
      <c r="ED177" s="81"/>
      <c r="EE177" s="81"/>
      <c r="EF177" s="81"/>
      <c r="EG177" s="81"/>
      <c r="EH177" s="81"/>
      <c r="EI177" s="81"/>
      <c r="EJ177" s="81"/>
      <c r="EK177" s="81"/>
      <c r="EL177" s="81"/>
      <c r="EM177" s="81"/>
      <c r="EN177" s="81"/>
      <c r="EO177" s="81"/>
      <c r="EP177" s="81"/>
      <c r="EQ177" s="81"/>
      <c r="ER177" s="81"/>
      <c r="ES177" s="81"/>
      <c r="ET177" s="81"/>
      <c r="EU177" s="81"/>
      <c r="EV177" s="81"/>
      <c r="EW177" s="81"/>
      <c r="EX177" s="81"/>
      <c r="EY177" s="81"/>
      <c r="EZ177" s="81"/>
      <c r="FA177" s="81"/>
      <c r="FB177" s="81"/>
      <c r="FC177" s="81"/>
      <c r="FD177" s="81"/>
      <c r="FE177" s="81"/>
      <c r="FF177" s="81"/>
      <c r="FG177" s="81"/>
    </row>
    <row r="178" spans="1:163">
      <c r="A178" s="2">
        <v>12</v>
      </c>
      <c r="B178" s="1" t="s">
        <v>122</v>
      </c>
      <c r="C178" s="133">
        <v>43794</v>
      </c>
      <c r="D178" s="1" t="s">
        <v>125</v>
      </c>
      <c r="E178" s="6" t="s">
        <v>97</v>
      </c>
      <c r="F178" s="1"/>
      <c r="G178" s="6" t="s">
        <v>94</v>
      </c>
      <c r="H178" s="6" t="s">
        <v>121</v>
      </c>
      <c r="I178" s="135">
        <v>25</v>
      </c>
      <c r="J178" s="1">
        <v>22</v>
      </c>
      <c r="K178" s="1">
        <v>341</v>
      </c>
      <c r="L178" s="1">
        <v>0</v>
      </c>
      <c r="M178" s="1">
        <v>402</v>
      </c>
      <c r="N178" s="1">
        <v>1</v>
      </c>
      <c r="O178" t="str">
        <f t="shared" si="60"/>
        <v>Philadelphia Eagles</v>
      </c>
      <c r="P178" t="str">
        <f t="shared" si="61"/>
        <v>New York Giants</v>
      </c>
      <c r="Q178">
        <f t="shared" si="62"/>
        <v>25</v>
      </c>
      <c r="R178">
        <f t="shared" si="63"/>
        <v>22</v>
      </c>
      <c r="S178" s="132">
        <f t="shared" si="64"/>
        <v>43794</v>
      </c>
      <c r="T178" s="83" t="str">
        <f t="shared" si="65"/>
        <v>New York Giants</v>
      </c>
      <c r="U178" s="84">
        <f t="shared" si="66"/>
        <v>22</v>
      </c>
      <c r="V178" s="83" t="str">
        <f t="shared" si="67"/>
        <v>Philadelphia Eagles</v>
      </c>
      <c r="W178" s="84">
        <f t="shared" si="68"/>
        <v>25</v>
      </c>
      <c r="X178" s="83">
        <f t="shared" si="69"/>
        <v>47</v>
      </c>
      <c r="Y178" s="84">
        <f t="shared" si="70"/>
        <v>3</v>
      </c>
      <c r="Z178" s="85">
        <f t="shared" si="71"/>
        <v>-7.8378616820691693E-2</v>
      </c>
      <c r="AA178" s="86">
        <f t="shared" si="72"/>
        <v>0.48041537080531155</v>
      </c>
      <c r="AB178" s="8">
        <f t="shared" si="73"/>
        <v>-4.9111120016294349E-2</v>
      </c>
      <c r="AC178" s="34">
        <f t="shared" si="74"/>
        <v>24.480668461981445</v>
      </c>
      <c r="AD178" s="18">
        <f t="shared" si="75"/>
        <v>0.26970524638071808</v>
      </c>
      <c r="AE178" s="85">
        <f t="shared" si="76"/>
        <v>-0.52226606687800392</v>
      </c>
      <c r="AF178" s="8">
        <f t="shared" si="77"/>
        <v>0.37232250431607711</v>
      </c>
      <c r="AG178" s="8">
        <f t="shared" si="78"/>
        <v>-0.32570837304204092</v>
      </c>
      <c r="AH178" s="34">
        <f t="shared" si="79"/>
        <v>19.196149494414357</v>
      </c>
      <c r="AI178" s="18">
        <f t="shared" si="80"/>
        <v>7.8615776576728678</v>
      </c>
      <c r="AJ178" s="18">
        <f t="shared" si="81"/>
        <v>5.2845189675670881</v>
      </c>
      <c r="AK178" s="18">
        <f t="shared" si="82"/>
        <v>4.5290988584684184</v>
      </c>
      <c r="AL178" s="8">
        <f t="shared" si="83"/>
        <v>1</v>
      </c>
      <c r="AM178" s="48">
        <f t="shared" si="88"/>
        <v>1</v>
      </c>
      <c r="AN178" s="48">
        <f t="shared" si="89"/>
        <v>1</v>
      </c>
      <c r="AO178" s="19">
        <f t="shared" si="84"/>
        <v>0.64632028653362394</v>
      </c>
      <c r="AP178" s="34">
        <f t="shared" si="85"/>
        <v>1.5290988584684184</v>
      </c>
      <c r="AQ178" s="17">
        <f t="shared" si="86"/>
        <v>0.12508933971765787</v>
      </c>
      <c r="AR178" s="14">
        <f t="shared" si="87"/>
        <v>-0.43646009847988732</v>
      </c>
      <c r="AY178" s="93"/>
      <c r="AZ178" s="10"/>
      <c r="BF178" s="10"/>
      <c r="BG178" s="10"/>
      <c r="BH178" s="10"/>
      <c r="BJ178" s="10"/>
      <c r="BK178" s="122"/>
      <c r="BL178" s="122"/>
      <c r="BM178" s="49"/>
      <c r="BN178" s="49"/>
      <c r="BO178" s="49"/>
      <c r="BP178" s="50"/>
      <c r="BQ178" s="50"/>
      <c r="BR178" s="50"/>
      <c r="BS178" s="91"/>
      <c r="BT178" s="50"/>
      <c r="BU178" s="50"/>
      <c r="BV178" s="50"/>
      <c r="BW178" s="51"/>
      <c r="BX178" s="50"/>
      <c r="BY178" s="50"/>
      <c r="BZ178" s="54"/>
      <c r="CA178" s="54"/>
      <c r="CB178" s="54"/>
      <c r="CC178" s="54"/>
      <c r="CD178" s="54"/>
      <c r="CE178" s="54"/>
      <c r="CF178" s="54"/>
      <c r="CG178" s="51"/>
      <c r="CH178" s="50"/>
      <c r="CI178" s="50"/>
      <c r="CJ178" s="49"/>
      <c r="CK178" s="49"/>
      <c r="CL178" s="49"/>
      <c r="CM178" s="66"/>
      <c r="CN178" s="66"/>
      <c r="CO178" s="66"/>
      <c r="CP178" s="66"/>
      <c r="CQ178" s="66"/>
      <c r="CR178" s="66"/>
      <c r="CS178" s="66"/>
      <c r="CT178" s="49"/>
      <c r="CU178" s="55"/>
      <c r="CV178" s="55"/>
      <c r="CW178" s="55"/>
      <c r="CX178" s="55"/>
      <c r="CY178" s="50"/>
      <c r="CZ178" s="55"/>
      <c r="DA178" s="55"/>
      <c r="DB178" s="56"/>
      <c r="DC178" s="57"/>
      <c r="DD178" s="57"/>
      <c r="DE178" s="57"/>
      <c r="DF178" s="57"/>
      <c r="DG178" s="57"/>
      <c r="DH178" s="57"/>
      <c r="DI178" s="58"/>
      <c r="DJ178" s="54"/>
      <c r="DK178" s="56"/>
      <c r="DL178" s="49"/>
      <c r="DM178" s="49"/>
      <c r="DN178" s="49"/>
      <c r="DO178" s="56"/>
      <c r="DP178" s="56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81"/>
      <c r="ED178" s="81"/>
      <c r="EE178" s="81"/>
      <c r="EF178" s="81"/>
      <c r="EG178" s="81"/>
      <c r="EH178" s="81"/>
      <c r="EI178" s="81"/>
      <c r="EJ178" s="81"/>
      <c r="EK178" s="81"/>
      <c r="EL178" s="81"/>
      <c r="EM178" s="81"/>
      <c r="EN178" s="81"/>
      <c r="EO178" s="81"/>
      <c r="EP178" s="81"/>
      <c r="EQ178" s="81"/>
      <c r="ER178" s="81"/>
      <c r="ES178" s="81"/>
      <c r="ET178" s="81"/>
      <c r="EU178" s="81"/>
      <c r="EV178" s="81"/>
      <c r="EW178" s="81"/>
      <c r="EX178" s="81"/>
      <c r="EY178" s="81"/>
      <c r="EZ178" s="81"/>
      <c r="FA178" s="81"/>
      <c r="FB178" s="81"/>
      <c r="FC178" s="81"/>
      <c r="FD178" s="81"/>
      <c r="FE178" s="81"/>
      <c r="FF178" s="81"/>
      <c r="FG178" s="81"/>
    </row>
    <row r="179" spans="1:163">
      <c r="A179" s="2">
        <v>12</v>
      </c>
      <c r="B179" s="1" t="s">
        <v>122</v>
      </c>
      <c r="C179" s="133">
        <v>43794</v>
      </c>
      <c r="D179" s="1" t="s">
        <v>125</v>
      </c>
      <c r="E179" s="6" t="s">
        <v>75</v>
      </c>
      <c r="F179" s="1"/>
      <c r="G179" s="6" t="s">
        <v>86</v>
      </c>
      <c r="H179" s="6" t="s">
        <v>121</v>
      </c>
      <c r="I179" s="135">
        <v>24</v>
      </c>
      <c r="J179" s="1">
        <v>21</v>
      </c>
      <c r="K179" s="1">
        <v>327</v>
      </c>
      <c r="L179" s="1">
        <v>0</v>
      </c>
      <c r="M179" s="1">
        <v>333</v>
      </c>
      <c r="N179" s="1">
        <v>2</v>
      </c>
      <c r="O179" t="str">
        <f t="shared" si="60"/>
        <v>Buffalo Bills</v>
      </c>
      <c r="P179" t="str">
        <f t="shared" si="61"/>
        <v>Jacksonville Jaguars</v>
      </c>
      <c r="Q179">
        <f t="shared" si="62"/>
        <v>24</v>
      </c>
      <c r="R179">
        <f t="shared" si="63"/>
        <v>21</v>
      </c>
      <c r="S179" s="132">
        <f t="shared" si="64"/>
        <v>43794</v>
      </c>
      <c r="T179" s="83" t="str">
        <f t="shared" si="65"/>
        <v>Jacksonville Jaguars</v>
      </c>
      <c r="U179" s="84">
        <f t="shared" si="66"/>
        <v>21</v>
      </c>
      <c r="V179" s="83" t="str">
        <f t="shared" si="67"/>
        <v>Buffalo Bills</v>
      </c>
      <c r="W179" s="84">
        <f t="shared" si="68"/>
        <v>24</v>
      </c>
      <c r="X179" s="83">
        <f t="shared" si="69"/>
        <v>45</v>
      </c>
      <c r="Y179" s="84">
        <f t="shared" si="70"/>
        <v>3</v>
      </c>
      <c r="Z179" s="85">
        <f t="shared" si="71"/>
        <v>0.3969874094356598</v>
      </c>
      <c r="AA179" s="86">
        <f t="shared" si="72"/>
        <v>0.59796363814871178</v>
      </c>
      <c r="AB179" s="8">
        <f t="shared" si="73"/>
        <v>0.24807972340643697</v>
      </c>
      <c r="AC179" s="34">
        <f t="shared" si="74"/>
        <v>27.562835378869295</v>
      </c>
      <c r="AD179" s="18">
        <f t="shared" si="75"/>
        <v>12.693795936922712</v>
      </c>
      <c r="AE179" s="85">
        <f t="shared" si="76"/>
        <v>0.99456010034588571</v>
      </c>
      <c r="AF179" s="8">
        <f t="shared" si="77"/>
        <v>0.7299876860403417</v>
      </c>
      <c r="AG179" s="8">
        <f t="shared" si="78"/>
        <v>0.61277574926253453</v>
      </c>
      <c r="AH179" s="34">
        <f t="shared" si="79"/>
        <v>28.586081438416301</v>
      </c>
      <c r="AI179" s="18">
        <f t="shared" si="80"/>
        <v>57.54863159028433</v>
      </c>
      <c r="AJ179" s="18">
        <f t="shared" si="81"/>
        <v>-1.0232460595470059</v>
      </c>
      <c r="AK179" s="18">
        <f t="shared" si="82"/>
        <v>-1.3192049852504457</v>
      </c>
      <c r="AL179" s="8">
        <f t="shared" si="83"/>
        <v>1</v>
      </c>
      <c r="AM179" s="48">
        <f t="shared" si="88"/>
        <v>0</v>
      </c>
      <c r="AN179" s="48">
        <f t="shared" si="89"/>
        <v>0</v>
      </c>
      <c r="AO179" s="19">
        <f t="shared" si="84"/>
        <v>0.45646428912565051</v>
      </c>
      <c r="AP179" s="34">
        <f t="shared" si="85"/>
        <v>-4.3192049852504457</v>
      </c>
      <c r="AQ179" s="17">
        <f t="shared" si="86"/>
        <v>0.29543106899568444</v>
      </c>
      <c r="AR179" s="14">
        <f t="shared" si="87"/>
        <v>-0.78424480955217268</v>
      </c>
      <c r="AY179" s="93"/>
      <c r="AZ179" s="10"/>
      <c r="BF179" s="10"/>
      <c r="BG179" s="10"/>
      <c r="BH179" s="10"/>
      <c r="BJ179" s="10"/>
      <c r="BK179" s="122"/>
      <c r="BL179" s="122"/>
      <c r="BM179" s="49"/>
      <c r="BN179" s="49"/>
      <c r="BO179" s="49"/>
      <c r="BP179" s="50"/>
      <c r="BQ179" s="50"/>
      <c r="BR179" s="50"/>
      <c r="BS179" s="91"/>
      <c r="BT179" s="50"/>
      <c r="BU179" s="50"/>
      <c r="BV179" s="50"/>
      <c r="BW179" s="51"/>
      <c r="BX179" s="50"/>
      <c r="BY179" s="50"/>
      <c r="BZ179" s="54"/>
      <c r="CA179" s="54"/>
      <c r="CB179" s="54"/>
      <c r="CC179" s="54"/>
      <c r="CD179" s="54"/>
      <c r="CE179" s="54"/>
      <c r="CF179" s="54"/>
      <c r="CG179" s="51"/>
      <c r="CH179" s="50"/>
      <c r="CI179" s="50"/>
      <c r="CJ179" s="49"/>
      <c r="CK179" s="49"/>
      <c r="CL179" s="49"/>
      <c r="CM179" s="66"/>
      <c r="CN179" s="66"/>
      <c r="CO179" s="66"/>
      <c r="CP179" s="66"/>
      <c r="CQ179" s="66"/>
      <c r="CR179" s="66"/>
      <c r="CS179" s="66"/>
      <c r="CT179" s="49"/>
      <c r="CU179" s="55"/>
      <c r="CV179" s="55"/>
      <c r="CW179" s="55"/>
      <c r="CX179" s="55"/>
      <c r="CY179" s="50"/>
      <c r="CZ179" s="55"/>
      <c r="DA179" s="55"/>
      <c r="DB179" s="56"/>
      <c r="DC179" s="57"/>
      <c r="DD179" s="57"/>
      <c r="DE179" s="57"/>
      <c r="DF179" s="57"/>
      <c r="DG179" s="57"/>
      <c r="DH179" s="57"/>
      <c r="DI179" s="58"/>
      <c r="DJ179" s="54"/>
      <c r="DK179" s="56"/>
      <c r="DL179" s="49"/>
      <c r="DM179" s="49"/>
      <c r="DN179" s="49"/>
      <c r="DO179" s="56"/>
      <c r="DP179" s="56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81"/>
      <c r="ED179" s="81"/>
      <c r="EE179" s="81"/>
      <c r="EF179" s="81"/>
      <c r="EG179" s="81"/>
      <c r="EH179" s="81"/>
      <c r="EI179" s="81"/>
      <c r="EJ179" s="81"/>
      <c r="EK179" s="81"/>
      <c r="EL179" s="81"/>
      <c r="EM179" s="81"/>
      <c r="EN179" s="81"/>
      <c r="EO179" s="81"/>
      <c r="EP179" s="81"/>
      <c r="EQ179" s="81"/>
      <c r="ER179" s="81"/>
      <c r="ES179" s="81"/>
      <c r="ET179" s="81"/>
      <c r="EU179" s="81"/>
      <c r="EV179" s="81"/>
      <c r="EW179" s="81"/>
      <c r="EX179" s="81"/>
      <c r="EY179" s="81"/>
      <c r="EZ179" s="81"/>
      <c r="FA179" s="81"/>
      <c r="FB179" s="81"/>
      <c r="FC179" s="81"/>
      <c r="FD179" s="81"/>
      <c r="FE179" s="81"/>
      <c r="FF179" s="81"/>
      <c r="FG179" s="81"/>
    </row>
    <row r="180" spans="1:163">
      <c r="A180" s="2">
        <v>12</v>
      </c>
      <c r="B180" s="1" t="s">
        <v>126</v>
      </c>
      <c r="C180" s="133">
        <v>43795</v>
      </c>
      <c r="D180" s="1" t="s">
        <v>129</v>
      </c>
      <c r="E180" s="6" t="s">
        <v>84</v>
      </c>
      <c r="F180" s="1"/>
      <c r="G180" s="6" t="s">
        <v>102</v>
      </c>
      <c r="H180" s="6" t="s">
        <v>121</v>
      </c>
      <c r="I180" s="135">
        <v>34</v>
      </c>
      <c r="J180" s="1">
        <v>17</v>
      </c>
      <c r="K180" s="1">
        <v>462</v>
      </c>
      <c r="L180" s="1">
        <v>0</v>
      </c>
      <c r="M180" s="1">
        <v>365</v>
      </c>
      <c r="N180" s="1">
        <v>1</v>
      </c>
      <c r="O180" t="str">
        <f t="shared" si="60"/>
        <v>Houston Texans</v>
      </c>
      <c r="P180" t="str">
        <f t="shared" si="61"/>
        <v>Tennessee Titans</v>
      </c>
      <c r="Q180">
        <f t="shared" si="62"/>
        <v>34</v>
      </c>
      <c r="R180">
        <f t="shared" si="63"/>
        <v>17</v>
      </c>
      <c r="S180" s="132">
        <f t="shared" si="64"/>
        <v>43795</v>
      </c>
      <c r="T180" s="83" t="str">
        <f t="shared" si="65"/>
        <v>Tennessee Titans</v>
      </c>
      <c r="U180" s="84">
        <f t="shared" si="66"/>
        <v>17</v>
      </c>
      <c r="V180" s="83" t="str">
        <f t="shared" si="67"/>
        <v>Houston Texans</v>
      </c>
      <c r="W180" s="84">
        <f t="shared" si="68"/>
        <v>34</v>
      </c>
      <c r="X180" s="83">
        <f t="shared" si="69"/>
        <v>51</v>
      </c>
      <c r="Y180" s="84">
        <f t="shared" si="70"/>
        <v>17</v>
      </c>
      <c r="Z180" s="85">
        <f t="shared" si="71"/>
        <v>0.24852121835302166</v>
      </c>
      <c r="AA180" s="86">
        <f t="shared" si="72"/>
        <v>0.561812488918634</v>
      </c>
      <c r="AB180" s="8">
        <f t="shared" si="73"/>
        <v>0.15556613256766638</v>
      </c>
      <c r="AC180" s="34">
        <f t="shared" si="74"/>
        <v>26.603376716678401</v>
      </c>
      <c r="AD180" s="18">
        <f t="shared" si="75"/>
        <v>54.710035995375193</v>
      </c>
      <c r="AE180" s="85">
        <f t="shared" si="76"/>
        <v>-0.38046004491501373</v>
      </c>
      <c r="AF180" s="8">
        <f t="shared" si="77"/>
        <v>0.40601594461978302</v>
      </c>
      <c r="AG180" s="8">
        <f t="shared" si="78"/>
        <v>-0.23780558174962385</v>
      </c>
      <c r="AH180" s="34">
        <f t="shared" si="79"/>
        <v>20.075654227959255</v>
      </c>
      <c r="AI180" s="18">
        <f t="shared" si="80"/>
        <v>9.4596489299636417</v>
      </c>
      <c r="AJ180" s="18">
        <f t="shared" si="81"/>
        <v>6.5277224887191458</v>
      </c>
      <c r="AK180" s="18">
        <f t="shared" si="82"/>
        <v>5.6817467297866111</v>
      </c>
      <c r="AL180" s="8">
        <f t="shared" si="83"/>
        <v>1</v>
      </c>
      <c r="AM180" s="48">
        <f t="shared" si="88"/>
        <v>1</v>
      </c>
      <c r="AN180" s="48">
        <f t="shared" si="89"/>
        <v>1</v>
      </c>
      <c r="AO180" s="19">
        <f t="shared" si="84"/>
        <v>0.6811598837127153</v>
      </c>
      <c r="AP180" s="34">
        <f t="shared" si="85"/>
        <v>-11.31825327021339</v>
      </c>
      <c r="AQ180" s="17">
        <f t="shared" si="86"/>
        <v>0.10165901975408924</v>
      </c>
      <c r="AR180" s="14">
        <f t="shared" si="87"/>
        <v>-0.3839582225432332</v>
      </c>
      <c r="AY180" s="93"/>
      <c r="AZ180" s="10"/>
      <c r="BF180" s="10"/>
      <c r="BG180" s="10"/>
      <c r="BH180" s="10"/>
      <c r="BJ180" s="10"/>
      <c r="BK180" s="122"/>
      <c r="BL180" s="122"/>
      <c r="BM180" s="49"/>
      <c r="BN180" s="49"/>
      <c r="BO180" s="49"/>
      <c r="BP180" s="50"/>
      <c r="BQ180" s="50"/>
      <c r="BR180" s="50"/>
      <c r="BS180" s="91"/>
      <c r="BT180" s="50"/>
      <c r="BU180" s="50"/>
      <c r="BV180" s="50"/>
      <c r="BW180" s="51"/>
      <c r="BX180" s="50"/>
      <c r="BY180" s="50"/>
      <c r="BZ180" s="54"/>
      <c r="CA180" s="54"/>
      <c r="CB180" s="54"/>
      <c r="CC180" s="54"/>
      <c r="CD180" s="54"/>
      <c r="CE180" s="54"/>
      <c r="CF180" s="54"/>
      <c r="CG180" s="51"/>
      <c r="CH180" s="50"/>
      <c r="CI180" s="50"/>
      <c r="CJ180" s="49"/>
      <c r="CK180" s="49"/>
      <c r="CL180" s="49"/>
      <c r="CM180" s="66"/>
      <c r="CN180" s="66"/>
      <c r="CO180" s="66"/>
      <c r="CP180" s="66"/>
      <c r="CQ180" s="66"/>
      <c r="CR180" s="66"/>
      <c r="CS180" s="66"/>
      <c r="CT180" s="49"/>
      <c r="CU180" s="55"/>
      <c r="CV180" s="55"/>
      <c r="CW180" s="55"/>
      <c r="CX180" s="55"/>
      <c r="CY180" s="50"/>
      <c r="CZ180" s="55"/>
      <c r="DA180" s="55"/>
      <c r="DB180" s="56"/>
      <c r="DC180" s="57"/>
      <c r="DD180" s="57"/>
      <c r="DE180" s="57"/>
      <c r="DF180" s="57"/>
      <c r="DG180" s="57"/>
      <c r="DH180" s="57"/>
      <c r="DI180" s="58"/>
      <c r="DJ180" s="54"/>
      <c r="DK180" s="56"/>
      <c r="DL180" s="49"/>
      <c r="DM180" s="49"/>
      <c r="DN180" s="49"/>
      <c r="DO180" s="56"/>
      <c r="DP180" s="56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81"/>
      <c r="ED180" s="81"/>
      <c r="EE180" s="81"/>
      <c r="EF180" s="81"/>
      <c r="EG180" s="81"/>
      <c r="EH180" s="81"/>
      <c r="EI180" s="81"/>
      <c r="EJ180" s="81"/>
      <c r="EK180" s="81"/>
      <c r="EL180" s="81"/>
      <c r="EM180" s="81"/>
      <c r="EN180" s="81"/>
      <c r="EO180" s="81"/>
      <c r="EP180" s="81"/>
      <c r="EQ180" s="81"/>
      <c r="ER180" s="81"/>
      <c r="ES180" s="81"/>
      <c r="ET180" s="81"/>
      <c r="EU180" s="81"/>
      <c r="EV180" s="81"/>
      <c r="EW180" s="81"/>
      <c r="EX180" s="81"/>
      <c r="EY180" s="81"/>
      <c r="EZ180" s="81"/>
      <c r="FA180" s="81"/>
      <c r="FB180" s="81"/>
      <c r="FC180" s="81"/>
      <c r="FD180" s="81"/>
      <c r="FE180" s="81"/>
      <c r="FF180" s="81"/>
      <c r="FG180" s="81"/>
    </row>
    <row r="181" spans="1:163">
      <c r="A181" s="2">
        <v>13</v>
      </c>
      <c r="B181" s="1" t="s">
        <v>119</v>
      </c>
      <c r="C181" s="133">
        <v>43798</v>
      </c>
      <c r="D181" s="1" t="s">
        <v>120</v>
      </c>
      <c r="E181" s="6" t="s">
        <v>80</v>
      </c>
      <c r="F181" s="1"/>
      <c r="G181" s="6" t="s">
        <v>93</v>
      </c>
      <c r="H181" s="6" t="s">
        <v>121</v>
      </c>
      <c r="I181" s="135">
        <v>13</v>
      </c>
      <c r="J181" s="1">
        <v>10</v>
      </c>
      <c r="K181" s="1">
        <v>308</v>
      </c>
      <c r="L181" s="1">
        <v>2</v>
      </c>
      <c r="M181" s="1">
        <v>176</v>
      </c>
      <c r="N181" s="1">
        <v>1</v>
      </c>
      <c r="O181" t="str">
        <f t="shared" si="60"/>
        <v>Dallas Cowboys</v>
      </c>
      <c r="P181" t="str">
        <f t="shared" si="61"/>
        <v>New Orleans Saints</v>
      </c>
      <c r="Q181">
        <f t="shared" si="62"/>
        <v>13</v>
      </c>
      <c r="R181">
        <f t="shared" si="63"/>
        <v>10</v>
      </c>
      <c r="S181" s="132">
        <f t="shared" si="64"/>
        <v>43798</v>
      </c>
      <c r="T181" s="83" t="str">
        <f t="shared" si="65"/>
        <v>New Orleans Saints</v>
      </c>
      <c r="U181" s="84">
        <f t="shared" si="66"/>
        <v>10</v>
      </c>
      <c r="V181" s="83" t="str">
        <f t="shared" si="67"/>
        <v>Dallas Cowboys</v>
      </c>
      <c r="W181" s="84">
        <f t="shared" si="68"/>
        <v>13</v>
      </c>
      <c r="X181" s="83">
        <f t="shared" si="69"/>
        <v>23</v>
      </c>
      <c r="Y181" s="84">
        <f t="shared" si="70"/>
        <v>3</v>
      </c>
      <c r="Z181" s="85">
        <f t="shared" si="71"/>
        <v>-0.98162968542186468</v>
      </c>
      <c r="AA181" s="86">
        <f t="shared" si="72"/>
        <v>0.2725685381589274</v>
      </c>
      <c r="AB181" s="8">
        <f t="shared" si="73"/>
        <v>-0.60506309206853603</v>
      </c>
      <c r="AC181" s="34">
        <f t="shared" si="74"/>
        <v>18.714889288224718</v>
      </c>
      <c r="AD181" s="18">
        <f t="shared" si="75"/>
        <v>32.659959576665628</v>
      </c>
      <c r="AE181" s="85">
        <f t="shared" si="76"/>
        <v>0.66239470176583259</v>
      </c>
      <c r="AF181" s="8">
        <f t="shared" si="77"/>
        <v>0.65979811964787627</v>
      </c>
      <c r="AG181" s="8">
        <f t="shared" si="78"/>
        <v>0.41191222405063055</v>
      </c>
      <c r="AH181" s="34">
        <f t="shared" si="79"/>
        <v>26.576356620546676</v>
      </c>
      <c r="AI181" s="18">
        <f t="shared" si="80"/>
        <v>274.77559881154161</v>
      </c>
      <c r="AJ181" s="18">
        <f t="shared" si="81"/>
        <v>-7.8614673323219577</v>
      </c>
      <c r="AK181" s="18">
        <f t="shared" si="82"/>
        <v>-7.6593263407326502</v>
      </c>
      <c r="AL181" s="8">
        <f t="shared" si="83"/>
        <v>1</v>
      </c>
      <c r="AM181" s="48">
        <f t="shared" si="88"/>
        <v>0</v>
      </c>
      <c r="AN181" s="48">
        <f t="shared" si="89"/>
        <v>0</v>
      </c>
      <c r="AO181" s="19">
        <f t="shared" si="84"/>
        <v>0.26275955668671336</v>
      </c>
      <c r="AP181" s="34">
        <f t="shared" si="85"/>
        <v>-10.659326340732651</v>
      </c>
      <c r="AQ181" s="17">
        <f t="shared" si="86"/>
        <v>0.54352347125677136</v>
      </c>
      <c r="AR181" s="14">
        <f t="shared" si="87"/>
        <v>-1.3365158981007352</v>
      </c>
      <c r="AY181" s="93"/>
      <c r="AZ181" s="10"/>
      <c r="BF181" s="10"/>
      <c r="BG181" s="10"/>
      <c r="BH181" s="10"/>
      <c r="BJ181" s="10"/>
      <c r="BK181" s="122"/>
      <c r="BL181" s="122"/>
      <c r="BM181" s="49"/>
      <c r="BN181" s="49"/>
      <c r="BO181" s="49"/>
      <c r="BP181" s="50"/>
      <c r="BQ181" s="50"/>
      <c r="BR181" s="50"/>
      <c r="BS181" s="91"/>
      <c r="BT181" s="50"/>
      <c r="BU181" s="50"/>
      <c r="BV181" s="50"/>
      <c r="BW181" s="51"/>
      <c r="BX181" s="50"/>
      <c r="BY181" s="50"/>
      <c r="BZ181" s="54"/>
      <c r="CA181" s="54"/>
      <c r="CB181" s="54"/>
      <c r="CC181" s="54"/>
      <c r="CD181" s="54"/>
      <c r="CE181" s="54"/>
      <c r="CF181" s="54"/>
      <c r="CG181" s="51"/>
      <c r="CH181" s="50"/>
      <c r="CI181" s="50"/>
      <c r="CJ181" s="49"/>
      <c r="CK181" s="49"/>
      <c r="CL181" s="49"/>
      <c r="CM181" s="66"/>
      <c r="CN181" s="66"/>
      <c r="CO181" s="66"/>
      <c r="CP181" s="66"/>
      <c r="CQ181" s="66"/>
      <c r="CR181" s="66"/>
      <c r="CS181" s="66"/>
      <c r="CT181" s="49"/>
      <c r="CU181" s="55"/>
      <c r="CV181" s="55"/>
      <c r="CW181" s="55"/>
      <c r="CX181" s="55"/>
      <c r="CY181" s="50"/>
      <c r="CZ181" s="55"/>
      <c r="DA181" s="55"/>
      <c r="DB181" s="56"/>
      <c r="DC181" s="57"/>
      <c r="DD181" s="57"/>
      <c r="DE181" s="57"/>
      <c r="DF181" s="57"/>
      <c r="DG181" s="57"/>
      <c r="DH181" s="57"/>
      <c r="DI181" s="58"/>
      <c r="DJ181" s="54"/>
      <c r="DK181" s="56"/>
      <c r="DL181" s="49"/>
      <c r="DM181" s="49"/>
      <c r="DN181" s="49"/>
      <c r="DO181" s="56"/>
      <c r="DP181" s="56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81"/>
      <c r="ED181" s="81"/>
      <c r="EE181" s="81"/>
      <c r="EF181" s="81"/>
      <c r="EG181" s="81"/>
      <c r="EH181" s="81"/>
      <c r="EI181" s="81"/>
      <c r="EJ181" s="81"/>
      <c r="EK181" s="81"/>
      <c r="EL181" s="81"/>
      <c r="EM181" s="81"/>
      <c r="EN181" s="81"/>
      <c r="EO181" s="81"/>
      <c r="EP181" s="81"/>
      <c r="EQ181" s="81"/>
      <c r="ER181" s="81"/>
      <c r="ES181" s="81"/>
      <c r="ET181" s="81"/>
      <c r="EU181" s="81"/>
      <c r="EV181" s="81"/>
      <c r="EW181" s="81"/>
      <c r="EX181" s="81"/>
      <c r="EY181" s="81"/>
      <c r="EZ181" s="81"/>
      <c r="FA181" s="81"/>
      <c r="FB181" s="81"/>
      <c r="FC181" s="81"/>
      <c r="FD181" s="81"/>
      <c r="FE181" s="81"/>
      <c r="FF181" s="81"/>
      <c r="FG181" s="81"/>
    </row>
    <row r="182" spans="1:163">
      <c r="A182" s="2">
        <v>13</v>
      </c>
      <c r="B182" s="1" t="s">
        <v>122</v>
      </c>
      <c r="C182" s="133">
        <v>43801</v>
      </c>
      <c r="D182" s="1" t="s">
        <v>120</v>
      </c>
      <c r="E182" s="6" t="s">
        <v>88</v>
      </c>
      <c r="F182" s="1" t="s">
        <v>10</v>
      </c>
      <c r="G182" s="6" t="s">
        <v>98</v>
      </c>
      <c r="H182" s="6" t="s">
        <v>121</v>
      </c>
      <c r="I182" s="135">
        <v>33</v>
      </c>
      <c r="J182" s="1">
        <v>30</v>
      </c>
      <c r="K182" s="1">
        <v>371</v>
      </c>
      <c r="L182" s="1">
        <v>0</v>
      </c>
      <c r="M182" s="1">
        <v>336</v>
      </c>
      <c r="N182" s="1">
        <v>1</v>
      </c>
      <c r="O182" t="str">
        <f t="shared" si="60"/>
        <v>Pittsburgh Steelers</v>
      </c>
      <c r="P182" t="str">
        <f t="shared" si="61"/>
        <v>Los Angeles Chargers</v>
      </c>
      <c r="Q182">
        <f t="shared" si="62"/>
        <v>30</v>
      </c>
      <c r="R182">
        <f t="shared" si="63"/>
        <v>33</v>
      </c>
      <c r="S182" s="132">
        <f t="shared" si="64"/>
        <v>43801</v>
      </c>
      <c r="T182" s="83" t="str">
        <f t="shared" si="65"/>
        <v>Los Angeles Chargers</v>
      </c>
      <c r="U182" s="84">
        <f t="shared" si="66"/>
        <v>33</v>
      </c>
      <c r="V182" s="83" t="str">
        <f t="shared" si="67"/>
        <v>Pittsburgh Steelers</v>
      </c>
      <c r="W182" s="84">
        <f t="shared" si="68"/>
        <v>30</v>
      </c>
      <c r="X182" s="83">
        <f t="shared" si="69"/>
        <v>63</v>
      </c>
      <c r="Y182" s="84">
        <f t="shared" si="70"/>
        <v>-3</v>
      </c>
      <c r="Z182" s="85">
        <f t="shared" si="71"/>
        <v>0.50649681747774356</v>
      </c>
      <c r="AA182" s="86">
        <f t="shared" si="72"/>
        <v>0.62398488833361554</v>
      </c>
      <c r="AB182" s="8">
        <f t="shared" si="73"/>
        <v>0.31596348604342028</v>
      </c>
      <c r="AC182" s="34">
        <f t="shared" si="74"/>
        <v>28.266858036444802</v>
      </c>
      <c r="AD182" s="18">
        <f t="shared" si="75"/>
        <v>3.0037810658359678</v>
      </c>
      <c r="AE182" s="85">
        <f t="shared" si="76"/>
        <v>0.53035718263844678</v>
      </c>
      <c r="AF182" s="8">
        <f t="shared" si="77"/>
        <v>0.62956641529348822</v>
      </c>
      <c r="AG182" s="8">
        <f t="shared" si="78"/>
        <v>0.33070520618486943</v>
      </c>
      <c r="AH182" s="34">
        <f t="shared" si="79"/>
        <v>25.763845941876532</v>
      </c>
      <c r="AI182" s="18">
        <f t="shared" si="80"/>
        <v>52.361925552896729</v>
      </c>
      <c r="AJ182" s="18">
        <f t="shared" si="81"/>
        <v>2.5030120945682697</v>
      </c>
      <c r="AK182" s="18">
        <f t="shared" si="82"/>
        <v>1.9501985242351547</v>
      </c>
      <c r="AL182" s="8">
        <f t="shared" si="83"/>
        <v>0</v>
      </c>
      <c r="AM182" s="48">
        <f t="shared" si="88"/>
        <v>1</v>
      </c>
      <c r="AN182" s="48">
        <f t="shared" si="89"/>
        <v>0</v>
      </c>
      <c r="AO182" s="19">
        <f t="shared" si="84"/>
        <v>0.56420796239554294</v>
      </c>
      <c r="AP182" s="34">
        <f t="shared" si="85"/>
        <v>4.9501985242351552</v>
      </c>
      <c r="AQ182" s="17">
        <f t="shared" si="86"/>
        <v>0.31833062483053037</v>
      </c>
      <c r="AR182" s="14">
        <f t="shared" si="87"/>
        <v>-0.83059012739470917</v>
      </c>
      <c r="AY182" s="93"/>
      <c r="AZ182" s="10"/>
      <c r="BF182" s="10"/>
      <c r="BG182" s="10"/>
      <c r="BH182" s="10"/>
      <c r="BJ182" s="10"/>
      <c r="BK182" s="122"/>
      <c r="BL182" s="122"/>
      <c r="BM182" s="49"/>
      <c r="BN182" s="49"/>
      <c r="BO182" s="49"/>
      <c r="BP182" s="50"/>
      <c r="BQ182" s="50"/>
      <c r="BR182" s="50"/>
      <c r="BS182" s="91"/>
      <c r="BT182" s="50"/>
      <c r="BU182" s="50"/>
      <c r="BV182" s="50"/>
      <c r="BW182" s="51"/>
      <c r="BX182" s="50"/>
      <c r="BY182" s="50"/>
      <c r="BZ182" s="54"/>
      <c r="CA182" s="54"/>
      <c r="CB182" s="54"/>
      <c r="CC182" s="54"/>
      <c r="CD182" s="54"/>
      <c r="CE182" s="54"/>
      <c r="CF182" s="54"/>
      <c r="CG182" s="51"/>
      <c r="CH182" s="50"/>
      <c r="CI182" s="50"/>
      <c r="CJ182" s="49"/>
      <c r="CK182" s="49"/>
      <c r="CL182" s="49"/>
      <c r="CM182" s="66"/>
      <c r="CN182" s="66"/>
      <c r="CO182" s="66"/>
      <c r="CP182" s="66"/>
      <c r="CQ182" s="66"/>
      <c r="CR182" s="66"/>
      <c r="CS182" s="66"/>
      <c r="CT182" s="49"/>
      <c r="CU182" s="55"/>
      <c r="CV182" s="55"/>
      <c r="CW182" s="55"/>
      <c r="CX182" s="55"/>
      <c r="CY182" s="50"/>
      <c r="CZ182" s="55"/>
      <c r="DA182" s="55"/>
      <c r="DB182" s="56"/>
      <c r="DC182" s="57"/>
      <c r="DD182" s="57"/>
      <c r="DE182" s="57"/>
      <c r="DF182" s="57"/>
      <c r="DG182" s="57"/>
      <c r="DH182" s="57"/>
      <c r="DI182" s="58"/>
      <c r="DJ182" s="54"/>
      <c r="DK182" s="56"/>
      <c r="DL182" s="49"/>
      <c r="DM182" s="49"/>
      <c r="DN182" s="49"/>
      <c r="DO182" s="56"/>
      <c r="DP182" s="56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81"/>
      <c r="ED182" s="81"/>
      <c r="EE182" s="81"/>
      <c r="EF182" s="81"/>
      <c r="EG182" s="81"/>
      <c r="EH182" s="81"/>
      <c r="EI182" s="81"/>
      <c r="EJ182" s="81"/>
      <c r="EK182" s="81"/>
      <c r="EL182" s="81"/>
      <c r="EM182" s="81"/>
      <c r="EN182" s="81"/>
      <c r="EO182" s="81"/>
      <c r="EP182" s="81"/>
      <c r="EQ182" s="81"/>
      <c r="ER182" s="81"/>
      <c r="ES182" s="81"/>
      <c r="ET182" s="81"/>
      <c r="EU182" s="81"/>
      <c r="EV182" s="81"/>
      <c r="EW182" s="81"/>
      <c r="EX182" s="81"/>
      <c r="EY182" s="81"/>
      <c r="EZ182" s="81"/>
      <c r="FA182" s="81"/>
      <c r="FB182" s="81"/>
      <c r="FC182" s="81"/>
      <c r="FD182" s="81"/>
      <c r="FE182" s="81"/>
      <c r="FF182" s="81"/>
      <c r="FG182" s="81"/>
    </row>
    <row r="183" spans="1:163">
      <c r="A183" s="2">
        <v>13</v>
      </c>
      <c r="B183" s="1" t="s">
        <v>122</v>
      </c>
      <c r="C183" s="133">
        <v>43801</v>
      </c>
      <c r="D183" s="1" t="s">
        <v>123</v>
      </c>
      <c r="E183" s="6" t="s">
        <v>100</v>
      </c>
      <c r="F183" s="1"/>
      <c r="G183" s="6" t="s">
        <v>99</v>
      </c>
      <c r="H183" s="6" t="s">
        <v>121</v>
      </c>
      <c r="I183" s="135">
        <v>43</v>
      </c>
      <c r="J183" s="1">
        <v>16</v>
      </c>
      <c r="K183" s="1">
        <v>331</v>
      </c>
      <c r="L183" s="1">
        <v>0</v>
      </c>
      <c r="M183" s="1">
        <v>452</v>
      </c>
      <c r="N183" s="1">
        <v>3</v>
      </c>
      <c r="O183" t="str">
        <f t="shared" si="60"/>
        <v>Seattle Seahawks</v>
      </c>
      <c r="P183" t="str">
        <f t="shared" si="61"/>
        <v>San Francisco 49ers</v>
      </c>
      <c r="Q183">
        <f t="shared" si="62"/>
        <v>43</v>
      </c>
      <c r="R183">
        <f t="shared" si="63"/>
        <v>16</v>
      </c>
      <c r="S183" s="132">
        <f t="shared" si="64"/>
        <v>43801</v>
      </c>
      <c r="T183" s="83" t="str">
        <f t="shared" si="65"/>
        <v>San Francisco 49ers</v>
      </c>
      <c r="U183" s="84">
        <f t="shared" si="66"/>
        <v>16</v>
      </c>
      <c r="V183" s="83" t="str">
        <f t="shared" si="67"/>
        <v>Seattle Seahawks</v>
      </c>
      <c r="W183" s="84">
        <f t="shared" si="68"/>
        <v>43</v>
      </c>
      <c r="X183" s="83">
        <f t="shared" si="69"/>
        <v>59</v>
      </c>
      <c r="Y183" s="84">
        <f t="shared" si="70"/>
        <v>27</v>
      </c>
      <c r="Z183" s="85">
        <f t="shared" si="71"/>
        <v>1.5567796579913098</v>
      </c>
      <c r="AA183" s="86">
        <f t="shared" si="72"/>
        <v>0.82589076910867332</v>
      </c>
      <c r="AB183" s="8">
        <f t="shared" si="73"/>
        <v>0.93805049347192559</v>
      </c>
      <c r="AC183" s="34">
        <f t="shared" si="74"/>
        <v>34.718523813356327</v>
      </c>
      <c r="AD183" s="18">
        <f t="shared" si="75"/>
        <v>68.582847829946232</v>
      </c>
      <c r="AE183" s="85">
        <f t="shared" si="76"/>
        <v>-0.44892609559400731</v>
      </c>
      <c r="AF183" s="8">
        <f t="shared" si="77"/>
        <v>0.38961612676177743</v>
      </c>
      <c r="AG183" s="8">
        <f t="shared" si="78"/>
        <v>-0.2803196797738654</v>
      </c>
      <c r="AH183" s="34">
        <f t="shared" si="79"/>
        <v>19.650282633895465</v>
      </c>
      <c r="AI183" s="18">
        <f t="shared" si="80"/>
        <v>13.324563307318812</v>
      </c>
      <c r="AJ183" s="18">
        <f t="shared" si="81"/>
        <v>15.068241179460863</v>
      </c>
      <c r="AK183" s="18">
        <f t="shared" si="82"/>
        <v>13.600169193482824</v>
      </c>
      <c r="AL183" s="8">
        <f t="shared" si="83"/>
        <v>1</v>
      </c>
      <c r="AM183" s="48">
        <f t="shared" si="88"/>
        <v>1</v>
      </c>
      <c r="AN183" s="48">
        <f t="shared" si="89"/>
        <v>1</v>
      </c>
      <c r="AO183" s="19">
        <f t="shared" si="84"/>
        <v>0.87018824052559818</v>
      </c>
      <c r="AP183" s="34">
        <f t="shared" si="85"/>
        <v>-13.399830806517176</v>
      </c>
      <c r="AQ183" s="17">
        <f t="shared" si="86"/>
        <v>1.685109289783995E-2</v>
      </c>
      <c r="AR183" s="14">
        <f t="shared" si="87"/>
        <v>-0.13904572231755058</v>
      </c>
      <c r="AY183" s="93"/>
      <c r="AZ183" s="10"/>
      <c r="BF183" s="10"/>
      <c r="BG183" s="10"/>
      <c r="BH183" s="10"/>
      <c r="BJ183" s="10"/>
      <c r="BK183" s="122"/>
      <c r="BL183" s="122"/>
      <c r="BM183" s="49"/>
      <c r="BN183" s="49"/>
      <c r="BO183" s="49"/>
      <c r="BP183" s="50"/>
      <c r="BQ183" s="50"/>
      <c r="BR183" s="50"/>
      <c r="BS183" s="91"/>
      <c r="BT183" s="50"/>
      <c r="BU183" s="50"/>
      <c r="BV183" s="50"/>
      <c r="BW183" s="51"/>
      <c r="BX183" s="50"/>
      <c r="BY183" s="50"/>
      <c r="BZ183" s="54"/>
      <c r="CA183" s="54"/>
      <c r="CB183" s="54"/>
      <c r="CC183" s="54"/>
      <c r="CD183" s="54"/>
      <c r="CE183" s="54"/>
      <c r="CF183" s="54"/>
      <c r="CG183" s="51"/>
      <c r="CH183" s="50"/>
      <c r="CI183" s="50"/>
      <c r="CJ183" s="49"/>
      <c r="CK183" s="49"/>
      <c r="CL183" s="49"/>
      <c r="CM183" s="66"/>
      <c r="CN183" s="66"/>
      <c r="CO183" s="66"/>
      <c r="CP183" s="66"/>
      <c r="CQ183" s="66"/>
      <c r="CR183" s="66"/>
      <c r="CS183" s="66"/>
      <c r="CT183" s="49"/>
      <c r="CU183" s="55"/>
      <c r="CV183" s="55"/>
      <c r="CW183" s="55"/>
      <c r="CX183" s="55"/>
      <c r="CY183" s="50"/>
      <c r="CZ183" s="55"/>
      <c r="DA183" s="55"/>
      <c r="DB183" s="56"/>
      <c r="DC183" s="57"/>
      <c r="DD183" s="57"/>
      <c r="DE183" s="57"/>
      <c r="DF183" s="57"/>
      <c r="DG183" s="57"/>
      <c r="DH183" s="57"/>
      <c r="DI183" s="58"/>
      <c r="DJ183" s="54"/>
      <c r="DK183" s="56"/>
      <c r="DL183" s="49"/>
      <c r="DM183" s="49"/>
      <c r="DN183" s="49"/>
      <c r="DO183" s="56"/>
      <c r="DP183" s="56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81"/>
      <c r="ED183" s="81"/>
      <c r="EE183" s="81"/>
      <c r="EF183" s="81"/>
      <c r="EG183" s="81"/>
      <c r="EH183" s="81"/>
      <c r="EI183" s="81"/>
      <c r="EJ183" s="81"/>
      <c r="EK183" s="81"/>
      <c r="EL183" s="81"/>
      <c r="EM183" s="81"/>
      <c r="EN183" s="81"/>
      <c r="EO183" s="81"/>
      <c r="EP183" s="81"/>
      <c r="EQ183" s="81"/>
      <c r="ER183" s="81"/>
      <c r="ES183" s="81"/>
      <c r="ET183" s="81"/>
      <c r="EU183" s="81"/>
      <c r="EV183" s="81"/>
      <c r="EW183" s="81"/>
      <c r="EX183" s="81"/>
      <c r="EY183" s="81"/>
      <c r="EZ183" s="81"/>
      <c r="FA183" s="81"/>
      <c r="FB183" s="81"/>
      <c r="FC183" s="81"/>
      <c r="FD183" s="81"/>
      <c r="FE183" s="81"/>
      <c r="FF183" s="81"/>
      <c r="FG183" s="81"/>
    </row>
    <row r="184" spans="1:163">
      <c r="A184" s="2">
        <v>13</v>
      </c>
      <c r="B184" s="1" t="s">
        <v>122</v>
      </c>
      <c r="C184" s="133">
        <v>43801</v>
      </c>
      <c r="D184" s="1" t="s">
        <v>123</v>
      </c>
      <c r="E184" s="6" t="s">
        <v>92</v>
      </c>
      <c r="F184" s="1"/>
      <c r="G184" s="6" t="s">
        <v>91</v>
      </c>
      <c r="H184" s="6" t="s">
        <v>121</v>
      </c>
      <c r="I184" s="135">
        <v>24</v>
      </c>
      <c r="J184" s="1">
        <v>10</v>
      </c>
      <c r="K184" s="1">
        <v>471</v>
      </c>
      <c r="L184" s="1">
        <v>1</v>
      </c>
      <c r="M184" s="1">
        <v>278</v>
      </c>
      <c r="N184" s="1">
        <v>2</v>
      </c>
      <c r="O184" t="str">
        <f t="shared" si="60"/>
        <v>New England Patriots</v>
      </c>
      <c r="P184" t="str">
        <f t="shared" si="61"/>
        <v>Minnesota Vikings</v>
      </c>
      <c r="Q184">
        <f t="shared" si="62"/>
        <v>24</v>
      </c>
      <c r="R184">
        <f t="shared" si="63"/>
        <v>10</v>
      </c>
      <c r="S184" s="132">
        <f t="shared" si="64"/>
        <v>43801</v>
      </c>
      <c r="T184" s="83" t="str">
        <f t="shared" si="65"/>
        <v>Minnesota Vikings</v>
      </c>
      <c r="U184" s="84">
        <f t="shared" si="66"/>
        <v>10</v>
      </c>
      <c r="V184" s="83" t="str">
        <f t="shared" si="67"/>
        <v>New England Patriots</v>
      </c>
      <c r="W184" s="84">
        <f t="shared" si="68"/>
        <v>24</v>
      </c>
      <c r="X184" s="83">
        <f t="shared" si="69"/>
        <v>34</v>
      </c>
      <c r="Y184" s="84">
        <f t="shared" si="70"/>
        <v>14</v>
      </c>
      <c r="Z184" s="85">
        <f t="shared" si="71"/>
        <v>1.0942507471634593</v>
      </c>
      <c r="AA184" s="86">
        <f t="shared" si="72"/>
        <v>0.74918131958854539</v>
      </c>
      <c r="AB184" s="8">
        <f t="shared" si="73"/>
        <v>0.67191570632865338</v>
      </c>
      <c r="AC184" s="34">
        <f t="shared" si="74"/>
        <v>31.95843932717581</v>
      </c>
      <c r="AD184" s="18">
        <f t="shared" si="75"/>
        <v>63.336756524338561</v>
      </c>
      <c r="AE184" s="85">
        <f t="shared" si="76"/>
        <v>0.20543642468264101</v>
      </c>
      <c r="AF184" s="8">
        <f t="shared" si="77"/>
        <v>0.55117923475448027</v>
      </c>
      <c r="AG184" s="8">
        <f t="shared" si="78"/>
        <v>0.12864124266872196</v>
      </c>
      <c r="AH184" s="34">
        <f t="shared" si="79"/>
        <v>23.742110229297108</v>
      </c>
      <c r="AI184" s="18">
        <f t="shared" si="80"/>
        <v>188.8455935541522</v>
      </c>
      <c r="AJ184" s="18">
        <f t="shared" si="81"/>
        <v>8.2163290978787025</v>
      </c>
      <c r="AK184" s="18">
        <f t="shared" si="82"/>
        <v>7.2473542754746454</v>
      </c>
      <c r="AL184" s="8">
        <f t="shared" si="83"/>
        <v>1</v>
      </c>
      <c r="AM184" s="48">
        <f t="shared" si="88"/>
        <v>1</v>
      </c>
      <c r="AN184" s="48">
        <f t="shared" si="89"/>
        <v>1</v>
      </c>
      <c r="AO184" s="19">
        <f t="shared" si="84"/>
        <v>0.72598464887098424</v>
      </c>
      <c r="AP184" s="34">
        <f t="shared" si="85"/>
        <v>-6.7526457245253546</v>
      </c>
      <c r="AQ184" s="17">
        <f t="shared" si="86"/>
        <v>7.5084412654357793E-2</v>
      </c>
      <c r="AR184" s="14">
        <f t="shared" si="87"/>
        <v>-0.32022640918670237</v>
      </c>
      <c r="AY184" s="93"/>
      <c r="AZ184" s="10"/>
      <c r="BF184" s="10"/>
      <c r="BG184" s="10"/>
      <c r="BH184" s="10"/>
      <c r="BJ184" s="10"/>
      <c r="BK184" s="122"/>
      <c r="BL184" s="122"/>
      <c r="BM184" s="49"/>
      <c r="BN184" s="49"/>
      <c r="BO184" s="49"/>
      <c r="BP184" s="50"/>
      <c r="BQ184" s="50"/>
      <c r="BR184" s="50"/>
      <c r="BS184" s="91"/>
      <c r="BT184" s="50"/>
      <c r="BU184" s="50"/>
      <c r="BV184" s="50"/>
      <c r="BW184" s="51"/>
      <c r="BX184" s="50"/>
      <c r="BY184" s="50"/>
      <c r="BZ184" s="54"/>
      <c r="CA184" s="54"/>
      <c r="CB184" s="54"/>
      <c r="CC184" s="54"/>
      <c r="CD184" s="54"/>
      <c r="CE184" s="54"/>
      <c r="CF184" s="54"/>
      <c r="CG184" s="51"/>
      <c r="CH184" s="50"/>
      <c r="CI184" s="50"/>
      <c r="CJ184" s="49"/>
      <c r="CK184" s="49"/>
      <c r="CL184" s="49"/>
      <c r="CM184" s="66"/>
      <c r="CN184" s="66"/>
      <c r="CO184" s="66"/>
      <c r="CP184" s="66"/>
      <c r="CQ184" s="66"/>
      <c r="CR184" s="66"/>
      <c r="CS184" s="66"/>
      <c r="CT184" s="49"/>
      <c r="CU184" s="55"/>
      <c r="CV184" s="55"/>
      <c r="CW184" s="55"/>
      <c r="CX184" s="55"/>
      <c r="CY184" s="50"/>
      <c r="CZ184" s="55"/>
      <c r="DA184" s="55"/>
      <c r="DB184" s="56"/>
      <c r="DC184" s="57"/>
      <c r="DD184" s="57"/>
      <c r="DE184" s="57"/>
      <c r="DF184" s="57"/>
      <c r="DG184" s="57"/>
      <c r="DH184" s="57"/>
      <c r="DI184" s="58"/>
      <c r="DJ184" s="54"/>
      <c r="DK184" s="56"/>
      <c r="DL184" s="49"/>
      <c r="DM184" s="49"/>
      <c r="DN184" s="49"/>
      <c r="DO184" s="56"/>
      <c r="DP184" s="56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81"/>
      <c r="ED184" s="81"/>
      <c r="EE184" s="81"/>
      <c r="EF184" s="81"/>
      <c r="EG184" s="81"/>
      <c r="EH184" s="81"/>
      <c r="EI184" s="81"/>
      <c r="EJ184" s="81"/>
      <c r="EK184" s="81"/>
      <c r="EL184" s="81"/>
      <c r="EM184" s="81"/>
      <c r="EN184" s="81"/>
      <c r="EO184" s="81"/>
      <c r="EP184" s="81"/>
      <c r="EQ184" s="81"/>
      <c r="ER184" s="81"/>
      <c r="ES184" s="81"/>
      <c r="ET184" s="81"/>
      <c r="EU184" s="81"/>
      <c r="EV184" s="81"/>
      <c r="EW184" s="81"/>
      <c r="EX184" s="81"/>
      <c r="EY184" s="81"/>
      <c r="EZ184" s="81"/>
      <c r="FA184" s="81"/>
      <c r="FB184" s="81"/>
      <c r="FC184" s="81"/>
      <c r="FD184" s="81"/>
      <c r="FE184" s="81"/>
      <c r="FF184" s="81"/>
      <c r="FG184" s="81"/>
    </row>
    <row r="185" spans="1:163">
      <c r="A185" s="2">
        <v>13</v>
      </c>
      <c r="B185" s="1" t="s">
        <v>122</v>
      </c>
      <c r="C185" s="133">
        <v>43801</v>
      </c>
      <c r="D185" s="1" t="s">
        <v>124</v>
      </c>
      <c r="E185" s="6" t="s">
        <v>87</v>
      </c>
      <c r="F185" s="1" t="s">
        <v>10</v>
      </c>
      <c r="G185" s="6" t="s">
        <v>96</v>
      </c>
      <c r="H185" s="6" t="s">
        <v>121</v>
      </c>
      <c r="I185" s="135">
        <v>40</v>
      </c>
      <c r="J185" s="1">
        <v>33</v>
      </c>
      <c r="K185" s="1">
        <v>469</v>
      </c>
      <c r="L185" s="1">
        <v>1</v>
      </c>
      <c r="M185" s="1">
        <v>442</v>
      </c>
      <c r="N185" s="1">
        <v>3</v>
      </c>
      <c r="O185" t="str">
        <f t="shared" si="60"/>
        <v>Oakland Raiders</v>
      </c>
      <c r="P185" t="str">
        <f t="shared" si="61"/>
        <v>Kansas City Chiefs</v>
      </c>
      <c r="Q185">
        <f t="shared" si="62"/>
        <v>33</v>
      </c>
      <c r="R185">
        <f t="shared" si="63"/>
        <v>40</v>
      </c>
      <c r="S185" s="132">
        <f t="shared" si="64"/>
        <v>43801</v>
      </c>
      <c r="T185" s="83" t="str">
        <f t="shared" si="65"/>
        <v>Kansas City Chiefs</v>
      </c>
      <c r="U185" s="84">
        <f t="shared" si="66"/>
        <v>40</v>
      </c>
      <c r="V185" s="83" t="str">
        <f t="shared" si="67"/>
        <v>Oakland Raiders</v>
      </c>
      <c r="W185" s="84">
        <f t="shared" si="68"/>
        <v>33</v>
      </c>
      <c r="X185" s="83">
        <f t="shared" si="69"/>
        <v>73</v>
      </c>
      <c r="Y185" s="84">
        <f t="shared" si="70"/>
        <v>-7</v>
      </c>
      <c r="Z185" s="85">
        <f t="shared" si="71"/>
        <v>3.161756778581104E-3</v>
      </c>
      <c r="AA185" s="86">
        <f t="shared" si="72"/>
        <v>0.50079043853616367</v>
      </c>
      <c r="AB185" s="8">
        <f t="shared" si="73"/>
        <v>1.9813368804592231E-3</v>
      </c>
      <c r="AC185" s="34">
        <f t="shared" si="74"/>
        <v>25.01054844931906</v>
      </c>
      <c r="AD185" s="18">
        <f t="shared" si="75"/>
        <v>63.831336080678071</v>
      </c>
      <c r="AE185" s="85">
        <f t="shared" si="76"/>
        <v>3.2343847154913283</v>
      </c>
      <c r="AF185" s="8">
        <f t="shared" si="77"/>
        <v>0.96210792756249264</v>
      </c>
      <c r="AG185" s="8">
        <f t="shared" si="78"/>
        <v>1.7756892824159158</v>
      </c>
      <c r="AH185" s="34">
        <f t="shared" si="79"/>
        <v>40.221524887639866</v>
      </c>
      <c r="AI185" s="18">
        <f t="shared" si="80"/>
        <v>4.9073275843855305E-2</v>
      </c>
      <c r="AJ185" s="18">
        <f t="shared" si="81"/>
        <v>-15.210976438320806</v>
      </c>
      <c r="AK185" s="18">
        <f t="shared" si="82"/>
        <v>-14.473493033578674</v>
      </c>
      <c r="AL185" s="8">
        <f t="shared" si="83"/>
        <v>0</v>
      </c>
      <c r="AM185" s="48">
        <f t="shared" si="88"/>
        <v>0</v>
      </c>
      <c r="AN185" s="48">
        <f t="shared" si="89"/>
        <v>1</v>
      </c>
      <c r="AO185" s="19">
        <f t="shared" si="84"/>
        <v>0.11513398309004219</v>
      </c>
      <c r="AP185" s="34">
        <f t="shared" si="85"/>
        <v>-7.4734930335786736</v>
      </c>
      <c r="AQ185" s="17">
        <f t="shared" si="86"/>
        <v>1.3255834062178121E-2</v>
      </c>
      <c r="AR185" s="14">
        <f t="shared" si="87"/>
        <v>-0.12231903875741487</v>
      </c>
      <c r="AY185" s="93"/>
      <c r="AZ185" s="10"/>
      <c r="BF185" s="10"/>
      <c r="BG185" s="10"/>
      <c r="BH185" s="10"/>
      <c r="BJ185" s="10"/>
      <c r="BK185" s="122"/>
      <c r="BL185" s="122"/>
      <c r="BM185" s="49"/>
      <c r="BN185" s="49"/>
      <c r="BO185" s="49"/>
      <c r="BP185" s="50"/>
      <c r="BQ185" s="50"/>
      <c r="BR185" s="50"/>
      <c r="BS185" s="91"/>
      <c r="BT185" s="50"/>
      <c r="BU185" s="50"/>
      <c r="BV185" s="50"/>
      <c r="BW185" s="51"/>
      <c r="BX185" s="50"/>
      <c r="BY185" s="50"/>
      <c r="BZ185" s="54"/>
      <c r="CA185" s="54"/>
      <c r="CB185" s="54"/>
      <c r="CC185" s="54"/>
      <c r="CD185" s="54"/>
      <c r="CE185" s="54"/>
      <c r="CF185" s="54"/>
      <c r="CG185" s="51"/>
      <c r="CH185" s="50"/>
      <c r="CI185" s="50"/>
      <c r="CJ185" s="49"/>
      <c r="CK185" s="49"/>
      <c r="CL185" s="49"/>
      <c r="CM185" s="66"/>
      <c r="CN185" s="66"/>
      <c r="CO185" s="66"/>
      <c r="CP185" s="66"/>
      <c r="CQ185" s="66"/>
      <c r="CR185" s="66"/>
      <c r="CS185" s="66"/>
      <c r="CT185" s="49"/>
      <c r="CU185" s="55"/>
      <c r="CV185" s="55"/>
      <c r="CW185" s="55"/>
      <c r="CX185" s="55"/>
      <c r="CY185" s="50"/>
      <c r="CZ185" s="55"/>
      <c r="DA185" s="55"/>
      <c r="DB185" s="56"/>
      <c r="DC185" s="57"/>
      <c r="DD185" s="57"/>
      <c r="DE185" s="57"/>
      <c r="DF185" s="57"/>
      <c r="DG185" s="57"/>
      <c r="DH185" s="57"/>
      <c r="DI185" s="58"/>
      <c r="DJ185" s="54"/>
      <c r="DK185" s="56"/>
      <c r="DL185" s="49"/>
      <c r="DM185" s="49"/>
      <c r="DN185" s="49"/>
      <c r="DO185" s="56"/>
      <c r="DP185" s="56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81"/>
      <c r="ED185" s="81"/>
      <c r="EE185" s="81"/>
      <c r="EF185" s="81"/>
      <c r="EG185" s="81"/>
      <c r="EH185" s="81"/>
      <c r="EI185" s="81"/>
      <c r="EJ185" s="81"/>
      <c r="EK185" s="81"/>
      <c r="EL185" s="81"/>
      <c r="EM185" s="81"/>
      <c r="EN185" s="81"/>
      <c r="EO185" s="81"/>
      <c r="EP185" s="81"/>
      <c r="EQ185" s="81"/>
      <c r="ER185" s="81"/>
      <c r="ES185" s="81"/>
      <c r="ET185" s="81"/>
      <c r="EU185" s="81"/>
      <c r="EV185" s="81"/>
      <c r="EW185" s="81"/>
      <c r="EX185" s="81"/>
      <c r="EY185" s="81"/>
      <c r="EZ185" s="81"/>
      <c r="FA185" s="81"/>
      <c r="FB185" s="81"/>
      <c r="FC185" s="81"/>
      <c r="FD185" s="81"/>
      <c r="FE185" s="81"/>
      <c r="FF185" s="81"/>
      <c r="FG185" s="81"/>
    </row>
    <row r="186" spans="1:163">
      <c r="A186" s="2">
        <v>13</v>
      </c>
      <c r="B186" s="1" t="s">
        <v>122</v>
      </c>
      <c r="C186" s="133">
        <v>43801</v>
      </c>
      <c r="D186" s="1" t="s">
        <v>124</v>
      </c>
      <c r="E186" s="6" t="s">
        <v>102</v>
      </c>
      <c r="F186" s="1"/>
      <c r="G186" s="6" t="s">
        <v>95</v>
      </c>
      <c r="H186" s="6" t="s">
        <v>121</v>
      </c>
      <c r="I186" s="135">
        <v>26</v>
      </c>
      <c r="J186" s="1">
        <v>22</v>
      </c>
      <c r="K186" s="1">
        <v>403</v>
      </c>
      <c r="L186" s="1">
        <v>1</v>
      </c>
      <c r="M186" s="1">
        <v>280</v>
      </c>
      <c r="N186" s="1">
        <v>1</v>
      </c>
      <c r="O186" t="str">
        <f t="shared" si="60"/>
        <v>Tennessee Titans</v>
      </c>
      <c r="P186" t="str">
        <f t="shared" si="61"/>
        <v>New York Jets</v>
      </c>
      <c r="Q186">
        <f t="shared" si="62"/>
        <v>26</v>
      </c>
      <c r="R186">
        <f t="shared" si="63"/>
        <v>22</v>
      </c>
      <c r="S186" s="132">
        <f t="shared" si="64"/>
        <v>43801</v>
      </c>
      <c r="T186" s="83" t="str">
        <f t="shared" si="65"/>
        <v>New York Jets</v>
      </c>
      <c r="U186" s="84">
        <f t="shared" si="66"/>
        <v>22</v>
      </c>
      <c r="V186" s="83" t="str">
        <f t="shared" si="67"/>
        <v>Tennessee Titans</v>
      </c>
      <c r="W186" s="84">
        <f t="shared" si="68"/>
        <v>26</v>
      </c>
      <c r="X186" s="83">
        <f t="shared" si="69"/>
        <v>48</v>
      </c>
      <c r="Y186" s="84">
        <f t="shared" si="70"/>
        <v>4</v>
      </c>
      <c r="Z186" s="85">
        <f t="shared" si="71"/>
        <v>0.35940766794646617</v>
      </c>
      <c r="AA186" s="86">
        <f t="shared" si="72"/>
        <v>0.58889703961296935</v>
      </c>
      <c r="AB186" s="8">
        <f t="shared" si="73"/>
        <v>0.22470866824260444</v>
      </c>
      <c r="AC186" s="34">
        <f t="shared" si="74"/>
        <v>27.320454112309669</v>
      </c>
      <c r="AD186" s="18">
        <f t="shared" si="75"/>
        <v>1.7435990627155158</v>
      </c>
      <c r="AE186" s="85">
        <f t="shared" si="76"/>
        <v>-0.73640520993219338</v>
      </c>
      <c r="AF186" s="8">
        <f t="shared" si="77"/>
        <v>0.32379072499894479</v>
      </c>
      <c r="AG186" s="8">
        <f t="shared" si="78"/>
        <v>-0.45712465494645238</v>
      </c>
      <c r="AH186" s="34">
        <f t="shared" si="79"/>
        <v>17.881273819814805</v>
      </c>
      <c r="AI186" s="18">
        <f t="shared" si="80"/>
        <v>16.96390534734293</v>
      </c>
      <c r="AJ186" s="18">
        <f t="shared" si="81"/>
        <v>9.4391802924948642</v>
      </c>
      <c r="AK186" s="18">
        <f t="shared" si="82"/>
        <v>8.3811322952690652</v>
      </c>
      <c r="AL186" s="8">
        <f t="shared" si="83"/>
        <v>1</v>
      </c>
      <c r="AM186" s="48">
        <f t="shared" si="88"/>
        <v>1</v>
      </c>
      <c r="AN186" s="48">
        <f t="shared" si="89"/>
        <v>1</v>
      </c>
      <c r="AO186" s="19">
        <f t="shared" si="84"/>
        <v>0.75637504305552583</v>
      </c>
      <c r="AP186" s="34">
        <f t="shared" si="85"/>
        <v>4.3811322952690652</v>
      </c>
      <c r="AQ186" s="17">
        <f t="shared" si="86"/>
        <v>5.935311964619689E-2</v>
      </c>
      <c r="AR186" s="14">
        <f t="shared" si="87"/>
        <v>-0.27921793711613524</v>
      </c>
      <c r="AY186" s="93"/>
      <c r="AZ186" s="10"/>
      <c r="BF186" s="10"/>
      <c r="BG186" s="10"/>
      <c r="BH186" s="10"/>
      <c r="BJ186" s="10"/>
      <c r="BK186" s="122"/>
      <c r="BL186" s="122"/>
      <c r="BM186" s="49"/>
      <c r="BN186" s="49"/>
      <c r="BO186" s="49"/>
      <c r="BP186" s="50"/>
      <c r="BQ186" s="50"/>
      <c r="BR186" s="50"/>
      <c r="BS186" s="91"/>
      <c r="BT186" s="50"/>
      <c r="BU186" s="50"/>
      <c r="BV186" s="50"/>
      <c r="BW186" s="51"/>
      <c r="BX186" s="50"/>
      <c r="BY186" s="50"/>
      <c r="BZ186" s="54"/>
      <c r="CA186" s="54"/>
      <c r="CB186" s="54"/>
      <c r="CC186" s="54"/>
      <c r="CD186" s="54"/>
      <c r="CE186" s="54"/>
      <c r="CF186" s="54"/>
      <c r="CG186" s="51"/>
      <c r="CH186" s="50"/>
      <c r="CI186" s="50"/>
      <c r="CJ186" s="49"/>
      <c r="CK186" s="49"/>
      <c r="CL186" s="49"/>
      <c r="CM186" s="66"/>
      <c r="CN186" s="66"/>
      <c r="CO186" s="66"/>
      <c r="CP186" s="66"/>
      <c r="CQ186" s="66"/>
      <c r="CR186" s="66"/>
      <c r="CS186" s="66"/>
      <c r="CT186" s="49"/>
      <c r="CU186" s="55"/>
      <c r="CV186" s="55"/>
      <c r="CW186" s="55"/>
      <c r="CX186" s="55"/>
      <c r="CY186" s="50"/>
      <c r="CZ186" s="55"/>
      <c r="DA186" s="55"/>
      <c r="DB186" s="56"/>
      <c r="DC186" s="57"/>
      <c r="DD186" s="57"/>
      <c r="DE186" s="57"/>
      <c r="DF186" s="57"/>
      <c r="DG186" s="57"/>
      <c r="DH186" s="57"/>
      <c r="DI186" s="58"/>
      <c r="DJ186" s="54"/>
      <c r="DK186" s="56"/>
      <c r="DL186" s="49"/>
      <c r="DM186" s="49"/>
      <c r="DN186" s="49"/>
      <c r="DO186" s="56"/>
      <c r="DP186" s="56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81"/>
      <c r="ED186" s="81"/>
      <c r="EE186" s="81"/>
      <c r="EF186" s="81"/>
      <c r="EG186" s="81"/>
      <c r="EH186" s="81"/>
      <c r="EI186" s="81"/>
      <c r="EJ186" s="81"/>
      <c r="EK186" s="81"/>
      <c r="EL186" s="81"/>
      <c r="EM186" s="81"/>
      <c r="EN186" s="81"/>
      <c r="EO186" s="81"/>
      <c r="EP186" s="81"/>
      <c r="EQ186" s="81"/>
      <c r="ER186" s="81"/>
      <c r="ES186" s="81"/>
      <c r="ET186" s="81"/>
      <c r="EU186" s="81"/>
      <c r="EV186" s="81"/>
      <c r="EW186" s="81"/>
      <c r="EX186" s="81"/>
      <c r="EY186" s="81"/>
      <c r="EZ186" s="81"/>
      <c r="FA186" s="81"/>
      <c r="FB186" s="81"/>
      <c r="FC186" s="81"/>
      <c r="FD186" s="81"/>
      <c r="FE186" s="81"/>
      <c r="FF186" s="81"/>
      <c r="FG186" s="81"/>
    </row>
    <row r="187" spans="1:163">
      <c r="A187" s="2">
        <v>13</v>
      </c>
      <c r="B187" s="1" t="s">
        <v>122</v>
      </c>
      <c r="C187" s="133">
        <v>43801</v>
      </c>
      <c r="D187" s="1" t="s">
        <v>125</v>
      </c>
      <c r="E187" s="6" t="s">
        <v>94</v>
      </c>
      <c r="F187" s="1"/>
      <c r="G187" s="6" t="s">
        <v>77</v>
      </c>
      <c r="H187" s="6" t="s">
        <v>121</v>
      </c>
      <c r="I187" s="135">
        <v>30</v>
      </c>
      <c r="J187" s="1">
        <v>27</v>
      </c>
      <c r="K187" s="1">
        <v>338</v>
      </c>
      <c r="L187" s="1">
        <v>1</v>
      </c>
      <c r="M187" s="1">
        <v>376</v>
      </c>
      <c r="N187" s="1">
        <v>3</v>
      </c>
      <c r="O187" t="str">
        <f t="shared" si="60"/>
        <v>New York Giants</v>
      </c>
      <c r="P187" t="str">
        <f t="shared" si="61"/>
        <v>Chicago Bears</v>
      </c>
      <c r="Q187">
        <f t="shared" si="62"/>
        <v>30</v>
      </c>
      <c r="R187">
        <f t="shared" si="63"/>
        <v>27</v>
      </c>
      <c r="S187" s="132">
        <f t="shared" si="64"/>
        <v>43801</v>
      </c>
      <c r="T187" s="83" t="str">
        <f t="shared" si="65"/>
        <v>Chicago Bears</v>
      </c>
      <c r="U187" s="84">
        <f t="shared" si="66"/>
        <v>27</v>
      </c>
      <c r="V187" s="83" t="str">
        <f t="shared" si="67"/>
        <v>New York Giants</v>
      </c>
      <c r="W187" s="84">
        <f t="shared" si="68"/>
        <v>30</v>
      </c>
      <c r="X187" s="83">
        <f t="shared" si="69"/>
        <v>57</v>
      </c>
      <c r="Y187" s="84">
        <f t="shared" si="70"/>
        <v>3</v>
      </c>
      <c r="Z187" s="85">
        <f t="shared" si="71"/>
        <v>-0.73022421602082299</v>
      </c>
      <c r="AA187" s="86">
        <f t="shared" si="72"/>
        <v>0.32514552668385477</v>
      </c>
      <c r="AB187" s="8">
        <f t="shared" si="73"/>
        <v>-0.45335789050098108</v>
      </c>
      <c r="AC187" s="34">
        <f t="shared" si="74"/>
        <v>20.28822428067004</v>
      </c>
      <c r="AD187" s="18">
        <f t="shared" si="75"/>
        <v>94.318587622566966</v>
      </c>
      <c r="AE187" s="85">
        <f t="shared" si="76"/>
        <v>0.83473309454782829</v>
      </c>
      <c r="AF187" s="8">
        <f t="shared" si="77"/>
        <v>0.69735478667716222</v>
      </c>
      <c r="AG187" s="8">
        <f t="shared" si="78"/>
        <v>0.51680766808243184</v>
      </c>
      <c r="AH187" s="34">
        <f t="shared" si="79"/>
        <v>27.625880056570054</v>
      </c>
      <c r="AI187" s="18">
        <f t="shared" si="80"/>
        <v>0.39172584521213394</v>
      </c>
      <c r="AJ187" s="18">
        <f t="shared" si="81"/>
        <v>-7.3376557759000143</v>
      </c>
      <c r="AK187" s="18">
        <f t="shared" si="82"/>
        <v>-7.1736695152740815</v>
      </c>
      <c r="AL187" s="8">
        <f t="shared" si="83"/>
        <v>1</v>
      </c>
      <c r="AM187" s="48">
        <f t="shared" si="88"/>
        <v>0</v>
      </c>
      <c r="AN187" s="48">
        <f t="shared" si="89"/>
        <v>0</v>
      </c>
      <c r="AO187" s="19">
        <f t="shared" si="84"/>
        <v>0.27605338273810731</v>
      </c>
      <c r="AP187" s="34">
        <f t="shared" si="85"/>
        <v>-10.173669515274081</v>
      </c>
      <c r="AQ187" s="17">
        <f t="shared" si="86"/>
        <v>0.52409870464493735</v>
      </c>
      <c r="AR187" s="14">
        <f t="shared" si="87"/>
        <v>-1.2871610162496154</v>
      </c>
      <c r="AY187" s="93"/>
      <c r="AZ187" s="10"/>
      <c r="BF187" s="10"/>
      <c r="BG187" s="10"/>
      <c r="BH187" s="10"/>
      <c r="BJ187" s="10"/>
      <c r="BK187" s="122"/>
      <c r="BL187" s="122"/>
      <c r="BM187" s="49"/>
      <c r="BN187" s="49"/>
      <c r="BO187" s="49"/>
      <c r="BP187" s="50"/>
      <c r="BQ187" s="50"/>
      <c r="BR187" s="50"/>
      <c r="BS187" s="91"/>
      <c r="BT187" s="50"/>
      <c r="BU187" s="50"/>
      <c r="BV187" s="50"/>
      <c r="BW187" s="51"/>
      <c r="BX187" s="50"/>
      <c r="BY187" s="50"/>
      <c r="BZ187" s="54"/>
      <c r="CA187" s="54"/>
      <c r="CB187" s="54"/>
      <c r="CC187" s="54"/>
      <c r="CD187" s="54"/>
      <c r="CE187" s="54"/>
      <c r="CF187" s="54"/>
      <c r="CG187" s="51"/>
      <c r="CH187" s="50"/>
      <c r="CI187" s="50"/>
      <c r="CJ187" s="49"/>
      <c r="CK187" s="49"/>
      <c r="CL187" s="49"/>
      <c r="CM187" s="66"/>
      <c r="CN187" s="66"/>
      <c r="CO187" s="66"/>
      <c r="CP187" s="66"/>
      <c r="CQ187" s="66"/>
      <c r="CR187" s="66"/>
      <c r="CS187" s="66"/>
      <c r="CT187" s="49"/>
      <c r="CU187" s="55"/>
      <c r="CV187" s="55"/>
      <c r="CW187" s="55"/>
      <c r="CX187" s="55"/>
      <c r="CY187" s="50"/>
      <c r="CZ187" s="55"/>
      <c r="DA187" s="55"/>
      <c r="DB187" s="56"/>
      <c r="DC187" s="57"/>
      <c r="DD187" s="57"/>
      <c r="DE187" s="57"/>
      <c r="DF187" s="57"/>
      <c r="DG187" s="57"/>
      <c r="DH187" s="57"/>
      <c r="DI187" s="58"/>
      <c r="DJ187" s="54"/>
      <c r="DK187" s="56"/>
      <c r="DL187" s="49"/>
      <c r="DM187" s="49"/>
      <c r="DN187" s="49"/>
      <c r="DO187" s="56"/>
      <c r="DP187" s="56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81"/>
      <c r="ED187" s="81"/>
      <c r="EE187" s="81"/>
      <c r="EF187" s="81"/>
      <c r="EG187" s="81"/>
      <c r="EH187" s="81"/>
      <c r="EI187" s="81"/>
      <c r="EJ187" s="81"/>
      <c r="EK187" s="81"/>
      <c r="EL187" s="81"/>
      <c r="EM187" s="81"/>
      <c r="EN187" s="81"/>
      <c r="EO187" s="81"/>
      <c r="EP187" s="81"/>
      <c r="EQ187" s="81"/>
      <c r="ER187" s="81"/>
      <c r="ES187" s="81"/>
      <c r="ET187" s="81"/>
      <c r="EU187" s="81"/>
      <c r="EV187" s="81"/>
      <c r="EW187" s="81"/>
      <c r="EX187" s="81"/>
      <c r="EY187" s="81"/>
      <c r="EZ187" s="81"/>
      <c r="FA187" s="81"/>
      <c r="FB187" s="81"/>
      <c r="FC187" s="81"/>
      <c r="FD187" s="81"/>
      <c r="FE187" s="81"/>
      <c r="FF187" s="81"/>
      <c r="FG187" s="81"/>
    </row>
    <row r="188" spans="1:163">
      <c r="A188" s="2">
        <v>13</v>
      </c>
      <c r="B188" s="1" t="s">
        <v>122</v>
      </c>
      <c r="C188" s="133">
        <v>43801</v>
      </c>
      <c r="D188" s="1" t="s">
        <v>125</v>
      </c>
      <c r="E188" s="6" t="s">
        <v>86</v>
      </c>
      <c r="F188" s="1"/>
      <c r="G188" s="6" t="s">
        <v>85</v>
      </c>
      <c r="H188" s="6" t="s">
        <v>121</v>
      </c>
      <c r="I188" s="135">
        <v>6</v>
      </c>
      <c r="J188" s="1">
        <v>0</v>
      </c>
      <c r="K188" s="1">
        <v>211</v>
      </c>
      <c r="L188" s="1">
        <v>1</v>
      </c>
      <c r="M188" s="1">
        <v>265</v>
      </c>
      <c r="N188" s="1">
        <v>2</v>
      </c>
      <c r="O188" t="str">
        <f t="shared" si="60"/>
        <v>Jacksonville Jaguars</v>
      </c>
      <c r="P188" t="str">
        <f t="shared" si="61"/>
        <v>Indianapolis Colts</v>
      </c>
      <c r="Q188">
        <f t="shared" si="62"/>
        <v>6</v>
      </c>
      <c r="R188">
        <f t="shared" si="63"/>
        <v>0</v>
      </c>
      <c r="S188" s="132">
        <f t="shared" si="64"/>
        <v>43801</v>
      </c>
      <c r="T188" s="83" t="str">
        <f t="shared" si="65"/>
        <v>Indianapolis Colts</v>
      </c>
      <c r="U188" s="84">
        <f t="shared" si="66"/>
        <v>0</v>
      </c>
      <c r="V188" s="83" t="str">
        <f t="shared" si="67"/>
        <v>Jacksonville Jaguars</v>
      </c>
      <c r="W188" s="84">
        <f t="shared" si="68"/>
        <v>6</v>
      </c>
      <c r="X188" s="83">
        <f t="shared" si="69"/>
        <v>6</v>
      </c>
      <c r="Y188" s="84">
        <f t="shared" si="70"/>
        <v>6</v>
      </c>
      <c r="Z188" s="85">
        <f t="shared" si="71"/>
        <v>-1.2019298966401706</v>
      </c>
      <c r="AA188" s="86">
        <f t="shared" si="72"/>
        <v>0.23113207654790391</v>
      </c>
      <c r="AB188" s="8">
        <f t="shared" si="73"/>
        <v>-0.73512371420831957</v>
      </c>
      <c r="AC188" s="34">
        <f t="shared" si="74"/>
        <v>17.366030278531451</v>
      </c>
      <c r="AD188" s="18">
        <f t="shared" si="75"/>
        <v>129.18664429249372</v>
      </c>
      <c r="AE188" s="85">
        <f t="shared" si="76"/>
        <v>-0.39991897784247543</v>
      </c>
      <c r="AF188" s="8">
        <f t="shared" si="77"/>
        <v>0.40133180648717853</v>
      </c>
      <c r="AG188" s="8">
        <f t="shared" si="78"/>
        <v>-0.24990138390404271</v>
      </c>
      <c r="AH188" s="34">
        <f t="shared" si="79"/>
        <v>19.954630593846836</v>
      </c>
      <c r="AI188" s="18">
        <f t="shared" si="80"/>
        <v>398.18728213688814</v>
      </c>
      <c r="AJ188" s="18">
        <f t="shared" si="81"/>
        <v>-2.5886003153153858</v>
      </c>
      <c r="AK188" s="18">
        <f t="shared" si="82"/>
        <v>-2.7705379488976836</v>
      </c>
      <c r="AL188" s="8">
        <f t="shared" si="83"/>
        <v>1</v>
      </c>
      <c r="AM188" s="48">
        <f t="shared" si="88"/>
        <v>0</v>
      </c>
      <c r="AN188" s="48">
        <f t="shared" si="89"/>
        <v>0</v>
      </c>
      <c r="AO188" s="19">
        <f t="shared" si="84"/>
        <v>0.40918481592555156</v>
      </c>
      <c r="AP188" s="34">
        <f t="shared" si="85"/>
        <v>-8.7705379488976831</v>
      </c>
      <c r="AQ188" s="17">
        <f t="shared" si="86"/>
        <v>0.34906258173292437</v>
      </c>
      <c r="AR188" s="14">
        <f t="shared" si="87"/>
        <v>-0.89358835232443856</v>
      </c>
      <c r="AY188" s="93"/>
      <c r="AZ188" s="10"/>
      <c r="BF188" s="10"/>
      <c r="BG188" s="10"/>
      <c r="BH188" s="10"/>
      <c r="BJ188" s="10"/>
      <c r="BK188" s="122"/>
      <c r="BL188" s="122"/>
      <c r="BM188" s="49"/>
      <c r="BN188" s="49"/>
      <c r="BO188" s="49"/>
      <c r="BP188" s="50"/>
      <c r="BQ188" s="50"/>
      <c r="BR188" s="50"/>
      <c r="BS188" s="91"/>
      <c r="BT188" s="50"/>
      <c r="BU188" s="50"/>
      <c r="BV188" s="50"/>
      <c r="BW188" s="51"/>
      <c r="BX188" s="50"/>
      <c r="BY188" s="50"/>
      <c r="BZ188" s="54"/>
      <c r="CA188" s="54"/>
      <c r="CB188" s="54"/>
      <c r="CC188" s="54"/>
      <c r="CD188" s="54"/>
      <c r="CE188" s="54"/>
      <c r="CF188" s="54"/>
      <c r="CG188" s="51"/>
      <c r="CH188" s="50"/>
      <c r="CI188" s="50"/>
      <c r="CJ188" s="49"/>
      <c r="CK188" s="49"/>
      <c r="CL188" s="49"/>
      <c r="CM188" s="66"/>
      <c r="CN188" s="66"/>
      <c r="CO188" s="66"/>
      <c r="CP188" s="66"/>
      <c r="CQ188" s="66"/>
      <c r="CR188" s="66"/>
      <c r="CS188" s="66"/>
      <c r="CT188" s="49"/>
      <c r="CU188" s="55"/>
      <c r="CV188" s="55"/>
      <c r="CW188" s="55"/>
      <c r="CX188" s="55"/>
      <c r="CY188" s="50"/>
      <c r="CZ188" s="55"/>
      <c r="DA188" s="55"/>
      <c r="DB188" s="56"/>
      <c r="DC188" s="57"/>
      <c r="DD188" s="57"/>
      <c r="DE188" s="57"/>
      <c r="DF188" s="57"/>
      <c r="DG188" s="57"/>
      <c r="DH188" s="57"/>
      <c r="DI188" s="58"/>
      <c r="DJ188" s="54"/>
      <c r="DK188" s="56"/>
      <c r="DL188" s="49"/>
      <c r="DM188" s="49"/>
      <c r="DN188" s="49"/>
      <c r="DO188" s="56"/>
      <c r="DP188" s="56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81"/>
      <c r="ED188" s="81"/>
      <c r="EE188" s="81"/>
      <c r="EF188" s="81"/>
      <c r="EG188" s="81"/>
      <c r="EH188" s="81"/>
      <c r="EI188" s="81"/>
      <c r="EJ188" s="81"/>
      <c r="EK188" s="81"/>
      <c r="EL188" s="81"/>
      <c r="EM188" s="81"/>
      <c r="EN188" s="81"/>
      <c r="EO188" s="81"/>
      <c r="EP188" s="81"/>
      <c r="EQ188" s="81"/>
      <c r="ER188" s="81"/>
      <c r="ES188" s="81"/>
      <c r="ET188" s="81"/>
      <c r="EU188" s="81"/>
      <c r="EV188" s="81"/>
      <c r="EW188" s="81"/>
      <c r="EX188" s="81"/>
      <c r="EY188" s="81"/>
      <c r="EZ188" s="81"/>
      <c r="FA188" s="81"/>
      <c r="FB188" s="81"/>
      <c r="FC188" s="81"/>
      <c r="FD188" s="81"/>
      <c r="FE188" s="81"/>
      <c r="FF188" s="81"/>
      <c r="FG188" s="81"/>
    </row>
    <row r="189" spans="1:163">
      <c r="A189" s="2">
        <v>13</v>
      </c>
      <c r="B189" s="1" t="s">
        <v>122</v>
      </c>
      <c r="C189" s="133">
        <v>43801</v>
      </c>
      <c r="D189" s="1" t="s">
        <v>125</v>
      </c>
      <c r="E189" s="6" t="s">
        <v>101</v>
      </c>
      <c r="F189" s="1"/>
      <c r="G189" s="6" t="s">
        <v>76</v>
      </c>
      <c r="H189" s="6" t="s">
        <v>121</v>
      </c>
      <c r="I189" s="135">
        <v>24</v>
      </c>
      <c r="J189" s="1">
        <v>17</v>
      </c>
      <c r="K189" s="1">
        <v>315</v>
      </c>
      <c r="L189" s="1">
        <v>1</v>
      </c>
      <c r="M189" s="1">
        <v>444</v>
      </c>
      <c r="N189" s="1">
        <v>4</v>
      </c>
      <c r="O189" t="str">
        <f t="shared" si="60"/>
        <v>Tampa Bay Buccaneers</v>
      </c>
      <c r="P189" t="str">
        <f t="shared" si="61"/>
        <v>Carolina Panthers</v>
      </c>
      <c r="Q189">
        <f t="shared" si="62"/>
        <v>24</v>
      </c>
      <c r="R189">
        <f t="shared" si="63"/>
        <v>17</v>
      </c>
      <c r="S189" s="132">
        <f t="shared" si="64"/>
        <v>43801</v>
      </c>
      <c r="T189" s="83" t="str">
        <f t="shared" si="65"/>
        <v>Carolina Panthers</v>
      </c>
      <c r="U189" s="84">
        <f t="shared" si="66"/>
        <v>17</v>
      </c>
      <c r="V189" s="83" t="str">
        <f t="shared" si="67"/>
        <v>Tampa Bay Buccaneers</v>
      </c>
      <c r="W189" s="84">
        <f t="shared" si="68"/>
        <v>24</v>
      </c>
      <c r="X189" s="83">
        <f t="shared" si="69"/>
        <v>41</v>
      </c>
      <c r="Y189" s="84">
        <f t="shared" si="70"/>
        <v>7</v>
      </c>
      <c r="Z189" s="85">
        <f t="shared" si="71"/>
        <v>-1.5246132712665486</v>
      </c>
      <c r="AA189" s="86">
        <f t="shared" si="72"/>
        <v>0.17878319602736975</v>
      </c>
      <c r="AB189" s="8">
        <f t="shared" si="73"/>
        <v>-0.9200121843542135</v>
      </c>
      <c r="AC189" s="34">
        <f t="shared" si="74"/>
        <v>15.448551531761641</v>
      </c>
      <c r="AD189" s="18">
        <f t="shared" si="75"/>
        <v>73.127270904936168</v>
      </c>
      <c r="AE189" s="85">
        <f t="shared" si="76"/>
        <v>-1.1580817611798775</v>
      </c>
      <c r="AF189" s="8">
        <f t="shared" si="77"/>
        <v>0.23901601385912238</v>
      </c>
      <c r="AG189" s="8">
        <f t="shared" si="78"/>
        <v>-0.70947134470752737</v>
      </c>
      <c r="AH189" s="34">
        <f t="shared" si="79"/>
        <v>15.35643809075421</v>
      </c>
      <c r="AI189" s="18">
        <f t="shared" si="80"/>
        <v>2.7012957495236658</v>
      </c>
      <c r="AJ189" s="18">
        <f t="shared" si="81"/>
        <v>9.2113441007430907E-2</v>
      </c>
      <c r="AK189" s="18">
        <f t="shared" si="82"/>
        <v>-0.28508890353501321</v>
      </c>
      <c r="AL189" s="8">
        <f t="shared" si="83"/>
        <v>1</v>
      </c>
      <c r="AM189" s="48">
        <f t="shared" si="88"/>
        <v>0</v>
      </c>
      <c r="AN189" s="48">
        <f t="shared" si="89"/>
        <v>0</v>
      </c>
      <c r="AO189" s="19">
        <f t="shared" si="84"/>
        <v>0.49057377074564601</v>
      </c>
      <c r="AP189" s="34">
        <f t="shared" si="85"/>
        <v>-7.285088903535013</v>
      </c>
      <c r="AQ189" s="17">
        <f t="shared" si="86"/>
        <v>0.25951508305230964</v>
      </c>
      <c r="AR189" s="14">
        <f t="shared" si="87"/>
        <v>-0.7121796122118339</v>
      </c>
      <c r="AY189" s="93"/>
      <c r="AZ189" s="10"/>
      <c r="BF189" s="10"/>
      <c r="BG189" s="10"/>
      <c r="BH189" s="10"/>
      <c r="BJ189" s="10"/>
      <c r="BK189" s="122"/>
      <c r="BL189" s="122"/>
      <c r="BM189" s="49"/>
      <c r="BN189" s="49"/>
      <c r="BO189" s="49"/>
      <c r="BP189" s="50"/>
      <c r="BQ189" s="50"/>
      <c r="BR189" s="50"/>
      <c r="BS189" s="91"/>
      <c r="BT189" s="50"/>
      <c r="BU189" s="50"/>
      <c r="BV189" s="50"/>
      <c r="BW189" s="51"/>
      <c r="BX189" s="50"/>
      <c r="BY189" s="50"/>
      <c r="BZ189" s="54"/>
      <c r="CA189" s="54"/>
      <c r="CB189" s="54"/>
      <c r="CC189" s="54"/>
      <c r="CD189" s="54"/>
      <c r="CE189" s="54"/>
      <c r="CF189" s="54"/>
      <c r="CG189" s="51"/>
      <c r="CH189" s="50"/>
      <c r="CI189" s="50"/>
      <c r="CJ189" s="49"/>
      <c r="CK189" s="49"/>
      <c r="CL189" s="49"/>
      <c r="CM189" s="66"/>
      <c r="CN189" s="66"/>
      <c r="CO189" s="66"/>
      <c r="CP189" s="66"/>
      <c r="CQ189" s="66"/>
      <c r="CR189" s="66"/>
      <c r="CS189" s="66"/>
      <c r="CT189" s="49"/>
      <c r="CU189" s="55"/>
      <c r="CV189" s="55"/>
      <c r="CW189" s="55"/>
      <c r="CX189" s="55"/>
      <c r="CY189" s="50"/>
      <c r="CZ189" s="55"/>
      <c r="DA189" s="55"/>
      <c r="DB189" s="56"/>
      <c r="DC189" s="57"/>
      <c r="DD189" s="57"/>
      <c r="DE189" s="57"/>
      <c r="DF189" s="57"/>
      <c r="DG189" s="57"/>
      <c r="DH189" s="57"/>
      <c r="DI189" s="58"/>
      <c r="DJ189" s="54"/>
      <c r="DK189" s="56"/>
      <c r="DL189" s="49"/>
      <c r="DM189" s="49"/>
      <c r="DN189" s="49"/>
      <c r="DO189" s="56"/>
      <c r="DP189" s="56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81"/>
      <c r="ED189" s="81"/>
      <c r="EE189" s="81"/>
      <c r="EF189" s="81"/>
      <c r="EG189" s="81"/>
      <c r="EH189" s="81"/>
      <c r="EI189" s="81"/>
      <c r="EJ189" s="81"/>
      <c r="EK189" s="81"/>
      <c r="EL189" s="81"/>
      <c r="EM189" s="81"/>
      <c r="EN189" s="81"/>
      <c r="EO189" s="81"/>
      <c r="EP189" s="81"/>
      <c r="EQ189" s="81"/>
      <c r="ER189" s="81"/>
      <c r="ES189" s="81"/>
      <c r="ET189" s="81"/>
      <c r="EU189" s="81"/>
      <c r="EV189" s="81"/>
      <c r="EW189" s="81"/>
      <c r="EX189" s="81"/>
      <c r="EY189" s="81"/>
      <c r="EZ189" s="81"/>
      <c r="FA189" s="81"/>
      <c r="FB189" s="81"/>
      <c r="FC189" s="81"/>
      <c r="FD189" s="81"/>
      <c r="FE189" s="81"/>
      <c r="FF189" s="81"/>
      <c r="FG189" s="81"/>
    </row>
    <row r="190" spans="1:163">
      <c r="A190" s="2">
        <v>13</v>
      </c>
      <c r="B190" s="1" t="s">
        <v>122</v>
      </c>
      <c r="C190" s="133">
        <v>43801</v>
      </c>
      <c r="D190" s="1" t="s">
        <v>125</v>
      </c>
      <c r="E190" s="6" t="s">
        <v>89</v>
      </c>
      <c r="F190" s="1" t="s">
        <v>10</v>
      </c>
      <c r="G190" s="6" t="s">
        <v>82</v>
      </c>
      <c r="H190" s="6" t="s">
        <v>121</v>
      </c>
      <c r="I190" s="135">
        <v>30</v>
      </c>
      <c r="J190" s="1">
        <v>16</v>
      </c>
      <c r="K190" s="1">
        <v>344</v>
      </c>
      <c r="L190" s="1">
        <v>2</v>
      </c>
      <c r="M190" s="1">
        <v>310</v>
      </c>
      <c r="N190" s="1">
        <v>2</v>
      </c>
      <c r="O190" t="str">
        <f t="shared" si="60"/>
        <v>Detroit Lions</v>
      </c>
      <c r="P190" t="str">
        <f t="shared" si="61"/>
        <v>Los Angeles Rams</v>
      </c>
      <c r="Q190">
        <f t="shared" si="62"/>
        <v>16</v>
      </c>
      <c r="R190">
        <f t="shared" si="63"/>
        <v>30</v>
      </c>
      <c r="S190" s="132">
        <f t="shared" si="64"/>
        <v>43801</v>
      </c>
      <c r="T190" s="83" t="str">
        <f t="shared" si="65"/>
        <v>Los Angeles Rams</v>
      </c>
      <c r="U190" s="84">
        <f t="shared" si="66"/>
        <v>30</v>
      </c>
      <c r="V190" s="83" t="str">
        <f t="shared" si="67"/>
        <v>Detroit Lions</v>
      </c>
      <c r="W190" s="84">
        <f t="shared" si="68"/>
        <v>16</v>
      </c>
      <c r="X190" s="83">
        <f t="shared" si="69"/>
        <v>46</v>
      </c>
      <c r="Y190" s="84">
        <f t="shared" si="70"/>
        <v>-14</v>
      </c>
      <c r="Z190" s="85">
        <f t="shared" si="71"/>
        <v>-1.4895578484709611</v>
      </c>
      <c r="AA190" s="86">
        <f t="shared" si="72"/>
        <v>0.18398810121845496</v>
      </c>
      <c r="AB190" s="8">
        <f t="shared" si="73"/>
        <v>-0.90027071362891742</v>
      </c>
      <c r="AC190" s="34">
        <f t="shared" si="74"/>
        <v>15.653290369807429</v>
      </c>
      <c r="AD190" s="18">
        <f t="shared" si="75"/>
        <v>0.12020756766826915</v>
      </c>
      <c r="AE190" s="85">
        <f t="shared" si="76"/>
        <v>0.70389534971594769</v>
      </c>
      <c r="AF190" s="8">
        <f t="shared" si="77"/>
        <v>0.66905085480606596</v>
      </c>
      <c r="AG190" s="8">
        <f t="shared" si="78"/>
        <v>0.43729380105407434</v>
      </c>
      <c r="AH190" s="34">
        <f t="shared" si="79"/>
        <v>26.830310070615205</v>
      </c>
      <c r="AI190" s="18">
        <f t="shared" si="80"/>
        <v>10.046934248443385</v>
      </c>
      <c r="AJ190" s="18">
        <f t="shared" si="81"/>
        <v>-11.177019700807776</v>
      </c>
      <c r="AK190" s="18">
        <f t="shared" si="82"/>
        <v>-10.733371993561637</v>
      </c>
      <c r="AL190" s="8">
        <f t="shared" si="83"/>
        <v>0</v>
      </c>
      <c r="AM190" s="48">
        <f t="shared" si="88"/>
        <v>0</v>
      </c>
      <c r="AN190" s="48">
        <f t="shared" si="89"/>
        <v>1</v>
      </c>
      <c r="AO190" s="19">
        <f t="shared" si="84"/>
        <v>0.18682415605192115</v>
      </c>
      <c r="AP190" s="34">
        <f t="shared" si="85"/>
        <v>3.2666280064383635</v>
      </c>
      <c r="AQ190" s="17">
        <f t="shared" si="86"/>
        <v>3.490326528451259E-2</v>
      </c>
      <c r="AR190" s="14">
        <f t="shared" si="87"/>
        <v>-0.20680790260264448</v>
      </c>
      <c r="AY190" s="93"/>
      <c r="AZ190" s="10"/>
      <c r="BF190" s="10"/>
      <c r="BG190" s="10"/>
      <c r="BH190" s="10"/>
      <c r="BJ190" s="10"/>
      <c r="BK190" s="122"/>
      <c r="BL190" s="122"/>
      <c r="BM190" s="49"/>
      <c r="BN190" s="49"/>
      <c r="BO190" s="49"/>
      <c r="BP190" s="50"/>
      <c r="BQ190" s="50"/>
      <c r="BR190" s="50"/>
      <c r="BS190" s="91"/>
      <c r="BT190" s="50"/>
      <c r="BU190" s="50"/>
      <c r="BV190" s="50"/>
      <c r="BW190" s="51"/>
      <c r="BX190" s="50"/>
      <c r="BY190" s="50"/>
      <c r="BZ190" s="54"/>
      <c r="CA190" s="54"/>
      <c r="CB190" s="54"/>
      <c r="CC190" s="54"/>
      <c r="CD190" s="54"/>
      <c r="CE190" s="54"/>
      <c r="CF190" s="54"/>
      <c r="CG190" s="51"/>
      <c r="CH190" s="50"/>
      <c r="CI190" s="50"/>
      <c r="CJ190" s="49"/>
      <c r="CK190" s="49"/>
      <c r="CL190" s="49"/>
      <c r="CM190" s="66"/>
      <c r="CN190" s="66"/>
      <c r="CO190" s="66"/>
      <c r="CP190" s="66"/>
      <c r="CQ190" s="66"/>
      <c r="CR190" s="66"/>
      <c r="CS190" s="66"/>
      <c r="CT190" s="49"/>
      <c r="CU190" s="55"/>
      <c r="CV190" s="55"/>
      <c r="CW190" s="55"/>
      <c r="CX190" s="55"/>
      <c r="CY190" s="50"/>
      <c r="CZ190" s="55"/>
      <c r="DA190" s="55"/>
      <c r="DB190" s="56"/>
      <c r="DC190" s="57"/>
      <c r="DD190" s="57"/>
      <c r="DE190" s="57"/>
      <c r="DF190" s="57"/>
      <c r="DG190" s="57"/>
      <c r="DH190" s="57"/>
      <c r="DI190" s="58"/>
      <c r="DJ190" s="54"/>
      <c r="DK190" s="56"/>
      <c r="DL190" s="49"/>
      <c r="DM190" s="49"/>
      <c r="DN190" s="49"/>
      <c r="DO190" s="56"/>
      <c r="DP190" s="56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81"/>
      <c r="ED190" s="81"/>
      <c r="EE190" s="81"/>
      <c r="EF190" s="81"/>
      <c r="EG190" s="81"/>
      <c r="EH190" s="81"/>
      <c r="EI190" s="81"/>
      <c r="EJ190" s="81"/>
      <c r="EK190" s="81"/>
      <c r="EL190" s="81"/>
      <c r="EM190" s="81"/>
      <c r="EN190" s="81"/>
      <c r="EO190" s="81"/>
      <c r="EP190" s="81"/>
      <c r="EQ190" s="81"/>
      <c r="ER190" s="81"/>
      <c r="ES190" s="81"/>
      <c r="ET190" s="81"/>
      <c r="EU190" s="81"/>
      <c r="EV190" s="81"/>
      <c r="EW190" s="81"/>
      <c r="EX190" s="81"/>
      <c r="EY190" s="81"/>
      <c r="EZ190" s="81"/>
      <c r="FA190" s="81"/>
      <c r="FB190" s="81"/>
      <c r="FC190" s="81"/>
      <c r="FD190" s="81"/>
      <c r="FE190" s="81"/>
      <c r="FF190" s="81"/>
      <c r="FG190" s="81"/>
    </row>
    <row r="191" spans="1:163">
      <c r="A191" s="2">
        <v>13</v>
      </c>
      <c r="B191" s="1" t="s">
        <v>122</v>
      </c>
      <c r="C191" s="133">
        <v>43801</v>
      </c>
      <c r="D191" s="1" t="s">
        <v>125</v>
      </c>
      <c r="E191" s="6" t="s">
        <v>84</v>
      </c>
      <c r="F191" s="1"/>
      <c r="G191" s="6" t="s">
        <v>79</v>
      </c>
      <c r="H191" s="6" t="s">
        <v>121</v>
      </c>
      <c r="I191" s="135">
        <v>29</v>
      </c>
      <c r="J191" s="1">
        <v>13</v>
      </c>
      <c r="K191" s="1">
        <v>384</v>
      </c>
      <c r="L191" s="1">
        <v>0</v>
      </c>
      <c r="M191" s="1">
        <v>428</v>
      </c>
      <c r="N191" s="1">
        <v>4</v>
      </c>
      <c r="O191" t="str">
        <f t="shared" si="60"/>
        <v>Houston Texans</v>
      </c>
      <c r="P191" t="str">
        <f t="shared" si="61"/>
        <v>Cleveland Browns</v>
      </c>
      <c r="Q191">
        <f t="shared" si="62"/>
        <v>29</v>
      </c>
      <c r="R191">
        <f t="shared" si="63"/>
        <v>13</v>
      </c>
      <c r="S191" s="132">
        <f t="shared" si="64"/>
        <v>43801</v>
      </c>
      <c r="T191" s="83" t="str">
        <f t="shared" si="65"/>
        <v>Cleveland Browns</v>
      </c>
      <c r="U191" s="84">
        <f t="shared" si="66"/>
        <v>13</v>
      </c>
      <c r="V191" s="83" t="str">
        <f t="shared" si="67"/>
        <v>Houston Texans</v>
      </c>
      <c r="W191" s="84">
        <f t="shared" si="68"/>
        <v>29</v>
      </c>
      <c r="X191" s="83">
        <f t="shared" si="69"/>
        <v>42</v>
      </c>
      <c r="Y191" s="84">
        <f t="shared" si="70"/>
        <v>16</v>
      </c>
      <c r="Z191" s="85">
        <f t="shared" si="71"/>
        <v>0.93829246159359903</v>
      </c>
      <c r="AA191" s="86">
        <f t="shared" si="72"/>
        <v>0.71875461361089044</v>
      </c>
      <c r="AB191" s="8">
        <f t="shared" si="73"/>
        <v>0.57914583836326972</v>
      </c>
      <c r="AC191" s="34">
        <f t="shared" si="74"/>
        <v>30.996322814318638</v>
      </c>
      <c r="AD191" s="18">
        <f t="shared" si="75"/>
        <v>3.985304778969089</v>
      </c>
      <c r="AE191" s="85">
        <f t="shared" si="76"/>
        <v>3.6444303491070862E-2</v>
      </c>
      <c r="AF191" s="8">
        <f t="shared" si="77"/>
        <v>0.50911006757211619</v>
      </c>
      <c r="AG191" s="8">
        <f t="shared" si="78"/>
        <v>2.2837537969711219E-2</v>
      </c>
      <c r="AH191" s="34">
        <f t="shared" si="79"/>
        <v>22.683499259825041</v>
      </c>
      <c r="AI191" s="18">
        <f t="shared" si="80"/>
        <v>93.770157915032115</v>
      </c>
      <c r="AJ191" s="18">
        <f t="shared" si="81"/>
        <v>8.3128235544935976</v>
      </c>
      <c r="AK191" s="18">
        <f t="shared" si="82"/>
        <v>7.3368200211219028</v>
      </c>
      <c r="AL191" s="8">
        <f t="shared" si="83"/>
        <v>1</v>
      </c>
      <c r="AM191" s="48">
        <f t="shared" si="88"/>
        <v>1</v>
      </c>
      <c r="AN191" s="48">
        <f t="shared" si="89"/>
        <v>1</v>
      </c>
      <c r="AO191" s="19">
        <f t="shared" si="84"/>
        <v>0.7284491264421461</v>
      </c>
      <c r="AP191" s="34">
        <f t="shared" si="85"/>
        <v>-8.6631799788780981</v>
      </c>
      <c r="AQ191" s="17">
        <f t="shared" si="86"/>
        <v>7.373987693003356E-2</v>
      </c>
      <c r="AR191" s="14">
        <f t="shared" si="87"/>
        <v>-0.31683748908369397</v>
      </c>
      <c r="AY191" s="93"/>
      <c r="AZ191" s="10"/>
      <c r="BF191" s="10"/>
      <c r="BG191" s="10"/>
      <c r="BH191" s="10"/>
      <c r="BJ191" s="10"/>
      <c r="BK191" s="122"/>
      <c r="BL191" s="122"/>
      <c r="BM191" s="49"/>
      <c r="BN191" s="49"/>
      <c r="BO191" s="49"/>
      <c r="BP191" s="50"/>
      <c r="BQ191" s="50"/>
      <c r="BR191" s="50"/>
      <c r="BS191" s="91"/>
      <c r="BT191" s="50"/>
      <c r="BU191" s="50"/>
      <c r="BV191" s="50"/>
      <c r="BW191" s="51"/>
      <c r="BX191" s="50"/>
      <c r="BY191" s="50"/>
      <c r="BZ191" s="54"/>
      <c r="CA191" s="54"/>
      <c r="CB191" s="54"/>
      <c r="CC191" s="54"/>
      <c r="CD191" s="54"/>
      <c r="CE191" s="54"/>
      <c r="CF191" s="54"/>
      <c r="CG191" s="51"/>
      <c r="CH191" s="50"/>
      <c r="CI191" s="50"/>
      <c r="CJ191" s="49"/>
      <c r="CK191" s="49"/>
      <c r="CL191" s="49"/>
      <c r="CM191" s="66"/>
      <c r="CN191" s="66"/>
      <c r="CO191" s="66"/>
      <c r="CP191" s="66"/>
      <c r="CQ191" s="66"/>
      <c r="CR191" s="66"/>
      <c r="CS191" s="66"/>
      <c r="CT191" s="49"/>
      <c r="CU191" s="55"/>
      <c r="CV191" s="55"/>
      <c r="CW191" s="55"/>
      <c r="CX191" s="55"/>
      <c r="CY191" s="50"/>
      <c r="CZ191" s="55"/>
      <c r="DA191" s="55"/>
      <c r="DB191" s="56"/>
      <c r="DC191" s="57"/>
      <c r="DD191" s="57"/>
      <c r="DE191" s="57"/>
      <c r="DF191" s="57"/>
      <c r="DG191" s="57"/>
      <c r="DH191" s="57"/>
      <c r="DI191" s="58"/>
      <c r="DJ191" s="54"/>
      <c r="DK191" s="56"/>
      <c r="DL191" s="49"/>
      <c r="DM191" s="49"/>
      <c r="DN191" s="49"/>
      <c r="DO191" s="56"/>
      <c r="DP191" s="56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81"/>
      <c r="ED191" s="81"/>
      <c r="EE191" s="81"/>
      <c r="EF191" s="81"/>
      <c r="EG191" s="81"/>
      <c r="EH191" s="81"/>
      <c r="EI191" s="81"/>
      <c r="EJ191" s="81"/>
      <c r="EK191" s="81"/>
      <c r="EL191" s="81"/>
      <c r="EM191" s="81"/>
      <c r="EN191" s="81"/>
      <c r="EO191" s="81"/>
      <c r="EP191" s="81"/>
      <c r="EQ191" s="81"/>
      <c r="ER191" s="81"/>
      <c r="ES191" s="81"/>
      <c r="ET191" s="81"/>
      <c r="EU191" s="81"/>
      <c r="EV191" s="81"/>
      <c r="EW191" s="81"/>
      <c r="EX191" s="81"/>
      <c r="EY191" s="81"/>
      <c r="EZ191" s="81"/>
      <c r="FA191" s="81"/>
      <c r="FB191" s="81"/>
      <c r="FC191" s="81"/>
      <c r="FD191" s="81"/>
      <c r="FE191" s="81"/>
      <c r="FF191" s="81"/>
      <c r="FG191" s="81"/>
    </row>
    <row r="192" spans="1:163">
      <c r="A192" s="2">
        <v>13</v>
      </c>
      <c r="B192" s="1" t="s">
        <v>122</v>
      </c>
      <c r="C192" s="133">
        <v>43801</v>
      </c>
      <c r="D192" s="1" t="s">
        <v>125</v>
      </c>
      <c r="E192" s="6" t="s">
        <v>90</v>
      </c>
      <c r="F192" s="1"/>
      <c r="G192" s="6" t="s">
        <v>75</v>
      </c>
      <c r="H192" s="6" t="s">
        <v>121</v>
      </c>
      <c r="I192" s="135">
        <v>21</v>
      </c>
      <c r="J192" s="1">
        <v>17</v>
      </c>
      <c r="K192" s="1">
        <v>175</v>
      </c>
      <c r="L192" s="1">
        <v>1</v>
      </c>
      <c r="M192" s="1">
        <v>415</v>
      </c>
      <c r="N192" s="1">
        <v>3</v>
      </c>
      <c r="O192" t="str">
        <f t="shared" si="60"/>
        <v>Miami Dolphins</v>
      </c>
      <c r="P192" t="str">
        <f t="shared" si="61"/>
        <v>Buffalo Bills</v>
      </c>
      <c r="Q192">
        <f t="shared" si="62"/>
        <v>21</v>
      </c>
      <c r="R192">
        <f t="shared" si="63"/>
        <v>17</v>
      </c>
      <c r="S192" s="132">
        <f t="shared" si="64"/>
        <v>43801</v>
      </c>
      <c r="T192" s="83" t="str">
        <f t="shared" si="65"/>
        <v>Buffalo Bills</v>
      </c>
      <c r="U192" s="84">
        <f t="shared" si="66"/>
        <v>17</v>
      </c>
      <c r="V192" s="83" t="str">
        <f t="shared" si="67"/>
        <v>Miami Dolphins</v>
      </c>
      <c r="W192" s="84">
        <f t="shared" si="68"/>
        <v>21</v>
      </c>
      <c r="X192" s="83">
        <f t="shared" si="69"/>
        <v>38</v>
      </c>
      <c r="Y192" s="84">
        <f t="shared" si="70"/>
        <v>4</v>
      </c>
      <c r="Z192" s="85">
        <f t="shared" si="71"/>
        <v>-5.6072672913075161E-2</v>
      </c>
      <c r="AA192" s="86">
        <f t="shared" si="72"/>
        <v>0.48598550354632686</v>
      </c>
      <c r="AB192" s="8">
        <f t="shared" si="73"/>
        <v>-3.5136361407385019E-2</v>
      </c>
      <c r="AC192" s="34">
        <f t="shared" si="74"/>
        <v>24.625600715478253</v>
      </c>
      <c r="AD192" s="18">
        <f t="shared" si="75"/>
        <v>13.14498054807642</v>
      </c>
      <c r="AE192" s="85">
        <f t="shared" si="76"/>
        <v>-0.33249414862076221</v>
      </c>
      <c r="AF192" s="8">
        <f t="shared" si="77"/>
        <v>0.41763388241924976</v>
      </c>
      <c r="AG192" s="8">
        <f t="shared" si="78"/>
        <v>-0.20795031149540716</v>
      </c>
      <c r="AH192" s="34">
        <f t="shared" si="79"/>
        <v>20.37436887767381</v>
      </c>
      <c r="AI192" s="18">
        <f t="shared" si="80"/>
        <v>11.386365322613607</v>
      </c>
      <c r="AJ192" s="18">
        <f t="shared" si="81"/>
        <v>4.2512318378044434</v>
      </c>
      <c r="AK192" s="18">
        <f t="shared" si="82"/>
        <v>3.5710769494911161</v>
      </c>
      <c r="AL192" s="8">
        <f t="shared" si="83"/>
        <v>1</v>
      </c>
      <c r="AM192" s="48">
        <f t="shared" si="88"/>
        <v>1</v>
      </c>
      <c r="AN192" s="48">
        <f t="shared" si="89"/>
        <v>1</v>
      </c>
      <c r="AO192" s="19">
        <f t="shared" si="84"/>
        <v>0.61638379648616282</v>
      </c>
      <c r="AP192" s="34">
        <f t="shared" si="85"/>
        <v>-0.42892305050888391</v>
      </c>
      <c r="AQ192" s="17">
        <f t="shared" si="86"/>
        <v>0.14716139159836975</v>
      </c>
      <c r="AR192" s="14">
        <f t="shared" si="87"/>
        <v>-0.48388546321757564</v>
      </c>
      <c r="AY192" s="93"/>
      <c r="AZ192" s="10"/>
      <c r="BF192" s="10"/>
      <c r="BG192" s="10"/>
      <c r="BH192" s="10"/>
      <c r="BJ192" s="10"/>
      <c r="BK192" s="122"/>
      <c r="BL192" s="122"/>
      <c r="BM192" s="49"/>
      <c r="BN192" s="49"/>
      <c r="BO192" s="49"/>
      <c r="BP192" s="50"/>
      <c r="BQ192" s="50"/>
      <c r="BR192" s="50"/>
      <c r="BS192" s="91"/>
      <c r="BT192" s="50"/>
      <c r="BU192" s="50"/>
      <c r="BV192" s="50"/>
      <c r="BW192" s="51"/>
      <c r="BX192" s="50"/>
      <c r="BY192" s="50"/>
      <c r="BZ192" s="54"/>
      <c r="CA192" s="54"/>
      <c r="CB192" s="54"/>
      <c r="CC192" s="54"/>
      <c r="CD192" s="54"/>
      <c r="CE192" s="54"/>
      <c r="CF192" s="54"/>
      <c r="CG192" s="51"/>
      <c r="CH192" s="50"/>
      <c r="CI192" s="50"/>
      <c r="CJ192" s="49"/>
      <c r="CK192" s="49"/>
      <c r="CL192" s="49"/>
      <c r="CM192" s="66"/>
      <c r="CN192" s="66"/>
      <c r="CO192" s="66"/>
      <c r="CP192" s="66"/>
      <c r="CQ192" s="66"/>
      <c r="CR192" s="66"/>
      <c r="CS192" s="66"/>
      <c r="CT192" s="49"/>
      <c r="CU192" s="55"/>
      <c r="CV192" s="55"/>
      <c r="CW192" s="55"/>
      <c r="CX192" s="55"/>
      <c r="CY192" s="50"/>
      <c r="CZ192" s="55"/>
      <c r="DA192" s="55"/>
      <c r="DB192" s="56"/>
      <c r="DC192" s="57"/>
      <c r="DD192" s="57"/>
      <c r="DE192" s="57"/>
      <c r="DF192" s="57"/>
      <c r="DG192" s="57"/>
      <c r="DH192" s="57"/>
      <c r="DI192" s="58"/>
      <c r="DJ192" s="54"/>
      <c r="DK192" s="56"/>
      <c r="DL192" s="49"/>
      <c r="DM192" s="49"/>
      <c r="DN192" s="49"/>
      <c r="DO192" s="56"/>
      <c r="DP192" s="56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81"/>
      <c r="ED192" s="81"/>
      <c r="EE192" s="81"/>
      <c r="EF192" s="81"/>
      <c r="EG192" s="81"/>
      <c r="EH192" s="81"/>
      <c r="EI192" s="81"/>
      <c r="EJ192" s="81"/>
      <c r="EK192" s="81"/>
      <c r="EL192" s="81"/>
      <c r="EM192" s="81"/>
      <c r="EN192" s="81"/>
      <c r="EO192" s="81"/>
      <c r="EP192" s="81"/>
      <c r="EQ192" s="81"/>
      <c r="ER192" s="81"/>
      <c r="ES192" s="81"/>
      <c r="ET192" s="81"/>
      <c r="EU192" s="81"/>
      <c r="EV192" s="81"/>
      <c r="EW192" s="81"/>
      <c r="EX192" s="81"/>
      <c r="EY192" s="81"/>
      <c r="EZ192" s="81"/>
      <c r="FA192" s="81"/>
      <c r="FB192" s="81"/>
      <c r="FC192" s="81"/>
      <c r="FD192" s="81"/>
      <c r="FE192" s="81"/>
      <c r="FF192" s="81"/>
      <c r="FG192" s="81"/>
    </row>
    <row r="193" spans="1:164">
      <c r="A193" s="2">
        <v>13</v>
      </c>
      <c r="B193" s="1" t="s">
        <v>122</v>
      </c>
      <c r="C193" s="133">
        <v>43801</v>
      </c>
      <c r="D193" s="1" t="s">
        <v>125</v>
      </c>
      <c r="E193" s="6" t="s">
        <v>81</v>
      </c>
      <c r="F193" s="1" t="s">
        <v>10</v>
      </c>
      <c r="G193" s="6" t="s">
        <v>78</v>
      </c>
      <c r="H193" s="6" t="s">
        <v>121</v>
      </c>
      <c r="I193" s="135">
        <v>24</v>
      </c>
      <c r="J193" s="1">
        <v>10</v>
      </c>
      <c r="K193" s="1">
        <v>361</v>
      </c>
      <c r="L193" s="1">
        <v>1</v>
      </c>
      <c r="M193" s="1">
        <v>313</v>
      </c>
      <c r="N193" s="1">
        <v>3</v>
      </c>
      <c r="O193" t="str">
        <f t="shared" si="60"/>
        <v>Cincinnati Bengals</v>
      </c>
      <c r="P193" t="str">
        <f t="shared" si="61"/>
        <v>Denver Broncos</v>
      </c>
      <c r="Q193">
        <f t="shared" si="62"/>
        <v>10</v>
      </c>
      <c r="R193">
        <f t="shared" si="63"/>
        <v>24</v>
      </c>
      <c r="S193" s="132">
        <f t="shared" si="64"/>
        <v>43801</v>
      </c>
      <c r="T193" s="83" t="str">
        <f t="shared" si="65"/>
        <v>Denver Broncos</v>
      </c>
      <c r="U193" s="84">
        <f t="shared" si="66"/>
        <v>24</v>
      </c>
      <c r="V193" s="83" t="str">
        <f t="shared" si="67"/>
        <v>Cincinnati Bengals</v>
      </c>
      <c r="W193" s="84">
        <f t="shared" si="68"/>
        <v>10</v>
      </c>
      <c r="X193" s="83">
        <f t="shared" si="69"/>
        <v>34</v>
      </c>
      <c r="Y193" s="84">
        <f t="shared" si="70"/>
        <v>-14</v>
      </c>
      <c r="Z193" s="85">
        <f t="shared" si="71"/>
        <v>-0.46128013372100685</v>
      </c>
      <c r="AA193" s="86">
        <f t="shared" si="72"/>
        <v>0.38668218452941244</v>
      </c>
      <c r="AB193" s="8">
        <f t="shared" si="73"/>
        <v>-0.28797696800697015</v>
      </c>
      <c r="AC193" s="34">
        <f t="shared" si="74"/>
        <v>22.00339020612347</v>
      </c>
      <c r="AD193" s="18">
        <f t="shared" si="75"/>
        <v>144.08137644046084</v>
      </c>
      <c r="AE193" s="85">
        <f t="shared" si="76"/>
        <v>0.57563407812590495</v>
      </c>
      <c r="AF193" s="8">
        <f t="shared" si="77"/>
        <v>0.6400621902638397</v>
      </c>
      <c r="AG193" s="8">
        <f t="shared" si="78"/>
        <v>0.35862503002876933</v>
      </c>
      <c r="AH193" s="34">
        <f t="shared" si="79"/>
        <v>26.043195628836564</v>
      </c>
      <c r="AI193" s="18">
        <f t="shared" si="80"/>
        <v>4.1746483776968422</v>
      </c>
      <c r="AJ193" s="18">
        <f t="shared" si="81"/>
        <v>-4.0398054227130942</v>
      </c>
      <c r="AK193" s="18">
        <f t="shared" si="82"/>
        <v>-4.1160364529060747</v>
      </c>
      <c r="AL193" s="8">
        <f t="shared" si="83"/>
        <v>0</v>
      </c>
      <c r="AM193" s="48">
        <f t="shared" si="88"/>
        <v>0</v>
      </c>
      <c r="AN193" s="48">
        <f t="shared" si="89"/>
        <v>1</v>
      </c>
      <c r="AO193" s="19">
        <f t="shared" si="84"/>
        <v>0.36648886427513272</v>
      </c>
      <c r="AP193" s="34">
        <f t="shared" si="85"/>
        <v>9.8839635470939253</v>
      </c>
      <c r="AQ193" s="17">
        <f t="shared" si="86"/>
        <v>0.13431408763767666</v>
      </c>
      <c r="AR193" s="14">
        <f t="shared" si="87"/>
        <v>-0.45647770127777676</v>
      </c>
      <c r="AY193" s="93"/>
      <c r="AZ193" s="10"/>
      <c r="BF193" s="10"/>
      <c r="BG193" s="10"/>
      <c r="BH193" s="10"/>
      <c r="BJ193" s="10"/>
      <c r="BK193" s="122"/>
      <c r="BL193" s="122"/>
      <c r="BM193" s="49"/>
      <c r="BN193" s="49"/>
      <c r="BO193" s="49"/>
      <c r="BP193" s="50"/>
      <c r="BQ193" s="50"/>
      <c r="BR193" s="50"/>
      <c r="BS193" s="91"/>
      <c r="BT193" s="50"/>
      <c r="BU193" s="50"/>
      <c r="BV193" s="50"/>
      <c r="BW193" s="51"/>
      <c r="BX193" s="50"/>
      <c r="BY193" s="50"/>
      <c r="BZ193" s="54"/>
      <c r="CA193" s="54"/>
      <c r="CB193" s="54"/>
      <c r="CC193" s="54"/>
      <c r="CD193" s="54"/>
      <c r="CE193" s="54"/>
      <c r="CF193" s="54"/>
      <c r="CG193" s="51"/>
      <c r="CH193" s="50"/>
      <c r="CI193" s="50"/>
      <c r="CJ193" s="49"/>
      <c r="CK193" s="49"/>
      <c r="CL193" s="49"/>
      <c r="CM193" s="66"/>
      <c r="CN193" s="66"/>
      <c r="CO193" s="66"/>
      <c r="CP193" s="66"/>
      <c r="CQ193" s="66"/>
      <c r="CR193" s="66"/>
      <c r="CS193" s="66"/>
      <c r="CT193" s="49"/>
      <c r="CU193" s="55"/>
      <c r="CV193" s="55"/>
      <c r="CW193" s="55"/>
      <c r="CX193" s="55"/>
      <c r="CY193" s="50"/>
      <c r="CZ193" s="55"/>
      <c r="DA193" s="55"/>
      <c r="DB193" s="56"/>
      <c r="DC193" s="57"/>
      <c r="DD193" s="57"/>
      <c r="DE193" s="57"/>
      <c r="DF193" s="57"/>
      <c r="DG193" s="57"/>
      <c r="DH193" s="57"/>
      <c r="DI193" s="58"/>
      <c r="DJ193" s="54"/>
      <c r="DK193" s="56"/>
      <c r="DL193" s="49"/>
      <c r="DM193" s="49"/>
      <c r="DN193" s="49"/>
      <c r="DO193" s="56"/>
      <c r="DP193" s="56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81"/>
      <c r="ED193" s="81"/>
      <c r="EE193" s="81"/>
      <c r="EF193" s="81"/>
      <c r="EG193" s="81"/>
      <c r="EH193" s="81"/>
      <c r="EI193" s="81"/>
      <c r="EJ193" s="81"/>
      <c r="EK193" s="81"/>
      <c r="EL193" s="81"/>
      <c r="EM193" s="81"/>
      <c r="EN193" s="81"/>
      <c r="EO193" s="81"/>
      <c r="EP193" s="81"/>
      <c r="EQ193" s="81"/>
      <c r="ER193" s="81"/>
      <c r="ES193" s="81"/>
      <c r="ET193" s="81"/>
      <c r="EU193" s="81"/>
      <c r="EV193" s="81"/>
      <c r="EW193" s="81"/>
      <c r="EX193" s="81"/>
      <c r="EY193" s="81"/>
      <c r="EZ193" s="81"/>
      <c r="FA193" s="81"/>
      <c r="FB193" s="81"/>
      <c r="FC193" s="81"/>
      <c r="FD193" s="81"/>
      <c r="FE193" s="81"/>
      <c r="FF193" s="81"/>
      <c r="FG193" s="81"/>
    </row>
    <row r="194" spans="1:164">
      <c r="A194" s="2">
        <v>13</v>
      </c>
      <c r="B194" s="1" t="s">
        <v>122</v>
      </c>
      <c r="C194" s="133">
        <v>43801</v>
      </c>
      <c r="D194" s="1" t="s">
        <v>125</v>
      </c>
      <c r="E194" s="6" t="s">
        <v>74</v>
      </c>
      <c r="F194" s="1" t="s">
        <v>10</v>
      </c>
      <c r="G194" s="6" t="s">
        <v>73</v>
      </c>
      <c r="H194" s="6" t="s">
        <v>121</v>
      </c>
      <c r="I194" s="135">
        <v>26</v>
      </c>
      <c r="J194" s="1">
        <v>16</v>
      </c>
      <c r="K194" s="1">
        <v>366</v>
      </c>
      <c r="L194" s="1">
        <v>1</v>
      </c>
      <c r="M194" s="1">
        <v>131</v>
      </c>
      <c r="N194" s="1">
        <v>1</v>
      </c>
      <c r="O194" t="str">
        <f t="shared" si="60"/>
        <v>Atlanta Falcons</v>
      </c>
      <c r="P194" t="str">
        <f t="shared" si="61"/>
        <v>Baltimore Ravens</v>
      </c>
      <c r="Q194">
        <f t="shared" si="62"/>
        <v>16</v>
      </c>
      <c r="R194">
        <f t="shared" si="63"/>
        <v>26</v>
      </c>
      <c r="S194" s="132">
        <f t="shared" si="64"/>
        <v>43801</v>
      </c>
      <c r="T194" s="83" t="str">
        <f t="shared" si="65"/>
        <v>Baltimore Ravens</v>
      </c>
      <c r="U194" s="84">
        <f t="shared" si="66"/>
        <v>26</v>
      </c>
      <c r="V194" s="83" t="str">
        <f t="shared" si="67"/>
        <v>Atlanta Falcons</v>
      </c>
      <c r="W194" s="84">
        <f t="shared" si="68"/>
        <v>16</v>
      </c>
      <c r="X194" s="83">
        <f t="shared" si="69"/>
        <v>42</v>
      </c>
      <c r="Y194" s="84">
        <f t="shared" si="70"/>
        <v>-10</v>
      </c>
      <c r="Z194" s="85">
        <f t="shared" si="71"/>
        <v>-0.59639500409361412</v>
      </c>
      <c r="AA194" s="86">
        <f t="shared" si="72"/>
        <v>0.3551688924346913</v>
      </c>
      <c r="AB194" s="8">
        <f t="shared" si="73"/>
        <v>-0.37140247170320895</v>
      </c>
      <c r="AC194" s="34">
        <f t="shared" si="74"/>
        <v>21.138184116474527</v>
      </c>
      <c r="AD194" s="18">
        <f t="shared" si="75"/>
        <v>26.400936014791114</v>
      </c>
      <c r="AE194" s="85">
        <f t="shared" si="76"/>
        <v>0.67922474598855853</v>
      </c>
      <c r="AF194" s="8">
        <f t="shared" si="77"/>
        <v>0.6635656467832074</v>
      </c>
      <c r="AG194" s="8">
        <f t="shared" si="78"/>
        <v>0.4222141606123414</v>
      </c>
      <c r="AH194" s="34">
        <f t="shared" si="79"/>
        <v>26.679431868072811</v>
      </c>
      <c r="AI194" s="18">
        <f t="shared" si="80"/>
        <v>0.46162766335290978</v>
      </c>
      <c r="AJ194" s="18">
        <f t="shared" si="81"/>
        <v>-5.5412477515982843</v>
      </c>
      <c r="AK194" s="18">
        <f t="shared" si="82"/>
        <v>-5.5081128706858387</v>
      </c>
      <c r="AL194" s="8">
        <f t="shared" si="83"/>
        <v>0</v>
      </c>
      <c r="AM194" s="48">
        <f t="shared" si="88"/>
        <v>0</v>
      </c>
      <c r="AN194" s="48">
        <f t="shared" si="89"/>
        <v>1</v>
      </c>
      <c r="AO194" s="19">
        <f t="shared" si="84"/>
        <v>0.32399631060919598</v>
      </c>
      <c r="AP194" s="34">
        <f t="shared" si="85"/>
        <v>4.4918871293141613</v>
      </c>
      <c r="AQ194" s="17">
        <f t="shared" si="86"/>
        <v>0.1049736092883706</v>
      </c>
      <c r="AR194" s="14">
        <f t="shared" si="87"/>
        <v>-0.39155674527536188</v>
      </c>
      <c r="AY194" s="93"/>
      <c r="AZ194" s="10"/>
      <c r="BF194" s="10"/>
      <c r="BG194" s="10"/>
      <c r="BH194" s="10"/>
      <c r="BJ194" s="10"/>
      <c r="BK194" s="122"/>
      <c r="BL194" s="122"/>
      <c r="BM194" s="49"/>
      <c r="BN194" s="49"/>
      <c r="BO194" s="49"/>
      <c r="BP194" s="50"/>
      <c r="BQ194" s="50"/>
      <c r="BR194" s="50"/>
      <c r="BS194" s="91"/>
      <c r="BT194" s="50"/>
      <c r="BU194" s="50"/>
      <c r="BV194" s="50"/>
      <c r="BW194" s="51"/>
      <c r="BX194" s="50"/>
      <c r="BY194" s="50"/>
      <c r="BZ194" s="54"/>
      <c r="CA194" s="54"/>
      <c r="CB194" s="54"/>
      <c r="CC194" s="54"/>
      <c r="CD194" s="54"/>
      <c r="CE194" s="54"/>
      <c r="CF194" s="54"/>
      <c r="CG194" s="51"/>
      <c r="CH194" s="50"/>
      <c r="CI194" s="50"/>
      <c r="CJ194" s="49"/>
      <c r="CK194" s="49"/>
      <c r="CL194" s="49"/>
      <c r="CM194" s="66"/>
      <c r="CN194" s="66"/>
      <c r="CO194" s="66"/>
      <c r="CP194" s="66"/>
      <c r="CQ194" s="66"/>
      <c r="CR194" s="66"/>
      <c r="CS194" s="66"/>
      <c r="CT194" s="49"/>
      <c r="CU194" s="55"/>
      <c r="CV194" s="55"/>
      <c r="CW194" s="55"/>
      <c r="CX194" s="55"/>
      <c r="CY194" s="50"/>
      <c r="CZ194" s="55"/>
      <c r="DA194" s="55"/>
      <c r="DB194" s="56"/>
      <c r="DC194" s="57"/>
      <c r="DD194" s="57"/>
      <c r="DE194" s="57"/>
      <c r="DF194" s="57"/>
      <c r="DG194" s="57"/>
      <c r="DH194" s="57"/>
      <c r="DI194" s="58"/>
      <c r="DJ194" s="54"/>
      <c r="DK194" s="56"/>
      <c r="DL194" s="49"/>
      <c r="DM194" s="49"/>
      <c r="DN194" s="49"/>
      <c r="DO194" s="56"/>
      <c r="DP194" s="56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81"/>
      <c r="ED194" s="81"/>
      <c r="EE194" s="81"/>
      <c r="EF194" s="81"/>
      <c r="EG194" s="81"/>
      <c r="EH194" s="81"/>
      <c r="EI194" s="81"/>
      <c r="EJ194" s="81"/>
      <c r="EK194" s="81"/>
      <c r="EL194" s="81"/>
      <c r="EM194" s="81"/>
      <c r="EN194" s="81"/>
      <c r="EO194" s="81"/>
      <c r="EP194" s="81"/>
      <c r="EQ194" s="81"/>
      <c r="ER194" s="81"/>
      <c r="ES194" s="81"/>
      <c r="ET194" s="81"/>
      <c r="EU194" s="81"/>
      <c r="EV194" s="81"/>
      <c r="EW194" s="81"/>
      <c r="EX194" s="81"/>
      <c r="EY194" s="81"/>
      <c r="EZ194" s="81"/>
      <c r="FA194" s="81"/>
      <c r="FB194" s="81"/>
      <c r="FC194" s="81"/>
      <c r="FD194" s="81"/>
      <c r="FE194" s="81"/>
      <c r="FF194" s="81"/>
      <c r="FG194" s="81"/>
    </row>
    <row r="195" spans="1:164">
      <c r="A195" s="2">
        <v>13</v>
      </c>
      <c r="B195" s="1" t="s">
        <v>122</v>
      </c>
      <c r="C195" s="133">
        <v>43801</v>
      </c>
      <c r="D195" s="1" t="s">
        <v>125</v>
      </c>
      <c r="E195" s="6" t="s">
        <v>72</v>
      </c>
      <c r="F195" s="1" t="s">
        <v>10</v>
      </c>
      <c r="G195" s="6" t="s">
        <v>83</v>
      </c>
      <c r="H195" s="6" t="s">
        <v>121</v>
      </c>
      <c r="I195" s="135">
        <v>20</v>
      </c>
      <c r="J195" s="1">
        <v>17</v>
      </c>
      <c r="K195" s="1">
        <v>315</v>
      </c>
      <c r="L195" s="1">
        <v>0</v>
      </c>
      <c r="M195" s="1">
        <v>325</v>
      </c>
      <c r="N195" s="1">
        <v>0</v>
      </c>
      <c r="O195" t="str">
        <f t="shared" si="60"/>
        <v>Green Bay Packers</v>
      </c>
      <c r="P195" t="str">
        <f t="shared" si="61"/>
        <v>Arizona Cardinals</v>
      </c>
      <c r="Q195">
        <f t="shared" si="62"/>
        <v>17</v>
      </c>
      <c r="R195">
        <f t="shared" si="63"/>
        <v>20</v>
      </c>
      <c r="S195" s="132">
        <f t="shared" si="64"/>
        <v>43801</v>
      </c>
      <c r="T195" s="83" t="str">
        <f t="shared" si="65"/>
        <v>Arizona Cardinals</v>
      </c>
      <c r="U195" s="84">
        <f t="shared" si="66"/>
        <v>20</v>
      </c>
      <c r="V195" s="83" t="str">
        <f t="shared" si="67"/>
        <v>Green Bay Packers</v>
      </c>
      <c r="W195" s="84">
        <f t="shared" si="68"/>
        <v>17</v>
      </c>
      <c r="X195" s="83">
        <f t="shared" si="69"/>
        <v>37</v>
      </c>
      <c r="Y195" s="84">
        <f t="shared" si="70"/>
        <v>-3</v>
      </c>
      <c r="Z195" s="85">
        <f t="shared" si="71"/>
        <v>0.9790618848258108</v>
      </c>
      <c r="AA195" s="86">
        <f t="shared" si="72"/>
        <v>0.72692203413203538</v>
      </c>
      <c r="AB195" s="8">
        <f t="shared" si="73"/>
        <v>0.60353034968836639</v>
      </c>
      <c r="AC195" s="34">
        <f t="shared" si="74"/>
        <v>31.249214637044766</v>
      </c>
      <c r="AD195" s="18">
        <f t="shared" si="75"/>
        <v>203.0401177725708</v>
      </c>
      <c r="AE195" s="85">
        <f t="shared" si="76"/>
        <v>-0.57647368994068904</v>
      </c>
      <c r="AF195" s="8">
        <f t="shared" si="77"/>
        <v>0.35974440055354173</v>
      </c>
      <c r="AG195" s="8">
        <f t="shared" si="78"/>
        <v>-0.35914208298975159</v>
      </c>
      <c r="AH195" s="34">
        <f t="shared" si="79"/>
        <v>18.861631036847296</v>
      </c>
      <c r="AI195" s="18">
        <f t="shared" si="80"/>
        <v>1.2958838962693626</v>
      </c>
      <c r="AJ195" s="18">
        <f t="shared" si="81"/>
        <v>12.38758360019747</v>
      </c>
      <c r="AK195" s="18">
        <f t="shared" si="82"/>
        <v>11.114772233210694</v>
      </c>
      <c r="AL195" s="8">
        <f t="shared" si="83"/>
        <v>0</v>
      </c>
      <c r="AM195" s="48">
        <f t="shared" si="88"/>
        <v>1</v>
      </c>
      <c r="AN195" s="48">
        <f t="shared" si="89"/>
        <v>0</v>
      </c>
      <c r="AO195" s="19">
        <f t="shared" si="84"/>
        <v>0.82154618622821141</v>
      </c>
      <c r="AP195" s="34">
        <f t="shared" si="85"/>
        <v>14.114772233210694</v>
      </c>
      <c r="AQ195" s="17">
        <f t="shared" si="86"/>
        <v>0.67493813610611897</v>
      </c>
      <c r="AR195" s="14">
        <f t="shared" si="87"/>
        <v>-1.7234254576195969</v>
      </c>
      <c r="AY195" s="93"/>
      <c r="AZ195" s="10"/>
      <c r="BF195" s="10"/>
      <c r="BG195" s="10"/>
      <c r="BH195" s="10"/>
      <c r="BJ195" s="10"/>
      <c r="BK195" s="122"/>
      <c r="BL195" s="122"/>
      <c r="BM195" s="49"/>
      <c r="BN195" s="49"/>
      <c r="BO195" s="49"/>
      <c r="BP195" s="50"/>
      <c r="BQ195" s="50"/>
      <c r="BR195" s="50"/>
      <c r="BS195" s="91"/>
      <c r="BT195" s="50"/>
      <c r="BU195" s="50"/>
      <c r="BV195" s="50"/>
      <c r="BW195" s="51"/>
      <c r="BX195" s="50"/>
      <c r="BY195" s="50"/>
      <c r="BZ195" s="54"/>
      <c r="CA195" s="54"/>
      <c r="CB195" s="54"/>
      <c r="CC195" s="54"/>
      <c r="CD195" s="54"/>
      <c r="CE195" s="54"/>
      <c r="CF195" s="54"/>
      <c r="CG195" s="51"/>
      <c r="CH195" s="50"/>
      <c r="CI195" s="50"/>
      <c r="CJ195" s="49"/>
      <c r="CK195" s="49"/>
      <c r="CL195" s="49"/>
      <c r="CM195" s="66"/>
      <c r="CN195" s="66"/>
      <c r="CO195" s="66"/>
      <c r="CP195" s="66"/>
      <c r="CQ195" s="66"/>
      <c r="CR195" s="66"/>
      <c r="CS195" s="66"/>
      <c r="CT195" s="49"/>
      <c r="CU195" s="55"/>
      <c r="CV195" s="55"/>
      <c r="CW195" s="55"/>
      <c r="CX195" s="55"/>
      <c r="CY195" s="50"/>
      <c r="CZ195" s="55"/>
      <c r="DA195" s="55"/>
      <c r="DB195" s="56"/>
      <c r="DC195" s="57"/>
      <c r="DD195" s="57"/>
      <c r="DE195" s="57"/>
      <c r="DF195" s="57"/>
      <c r="DG195" s="57"/>
      <c r="DH195" s="57"/>
      <c r="DI195" s="58"/>
      <c r="DJ195" s="54"/>
      <c r="DK195" s="56"/>
      <c r="DL195" s="49"/>
      <c r="DM195" s="49"/>
      <c r="DN195" s="49"/>
      <c r="DO195" s="56"/>
      <c r="DP195" s="56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81"/>
      <c r="ED195" s="81"/>
      <c r="EE195" s="81"/>
      <c r="EF195" s="81"/>
      <c r="EG195" s="81"/>
      <c r="EH195" s="81"/>
      <c r="EI195" s="81"/>
      <c r="EJ195" s="81"/>
      <c r="EK195" s="81"/>
      <c r="EL195" s="81"/>
      <c r="EM195" s="81"/>
      <c r="EN195" s="81"/>
      <c r="EO195" s="81"/>
      <c r="EP195" s="81"/>
      <c r="EQ195" s="81"/>
      <c r="ER195" s="81"/>
      <c r="ES195" s="81"/>
      <c r="ET195" s="81"/>
      <c r="EU195" s="81"/>
      <c r="EV195" s="81"/>
      <c r="EW195" s="81"/>
      <c r="EX195" s="81"/>
      <c r="EY195" s="81"/>
      <c r="EZ195" s="81"/>
      <c r="FA195" s="81"/>
      <c r="FB195" s="81"/>
      <c r="FC195" s="81"/>
      <c r="FD195" s="81"/>
      <c r="FE195" s="81"/>
      <c r="FF195" s="81"/>
      <c r="FG195" s="81"/>
    </row>
    <row r="196" spans="1:164">
      <c r="A196" s="2">
        <v>13</v>
      </c>
      <c r="B196" s="1" t="s">
        <v>126</v>
      </c>
      <c r="C196" s="133">
        <v>43802</v>
      </c>
      <c r="D196" s="1" t="s">
        <v>129</v>
      </c>
      <c r="E196" s="6" t="s">
        <v>97</v>
      </c>
      <c r="F196" s="1"/>
      <c r="G196" s="6" t="s">
        <v>103</v>
      </c>
      <c r="H196" s="6" t="s">
        <v>121</v>
      </c>
      <c r="I196" s="135">
        <v>28</v>
      </c>
      <c r="J196" s="1">
        <v>13</v>
      </c>
      <c r="K196" s="1">
        <v>436</v>
      </c>
      <c r="L196" s="1">
        <v>1</v>
      </c>
      <c r="M196" s="1">
        <v>235</v>
      </c>
      <c r="N196" s="1">
        <v>1</v>
      </c>
      <c r="O196" t="str">
        <f t="shared" si="60"/>
        <v>Philadelphia Eagles</v>
      </c>
      <c r="P196" t="str">
        <f t="shared" si="61"/>
        <v>Washington Redskins</v>
      </c>
      <c r="Q196">
        <f t="shared" si="62"/>
        <v>28</v>
      </c>
      <c r="R196">
        <f t="shared" si="63"/>
        <v>13</v>
      </c>
      <c r="S196" s="132">
        <f t="shared" si="64"/>
        <v>43802</v>
      </c>
      <c r="T196" s="83" t="str">
        <f t="shared" si="65"/>
        <v>Washington Redskins</v>
      </c>
      <c r="U196" s="84">
        <f t="shared" si="66"/>
        <v>13</v>
      </c>
      <c r="V196" s="83" t="str">
        <f t="shared" si="67"/>
        <v>Philadelphia Eagles</v>
      </c>
      <c r="W196" s="84">
        <f t="shared" si="68"/>
        <v>28</v>
      </c>
      <c r="X196" s="83">
        <f t="shared" si="69"/>
        <v>41</v>
      </c>
      <c r="Y196" s="84">
        <f t="shared" si="70"/>
        <v>15</v>
      </c>
      <c r="Z196" s="85">
        <f t="shared" si="71"/>
        <v>-0.31712763163777152</v>
      </c>
      <c r="AA196" s="86">
        <f t="shared" si="72"/>
        <v>0.42137592508505689</v>
      </c>
      <c r="AB196" s="8">
        <f t="shared" si="73"/>
        <v>-0.19837477719293972</v>
      </c>
      <c r="AC196" s="34">
        <f t="shared" si="74"/>
        <v>22.932654731998678</v>
      </c>
      <c r="AD196" s="18">
        <f t="shared" si="75"/>
        <v>25.677988065135391</v>
      </c>
      <c r="AE196" s="85">
        <f t="shared" si="76"/>
        <v>-0.50479210611217695</v>
      </c>
      <c r="AF196" s="8">
        <f t="shared" si="77"/>
        <v>0.37641516871271985</v>
      </c>
      <c r="AG196" s="8">
        <f t="shared" si="78"/>
        <v>-0.3149095407492899</v>
      </c>
      <c r="AH196" s="34">
        <f t="shared" si="79"/>
        <v>19.304196394616163</v>
      </c>
      <c r="AI196" s="18">
        <f t="shared" si="80"/>
        <v>39.742892181891428</v>
      </c>
      <c r="AJ196" s="18">
        <f t="shared" si="81"/>
        <v>3.628458337382515</v>
      </c>
      <c r="AK196" s="18">
        <f t="shared" si="82"/>
        <v>2.9936666241813024</v>
      </c>
      <c r="AL196" s="8">
        <f t="shared" si="83"/>
        <v>1</v>
      </c>
      <c r="AM196" s="48">
        <f t="shared" si="88"/>
        <v>1</v>
      </c>
      <c r="AN196" s="48">
        <f t="shared" si="89"/>
        <v>1</v>
      </c>
      <c r="AO196" s="19">
        <f t="shared" si="84"/>
        <v>0.5979857829660371</v>
      </c>
      <c r="AP196" s="34">
        <f t="shared" si="85"/>
        <v>-12.006333375818699</v>
      </c>
      <c r="AQ196" s="17">
        <f t="shared" si="86"/>
        <v>0.16161543069743023</v>
      </c>
      <c r="AR196" s="14">
        <f t="shared" si="87"/>
        <v>-0.5141882996184044</v>
      </c>
      <c r="AY196" s="93"/>
      <c r="AZ196" s="10"/>
      <c r="BF196" s="10"/>
      <c r="BG196" s="10"/>
      <c r="BH196" s="10"/>
      <c r="BJ196" s="10"/>
      <c r="BK196" s="122"/>
      <c r="BL196" s="122"/>
      <c r="BM196" s="49"/>
      <c r="BN196" s="49"/>
      <c r="BO196" s="49"/>
      <c r="BP196" s="50"/>
      <c r="BQ196" s="50"/>
      <c r="BR196" s="50"/>
      <c r="BS196" s="91"/>
      <c r="BT196" s="50"/>
      <c r="BU196" s="50"/>
      <c r="BV196" s="50"/>
      <c r="BW196" s="51"/>
      <c r="BX196" s="50"/>
      <c r="BY196" s="50"/>
      <c r="BZ196" s="54"/>
      <c r="CA196" s="54"/>
      <c r="CB196" s="54"/>
      <c r="CC196" s="54"/>
      <c r="CD196" s="54"/>
      <c r="CE196" s="54"/>
      <c r="CF196" s="54"/>
      <c r="CG196" s="51"/>
      <c r="CH196" s="50"/>
      <c r="CI196" s="50"/>
      <c r="CJ196" s="49"/>
      <c r="CK196" s="49"/>
      <c r="CL196" s="49"/>
      <c r="CM196" s="66"/>
      <c r="CN196" s="66"/>
      <c r="CO196" s="66"/>
      <c r="CP196" s="66"/>
      <c r="CQ196" s="66"/>
      <c r="CR196" s="66"/>
      <c r="CS196" s="66"/>
      <c r="CT196" s="49"/>
      <c r="CU196" s="55"/>
      <c r="CV196" s="55"/>
      <c r="CW196" s="55"/>
      <c r="CX196" s="55"/>
      <c r="CY196" s="50"/>
      <c r="CZ196" s="55"/>
      <c r="DA196" s="55"/>
      <c r="DB196" s="56"/>
      <c r="DC196" s="57"/>
      <c r="DD196" s="57"/>
      <c r="DE196" s="57"/>
      <c r="DF196" s="57"/>
      <c r="DG196" s="57"/>
      <c r="DH196" s="57"/>
      <c r="DI196" s="58"/>
      <c r="DJ196" s="54"/>
      <c r="DK196" s="56"/>
      <c r="DL196" s="49"/>
      <c r="DM196" s="49"/>
      <c r="DN196" s="49"/>
      <c r="DO196" s="56"/>
      <c r="DP196" s="56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81"/>
      <c r="ED196" s="81"/>
      <c r="EE196" s="81"/>
      <c r="EF196" s="81"/>
      <c r="EG196" s="81"/>
      <c r="EH196" s="81"/>
      <c r="EI196" s="81"/>
      <c r="EJ196" s="81"/>
      <c r="EK196" s="81"/>
      <c r="EL196" s="81"/>
      <c r="EM196" s="81"/>
      <c r="EN196" s="81"/>
      <c r="EO196" s="81"/>
      <c r="EP196" s="81"/>
      <c r="EQ196" s="81"/>
      <c r="ER196" s="81"/>
      <c r="ES196" s="81"/>
      <c r="ET196" s="81"/>
      <c r="EU196" s="81"/>
      <c r="EV196" s="81"/>
      <c r="EW196" s="81"/>
      <c r="EX196" s="81"/>
      <c r="EY196" s="81"/>
      <c r="EZ196" s="81"/>
      <c r="FA196" s="81"/>
      <c r="FB196" s="81"/>
      <c r="FC196" s="81"/>
      <c r="FD196" s="81"/>
      <c r="FE196" s="81"/>
      <c r="FF196" s="81"/>
      <c r="FG196" s="81"/>
    </row>
    <row r="197" spans="1:164">
      <c r="A197" s="2">
        <v>14</v>
      </c>
      <c r="B197" s="1" t="s">
        <v>119</v>
      </c>
      <c r="C197" s="133">
        <v>43805</v>
      </c>
      <c r="D197" s="1" t="s">
        <v>120</v>
      </c>
      <c r="E197" s="6" t="s">
        <v>102</v>
      </c>
      <c r="F197" s="1"/>
      <c r="G197" s="6" t="s">
        <v>86</v>
      </c>
      <c r="H197" s="6" t="s">
        <v>121</v>
      </c>
      <c r="I197" s="135">
        <v>30</v>
      </c>
      <c r="J197" s="1">
        <v>9</v>
      </c>
      <c r="K197" s="1">
        <v>426</v>
      </c>
      <c r="L197" s="1">
        <v>1</v>
      </c>
      <c r="M197" s="1">
        <v>255</v>
      </c>
      <c r="N197" s="1">
        <v>1</v>
      </c>
      <c r="O197" t="str">
        <f t="shared" si="60"/>
        <v>Tennessee Titans</v>
      </c>
      <c r="P197" t="str">
        <f t="shared" si="61"/>
        <v>Jacksonville Jaguars</v>
      </c>
      <c r="Q197">
        <f t="shared" si="62"/>
        <v>30</v>
      </c>
      <c r="R197">
        <f t="shared" si="63"/>
        <v>9</v>
      </c>
      <c r="S197" s="132">
        <f t="shared" si="64"/>
        <v>43805</v>
      </c>
      <c r="T197" s="83" t="str">
        <f t="shared" si="65"/>
        <v>Jacksonville Jaguars</v>
      </c>
      <c r="U197" s="84">
        <f t="shared" si="66"/>
        <v>9</v>
      </c>
      <c r="V197" s="83" t="str">
        <f t="shared" si="67"/>
        <v>Tennessee Titans</v>
      </c>
      <c r="W197" s="84">
        <f t="shared" si="68"/>
        <v>30</v>
      </c>
      <c r="X197" s="83">
        <f t="shared" si="69"/>
        <v>39</v>
      </c>
      <c r="Y197" s="84">
        <f t="shared" si="70"/>
        <v>21</v>
      </c>
      <c r="Z197" s="85">
        <f t="shared" si="71"/>
        <v>0.96130743835718269</v>
      </c>
      <c r="AA197" s="86">
        <f t="shared" si="72"/>
        <v>0.72338349968722848</v>
      </c>
      <c r="AB197" s="8">
        <f t="shared" si="73"/>
        <v>0.59292252801513046</v>
      </c>
      <c r="AC197" s="34">
        <f t="shared" si="74"/>
        <v>31.139200894208862</v>
      </c>
      <c r="AD197" s="18">
        <f t="shared" si="75"/>
        <v>1.2977786773662714</v>
      </c>
      <c r="AE197" s="85">
        <f t="shared" si="76"/>
        <v>0.29616899617282177</v>
      </c>
      <c r="AF197" s="8">
        <f t="shared" si="77"/>
        <v>0.5735057300679165</v>
      </c>
      <c r="AG197" s="8">
        <f t="shared" si="78"/>
        <v>0.18530662775240386</v>
      </c>
      <c r="AH197" s="34">
        <f t="shared" si="79"/>
        <v>24.30907145631268</v>
      </c>
      <c r="AI197" s="18">
        <f t="shared" si="80"/>
        <v>234.36766885448762</v>
      </c>
      <c r="AJ197" s="18">
        <f t="shared" si="81"/>
        <v>6.8301294378961828</v>
      </c>
      <c r="AK197" s="18">
        <f t="shared" si="82"/>
        <v>5.9621261852097485</v>
      </c>
      <c r="AL197" s="8">
        <f t="shared" si="83"/>
        <v>1</v>
      </c>
      <c r="AM197" s="48">
        <f t="shared" si="88"/>
        <v>1</v>
      </c>
      <c r="AN197" s="48">
        <f t="shared" si="89"/>
        <v>1</v>
      </c>
      <c r="AO197" s="19">
        <f t="shared" si="84"/>
        <v>0.68941208874844029</v>
      </c>
      <c r="AP197" s="34">
        <f t="shared" si="85"/>
        <v>-15.037873814790252</v>
      </c>
      <c r="AQ197" s="17">
        <f t="shared" si="86"/>
        <v>9.6464850615606737E-2</v>
      </c>
      <c r="AR197" s="14">
        <f t="shared" si="87"/>
        <v>-0.37191608987985891</v>
      </c>
      <c r="AY197" s="93"/>
      <c r="AZ197" s="10"/>
      <c r="BF197" s="10"/>
      <c r="BG197" s="10"/>
      <c r="BH197" s="10"/>
      <c r="BJ197" s="10"/>
      <c r="BK197" s="122"/>
      <c r="BL197" s="122"/>
      <c r="BM197" s="49"/>
      <c r="BN197" s="49"/>
      <c r="BO197" s="49"/>
      <c r="BP197" s="50"/>
      <c r="BQ197" s="50"/>
      <c r="BR197" s="50"/>
      <c r="BS197" s="91"/>
      <c r="BT197" s="50"/>
      <c r="BU197" s="50"/>
      <c r="BV197" s="50"/>
      <c r="BW197" s="51"/>
      <c r="BX197" s="50"/>
      <c r="BY197" s="50"/>
      <c r="BZ197" s="54"/>
      <c r="CA197" s="54"/>
      <c r="CB197" s="54"/>
      <c r="CC197" s="54"/>
      <c r="CD197" s="54"/>
      <c r="CE197" s="54"/>
      <c r="CF197" s="54"/>
      <c r="CG197" s="51"/>
      <c r="CH197" s="50"/>
      <c r="CI197" s="50"/>
      <c r="CJ197" s="49"/>
      <c r="CK197" s="49"/>
      <c r="CL197" s="49"/>
      <c r="CM197" s="66"/>
      <c r="CN197" s="66"/>
      <c r="CO197" s="66"/>
      <c r="CP197" s="66"/>
      <c r="CQ197" s="66"/>
      <c r="CR197" s="66"/>
      <c r="CS197" s="66"/>
      <c r="CT197" s="49"/>
      <c r="CU197" s="55"/>
      <c r="CV197" s="55"/>
      <c r="CW197" s="55"/>
      <c r="CX197" s="55"/>
      <c r="CY197" s="50"/>
      <c r="CZ197" s="55"/>
      <c r="DA197" s="55"/>
      <c r="DB197" s="56"/>
      <c r="DC197" s="57"/>
      <c r="DD197" s="57"/>
      <c r="DE197" s="57"/>
      <c r="DF197" s="57"/>
      <c r="DG197" s="57"/>
      <c r="DH197" s="57"/>
      <c r="DI197" s="58"/>
      <c r="DJ197" s="54"/>
      <c r="DK197" s="56"/>
      <c r="DL197" s="49"/>
      <c r="DM197" s="49"/>
      <c r="DN197" s="49"/>
      <c r="DO197" s="56"/>
      <c r="DP197" s="56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81"/>
      <c r="ED197" s="81"/>
      <c r="EE197" s="81"/>
      <c r="EF197" s="81"/>
      <c r="EG197" s="81"/>
      <c r="EH197" s="81"/>
      <c r="EI197" s="81"/>
      <c r="EJ197" s="81"/>
      <c r="EK197" s="81"/>
      <c r="EL197" s="81"/>
      <c r="EM197" s="81"/>
      <c r="EN197" s="81"/>
      <c r="EO197" s="81"/>
      <c r="EP197" s="81"/>
      <c r="EQ197" s="81"/>
      <c r="ER197" s="81"/>
      <c r="ES197" s="81"/>
      <c r="ET197" s="81"/>
      <c r="EU197" s="81"/>
      <c r="EV197" s="81"/>
      <c r="EW197" s="81"/>
      <c r="EX197" s="81"/>
      <c r="EY197" s="81"/>
      <c r="EZ197" s="81"/>
      <c r="FA197" s="81"/>
      <c r="FB197" s="81"/>
      <c r="FC197" s="81"/>
      <c r="FD197" s="81"/>
      <c r="FE197" s="81"/>
      <c r="FF197" s="81"/>
      <c r="FG197" s="81"/>
    </row>
    <row r="198" spans="1:164">
      <c r="A198" s="2">
        <v>14</v>
      </c>
      <c r="B198" s="1" t="s">
        <v>122</v>
      </c>
      <c r="C198" s="133">
        <v>43808</v>
      </c>
      <c r="D198" s="1" t="s">
        <v>120</v>
      </c>
      <c r="E198" s="6" t="s">
        <v>77</v>
      </c>
      <c r="F198" s="1"/>
      <c r="G198" s="6" t="s">
        <v>89</v>
      </c>
      <c r="H198" s="6" t="s">
        <v>121</v>
      </c>
      <c r="I198" s="135">
        <v>15</v>
      </c>
      <c r="J198" s="1">
        <v>6</v>
      </c>
      <c r="K198" s="1">
        <v>294</v>
      </c>
      <c r="L198" s="1">
        <v>3</v>
      </c>
      <c r="M198" s="1">
        <v>214</v>
      </c>
      <c r="N198" s="1">
        <v>4</v>
      </c>
      <c r="O198" t="str">
        <f t="shared" ref="O198:O260" si="90">IF(F198="",E198,G198)</f>
        <v>Chicago Bears</v>
      </c>
      <c r="P198" t="str">
        <f t="shared" ref="P198:P260" si="91">IF(F198="@",E198,G198)</f>
        <v>Los Angeles Rams</v>
      </c>
      <c r="Q198">
        <f t="shared" ref="Q198:Q260" si="92">IF(O198=E198,I198,J198)</f>
        <v>15</v>
      </c>
      <c r="R198">
        <f t="shared" ref="R198:R260" si="93">IF(P198=G198,J198,I198)</f>
        <v>6</v>
      </c>
      <c r="S198" s="132">
        <f t="shared" ref="S198:S202" si="94">C198</f>
        <v>43808</v>
      </c>
      <c r="T198" s="83" t="str">
        <f t="shared" ref="T198:T260" si="95">P198</f>
        <v>Los Angeles Rams</v>
      </c>
      <c r="U198" s="84">
        <f t="shared" ref="U198:U260" si="96">R198</f>
        <v>6</v>
      </c>
      <c r="V198" s="83" t="str">
        <f t="shared" ref="V198:V260" si="97">O198</f>
        <v>Chicago Bears</v>
      </c>
      <c r="W198" s="84">
        <f t="shared" ref="W198:W260" si="98">Q198</f>
        <v>15</v>
      </c>
      <c r="X198" s="83">
        <f t="shared" ref="X198:X202" si="99">W198+U198</f>
        <v>21</v>
      </c>
      <c r="Y198" s="84">
        <f t="shared" ref="Y198:Y202" si="100">W198-U198</f>
        <v>9</v>
      </c>
      <c r="Z198" s="85">
        <f t="shared" ref="Z198:Z202" si="101">$AG$2+VLOOKUP(V198,$AS$5:$AU$36,2,FALSE)-VLOOKUP(T198,$AS$5:$AU$36,2,FALSE)</f>
        <v>-0.82389227655225183</v>
      </c>
      <c r="AA198" s="86">
        <f t="shared" ref="AA198:AA202" si="102">((EXP(Z198))/(1+EXP(Z198)))</f>
        <v>0.30493806282472791</v>
      </c>
      <c r="AB198" s="8">
        <f t="shared" ref="AB198:AB202" si="103">NORMSINV(AA198)</f>
        <v>-0.51025028747296441</v>
      </c>
      <c r="AC198" s="34">
        <f t="shared" ref="AC198:AC202" si="104">$Z$2+(AB198*$AA$2)</f>
        <v>19.698193101546284</v>
      </c>
      <c r="AD198" s="18">
        <f t="shared" ref="AD198:AD202" si="105">(AC198-W198)^2</f>
        <v>22.073018419417092</v>
      </c>
      <c r="AE198" s="85">
        <f t="shared" ref="AE198:AE202" si="106">$AH$2+VLOOKUP(V198,$AS$5:$AU$36,3,FALSE)-VLOOKUP(T198,$AS$5:$AU$36,3,FALSE)</f>
        <v>-0.22691325880084834</v>
      </c>
      <c r="AF198" s="8">
        <f t="shared" ref="AF198:AF202" si="107">((EXP(AE198))/(1+EXP(AE198)))</f>
        <v>0.44351384846750375</v>
      </c>
      <c r="AG198" s="8">
        <f t="shared" ref="AG198:AG202" si="108">NORMSINV(AF198)</f>
        <v>-0.14206622392109319</v>
      </c>
      <c r="AH198" s="34">
        <f t="shared" ref="AH198:AH202" si="109">$AB$2+(AG198*$AC$2)</f>
        <v>21.033567135600965</v>
      </c>
      <c r="AI198" s="18">
        <f t="shared" ref="AI198:AI202" si="110">(AH198-U198)^2</f>
        <v>226.00814082062141</v>
      </c>
      <c r="AJ198" s="18">
        <f t="shared" ref="AJ198:AJ202" si="111">AC198-AH198</f>
        <v>-1.3353740340546807</v>
      </c>
      <c r="AK198" s="18">
        <f t="shared" ref="AK198:AK202" si="112">$AX$7+($AX$8*AJ198)</f>
        <v>-1.6085973810037442</v>
      </c>
      <c r="AL198" s="8">
        <f t="shared" ref="AL198:AL202" si="113">IF(Y198&gt;0,1,0)</f>
        <v>1</v>
      </c>
      <c r="AM198" s="48">
        <f t="shared" si="88"/>
        <v>0</v>
      </c>
      <c r="AN198" s="48">
        <f t="shared" si="89"/>
        <v>0</v>
      </c>
      <c r="AO198" s="19">
        <f t="shared" ref="AO198:AO202" si="114">1-NORMDIST(0,AK198,$AX$5,TRUE)</f>
        <v>0.44696528942122415</v>
      </c>
      <c r="AP198" s="34">
        <f t="shared" ref="AP198:AP202" si="115">AK198-Y198</f>
        <v>-10.608597381003744</v>
      </c>
      <c r="AQ198" s="17">
        <f t="shared" si="86"/>
        <v>0.30584739110495035</v>
      </c>
      <c r="AR198" s="14">
        <f t="shared" si="87"/>
        <v>-0.80527433968517625</v>
      </c>
      <c r="AY198" s="93"/>
      <c r="AZ198" s="10"/>
      <c r="BF198" s="10"/>
      <c r="BG198" s="10"/>
      <c r="BH198" s="10"/>
      <c r="BJ198" s="10"/>
      <c r="BK198" s="122"/>
      <c r="BL198" s="122"/>
      <c r="BM198" s="49"/>
      <c r="BN198" s="49"/>
      <c r="BO198" s="49"/>
      <c r="BP198" s="50"/>
      <c r="BQ198" s="50"/>
      <c r="BR198" s="50"/>
      <c r="BS198" s="91"/>
      <c r="BT198" s="50"/>
      <c r="BU198" s="50"/>
      <c r="BV198" s="50"/>
      <c r="BW198" s="51"/>
      <c r="BX198" s="50"/>
      <c r="BY198" s="50"/>
      <c r="BZ198" s="54"/>
      <c r="CA198" s="54"/>
      <c r="CB198" s="54"/>
      <c r="CC198" s="54"/>
      <c r="CD198" s="54"/>
      <c r="CE198" s="54"/>
      <c r="CF198" s="54"/>
      <c r="CG198" s="51"/>
      <c r="CH198" s="50"/>
      <c r="CI198" s="50"/>
      <c r="CJ198" s="49"/>
      <c r="CK198" s="49"/>
      <c r="CL198" s="49"/>
      <c r="CM198" s="66"/>
      <c r="CN198" s="66"/>
      <c r="CO198" s="66"/>
      <c r="CP198" s="66"/>
      <c r="CQ198" s="66"/>
      <c r="CR198" s="66"/>
      <c r="CS198" s="66"/>
      <c r="CT198" s="49"/>
      <c r="CU198" s="55"/>
      <c r="CV198" s="55"/>
      <c r="CW198" s="55"/>
      <c r="CX198" s="55"/>
      <c r="CY198" s="50"/>
      <c r="CZ198" s="55"/>
      <c r="DA198" s="55"/>
      <c r="DB198" s="56"/>
      <c r="DC198" s="57"/>
      <c r="DD198" s="57"/>
      <c r="DE198" s="57"/>
      <c r="DF198" s="57"/>
      <c r="DG198" s="57"/>
      <c r="DH198" s="57"/>
      <c r="DI198" s="58"/>
      <c r="DJ198" s="54"/>
      <c r="DK198" s="56"/>
      <c r="DL198" s="49"/>
      <c r="DM198" s="49"/>
      <c r="DN198" s="49"/>
      <c r="DO198" s="56"/>
      <c r="DP198" s="56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81"/>
      <c r="ED198" s="81"/>
      <c r="EE198" s="81"/>
      <c r="EF198" s="81"/>
      <c r="EG198" s="81"/>
      <c r="EH198" s="81"/>
      <c r="EI198" s="81"/>
      <c r="EJ198" s="81"/>
      <c r="EK198" s="81"/>
      <c r="EL198" s="81"/>
      <c r="EM198" s="81"/>
      <c r="EN198" s="81"/>
      <c r="EO198" s="81"/>
      <c r="EP198" s="81"/>
      <c r="EQ198" s="81"/>
      <c r="ER198" s="81"/>
      <c r="ES198" s="81"/>
      <c r="ET198" s="81"/>
      <c r="EU198" s="81"/>
      <c r="EV198" s="81"/>
      <c r="EW198" s="81"/>
      <c r="EX198" s="81"/>
      <c r="EY198" s="81"/>
      <c r="EZ198" s="81"/>
      <c r="FA198" s="81"/>
      <c r="FB198" s="81"/>
      <c r="FC198" s="81"/>
      <c r="FD198" s="81"/>
      <c r="FE198" s="81"/>
      <c r="FF198" s="81"/>
      <c r="FG198" s="81"/>
    </row>
    <row r="199" spans="1:164">
      <c r="A199" s="2">
        <v>14</v>
      </c>
      <c r="B199" s="1" t="s">
        <v>122</v>
      </c>
      <c r="C199" s="133">
        <v>43808</v>
      </c>
      <c r="D199" s="1" t="s">
        <v>123</v>
      </c>
      <c r="E199" s="6" t="s">
        <v>96</v>
      </c>
      <c r="F199" s="1"/>
      <c r="G199" s="6" t="s">
        <v>98</v>
      </c>
      <c r="H199" s="6" t="s">
        <v>121</v>
      </c>
      <c r="I199" s="135">
        <v>24</v>
      </c>
      <c r="J199" s="1">
        <v>21</v>
      </c>
      <c r="K199" s="1">
        <v>354</v>
      </c>
      <c r="L199" s="1">
        <v>1</v>
      </c>
      <c r="M199" s="1">
        <v>340</v>
      </c>
      <c r="N199" s="1">
        <v>1</v>
      </c>
      <c r="O199" t="str">
        <f t="shared" si="90"/>
        <v>Oakland Raiders</v>
      </c>
      <c r="P199" t="str">
        <f t="shared" si="91"/>
        <v>Pittsburgh Steelers</v>
      </c>
      <c r="Q199">
        <f t="shared" si="92"/>
        <v>24</v>
      </c>
      <c r="R199">
        <f t="shared" si="93"/>
        <v>21</v>
      </c>
      <c r="S199" s="132">
        <f t="shared" si="94"/>
        <v>43808</v>
      </c>
      <c r="T199" s="83" t="str">
        <f t="shared" si="95"/>
        <v>Pittsburgh Steelers</v>
      </c>
      <c r="U199" s="84">
        <f t="shared" si="96"/>
        <v>21</v>
      </c>
      <c r="V199" s="83" t="str">
        <f t="shared" si="97"/>
        <v>Oakland Raiders</v>
      </c>
      <c r="W199" s="84">
        <f t="shared" si="98"/>
        <v>24</v>
      </c>
      <c r="X199" s="83">
        <f t="shared" si="99"/>
        <v>45</v>
      </c>
      <c r="Y199" s="84">
        <f t="shared" si="100"/>
        <v>3</v>
      </c>
      <c r="Z199" s="85">
        <f t="shared" si="101"/>
        <v>-1.2643149609448758</v>
      </c>
      <c r="AA199" s="86">
        <f t="shared" si="102"/>
        <v>0.22023199011420685</v>
      </c>
      <c r="AB199" s="8">
        <f t="shared" si="103"/>
        <v>-0.77140994835613164</v>
      </c>
      <c r="AC199" s="34">
        <f t="shared" si="104"/>
        <v>16.989705661188687</v>
      </c>
      <c r="AD199" s="18">
        <f t="shared" si="105"/>
        <v>49.14422671676995</v>
      </c>
      <c r="AE199" s="85">
        <f t="shared" si="106"/>
        <v>1.1062590662371725</v>
      </c>
      <c r="AF199" s="8">
        <f t="shared" si="107"/>
        <v>0.7514310281326827</v>
      </c>
      <c r="AG199" s="8">
        <f t="shared" si="108"/>
        <v>0.67899987092238434</v>
      </c>
      <c r="AH199" s="34">
        <f t="shared" si="109"/>
        <v>29.248681881682494</v>
      </c>
      <c r="AI199" s="18">
        <f t="shared" si="110"/>
        <v>68.040752785197043</v>
      </c>
      <c r="AJ199" s="18">
        <f t="shared" si="111"/>
        <v>-12.258976220493807</v>
      </c>
      <c r="AK199" s="18">
        <f t="shared" si="112"/>
        <v>-11.73651818648688</v>
      </c>
      <c r="AL199" s="8">
        <f t="shared" si="113"/>
        <v>1</v>
      </c>
      <c r="AM199" s="48">
        <f t="shared" si="88"/>
        <v>0</v>
      </c>
      <c r="AN199" s="48">
        <f t="shared" si="89"/>
        <v>0</v>
      </c>
      <c r="AO199" s="19">
        <f t="shared" si="114"/>
        <v>0.16532426931544597</v>
      </c>
      <c r="AP199" s="34">
        <f t="shared" si="115"/>
        <v>-14.73651818648688</v>
      </c>
      <c r="AQ199" s="17">
        <f t="shared" ref="AQ199:AQ202" si="116">(AL199-AO199)^2</f>
        <v>0.69668357539379422</v>
      </c>
      <c r="AR199" s="14">
        <f t="shared" ref="AR199:AR202" si="117">AL199*LN(AO199)+(1-AL199)*LN(1-AO199)</f>
        <v>-1.7998464651169725</v>
      </c>
      <c r="AY199" s="93"/>
      <c r="AZ199" s="10"/>
      <c r="BF199" s="10"/>
      <c r="BG199" s="10"/>
      <c r="BH199" s="10"/>
      <c r="BJ199" s="10"/>
      <c r="BK199" s="122"/>
      <c r="BL199" s="122"/>
      <c r="BM199" s="49"/>
      <c r="BN199" s="49"/>
      <c r="BO199" s="49"/>
      <c r="BP199" s="50"/>
      <c r="BQ199" s="50"/>
      <c r="BR199" s="50"/>
      <c r="BS199" s="91"/>
      <c r="BT199" s="50"/>
      <c r="BU199" s="50"/>
      <c r="BV199" s="50"/>
      <c r="BW199" s="51"/>
      <c r="BX199" s="50"/>
      <c r="BY199" s="50"/>
      <c r="BZ199" s="54"/>
      <c r="CA199" s="54"/>
      <c r="CB199" s="54"/>
      <c r="CC199" s="54"/>
      <c r="CD199" s="54"/>
      <c r="CE199" s="54"/>
      <c r="CF199" s="54"/>
      <c r="CG199" s="51"/>
      <c r="CH199" s="50"/>
      <c r="CI199" s="50"/>
      <c r="CJ199" s="49"/>
      <c r="CK199" s="49"/>
      <c r="CL199" s="49"/>
      <c r="CM199" s="66"/>
      <c r="CN199" s="66"/>
      <c r="CO199" s="66"/>
      <c r="CP199" s="66"/>
      <c r="CQ199" s="66"/>
      <c r="CR199" s="66"/>
      <c r="CS199" s="66"/>
      <c r="CT199" s="49"/>
      <c r="CU199" s="55"/>
      <c r="CV199" s="55"/>
      <c r="CW199" s="55"/>
      <c r="CX199" s="55"/>
      <c r="CY199" s="50"/>
      <c r="CZ199" s="55"/>
      <c r="DA199" s="55"/>
      <c r="DB199" s="56"/>
      <c r="DC199" s="57"/>
      <c r="DD199" s="57"/>
      <c r="DE199" s="57"/>
      <c r="DF199" s="57"/>
      <c r="DG199" s="57"/>
      <c r="DH199" s="57"/>
      <c r="DI199" s="58"/>
      <c r="DJ199" s="54"/>
      <c r="DK199" s="56"/>
      <c r="DL199" s="49"/>
      <c r="DM199" s="49"/>
      <c r="DN199" s="49"/>
      <c r="DO199" s="56"/>
      <c r="DP199" s="56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81"/>
      <c r="ED199" s="81"/>
      <c r="EE199" s="81"/>
      <c r="EF199" s="81"/>
      <c r="EG199" s="81"/>
      <c r="EH199" s="81"/>
      <c r="EI199" s="81"/>
      <c r="EJ199" s="81"/>
      <c r="EK199" s="81"/>
      <c r="EL199" s="81"/>
      <c r="EM199" s="81"/>
      <c r="EN199" s="81"/>
      <c r="EO199" s="81"/>
      <c r="EP199" s="81"/>
      <c r="EQ199" s="81"/>
      <c r="ER199" s="81"/>
      <c r="ES199" s="81"/>
      <c r="ET199" s="81"/>
      <c r="EU199" s="81"/>
      <c r="EV199" s="81"/>
      <c r="EW199" s="81"/>
      <c r="EX199" s="81"/>
      <c r="EY199" s="81"/>
      <c r="EZ199" s="81"/>
      <c r="FA199" s="81"/>
      <c r="FB199" s="81"/>
      <c r="FC199" s="81"/>
      <c r="FD199" s="81"/>
      <c r="FE199" s="81"/>
      <c r="FF199" s="81"/>
      <c r="FG199" s="81"/>
    </row>
    <row r="200" spans="1:164">
      <c r="A200" s="2">
        <v>14</v>
      </c>
      <c r="B200" s="1" t="s">
        <v>122</v>
      </c>
      <c r="C200" s="133">
        <v>43808</v>
      </c>
      <c r="D200" s="1" t="s">
        <v>123</v>
      </c>
      <c r="E200" s="6" t="s">
        <v>80</v>
      </c>
      <c r="F200" s="1"/>
      <c r="G200" s="6" t="s">
        <v>97</v>
      </c>
      <c r="H200" s="6" t="s">
        <v>121</v>
      </c>
      <c r="I200" s="135">
        <v>29</v>
      </c>
      <c r="J200" s="1">
        <v>23</v>
      </c>
      <c r="K200" s="1">
        <v>576</v>
      </c>
      <c r="L200" s="1">
        <v>3</v>
      </c>
      <c r="M200" s="1">
        <v>256</v>
      </c>
      <c r="N200" s="1">
        <v>1</v>
      </c>
      <c r="O200" t="str">
        <f t="shared" si="90"/>
        <v>Dallas Cowboys</v>
      </c>
      <c r="P200" t="str">
        <f t="shared" si="91"/>
        <v>Philadelphia Eagles</v>
      </c>
      <c r="Q200">
        <f t="shared" si="92"/>
        <v>29</v>
      </c>
      <c r="R200">
        <f t="shared" si="93"/>
        <v>23</v>
      </c>
      <c r="S200" s="132">
        <f t="shared" si="94"/>
        <v>43808</v>
      </c>
      <c r="T200" s="83" t="str">
        <f t="shared" si="95"/>
        <v>Philadelphia Eagles</v>
      </c>
      <c r="U200" s="84">
        <f t="shared" si="96"/>
        <v>23</v>
      </c>
      <c r="V200" s="83" t="str">
        <f t="shared" si="97"/>
        <v>Dallas Cowboys</v>
      </c>
      <c r="W200" s="84">
        <f t="shared" si="98"/>
        <v>29</v>
      </c>
      <c r="X200" s="83">
        <f t="shared" si="99"/>
        <v>52</v>
      </c>
      <c r="Y200" s="84">
        <f t="shared" si="100"/>
        <v>6</v>
      </c>
      <c r="Z200" s="85">
        <f t="shared" si="101"/>
        <v>0.85092795208874905</v>
      </c>
      <c r="AA200" s="86">
        <f t="shared" si="102"/>
        <v>0.70076176536518087</v>
      </c>
      <c r="AB200" s="8">
        <f t="shared" si="103"/>
        <v>0.52659269017450328</v>
      </c>
      <c r="AC200" s="34">
        <f t="shared" si="104"/>
        <v>30.451293994250584</v>
      </c>
      <c r="AD200" s="18">
        <f t="shared" si="105"/>
        <v>2.1062542577478136</v>
      </c>
      <c r="AE200" s="85">
        <f t="shared" si="106"/>
        <v>0.27844972902466791</v>
      </c>
      <c r="AF200" s="8">
        <f t="shared" si="107"/>
        <v>0.56916611345010404</v>
      </c>
      <c r="AG200" s="8">
        <f t="shared" si="108"/>
        <v>0.17425155131347325</v>
      </c>
      <c r="AH200" s="34">
        <f t="shared" si="109"/>
        <v>24.198460724676234</v>
      </c>
      <c r="AI200" s="18">
        <f t="shared" si="110"/>
        <v>1.4363081085914851</v>
      </c>
      <c r="AJ200" s="18">
        <f t="shared" si="111"/>
        <v>6.2528332695743494</v>
      </c>
      <c r="AK200" s="18">
        <f t="shared" si="112"/>
        <v>5.4268805973275036</v>
      </c>
      <c r="AL200" s="8">
        <f t="shared" si="113"/>
        <v>1</v>
      </c>
      <c r="AM200" s="48">
        <f t="shared" ref="AM200:AM202" si="118">IF(AO200&gt;0.5,1,0)</f>
        <v>1</v>
      </c>
      <c r="AN200" s="48">
        <f t="shared" ref="AN200:AN202" si="119">IF(AM200=AL200,1,0)</f>
        <v>1</v>
      </c>
      <c r="AO200" s="19">
        <f t="shared" si="114"/>
        <v>0.67357971029204655</v>
      </c>
      <c r="AP200" s="34">
        <f t="shared" si="115"/>
        <v>-0.57311940267249639</v>
      </c>
      <c r="AQ200" s="17">
        <f t="shared" si="116"/>
        <v>0.10655020553302426</v>
      </c>
      <c r="AR200" s="14">
        <f t="shared" si="117"/>
        <v>-0.39514893780808152</v>
      </c>
      <c r="AY200" s="93"/>
      <c r="AZ200" s="10"/>
      <c r="BF200" s="10"/>
      <c r="BG200" s="10"/>
      <c r="BH200" s="10"/>
      <c r="BJ200" s="10"/>
      <c r="BK200" s="122"/>
      <c r="BL200" s="122"/>
      <c r="BM200" s="49"/>
      <c r="BN200" s="49"/>
      <c r="BO200" s="49"/>
      <c r="BP200" s="50"/>
      <c r="BQ200" s="50"/>
      <c r="BR200" s="50"/>
      <c r="BS200" s="91"/>
      <c r="BT200" s="50"/>
      <c r="BU200" s="50"/>
      <c r="BV200" s="50"/>
      <c r="BW200" s="51"/>
      <c r="BX200" s="50"/>
      <c r="BY200" s="50"/>
      <c r="BZ200" s="54"/>
      <c r="CA200" s="54"/>
      <c r="CB200" s="54"/>
      <c r="CC200" s="54"/>
      <c r="CD200" s="54"/>
      <c r="CE200" s="54"/>
      <c r="CF200" s="54"/>
      <c r="CG200" s="51"/>
      <c r="CH200" s="50"/>
      <c r="CI200" s="50"/>
      <c r="CJ200" s="49"/>
      <c r="CK200" s="49"/>
      <c r="CL200" s="49"/>
      <c r="CM200" s="66"/>
      <c r="CN200" s="66"/>
      <c r="CO200" s="66"/>
      <c r="CP200" s="66"/>
      <c r="CQ200" s="66"/>
      <c r="CR200" s="66"/>
      <c r="CS200" s="66"/>
      <c r="CT200" s="49"/>
      <c r="CU200" s="55"/>
      <c r="CV200" s="55"/>
      <c r="CW200" s="55"/>
      <c r="CX200" s="55"/>
      <c r="CY200" s="50"/>
      <c r="CZ200" s="55"/>
      <c r="DA200" s="55"/>
      <c r="DB200" s="56"/>
      <c r="DC200" s="57"/>
      <c r="DD200" s="57"/>
      <c r="DE200" s="57"/>
      <c r="DF200" s="57"/>
      <c r="DG200" s="57"/>
      <c r="DH200" s="57"/>
      <c r="DI200" s="58"/>
      <c r="DJ200" s="54"/>
      <c r="DK200" s="56"/>
      <c r="DL200" s="49"/>
      <c r="DM200" s="49"/>
      <c r="DN200" s="49"/>
      <c r="DO200" s="56"/>
      <c r="DP200" s="56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81"/>
      <c r="ED200" s="81"/>
      <c r="EE200" s="81"/>
      <c r="EF200" s="81"/>
      <c r="EG200" s="81"/>
      <c r="EH200" s="81"/>
      <c r="EI200" s="81"/>
      <c r="EJ200" s="81"/>
      <c r="EK200" s="81"/>
      <c r="EL200" s="81"/>
      <c r="EM200" s="81"/>
      <c r="EN200" s="81"/>
      <c r="EO200" s="81"/>
      <c r="EP200" s="81"/>
      <c r="EQ200" s="81"/>
      <c r="ER200" s="81"/>
      <c r="ES200" s="81"/>
      <c r="ET200" s="81"/>
      <c r="EU200" s="81"/>
      <c r="EV200" s="81"/>
      <c r="EW200" s="81"/>
      <c r="EX200" s="81"/>
      <c r="EY200" s="81"/>
      <c r="EZ200" s="81"/>
      <c r="FA200" s="81"/>
      <c r="FB200" s="81"/>
      <c r="FC200" s="81"/>
      <c r="FD200" s="81"/>
      <c r="FE200" s="81"/>
      <c r="FF200" s="81"/>
      <c r="FG200" s="81"/>
    </row>
    <row r="201" spans="1:164">
      <c r="A201" s="2">
        <v>14</v>
      </c>
      <c r="B201" s="1" t="s">
        <v>122</v>
      </c>
      <c r="C201" s="133">
        <v>43808</v>
      </c>
      <c r="D201" s="1" t="s">
        <v>123</v>
      </c>
      <c r="E201" s="6" t="s">
        <v>82</v>
      </c>
      <c r="F201" s="1" t="s">
        <v>10</v>
      </c>
      <c r="G201" s="6" t="s">
        <v>72</v>
      </c>
      <c r="H201" s="6" t="s">
        <v>121</v>
      </c>
      <c r="I201" s="135">
        <v>17</v>
      </c>
      <c r="J201" s="1">
        <v>3</v>
      </c>
      <c r="K201" s="1">
        <v>218</v>
      </c>
      <c r="L201" s="1">
        <v>1</v>
      </c>
      <c r="M201" s="1">
        <v>279</v>
      </c>
      <c r="N201" s="1">
        <v>1</v>
      </c>
      <c r="O201" t="str">
        <f t="shared" si="90"/>
        <v>Arizona Cardinals</v>
      </c>
      <c r="P201" t="str">
        <f t="shared" si="91"/>
        <v>Detroit Lions</v>
      </c>
      <c r="Q201">
        <f t="shared" si="92"/>
        <v>3</v>
      </c>
      <c r="R201">
        <f t="shared" si="93"/>
        <v>17</v>
      </c>
      <c r="S201" s="132">
        <f t="shared" si="94"/>
        <v>43808</v>
      </c>
      <c r="T201" s="83" t="str">
        <f t="shared" si="95"/>
        <v>Detroit Lions</v>
      </c>
      <c r="U201" s="84">
        <f t="shared" si="96"/>
        <v>17</v>
      </c>
      <c r="V201" s="83" t="str">
        <f t="shared" si="97"/>
        <v>Arizona Cardinals</v>
      </c>
      <c r="W201" s="84">
        <f t="shared" si="98"/>
        <v>3</v>
      </c>
      <c r="X201" s="83">
        <f t="shared" si="99"/>
        <v>20</v>
      </c>
      <c r="Y201" s="84">
        <f t="shared" si="100"/>
        <v>-14</v>
      </c>
      <c r="Z201" s="85">
        <f t="shared" si="101"/>
        <v>-1.0434771053385392</v>
      </c>
      <c r="AA201" s="86">
        <f t="shared" si="102"/>
        <v>0.26047964150256597</v>
      </c>
      <c r="AB201" s="8">
        <f t="shared" si="103"/>
        <v>-0.64186739957758143</v>
      </c>
      <c r="AC201" s="34">
        <f t="shared" si="104"/>
        <v>18.33319173086764</v>
      </c>
      <c r="AD201" s="18">
        <f t="shared" si="105"/>
        <v>235.10676865554777</v>
      </c>
      <c r="AE201" s="85">
        <f t="shared" si="106"/>
        <v>7.70553960597673E-2</v>
      </c>
      <c r="AF201" s="8">
        <f t="shared" si="107"/>
        <v>0.51925432302435037</v>
      </c>
      <c r="AG201" s="8">
        <f t="shared" si="108"/>
        <v>4.8282182933515744E-2</v>
      </c>
      <c r="AH201" s="34">
        <f t="shared" si="109"/>
        <v>22.938083731603534</v>
      </c>
      <c r="AI201" s="18">
        <f t="shared" si="110"/>
        <v>35.260838403534549</v>
      </c>
      <c r="AJ201" s="18">
        <f t="shared" si="111"/>
        <v>-4.6048920007358944</v>
      </c>
      <c r="AK201" s="18">
        <f t="shared" si="112"/>
        <v>-4.6399618039739918</v>
      </c>
      <c r="AL201" s="8">
        <f t="shared" si="113"/>
        <v>0</v>
      </c>
      <c r="AM201" s="48">
        <f t="shared" si="118"/>
        <v>0</v>
      </c>
      <c r="AN201" s="48">
        <f t="shared" si="119"/>
        <v>1</v>
      </c>
      <c r="AO201" s="19">
        <f t="shared" si="114"/>
        <v>0.35026914126990127</v>
      </c>
      <c r="AP201" s="34">
        <f t="shared" si="115"/>
        <v>9.3600381960260073</v>
      </c>
      <c r="AQ201" s="17">
        <f t="shared" si="116"/>
        <v>0.12268847132595406</v>
      </c>
      <c r="AR201" s="14">
        <f t="shared" si="117"/>
        <v>-0.43119706533256874</v>
      </c>
      <c r="AY201" s="93"/>
      <c r="AZ201" s="10"/>
      <c r="BF201" s="10"/>
      <c r="BG201" s="10"/>
      <c r="BH201" s="10"/>
      <c r="BJ201" s="10"/>
      <c r="BK201" s="122"/>
      <c r="BL201" s="122"/>
      <c r="BM201" s="49"/>
      <c r="BN201" s="49"/>
      <c r="BO201" s="49"/>
      <c r="BP201" s="50"/>
      <c r="BQ201" s="50"/>
      <c r="BR201" s="50"/>
      <c r="BS201" s="91"/>
      <c r="BT201" s="50"/>
      <c r="BU201" s="50"/>
      <c r="BV201" s="50"/>
      <c r="BW201" s="51"/>
      <c r="BX201" s="50"/>
      <c r="BY201" s="50"/>
      <c r="BZ201" s="54"/>
      <c r="CA201" s="54"/>
      <c r="CB201" s="54"/>
      <c r="CC201" s="54"/>
      <c r="CD201" s="54"/>
      <c r="CE201" s="54"/>
      <c r="CF201" s="54"/>
      <c r="CG201" s="51"/>
      <c r="CH201" s="50"/>
      <c r="CI201" s="50"/>
      <c r="CJ201" s="49"/>
      <c r="CK201" s="49"/>
      <c r="CL201" s="49"/>
      <c r="CM201" s="66"/>
      <c r="CN201" s="66"/>
      <c r="CO201" s="66"/>
      <c r="CP201" s="66"/>
      <c r="CQ201" s="66"/>
      <c r="CR201" s="66"/>
      <c r="CS201" s="66"/>
      <c r="CT201" s="49"/>
      <c r="CU201" s="55"/>
      <c r="CV201" s="55"/>
      <c r="CW201" s="55"/>
      <c r="CX201" s="55"/>
      <c r="CY201" s="50"/>
      <c r="CZ201" s="55"/>
      <c r="DA201" s="55"/>
      <c r="DB201" s="56"/>
      <c r="DC201" s="57"/>
      <c r="DD201" s="57"/>
      <c r="DE201" s="57"/>
      <c r="DF201" s="57"/>
      <c r="DG201" s="57"/>
      <c r="DH201" s="57"/>
      <c r="DI201" s="58"/>
      <c r="DJ201" s="54"/>
      <c r="DK201" s="56"/>
      <c r="DL201" s="49"/>
      <c r="DM201" s="49"/>
      <c r="DN201" s="49"/>
      <c r="DO201" s="56"/>
      <c r="DP201" s="56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81"/>
      <c r="ED201" s="81"/>
      <c r="EE201" s="81"/>
      <c r="EF201" s="81"/>
      <c r="EG201" s="81"/>
      <c r="EH201" s="81"/>
      <c r="EI201" s="81"/>
      <c r="EJ201" s="81"/>
      <c r="EK201" s="81"/>
      <c r="EL201" s="81"/>
      <c r="EM201" s="81"/>
      <c r="EN201" s="81"/>
      <c r="EO201" s="81"/>
      <c r="EP201" s="81"/>
      <c r="EQ201" s="81"/>
      <c r="ER201" s="81"/>
      <c r="ES201" s="81"/>
      <c r="ET201" s="81"/>
      <c r="EU201" s="81"/>
      <c r="EV201" s="81"/>
      <c r="EW201" s="81"/>
      <c r="EX201" s="81"/>
      <c r="EY201" s="81"/>
      <c r="EZ201" s="81"/>
      <c r="FA201" s="81"/>
      <c r="FB201" s="81"/>
      <c r="FC201" s="81"/>
      <c r="FD201" s="81"/>
      <c r="FE201" s="81"/>
      <c r="FF201" s="81"/>
      <c r="FG201" s="81"/>
    </row>
    <row r="202" spans="1:164">
      <c r="A202" s="2">
        <v>14</v>
      </c>
      <c r="B202" s="1" t="s">
        <v>122</v>
      </c>
      <c r="C202" s="133">
        <v>43808</v>
      </c>
      <c r="D202" s="1" t="s">
        <v>124</v>
      </c>
      <c r="E202" s="6" t="s">
        <v>99</v>
      </c>
      <c r="F202" s="1"/>
      <c r="G202" s="6" t="s">
        <v>81</v>
      </c>
      <c r="H202" s="6" t="s">
        <v>121</v>
      </c>
      <c r="I202" s="135">
        <v>20</v>
      </c>
      <c r="J202" s="1">
        <v>14</v>
      </c>
      <c r="K202" s="1">
        <v>389</v>
      </c>
      <c r="L202" s="1">
        <v>1</v>
      </c>
      <c r="M202" s="1">
        <v>274</v>
      </c>
      <c r="N202" s="1">
        <v>0</v>
      </c>
      <c r="O202" t="str">
        <f t="shared" si="90"/>
        <v>San Francisco 49ers</v>
      </c>
      <c r="P202" t="str">
        <f t="shared" si="91"/>
        <v>Denver Broncos</v>
      </c>
      <c r="Q202">
        <f t="shared" si="92"/>
        <v>20</v>
      </c>
      <c r="R202">
        <f t="shared" si="93"/>
        <v>14</v>
      </c>
      <c r="S202" s="132">
        <f t="shared" si="94"/>
        <v>43808</v>
      </c>
      <c r="T202" s="83" t="str">
        <f t="shared" si="95"/>
        <v>Denver Broncos</v>
      </c>
      <c r="U202" s="84">
        <f t="shared" si="96"/>
        <v>14</v>
      </c>
      <c r="V202" s="83" t="str">
        <f t="shared" si="97"/>
        <v>San Francisco 49ers</v>
      </c>
      <c r="W202" s="84">
        <f t="shared" si="98"/>
        <v>20</v>
      </c>
      <c r="X202" s="83">
        <f t="shared" si="99"/>
        <v>34</v>
      </c>
      <c r="Y202" s="84">
        <f t="shared" si="100"/>
        <v>6</v>
      </c>
      <c r="Z202" s="85">
        <f t="shared" si="101"/>
        <v>-1.0022140033043248</v>
      </c>
      <c r="AA202" s="86">
        <f t="shared" si="102"/>
        <v>0.26850634464763784</v>
      </c>
      <c r="AB202" s="8">
        <f t="shared" si="103"/>
        <v>-0.61733666257965369</v>
      </c>
      <c r="AC202" s="34">
        <f t="shared" si="104"/>
        <v>18.587600060381156</v>
      </c>
      <c r="AD202" s="18">
        <f t="shared" si="105"/>
        <v>1.9948735894353136</v>
      </c>
      <c r="AE202" s="85">
        <f t="shared" si="106"/>
        <v>0.35060896514102058</v>
      </c>
      <c r="AF202" s="8">
        <f t="shared" si="107"/>
        <v>0.58676524358424287</v>
      </c>
      <c r="AG202" s="8">
        <f t="shared" si="108"/>
        <v>0.21923176444776005</v>
      </c>
      <c r="AH202" s="34">
        <f t="shared" si="109"/>
        <v>24.648506847055472</v>
      </c>
      <c r="AI202" s="18">
        <f t="shared" si="110"/>
        <v>113.39069807178727</v>
      </c>
      <c r="AJ202" s="18">
        <f t="shared" si="111"/>
        <v>-6.060906786674316</v>
      </c>
      <c r="AK202" s="18">
        <f t="shared" si="112"/>
        <v>-5.9899196468093363</v>
      </c>
      <c r="AL202" s="8">
        <f t="shared" si="113"/>
        <v>1</v>
      </c>
      <c r="AM202" s="48">
        <f t="shared" si="118"/>
        <v>0</v>
      </c>
      <c r="AN202" s="48">
        <f t="shared" si="119"/>
        <v>0</v>
      </c>
      <c r="AO202" s="19">
        <f t="shared" si="114"/>
        <v>0.30977496503918245</v>
      </c>
      <c r="AP202" s="34">
        <f t="shared" si="115"/>
        <v>-11.989919646809337</v>
      </c>
      <c r="AQ202" s="17">
        <f t="shared" si="116"/>
        <v>0.47641059888666182</v>
      </c>
      <c r="AR202" s="14">
        <f t="shared" si="117"/>
        <v>-1.1719091643383313</v>
      </c>
      <c r="AY202" s="93"/>
      <c r="AZ202" s="10"/>
      <c r="BF202" s="10"/>
      <c r="BG202" s="10"/>
      <c r="BH202" s="10"/>
      <c r="BJ202" s="10"/>
      <c r="BK202" s="122"/>
      <c r="BL202" s="122"/>
      <c r="BM202" s="49"/>
      <c r="BN202" s="49"/>
      <c r="BO202" s="49"/>
      <c r="BP202" s="50"/>
      <c r="BQ202" s="50"/>
      <c r="BR202" s="50"/>
      <c r="BS202" s="91"/>
      <c r="BT202" s="50"/>
      <c r="BU202" s="50"/>
      <c r="BV202" s="50"/>
      <c r="BW202" s="51"/>
      <c r="BX202" s="50"/>
      <c r="BY202" s="50"/>
      <c r="BZ202" s="54"/>
      <c r="CA202" s="54"/>
      <c r="CB202" s="54"/>
      <c r="CC202" s="54"/>
      <c r="CD202" s="54"/>
      <c r="CE202" s="54"/>
      <c r="CF202" s="54"/>
      <c r="CG202" s="51"/>
      <c r="CH202" s="50"/>
      <c r="CI202" s="50"/>
      <c r="CJ202" s="49"/>
      <c r="CK202" s="49"/>
      <c r="CL202" s="49"/>
      <c r="CM202" s="66"/>
      <c r="CN202" s="66"/>
      <c r="CO202" s="66"/>
      <c r="CP202" s="66"/>
      <c r="CQ202" s="66"/>
      <c r="CR202" s="66"/>
      <c r="CS202" s="66"/>
      <c r="CT202" s="49"/>
      <c r="CU202" s="55"/>
      <c r="CV202" s="55"/>
      <c r="CW202" s="55"/>
      <c r="CX202" s="55"/>
      <c r="CY202" s="50"/>
      <c r="CZ202" s="55"/>
      <c r="DA202" s="55"/>
      <c r="DB202" s="56"/>
      <c r="DC202" s="57"/>
      <c r="DD202" s="57"/>
      <c r="DE202" s="57"/>
      <c r="DF202" s="57"/>
      <c r="DG202" s="57"/>
      <c r="DH202" s="57"/>
      <c r="DI202" s="58"/>
      <c r="DJ202" s="54"/>
      <c r="DK202" s="56"/>
      <c r="DL202" s="49"/>
      <c r="DM202" s="49"/>
      <c r="DN202" s="49"/>
      <c r="DO202" s="56"/>
      <c r="DP202" s="56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81"/>
      <c r="ED202" s="81"/>
      <c r="EE202" s="81"/>
      <c r="EF202" s="81"/>
      <c r="EG202" s="81"/>
      <c r="EH202" s="81"/>
      <c r="EI202" s="81"/>
      <c r="EJ202" s="81"/>
      <c r="EK202" s="81"/>
      <c r="EL202" s="81"/>
      <c r="EM202" s="81"/>
      <c r="EN202" s="81"/>
      <c r="EO202" s="81"/>
      <c r="EP202" s="81"/>
      <c r="EQ202" s="81"/>
      <c r="ER202" s="81"/>
      <c r="ES202" s="81"/>
      <c r="ET202" s="81"/>
      <c r="EU202" s="81"/>
      <c r="EV202" s="81"/>
      <c r="EW202" s="81"/>
      <c r="EX202" s="81"/>
      <c r="EY202" s="81"/>
      <c r="EZ202" s="81"/>
      <c r="FA202" s="81"/>
      <c r="FB202" s="81"/>
      <c r="FC202" s="81"/>
      <c r="FD202" s="81"/>
      <c r="FE202" s="81"/>
      <c r="FF202" s="81"/>
      <c r="FG202" s="81"/>
    </row>
    <row r="203" spans="1:164">
      <c r="A203" s="2">
        <v>14</v>
      </c>
      <c r="B203" s="1" t="s">
        <v>122</v>
      </c>
      <c r="C203" s="133">
        <v>43808</v>
      </c>
      <c r="D203" s="1" t="s">
        <v>124</v>
      </c>
      <c r="E203" s="6" t="s">
        <v>88</v>
      </c>
      <c r="F203" s="1"/>
      <c r="G203" s="6" t="s">
        <v>78</v>
      </c>
      <c r="H203" s="6" t="s">
        <v>121</v>
      </c>
      <c r="I203" s="135">
        <v>26</v>
      </c>
      <c r="J203" s="1">
        <v>21</v>
      </c>
      <c r="K203" s="1">
        <v>288</v>
      </c>
      <c r="L203" s="1">
        <v>0</v>
      </c>
      <c r="M203" s="1">
        <v>295</v>
      </c>
      <c r="N203" s="1">
        <v>0</v>
      </c>
      <c r="O203" t="str">
        <f t="shared" si="90"/>
        <v>Los Angeles Chargers</v>
      </c>
      <c r="P203" t="str">
        <f t="shared" si="91"/>
        <v>Cincinnati Bengals</v>
      </c>
      <c r="Q203">
        <f t="shared" si="92"/>
        <v>26</v>
      </c>
      <c r="R203">
        <f t="shared" si="93"/>
        <v>21</v>
      </c>
      <c r="S203" s="132">
        <f t="shared" ref="S203:S244" si="120">C203</f>
        <v>43808</v>
      </c>
      <c r="T203" s="83" t="str">
        <f t="shared" si="95"/>
        <v>Cincinnati Bengals</v>
      </c>
      <c r="U203" s="84">
        <f t="shared" si="96"/>
        <v>21</v>
      </c>
      <c r="V203" s="83" t="str">
        <f t="shared" si="97"/>
        <v>Los Angeles Chargers</v>
      </c>
      <c r="W203" s="84">
        <f t="shared" si="98"/>
        <v>26</v>
      </c>
      <c r="X203" s="83">
        <f t="shared" ref="X203:X244" si="121">W203+U203</f>
        <v>47</v>
      </c>
      <c r="Y203" s="84">
        <f t="shared" ref="Y203:Y244" si="122">W203-U203</f>
        <v>5</v>
      </c>
      <c r="Z203" s="85">
        <f t="shared" ref="Z203:Z244" si="123">$AG$2+VLOOKUP(V203,$AS$5:$AU$36,2,FALSE)-VLOOKUP(T203,$AS$5:$AU$36,2,FALSE)</f>
        <v>0.85666518005560177</v>
      </c>
      <c r="AA203" s="86">
        <f t="shared" ref="AA203:AA244" si="124">((EXP(Z203))/(1+EXP(Z203)))</f>
        <v>0.70196344433110147</v>
      </c>
      <c r="AB203" s="8">
        <f t="shared" ref="AB203:AB244" si="125">NORMSINV(AA203)</f>
        <v>0.53005599025460115</v>
      </c>
      <c r="AC203" s="34">
        <f t="shared" ref="AC203:AC244" si="126">$Z$2+(AB203*$AA$2)</f>
        <v>30.487211887302724</v>
      </c>
      <c r="AD203" s="18">
        <f t="shared" ref="AD203:AD244" si="127">(AC203-W203)^2</f>
        <v>20.135070521550876</v>
      </c>
      <c r="AE203" s="85">
        <f t="shared" ref="AE203:AE244" si="128">$AH$2+VLOOKUP(V203,$AS$5:$AU$36,3,FALSE)-VLOOKUP(T203,$AS$5:$AU$36,3,FALSE)</f>
        <v>-0.86218011298854935</v>
      </c>
      <c r="AF203" s="8">
        <f t="shared" ref="AF203:AF244" si="129">((EXP(AE203))/(1+EXP(AE203)))</f>
        <v>0.29688405890824937</v>
      </c>
      <c r="AG203" s="8">
        <f t="shared" ref="AG203:AG244" si="130">NORMSINV(AF203)</f>
        <v>-0.53338352761939278</v>
      </c>
      <c r="AH203" s="34">
        <f t="shared" ref="AH203:AH244" si="131">$AB$2+(AG203*$AC$2)</f>
        <v>17.11827143383216</v>
      </c>
      <c r="AI203" s="18">
        <f t="shared" ref="AI203:AI244" si="132">(AH203-U203)^2</f>
        <v>15.067816661403439</v>
      </c>
      <c r="AJ203" s="18">
        <f t="shared" ref="AJ203:AJ244" si="133">AC203-AH203</f>
        <v>13.368940453470564</v>
      </c>
      <c r="AK203" s="18">
        <f t="shared" ref="AK203:AK244" si="134">$AX$7+($AX$8*AJ203)</f>
        <v>12.024646496501493</v>
      </c>
      <c r="AL203" s="8">
        <f t="shared" ref="AL203:AL244" si="135">IF(Y203&gt;0,1,0)</f>
        <v>1</v>
      </c>
      <c r="AM203" s="48">
        <f t="shared" ref="AM203:AM244" si="136">IF(AO203&gt;0.5,1,0)</f>
        <v>1</v>
      </c>
      <c r="AN203" s="48">
        <f t="shared" ref="AN203:AN244" si="137">IF(AM203=AL203,1,0)</f>
        <v>1</v>
      </c>
      <c r="AO203" s="19">
        <f t="shared" ref="AO203:AO244" si="138">1-NORMDIST(0,AK203,$AX$5,TRUE)</f>
        <v>0.84054263747907509</v>
      </c>
      <c r="AP203" s="34">
        <f t="shared" ref="AP203:AP244" si="139">AK203-Y203</f>
        <v>7.024646496501493</v>
      </c>
      <c r="AQ203" s="17">
        <f t="shared" ref="AQ203:AQ244" si="140">(AL203-AO203)^2</f>
        <v>2.5426650462129666E-2</v>
      </c>
      <c r="AR203" s="14">
        <f t="shared" ref="AR203:AR244" si="141">AL203*LN(AO203)+(1-AL203)*LN(1-AO203)</f>
        <v>-0.17370759871212285</v>
      </c>
      <c r="AS203" s="48"/>
      <c r="AZ203" s="93"/>
      <c r="BA203" s="10"/>
      <c r="BB203" s="10"/>
      <c r="BC203" s="10"/>
      <c r="BD203" s="10"/>
      <c r="BE203" s="10"/>
      <c r="BG203" s="10"/>
      <c r="BH203" s="10"/>
      <c r="BI203" s="10"/>
      <c r="BK203" s="10"/>
      <c r="BL203" s="122"/>
      <c r="BM203" s="122"/>
      <c r="BN203" s="49"/>
      <c r="BO203" s="49"/>
      <c r="BP203" s="49"/>
      <c r="BQ203" s="50"/>
      <c r="BR203" s="50"/>
      <c r="BS203" s="50"/>
      <c r="BT203" s="91"/>
      <c r="BU203" s="50"/>
      <c r="BV203" s="50"/>
      <c r="BW203" s="50"/>
      <c r="BX203" s="51"/>
      <c r="BY203" s="50"/>
      <c r="BZ203" s="50"/>
      <c r="CA203" s="54"/>
      <c r="CB203" s="54"/>
      <c r="CC203" s="54"/>
      <c r="CD203" s="54"/>
      <c r="CE203" s="54"/>
      <c r="CF203" s="54"/>
      <c r="CG203" s="54"/>
      <c r="CH203" s="51"/>
      <c r="CI203" s="50"/>
      <c r="CJ203" s="50"/>
      <c r="CK203" s="49"/>
      <c r="CL203" s="49"/>
      <c r="CM203" s="49"/>
      <c r="CN203" s="66"/>
      <c r="CO203" s="66"/>
      <c r="CP203" s="66"/>
      <c r="CQ203" s="66"/>
      <c r="CR203" s="66"/>
      <c r="CS203" s="66"/>
      <c r="CT203" s="66"/>
      <c r="CU203" s="49"/>
      <c r="CV203" s="55"/>
      <c r="CW203" s="55"/>
      <c r="CX203" s="55"/>
      <c r="CY203" s="55"/>
      <c r="CZ203" s="50"/>
      <c r="DA203" s="55"/>
      <c r="DB203" s="55"/>
      <c r="DC203" s="56"/>
      <c r="DD203" s="57"/>
      <c r="DE203" s="57"/>
      <c r="DF203" s="57"/>
      <c r="DG203" s="57"/>
      <c r="DH203" s="57"/>
      <c r="DI203" s="57"/>
      <c r="DJ203" s="58"/>
      <c r="DK203" s="54"/>
      <c r="DL203" s="56"/>
      <c r="DM203" s="49"/>
      <c r="DN203" s="49"/>
      <c r="DO203" s="49"/>
      <c r="DP203" s="56"/>
      <c r="DQ203" s="56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81"/>
      <c r="EE203" s="81"/>
      <c r="EF203" s="81"/>
      <c r="EG203" s="81"/>
      <c r="EH203" s="81"/>
      <c r="EI203" s="81"/>
      <c r="EJ203" s="81"/>
      <c r="EK203" s="81"/>
      <c r="EL203" s="81"/>
      <c r="EM203" s="81"/>
      <c r="EN203" s="81"/>
      <c r="EO203" s="81"/>
      <c r="EP203" s="81"/>
      <c r="EQ203" s="81"/>
      <c r="ER203" s="81"/>
      <c r="ES203" s="81"/>
      <c r="ET203" s="81"/>
      <c r="EU203" s="81"/>
      <c r="EV203" s="81"/>
      <c r="EW203" s="81"/>
      <c r="EX203" s="81"/>
      <c r="EY203" s="81"/>
      <c r="EZ203" s="81"/>
      <c r="FA203" s="81"/>
      <c r="FB203" s="81"/>
      <c r="FC203" s="81"/>
      <c r="FD203" s="81"/>
      <c r="FE203" s="81"/>
      <c r="FF203" s="81"/>
      <c r="FG203" s="81"/>
      <c r="FH203" s="81"/>
    </row>
    <row r="204" spans="1:164">
      <c r="A204" s="2">
        <v>14</v>
      </c>
      <c r="B204" s="1" t="s">
        <v>122</v>
      </c>
      <c r="C204" s="133">
        <v>43808</v>
      </c>
      <c r="D204" s="1" t="s">
        <v>125</v>
      </c>
      <c r="E204" s="6" t="s">
        <v>85</v>
      </c>
      <c r="F204" s="1" t="s">
        <v>10</v>
      </c>
      <c r="G204" s="6" t="s">
        <v>84</v>
      </c>
      <c r="H204" s="6" t="s">
        <v>121</v>
      </c>
      <c r="I204" s="135">
        <v>24</v>
      </c>
      <c r="J204" s="1">
        <v>21</v>
      </c>
      <c r="K204" s="1">
        <v>436</v>
      </c>
      <c r="L204" s="1">
        <v>1</v>
      </c>
      <c r="M204" s="1">
        <v>315</v>
      </c>
      <c r="N204" s="1">
        <v>0</v>
      </c>
      <c r="O204" t="str">
        <f t="shared" si="90"/>
        <v>Houston Texans</v>
      </c>
      <c r="P204" t="str">
        <f t="shared" si="91"/>
        <v>Indianapolis Colts</v>
      </c>
      <c r="Q204">
        <f t="shared" si="92"/>
        <v>21</v>
      </c>
      <c r="R204">
        <f t="shared" si="93"/>
        <v>24</v>
      </c>
      <c r="S204" s="132">
        <f t="shared" si="120"/>
        <v>43808</v>
      </c>
      <c r="T204" s="83" t="str">
        <f t="shared" si="95"/>
        <v>Indianapolis Colts</v>
      </c>
      <c r="U204" s="84">
        <f t="shared" si="96"/>
        <v>24</v>
      </c>
      <c r="V204" s="83" t="str">
        <f t="shared" si="97"/>
        <v>Houston Texans</v>
      </c>
      <c r="W204" s="84">
        <f t="shared" si="98"/>
        <v>21</v>
      </c>
      <c r="X204" s="83">
        <f t="shared" si="121"/>
        <v>45</v>
      </c>
      <c r="Y204" s="84">
        <f t="shared" si="122"/>
        <v>-3</v>
      </c>
      <c r="Z204" s="85">
        <f t="shared" si="123"/>
        <v>-9.3373434147288048E-3</v>
      </c>
      <c r="AA204" s="86">
        <f t="shared" si="124"/>
        <v>0.49766568110628356</v>
      </c>
      <c r="AB204" s="8">
        <f t="shared" si="125"/>
        <v>-5.8513031300641543E-3</v>
      </c>
      <c r="AC204" s="34">
        <f t="shared" si="126"/>
        <v>24.92931612185469</v>
      </c>
      <c r="AD204" s="18">
        <f t="shared" si="127"/>
        <v>15.439525185467181</v>
      </c>
      <c r="AE204" s="85">
        <f t="shared" si="128"/>
        <v>-0.41999875926808761</v>
      </c>
      <c r="AF204" s="8">
        <f t="shared" si="129"/>
        <v>0.3965170470315611</v>
      </c>
      <c r="AG204" s="8">
        <f t="shared" si="130"/>
        <v>-0.26237273088299951</v>
      </c>
      <c r="AH204" s="34">
        <f t="shared" si="131"/>
        <v>19.829849474380616</v>
      </c>
      <c r="AI204" s="18">
        <f t="shared" si="132"/>
        <v>17.390155406323625</v>
      </c>
      <c r="AJ204" s="18">
        <f t="shared" si="133"/>
        <v>5.099466647474074</v>
      </c>
      <c r="AK204" s="18">
        <f t="shared" si="134"/>
        <v>4.357525854363633</v>
      </c>
      <c r="AL204" s="8">
        <f t="shared" si="135"/>
        <v>0</v>
      </c>
      <c r="AM204" s="48">
        <f t="shared" si="136"/>
        <v>1</v>
      </c>
      <c r="AN204" s="48">
        <f t="shared" si="137"/>
        <v>0</v>
      </c>
      <c r="AO204" s="19">
        <f t="shared" si="138"/>
        <v>0.64101889467631179</v>
      </c>
      <c r="AP204" s="34">
        <f t="shared" si="139"/>
        <v>7.357525854363633</v>
      </c>
      <c r="AQ204" s="17">
        <f t="shared" si="140"/>
        <v>0.41090522333204049</v>
      </c>
      <c r="AR204" s="14">
        <f t="shared" si="141"/>
        <v>-1.0244855232892787</v>
      </c>
      <c r="AS204" s="48"/>
      <c r="AZ204" s="93"/>
      <c r="BA204" s="10"/>
      <c r="BB204" s="10"/>
      <c r="BC204" s="10"/>
      <c r="BD204" s="10"/>
      <c r="BE204" s="10"/>
      <c r="BG204" s="10"/>
      <c r="BH204" s="10"/>
      <c r="BI204" s="10"/>
      <c r="BK204" s="10"/>
      <c r="BL204" s="122"/>
      <c r="BM204" s="122"/>
      <c r="BN204" s="49"/>
      <c r="BO204" s="49"/>
      <c r="BP204" s="49"/>
      <c r="BQ204" s="50"/>
      <c r="BR204" s="50"/>
      <c r="BS204" s="50"/>
      <c r="BT204" s="91"/>
      <c r="BU204" s="50"/>
      <c r="BV204" s="50"/>
      <c r="BW204" s="50"/>
      <c r="BX204" s="51"/>
      <c r="BY204" s="50"/>
      <c r="BZ204" s="50"/>
      <c r="CA204" s="54"/>
      <c r="CB204" s="54"/>
      <c r="CC204" s="54"/>
      <c r="CD204" s="54"/>
      <c r="CE204" s="54"/>
      <c r="CF204" s="54"/>
      <c r="CG204" s="54"/>
      <c r="CH204" s="51"/>
      <c r="CI204" s="50"/>
      <c r="CJ204" s="50"/>
      <c r="CK204" s="49"/>
      <c r="CL204" s="49"/>
      <c r="CM204" s="49"/>
      <c r="CN204" s="66"/>
      <c r="CO204" s="66"/>
      <c r="CP204" s="66"/>
      <c r="CQ204" s="66"/>
      <c r="CR204" s="66"/>
      <c r="CS204" s="66"/>
      <c r="CT204" s="66"/>
      <c r="CU204" s="49"/>
      <c r="CV204" s="55"/>
      <c r="CW204" s="55"/>
      <c r="CX204" s="55"/>
      <c r="CY204" s="55"/>
      <c r="CZ204" s="50"/>
      <c r="DA204" s="55"/>
      <c r="DB204" s="55"/>
      <c r="DC204" s="56"/>
      <c r="DD204" s="57"/>
      <c r="DE204" s="57"/>
      <c r="DF204" s="57"/>
      <c r="DG204" s="57"/>
      <c r="DH204" s="57"/>
      <c r="DI204" s="57"/>
      <c r="DJ204" s="58"/>
      <c r="DK204" s="54"/>
      <c r="DL204" s="56"/>
      <c r="DM204" s="49"/>
      <c r="DN204" s="49"/>
      <c r="DO204" s="49"/>
      <c r="DP204" s="56"/>
      <c r="DQ204" s="56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81"/>
      <c r="EE204" s="81"/>
      <c r="EF204" s="81"/>
      <c r="EG204" s="81"/>
      <c r="EH204" s="81"/>
      <c r="EI204" s="81"/>
      <c r="EJ204" s="81"/>
      <c r="EK204" s="81"/>
      <c r="EL204" s="81"/>
      <c r="EM204" s="81"/>
      <c r="EN204" s="81"/>
      <c r="EO204" s="81"/>
      <c r="EP204" s="81"/>
      <c r="EQ204" s="81"/>
      <c r="ER204" s="81"/>
      <c r="ES204" s="81"/>
      <c r="ET204" s="81"/>
      <c r="EU204" s="81"/>
      <c r="EV204" s="81"/>
      <c r="EW204" s="81"/>
      <c r="EX204" s="81"/>
      <c r="EY204" s="81"/>
      <c r="EZ204" s="81"/>
      <c r="FA204" s="81"/>
      <c r="FB204" s="81"/>
      <c r="FC204" s="81"/>
      <c r="FD204" s="81"/>
      <c r="FE204" s="81"/>
      <c r="FF204" s="81"/>
      <c r="FG204" s="81"/>
      <c r="FH204" s="81"/>
    </row>
    <row r="205" spans="1:164">
      <c r="A205" s="2">
        <v>14</v>
      </c>
      <c r="B205" s="1" t="s">
        <v>122</v>
      </c>
      <c r="C205" s="133">
        <v>43808</v>
      </c>
      <c r="D205" s="1" t="s">
        <v>125</v>
      </c>
      <c r="E205" s="6" t="s">
        <v>95</v>
      </c>
      <c r="F205" s="1" t="s">
        <v>10</v>
      </c>
      <c r="G205" s="6" t="s">
        <v>75</v>
      </c>
      <c r="H205" s="6" t="s">
        <v>121</v>
      </c>
      <c r="I205" s="135">
        <v>27</v>
      </c>
      <c r="J205" s="1">
        <v>23</v>
      </c>
      <c r="K205" s="1">
        <v>248</v>
      </c>
      <c r="L205" s="1">
        <v>2</v>
      </c>
      <c r="M205" s="1">
        <v>368</v>
      </c>
      <c r="N205" s="1">
        <v>3</v>
      </c>
      <c r="O205" t="str">
        <f t="shared" si="90"/>
        <v>Buffalo Bills</v>
      </c>
      <c r="P205" t="str">
        <f t="shared" si="91"/>
        <v>New York Jets</v>
      </c>
      <c r="Q205">
        <f t="shared" si="92"/>
        <v>23</v>
      </c>
      <c r="R205">
        <f t="shared" si="93"/>
        <v>27</v>
      </c>
      <c r="S205" s="132">
        <f t="shared" si="120"/>
        <v>43808</v>
      </c>
      <c r="T205" s="83" t="str">
        <f t="shared" si="95"/>
        <v>New York Jets</v>
      </c>
      <c r="U205" s="84">
        <f t="shared" si="96"/>
        <v>27</v>
      </c>
      <c r="V205" s="83" t="str">
        <f t="shared" si="97"/>
        <v>Buffalo Bills</v>
      </c>
      <c r="W205" s="84">
        <f t="shared" si="98"/>
        <v>23</v>
      </c>
      <c r="X205" s="83">
        <f t="shared" si="121"/>
        <v>50</v>
      </c>
      <c r="Y205" s="84">
        <f t="shared" si="122"/>
        <v>-4</v>
      </c>
      <c r="Z205" s="85">
        <f t="shared" si="123"/>
        <v>-0.20491236097505672</v>
      </c>
      <c r="AA205" s="86">
        <f t="shared" si="124"/>
        <v>0.44895041195928354</v>
      </c>
      <c r="AB205" s="8">
        <f t="shared" si="125"/>
        <v>-0.12831357335024135</v>
      </c>
      <c r="AC205" s="34">
        <f t="shared" si="126"/>
        <v>23.659259637299016</v>
      </c>
      <c r="AD205" s="18">
        <f t="shared" si="127"/>
        <v>0.43462326937162987</v>
      </c>
      <c r="AE205" s="85">
        <f t="shared" si="128"/>
        <v>-3.8014105759129446E-2</v>
      </c>
      <c r="AF205" s="8">
        <f t="shared" si="129"/>
        <v>0.49049761783504603</v>
      </c>
      <c r="AG205" s="8">
        <f t="shared" si="130"/>
        <v>-2.3821192505430341E-2</v>
      </c>
      <c r="AH205" s="34">
        <f t="shared" si="131"/>
        <v>22.216658859074048</v>
      </c>
      <c r="AI205" s="18">
        <f t="shared" si="132"/>
        <v>22.880352470474786</v>
      </c>
      <c r="AJ205" s="18">
        <f t="shared" si="133"/>
        <v>1.4426007782249677</v>
      </c>
      <c r="AK205" s="18">
        <f t="shared" si="134"/>
        <v>0.96702816981710971</v>
      </c>
      <c r="AL205" s="8">
        <f t="shared" si="135"/>
        <v>0</v>
      </c>
      <c r="AM205" s="48">
        <f t="shared" si="136"/>
        <v>1</v>
      </c>
      <c r="AN205" s="48">
        <f t="shared" si="137"/>
        <v>0</v>
      </c>
      <c r="AO205" s="19">
        <f t="shared" si="138"/>
        <v>0.53194275629034438</v>
      </c>
      <c r="AP205" s="34">
        <f t="shared" si="139"/>
        <v>4.9670281698171097</v>
      </c>
      <c r="AQ205" s="17">
        <f t="shared" si="140"/>
        <v>0.28296309596976871</v>
      </c>
      <c r="AR205" s="14">
        <f t="shared" si="141"/>
        <v>-0.75916467492551343</v>
      </c>
      <c r="AS205" s="48"/>
      <c r="AZ205" s="93"/>
      <c r="BA205" s="10"/>
      <c r="BB205" s="10"/>
      <c r="BC205" s="10"/>
      <c r="BD205" s="10"/>
      <c r="BE205" s="10"/>
      <c r="BG205" s="10"/>
      <c r="BH205" s="10"/>
      <c r="BI205" s="10"/>
      <c r="BK205" s="10"/>
      <c r="BL205" s="122"/>
      <c r="BM205" s="122"/>
      <c r="BN205" s="49"/>
      <c r="BO205" s="49"/>
      <c r="BP205" s="49"/>
      <c r="BQ205" s="50"/>
      <c r="BR205" s="50"/>
      <c r="BS205" s="50"/>
      <c r="BT205" s="91"/>
      <c r="BU205" s="50"/>
      <c r="BV205" s="50"/>
      <c r="BW205" s="50"/>
      <c r="BX205" s="51"/>
      <c r="BY205" s="50"/>
      <c r="BZ205" s="50"/>
      <c r="CA205" s="54"/>
      <c r="CB205" s="54"/>
      <c r="CC205" s="54"/>
      <c r="CD205" s="54"/>
      <c r="CE205" s="54"/>
      <c r="CF205" s="54"/>
      <c r="CG205" s="54"/>
      <c r="CH205" s="51"/>
      <c r="CI205" s="50"/>
      <c r="CJ205" s="50"/>
      <c r="CK205" s="49"/>
      <c r="CL205" s="49"/>
      <c r="CM205" s="49"/>
      <c r="CN205" s="66"/>
      <c r="CO205" s="66"/>
      <c r="CP205" s="66"/>
      <c r="CQ205" s="66"/>
      <c r="CR205" s="66"/>
      <c r="CS205" s="66"/>
      <c r="CT205" s="66"/>
      <c r="CU205" s="49"/>
      <c r="CV205" s="55"/>
      <c r="CW205" s="55"/>
      <c r="CX205" s="55"/>
      <c r="CY205" s="55"/>
      <c r="CZ205" s="50"/>
      <c r="DA205" s="55"/>
      <c r="DB205" s="55"/>
      <c r="DC205" s="56"/>
      <c r="DD205" s="57"/>
      <c r="DE205" s="57"/>
      <c r="DF205" s="57"/>
      <c r="DG205" s="57"/>
      <c r="DH205" s="57"/>
      <c r="DI205" s="57"/>
      <c r="DJ205" s="58"/>
      <c r="DK205" s="54"/>
      <c r="DL205" s="56"/>
      <c r="DM205" s="49"/>
      <c r="DN205" s="49"/>
      <c r="DO205" s="49"/>
      <c r="DP205" s="56"/>
      <c r="DQ205" s="56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81"/>
      <c r="EE205" s="81"/>
      <c r="EF205" s="81"/>
      <c r="EG205" s="81"/>
      <c r="EH205" s="81"/>
      <c r="EI205" s="81"/>
      <c r="EJ205" s="81"/>
      <c r="EK205" s="81"/>
      <c r="EL205" s="81"/>
      <c r="EM205" s="81"/>
      <c r="EN205" s="81"/>
      <c r="EO205" s="81"/>
      <c r="EP205" s="81"/>
      <c r="EQ205" s="81"/>
      <c r="ER205" s="81"/>
      <c r="ES205" s="81"/>
      <c r="ET205" s="81"/>
      <c r="EU205" s="81"/>
      <c r="EV205" s="81"/>
      <c r="EW205" s="81"/>
      <c r="EX205" s="81"/>
      <c r="EY205" s="81"/>
      <c r="EZ205" s="81"/>
      <c r="FA205" s="81"/>
      <c r="FB205" s="81"/>
      <c r="FC205" s="81"/>
      <c r="FD205" s="81"/>
      <c r="FE205" s="81"/>
      <c r="FF205" s="81"/>
      <c r="FG205" s="81"/>
      <c r="FH205" s="81"/>
    </row>
    <row r="206" spans="1:164">
      <c r="A206" s="2">
        <v>14</v>
      </c>
      <c r="B206" s="1" t="s">
        <v>122</v>
      </c>
      <c r="C206" s="133">
        <v>43808</v>
      </c>
      <c r="D206" s="1" t="s">
        <v>125</v>
      </c>
      <c r="E206" s="6" t="s">
        <v>90</v>
      </c>
      <c r="F206" s="1"/>
      <c r="G206" s="6" t="s">
        <v>92</v>
      </c>
      <c r="H206" s="6" t="s">
        <v>121</v>
      </c>
      <c r="I206" s="135">
        <v>34</v>
      </c>
      <c r="J206" s="1">
        <v>33</v>
      </c>
      <c r="K206" s="1">
        <v>412</v>
      </c>
      <c r="L206" s="1">
        <v>0</v>
      </c>
      <c r="M206" s="1">
        <v>421</v>
      </c>
      <c r="N206" s="1">
        <v>0</v>
      </c>
      <c r="O206" t="str">
        <f t="shared" si="90"/>
        <v>Miami Dolphins</v>
      </c>
      <c r="P206" t="str">
        <f t="shared" si="91"/>
        <v>New England Patriots</v>
      </c>
      <c r="Q206">
        <f t="shared" si="92"/>
        <v>34</v>
      </c>
      <c r="R206">
        <f t="shared" si="93"/>
        <v>33</v>
      </c>
      <c r="S206" s="132">
        <f t="shared" si="120"/>
        <v>43808</v>
      </c>
      <c r="T206" s="83" t="str">
        <f t="shared" si="95"/>
        <v>New England Patriots</v>
      </c>
      <c r="U206" s="84">
        <f t="shared" si="96"/>
        <v>33</v>
      </c>
      <c r="V206" s="83" t="str">
        <f t="shared" si="97"/>
        <v>Miami Dolphins</v>
      </c>
      <c r="W206" s="84">
        <f t="shared" si="98"/>
        <v>34</v>
      </c>
      <c r="X206" s="83">
        <f t="shared" si="121"/>
        <v>67</v>
      </c>
      <c r="Y206" s="84">
        <f t="shared" si="122"/>
        <v>1</v>
      </c>
      <c r="Z206" s="85">
        <f t="shared" si="123"/>
        <v>-1.0985073124028633</v>
      </c>
      <c r="AA206" s="86">
        <f t="shared" si="124"/>
        <v>0.25001968356629245</v>
      </c>
      <c r="AB206" s="8">
        <f t="shared" si="125"/>
        <v>-0.67442780996250495</v>
      </c>
      <c r="AC206" s="34">
        <f t="shared" si="126"/>
        <v>17.995507640291695</v>
      </c>
      <c r="AD206" s="18">
        <f t="shared" si="127"/>
        <v>256.14377569196148</v>
      </c>
      <c r="AE206" s="85">
        <f t="shared" si="128"/>
        <v>0.76366498925301785</v>
      </c>
      <c r="AF206" s="8">
        <f t="shared" si="129"/>
        <v>0.68214891320929227</v>
      </c>
      <c r="AG206" s="8">
        <f t="shared" si="130"/>
        <v>0.47371637652374499</v>
      </c>
      <c r="AH206" s="34">
        <f t="shared" si="131"/>
        <v>27.194733396228472</v>
      </c>
      <c r="AI206" s="18">
        <f t="shared" si="132"/>
        <v>33.701120340865018</v>
      </c>
      <c r="AJ206" s="18">
        <f t="shared" si="133"/>
        <v>-9.1992257559367765</v>
      </c>
      <c r="AK206" s="18">
        <f t="shared" si="134"/>
        <v>-8.8996416817708486</v>
      </c>
      <c r="AL206" s="8">
        <f t="shared" si="135"/>
        <v>1</v>
      </c>
      <c r="AM206" s="48">
        <f t="shared" si="136"/>
        <v>0</v>
      </c>
      <c r="AN206" s="48">
        <f t="shared" si="137"/>
        <v>0</v>
      </c>
      <c r="AO206" s="19">
        <f t="shared" si="138"/>
        <v>0.23035831158387166</v>
      </c>
      <c r="AP206" s="34">
        <f t="shared" si="139"/>
        <v>-9.8996416817708486</v>
      </c>
      <c r="AQ206" s="17">
        <f t="shared" si="140"/>
        <v>0.59234832854802877</v>
      </c>
      <c r="AR206" s="14">
        <f t="shared" si="141"/>
        <v>-1.4681193058380047</v>
      </c>
      <c r="AS206" s="48"/>
      <c r="AZ206" s="93"/>
      <c r="BA206" s="10"/>
      <c r="BB206" s="10"/>
      <c r="BC206" s="10"/>
      <c r="BD206" s="10"/>
      <c r="BE206" s="10"/>
      <c r="BG206" s="10"/>
      <c r="BH206" s="10"/>
      <c r="BI206" s="10"/>
      <c r="BK206" s="10"/>
      <c r="BL206" s="122"/>
      <c r="BM206" s="122"/>
      <c r="BN206" s="49"/>
      <c r="BO206" s="49"/>
      <c r="BP206" s="49"/>
      <c r="BQ206" s="50"/>
      <c r="BR206" s="50"/>
      <c r="BS206" s="50"/>
      <c r="BT206" s="91"/>
      <c r="BU206" s="50"/>
      <c r="BV206" s="50"/>
      <c r="BW206" s="50"/>
      <c r="BX206" s="51"/>
      <c r="BY206" s="50"/>
      <c r="BZ206" s="50"/>
      <c r="CA206" s="54"/>
      <c r="CB206" s="54"/>
      <c r="CC206" s="54"/>
      <c r="CD206" s="54"/>
      <c r="CE206" s="54"/>
      <c r="CF206" s="54"/>
      <c r="CG206" s="54"/>
      <c r="CH206" s="51"/>
      <c r="CI206" s="50"/>
      <c r="CJ206" s="50"/>
      <c r="CK206" s="49"/>
      <c r="CL206" s="49"/>
      <c r="CM206" s="49"/>
      <c r="CN206" s="66"/>
      <c r="CO206" s="66"/>
      <c r="CP206" s="66"/>
      <c r="CQ206" s="66"/>
      <c r="CR206" s="66"/>
      <c r="CS206" s="66"/>
      <c r="CT206" s="66"/>
      <c r="CU206" s="49"/>
      <c r="CV206" s="55"/>
      <c r="CW206" s="55"/>
      <c r="CX206" s="55"/>
      <c r="CY206" s="55"/>
      <c r="CZ206" s="50"/>
      <c r="DA206" s="55"/>
      <c r="DB206" s="55"/>
      <c r="DC206" s="56"/>
      <c r="DD206" s="57"/>
      <c r="DE206" s="57"/>
      <c r="DF206" s="57"/>
      <c r="DG206" s="57"/>
      <c r="DH206" s="57"/>
      <c r="DI206" s="57"/>
      <c r="DJ206" s="58"/>
      <c r="DK206" s="54"/>
      <c r="DL206" s="56"/>
      <c r="DM206" s="49"/>
      <c r="DN206" s="49"/>
      <c r="DO206" s="49"/>
      <c r="DP206" s="56"/>
      <c r="DQ206" s="56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81"/>
      <c r="EE206" s="81"/>
      <c r="EF206" s="81"/>
      <c r="EG206" s="81"/>
      <c r="EH206" s="81"/>
      <c r="EI206" s="81"/>
      <c r="EJ206" s="81"/>
      <c r="EK206" s="81"/>
      <c r="EL206" s="81"/>
      <c r="EM206" s="81"/>
      <c r="EN206" s="81"/>
      <c r="EO206" s="81"/>
      <c r="EP206" s="81"/>
      <c r="EQ206" s="81"/>
      <c r="ER206" s="81"/>
      <c r="ES206" s="81"/>
      <c r="ET206" s="81"/>
      <c r="EU206" s="81"/>
      <c r="EV206" s="81"/>
      <c r="EW206" s="81"/>
      <c r="EX206" s="81"/>
      <c r="EY206" s="81"/>
      <c r="EZ206" s="81"/>
      <c r="FA206" s="81"/>
      <c r="FB206" s="81"/>
      <c r="FC206" s="81"/>
      <c r="FD206" s="81"/>
      <c r="FE206" s="81"/>
      <c r="FF206" s="81"/>
      <c r="FG206" s="81"/>
      <c r="FH206" s="81"/>
    </row>
    <row r="207" spans="1:164">
      <c r="A207" s="2">
        <v>14</v>
      </c>
      <c r="B207" s="1" t="s">
        <v>122</v>
      </c>
      <c r="C207" s="133">
        <v>43808</v>
      </c>
      <c r="D207" s="1" t="s">
        <v>125</v>
      </c>
      <c r="E207" s="6" t="s">
        <v>83</v>
      </c>
      <c r="F207" s="1"/>
      <c r="G207" s="6" t="s">
        <v>73</v>
      </c>
      <c r="H207" s="6" t="s">
        <v>121</v>
      </c>
      <c r="I207" s="135">
        <v>34</v>
      </c>
      <c r="J207" s="1">
        <v>20</v>
      </c>
      <c r="K207" s="1">
        <v>300</v>
      </c>
      <c r="L207" s="1">
        <v>0</v>
      </c>
      <c r="M207" s="1">
        <v>344</v>
      </c>
      <c r="N207" s="1">
        <v>2</v>
      </c>
      <c r="O207" t="str">
        <f t="shared" si="90"/>
        <v>Green Bay Packers</v>
      </c>
      <c r="P207" t="str">
        <f t="shared" si="91"/>
        <v>Atlanta Falcons</v>
      </c>
      <c r="Q207">
        <f t="shared" si="92"/>
        <v>34</v>
      </c>
      <c r="R207">
        <f t="shared" si="93"/>
        <v>20</v>
      </c>
      <c r="S207" s="132">
        <f t="shared" si="120"/>
        <v>43808</v>
      </c>
      <c r="T207" s="83" t="str">
        <f t="shared" si="95"/>
        <v>Atlanta Falcons</v>
      </c>
      <c r="U207" s="84">
        <f t="shared" si="96"/>
        <v>20</v>
      </c>
      <c r="V207" s="83" t="str">
        <f t="shared" si="97"/>
        <v>Green Bay Packers</v>
      </c>
      <c r="W207" s="84">
        <f t="shared" si="98"/>
        <v>34</v>
      </c>
      <c r="X207" s="83">
        <f t="shared" si="121"/>
        <v>54</v>
      </c>
      <c r="Y207" s="84">
        <f t="shared" si="122"/>
        <v>14</v>
      </c>
      <c r="Z207" s="85">
        <f t="shared" si="123"/>
        <v>-0.70913281052939292</v>
      </c>
      <c r="AA207" s="86">
        <f t="shared" si="124"/>
        <v>0.32979048567125546</v>
      </c>
      <c r="AB207" s="8">
        <f t="shared" si="125"/>
        <v>-0.440491770527914</v>
      </c>
      <c r="AC207" s="34">
        <f t="shared" si="126"/>
        <v>20.421658840338793</v>
      </c>
      <c r="AD207" s="18">
        <f t="shared" si="127"/>
        <v>184.37134864814965</v>
      </c>
      <c r="AE207" s="85">
        <f t="shared" si="128"/>
        <v>-0.79071829768226753</v>
      </c>
      <c r="AF207" s="8">
        <f t="shared" si="129"/>
        <v>0.31201445778876558</v>
      </c>
      <c r="AG207" s="8">
        <f t="shared" si="130"/>
        <v>-0.49014836546504403</v>
      </c>
      <c r="AH207" s="34">
        <f t="shared" si="131"/>
        <v>17.550857580543195</v>
      </c>
      <c r="AI207" s="18">
        <f t="shared" si="132"/>
        <v>5.9982985907827349</v>
      </c>
      <c r="AJ207" s="18">
        <f t="shared" si="133"/>
        <v>2.8708012597955985</v>
      </c>
      <c r="AK207" s="18">
        <f t="shared" si="134"/>
        <v>2.2911977179957428</v>
      </c>
      <c r="AL207" s="8">
        <f t="shared" si="135"/>
        <v>1</v>
      </c>
      <c r="AM207" s="48">
        <f t="shared" si="136"/>
        <v>1</v>
      </c>
      <c r="AN207" s="48">
        <f t="shared" si="137"/>
        <v>1</v>
      </c>
      <c r="AO207" s="19">
        <f t="shared" si="138"/>
        <v>0.57531064628803819</v>
      </c>
      <c r="AP207" s="34">
        <f t="shared" si="139"/>
        <v>-11.708802282004257</v>
      </c>
      <c r="AQ207" s="17">
        <f t="shared" si="140"/>
        <v>0.18036104715628382</v>
      </c>
      <c r="AR207" s="14">
        <f t="shared" si="141"/>
        <v>-0.55284512965568211</v>
      </c>
      <c r="AS207" s="48"/>
      <c r="AZ207" s="93"/>
      <c r="BA207" s="10"/>
      <c r="BB207" s="10"/>
      <c r="BC207" s="10"/>
      <c r="BD207" s="10"/>
      <c r="BE207" s="10"/>
      <c r="BG207" s="10"/>
      <c r="BH207" s="10"/>
      <c r="BI207" s="10"/>
      <c r="BK207" s="10"/>
      <c r="BL207" s="122"/>
      <c r="BM207" s="122"/>
      <c r="BN207" s="49"/>
      <c r="BO207" s="49"/>
      <c r="BP207" s="49"/>
      <c r="BQ207" s="50"/>
      <c r="BR207" s="50"/>
      <c r="BS207" s="50"/>
      <c r="BT207" s="91"/>
      <c r="BU207" s="50"/>
      <c r="BV207" s="50"/>
      <c r="BW207" s="50"/>
      <c r="BX207" s="51"/>
      <c r="BY207" s="50"/>
      <c r="BZ207" s="50"/>
      <c r="CA207" s="54"/>
      <c r="CB207" s="54"/>
      <c r="CC207" s="54"/>
      <c r="CD207" s="54"/>
      <c r="CE207" s="54"/>
      <c r="CF207" s="54"/>
      <c r="CG207" s="54"/>
      <c r="CH207" s="51"/>
      <c r="CI207" s="50"/>
      <c r="CJ207" s="50"/>
      <c r="CK207" s="49"/>
      <c r="CL207" s="49"/>
      <c r="CM207" s="49"/>
      <c r="CN207" s="66"/>
      <c r="CO207" s="66"/>
      <c r="CP207" s="66"/>
      <c r="CQ207" s="66"/>
      <c r="CR207" s="66"/>
      <c r="CS207" s="66"/>
      <c r="CT207" s="66"/>
      <c r="CU207" s="49"/>
      <c r="CV207" s="55"/>
      <c r="CW207" s="55"/>
      <c r="CX207" s="55"/>
      <c r="CY207" s="55"/>
      <c r="CZ207" s="50"/>
      <c r="DA207" s="55"/>
      <c r="DB207" s="55"/>
      <c r="DC207" s="56"/>
      <c r="DD207" s="57"/>
      <c r="DE207" s="57"/>
      <c r="DF207" s="57"/>
      <c r="DG207" s="57"/>
      <c r="DH207" s="57"/>
      <c r="DI207" s="57"/>
      <c r="DJ207" s="58"/>
      <c r="DK207" s="54"/>
      <c r="DL207" s="56"/>
      <c r="DM207" s="49"/>
      <c r="DN207" s="49"/>
      <c r="DO207" s="49"/>
      <c r="DP207" s="56"/>
      <c r="DQ207" s="56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81"/>
      <c r="EE207" s="81"/>
      <c r="EF207" s="81"/>
      <c r="EG207" s="81"/>
      <c r="EH207" s="81"/>
      <c r="EI207" s="81"/>
      <c r="EJ207" s="81"/>
      <c r="EK207" s="81"/>
      <c r="EL207" s="81"/>
      <c r="EM207" s="81"/>
      <c r="EN207" s="81"/>
      <c r="EO207" s="81"/>
      <c r="EP207" s="81"/>
      <c r="EQ207" s="81"/>
      <c r="ER207" s="81"/>
      <c r="ES207" s="81"/>
      <c r="ET207" s="81"/>
      <c r="EU207" s="81"/>
      <c r="EV207" s="81"/>
      <c r="EW207" s="81"/>
      <c r="EX207" s="81"/>
      <c r="EY207" s="81"/>
      <c r="EZ207" s="81"/>
      <c r="FA207" s="81"/>
      <c r="FB207" s="81"/>
      <c r="FC207" s="81"/>
      <c r="FD207" s="81"/>
      <c r="FE207" s="81"/>
      <c r="FF207" s="81"/>
      <c r="FG207" s="81"/>
      <c r="FH207" s="81"/>
    </row>
    <row r="208" spans="1:164">
      <c r="A208" s="2">
        <v>14</v>
      </c>
      <c r="B208" s="1" t="s">
        <v>122</v>
      </c>
      <c r="C208" s="133">
        <v>43808</v>
      </c>
      <c r="D208" s="1" t="s">
        <v>125</v>
      </c>
      <c r="E208" s="6" t="s">
        <v>94</v>
      </c>
      <c r="F208" s="1" t="s">
        <v>10</v>
      </c>
      <c r="G208" s="6" t="s">
        <v>103</v>
      </c>
      <c r="H208" s="6" t="s">
        <v>121</v>
      </c>
      <c r="I208" s="135">
        <v>40</v>
      </c>
      <c r="J208" s="1">
        <v>16</v>
      </c>
      <c r="K208" s="1">
        <v>402</v>
      </c>
      <c r="L208" s="1">
        <v>1</v>
      </c>
      <c r="M208" s="1">
        <v>288</v>
      </c>
      <c r="N208" s="1">
        <v>3</v>
      </c>
      <c r="O208" t="str">
        <f t="shared" si="90"/>
        <v>Washington Redskins</v>
      </c>
      <c r="P208" t="str">
        <f t="shared" si="91"/>
        <v>New York Giants</v>
      </c>
      <c r="Q208">
        <f t="shared" si="92"/>
        <v>16</v>
      </c>
      <c r="R208">
        <f t="shared" si="93"/>
        <v>40</v>
      </c>
      <c r="S208" s="132">
        <f t="shared" si="120"/>
        <v>43808</v>
      </c>
      <c r="T208" s="83" t="str">
        <f t="shared" si="95"/>
        <v>New York Giants</v>
      </c>
      <c r="U208" s="84">
        <f t="shared" si="96"/>
        <v>40</v>
      </c>
      <c r="V208" s="83" t="str">
        <f t="shared" si="97"/>
        <v>Washington Redskins</v>
      </c>
      <c r="W208" s="84">
        <f t="shared" si="98"/>
        <v>16</v>
      </c>
      <c r="X208" s="83">
        <f t="shared" si="121"/>
        <v>56</v>
      </c>
      <c r="Y208" s="84">
        <f t="shared" si="122"/>
        <v>-24</v>
      </c>
      <c r="Z208" s="85">
        <f t="shared" si="123"/>
        <v>0.24736706655946111</v>
      </c>
      <c r="AA208" s="86">
        <f t="shared" si="124"/>
        <v>0.56152834049481448</v>
      </c>
      <c r="AB208" s="8">
        <f t="shared" si="125"/>
        <v>0.1548452475285193</v>
      </c>
      <c r="AC208" s="34">
        <f t="shared" si="126"/>
        <v>26.595900416288558</v>
      </c>
      <c r="AD208" s="18">
        <f t="shared" si="127"/>
        <v>112.27310563190403</v>
      </c>
      <c r="AE208" s="85">
        <f t="shared" si="128"/>
        <v>-4.9579594424116857E-2</v>
      </c>
      <c r="AF208" s="8">
        <f t="shared" si="129"/>
        <v>0.48760763979906063</v>
      </c>
      <c r="AG208" s="8">
        <f t="shared" si="130"/>
        <v>-3.1068037676126183E-2</v>
      </c>
      <c r="AH208" s="34">
        <f t="shared" si="131"/>
        <v>22.144151097520819</v>
      </c>
      <c r="AI208" s="18">
        <f t="shared" si="132"/>
        <v>318.83134002816695</v>
      </c>
      <c r="AJ208" s="18">
        <f t="shared" si="133"/>
        <v>4.4517493187677388</v>
      </c>
      <c r="AK208" s="18">
        <f t="shared" si="134"/>
        <v>3.7569886233739638</v>
      </c>
      <c r="AL208" s="8">
        <f t="shared" si="135"/>
        <v>0</v>
      </c>
      <c r="AM208" s="48">
        <f t="shared" si="136"/>
        <v>1</v>
      </c>
      <c r="AN208" s="48">
        <f t="shared" si="137"/>
        <v>0</v>
      </c>
      <c r="AO208" s="19">
        <f t="shared" si="138"/>
        <v>0.62225425915011279</v>
      </c>
      <c r="AP208" s="34">
        <f t="shared" si="139"/>
        <v>27.756988623373964</v>
      </c>
      <c r="AQ208" s="17">
        <f t="shared" si="140"/>
        <v>0.38720036303045574</v>
      </c>
      <c r="AR208" s="14">
        <f t="shared" si="141"/>
        <v>-0.97353395294278655</v>
      </c>
      <c r="AS208" s="48"/>
      <c r="AZ208" s="93"/>
      <c r="BA208" s="10"/>
      <c r="BB208" s="10"/>
      <c r="BC208" s="10"/>
      <c r="BD208" s="10"/>
      <c r="BE208" s="10"/>
      <c r="BG208" s="10"/>
      <c r="BH208" s="10"/>
      <c r="BI208" s="10"/>
      <c r="BK208" s="10"/>
      <c r="BL208" s="122"/>
      <c r="BM208" s="122"/>
      <c r="BN208" s="49"/>
      <c r="BO208" s="49"/>
      <c r="BP208" s="49"/>
      <c r="BQ208" s="50"/>
      <c r="BR208" s="50"/>
      <c r="BS208" s="50"/>
      <c r="BT208" s="91"/>
      <c r="BU208" s="50"/>
      <c r="BV208" s="50"/>
      <c r="BW208" s="50"/>
      <c r="BX208" s="51"/>
      <c r="BY208" s="50"/>
      <c r="BZ208" s="50"/>
      <c r="CA208" s="54"/>
      <c r="CB208" s="54"/>
      <c r="CC208" s="54"/>
      <c r="CD208" s="54"/>
      <c r="CE208" s="54"/>
      <c r="CF208" s="54"/>
      <c r="CG208" s="54"/>
      <c r="CH208" s="51"/>
      <c r="CI208" s="50"/>
      <c r="CJ208" s="50"/>
      <c r="CK208" s="49"/>
      <c r="CL208" s="49"/>
      <c r="CM208" s="49"/>
      <c r="CN208" s="66"/>
      <c r="CO208" s="66"/>
      <c r="CP208" s="66"/>
      <c r="CQ208" s="66"/>
      <c r="CR208" s="66"/>
      <c r="CS208" s="66"/>
      <c r="CT208" s="66"/>
      <c r="CU208" s="49"/>
      <c r="CV208" s="55"/>
      <c r="CW208" s="55"/>
      <c r="CX208" s="55"/>
      <c r="CY208" s="55"/>
      <c r="CZ208" s="50"/>
      <c r="DA208" s="55"/>
      <c r="DB208" s="55"/>
      <c r="DC208" s="56"/>
      <c r="DD208" s="57"/>
      <c r="DE208" s="57"/>
      <c r="DF208" s="57"/>
      <c r="DG208" s="57"/>
      <c r="DH208" s="57"/>
      <c r="DI208" s="57"/>
      <c r="DJ208" s="58"/>
      <c r="DK208" s="54"/>
      <c r="DL208" s="56"/>
      <c r="DM208" s="49"/>
      <c r="DN208" s="49"/>
      <c r="DO208" s="49"/>
      <c r="DP208" s="56"/>
      <c r="DQ208" s="56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81"/>
      <c r="EE208" s="81"/>
      <c r="EF208" s="81"/>
      <c r="EG208" s="81"/>
      <c r="EH208" s="81"/>
      <c r="EI208" s="81"/>
      <c r="EJ208" s="81"/>
      <c r="EK208" s="81"/>
      <c r="EL208" s="81"/>
      <c r="EM208" s="81"/>
      <c r="EN208" s="81"/>
      <c r="EO208" s="81"/>
      <c r="EP208" s="81"/>
      <c r="EQ208" s="81"/>
      <c r="ER208" s="81"/>
      <c r="ES208" s="81"/>
      <c r="ET208" s="81"/>
      <c r="EU208" s="81"/>
      <c r="EV208" s="81"/>
      <c r="EW208" s="81"/>
      <c r="EX208" s="81"/>
      <c r="EY208" s="81"/>
      <c r="EZ208" s="81"/>
      <c r="FA208" s="81"/>
      <c r="FB208" s="81"/>
      <c r="FC208" s="81"/>
      <c r="FD208" s="81"/>
      <c r="FE208" s="81"/>
      <c r="FF208" s="81"/>
      <c r="FG208" s="81"/>
      <c r="FH208" s="81"/>
    </row>
    <row r="209" spans="1:164">
      <c r="A209" s="2">
        <v>14</v>
      </c>
      <c r="B209" s="1" t="s">
        <v>122</v>
      </c>
      <c r="C209" s="133">
        <v>43808</v>
      </c>
      <c r="D209" s="1" t="s">
        <v>125</v>
      </c>
      <c r="E209" s="6" t="s">
        <v>87</v>
      </c>
      <c r="F209" s="1"/>
      <c r="G209" s="6" t="s">
        <v>74</v>
      </c>
      <c r="H209" s="6" t="s">
        <v>121</v>
      </c>
      <c r="I209" s="135">
        <v>27</v>
      </c>
      <c r="J209" s="1">
        <v>24</v>
      </c>
      <c r="K209" s="1">
        <v>442</v>
      </c>
      <c r="L209" s="1">
        <v>1</v>
      </c>
      <c r="M209" s="1">
        <v>321</v>
      </c>
      <c r="N209" s="1">
        <v>1</v>
      </c>
      <c r="O209" t="str">
        <f t="shared" si="90"/>
        <v>Kansas City Chiefs</v>
      </c>
      <c r="P209" t="str">
        <f t="shared" si="91"/>
        <v>Baltimore Ravens</v>
      </c>
      <c r="Q209">
        <f t="shared" si="92"/>
        <v>27</v>
      </c>
      <c r="R209">
        <f t="shared" si="93"/>
        <v>24</v>
      </c>
      <c r="S209" s="132">
        <f t="shared" si="120"/>
        <v>43808</v>
      </c>
      <c r="T209" s="83" t="str">
        <f t="shared" si="95"/>
        <v>Baltimore Ravens</v>
      </c>
      <c r="U209" s="84">
        <f t="shared" si="96"/>
        <v>24</v>
      </c>
      <c r="V209" s="83" t="str">
        <f t="shared" si="97"/>
        <v>Kansas City Chiefs</v>
      </c>
      <c r="W209" s="84">
        <f t="shared" si="98"/>
        <v>27</v>
      </c>
      <c r="X209" s="83">
        <f t="shared" si="121"/>
        <v>51</v>
      </c>
      <c r="Y209" s="84">
        <f t="shared" si="122"/>
        <v>3</v>
      </c>
      <c r="Z209" s="85">
        <f t="shared" si="123"/>
        <v>-1.2418432182437424</v>
      </c>
      <c r="AA209" s="86">
        <f t="shared" si="124"/>
        <v>0.22411530988673461</v>
      </c>
      <c r="AB209" s="8">
        <f t="shared" si="125"/>
        <v>-0.75836814942565067</v>
      </c>
      <c r="AC209" s="34">
        <f t="shared" si="126"/>
        <v>17.124962187726602</v>
      </c>
      <c r="AD209" s="18">
        <f t="shared" si="127"/>
        <v>97.516371793829379</v>
      </c>
      <c r="AE209" s="85">
        <f t="shared" si="128"/>
        <v>-2.0035435484394855</v>
      </c>
      <c r="AF209" s="8">
        <f t="shared" si="129"/>
        <v>0.1188313739121383</v>
      </c>
      <c r="AG209" s="8">
        <f t="shared" si="130"/>
        <v>-1.1808489160278843</v>
      </c>
      <c r="AH209" s="34">
        <f t="shared" si="131"/>
        <v>10.640105433193707</v>
      </c>
      <c r="AI209" s="18">
        <f t="shared" si="132"/>
        <v>178.48678283618031</v>
      </c>
      <c r="AJ209" s="18">
        <f t="shared" si="133"/>
        <v>6.4848567545328955</v>
      </c>
      <c r="AK209" s="18">
        <f t="shared" si="134"/>
        <v>5.6420033599991077</v>
      </c>
      <c r="AL209" s="8">
        <f t="shared" si="135"/>
        <v>1</v>
      </c>
      <c r="AM209" s="48">
        <f t="shared" si="136"/>
        <v>1</v>
      </c>
      <c r="AN209" s="48">
        <f t="shared" si="137"/>
        <v>1</v>
      </c>
      <c r="AO209" s="19">
        <f t="shared" si="138"/>
        <v>0.67998271671247634</v>
      </c>
      <c r="AP209" s="34">
        <f t="shared" si="139"/>
        <v>2.6420033599991077</v>
      </c>
      <c r="AQ209" s="17">
        <f t="shared" si="140"/>
        <v>0.10241106160272717</v>
      </c>
      <c r="AR209" s="14">
        <f t="shared" si="141"/>
        <v>-0.38568789773429141</v>
      </c>
      <c r="AS209" s="48"/>
      <c r="AZ209" s="93"/>
      <c r="BA209" s="10"/>
      <c r="BB209" s="10"/>
      <c r="BC209" s="10"/>
      <c r="BD209" s="10"/>
      <c r="BE209" s="10"/>
      <c r="BG209" s="10"/>
      <c r="BH209" s="10"/>
      <c r="BI209" s="10"/>
      <c r="BK209" s="10"/>
      <c r="BL209" s="122"/>
      <c r="BM209" s="122"/>
      <c r="BN209" s="49"/>
      <c r="BO209" s="49"/>
      <c r="BP209" s="49"/>
      <c r="BQ209" s="50"/>
      <c r="BR209" s="50"/>
      <c r="BS209" s="50"/>
      <c r="BT209" s="91"/>
      <c r="BU209" s="50"/>
      <c r="BV209" s="50"/>
      <c r="BW209" s="50"/>
      <c r="BX209" s="51"/>
      <c r="BY209" s="50"/>
      <c r="BZ209" s="50"/>
      <c r="CA209" s="54"/>
      <c r="CB209" s="54"/>
      <c r="CC209" s="54"/>
      <c r="CD209" s="54"/>
      <c r="CE209" s="54"/>
      <c r="CF209" s="54"/>
      <c r="CG209" s="54"/>
      <c r="CH209" s="51"/>
      <c r="CI209" s="50"/>
      <c r="CJ209" s="50"/>
      <c r="CK209" s="49"/>
      <c r="CL209" s="49"/>
      <c r="CM209" s="49"/>
      <c r="CN209" s="66"/>
      <c r="CO209" s="66"/>
      <c r="CP209" s="66"/>
      <c r="CQ209" s="66"/>
      <c r="CR209" s="66"/>
      <c r="CS209" s="66"/>
      <c r="CT209" s="66"/>
      <c r="CU209" s="49"/>
      <c r="CV209" s="55"/>
      <c r="CW209" s="55"/>
      <c r="CX209" s="55"/>
      <c r="CY209" s="55"/>
      <c r="CZ209" s="50"/>
      <c r="DA209" s="55"/>
      <c r="DB209" s="55"/>
      <c r="DC209" s="56"/>
      <c r="DD209" s="57"/>
      <c r="DE209" s="57"/>
      <c r="DF209" s="57"/>
      <c r="DG209" s="57"/>
      <c r="DH209" s="57"/>
      <c r="DI209" s="57"/>
      <c r="DJ209" s="58"/>
      <c r="DK209" s="54"/>
      <c r="DL209" s="56"/>
      <c r="DM209" s="49"/>
      <c r="DN209" s="49"/>
      <c r="DO209" s="49"/>
      <c r="DP209" s="56"/>
      <c r="DQ209" s="56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81"/>
      <c r="EE209" s="81"/>
      <c r="EF209" s="81"/>
      <c r="EG209" s="81"/>
      <c r="EH209" s="81"/>
      <c r="EI209" s="81"/>
      <c r="EJ209" s="81"/>
      <c r="EK209" s="81"/>
      <c r="EL209" s="81"/>
      <c r="EM209" s="81"/>
      <c r="EN209" s="81"/>
      <c r="EO209" s="81"/>
      <c r="EP209" s="81"/>
      <c r="EQ209" s="81"/>
      <c r="ER209" s="81"/>
      <c r="ES209" s="81"/>
      <c r="ET209" s="81"/>
      <c r="EU209" s="81"/>
      <c r="EV209" s="81"/>
      <c r="EW209" s="81"/>
      <c r="EX209" s="81"/>
      <c r="EY209" s="81"/>
      <c r="EZ209" s="81"/>
      <c r="FA209" s="81"/>
      <c r="FB209" s="81"/>
      <c r="FC209" s="81"/>
      <c r="FD209" s="81"/>
      <c r="FE209" s="81"/>
      <c r="FF209" s="81"/>
      <c r="FG209" s="81"/>
      <c r="FH209" s="81"/>
    </row>
    <row r="210" spans="1:164">
      <c r="A210" s="2">
        <v>14</v>
      </c>
      <c r="B210" s="1" t="s">
        <v>122</v>
      </c>
      <c r="C210" s="133">
        <v>43808</v>
      </c>
      <c r="D210" s="1" t="s">
        <v>125</v>
      </c>
      <c r="E210" s="6" t="s">
        <v>93</v>
      </c>
      <c r="F210" s="1" t="s">
        <v>10</v>
      </c>
      <c r="G210" s="6" t="s">
        <v>101</v>
      </c>
      <c r="H210" s="6" t="s">
        <v>121</v>
      </c>
      <c r="I210" s="135">
        <v>28</v>
      </c>
      <c r="J210" s="1">
        <v>14</v>
      </c>
      <c r="K210" s="1">
        <v>298</v>
      </c>
      <c r="L210" s="1">
        <v>2</v>
      </c>
      <c r="M210" s="1">
        <v>279</v>
      </c>
      <c r="N210" s="1">
        <v>1</v>
      </c>
      <c r="O210" t="str">
        <f t="shared" si="90"/>
        <v>Tampa Bay Buccaneers</v>
      </c>
      <c r="P210" t="str">
        <f t="shared" si="91"/>
        <v>New Orleans Saints</v>
      </c>
      <c r="Q210">
        <f t="shared" si="92"/>
        <v>14</v>
      </c>
      <c r="R210">
        <f t="shared" si="93"/>
        <v>28</v>
      </c>
      <c r="S210" s="132">
        <f t="shared" si="120"/>
        <v>43808</v>
      </c>
      <c r="T210" s="83" t="str">
        <f t="shared" si="95"/>
        <v>New Orleans Saints</v>
      </c>
      <c r="U210" s="84">
        <f t="shared" si="96"/>
        <v>28</v>
      </c>
      <c r="V210" s="83" t="str">
        <f t="shared" si="97"/>
        <v>Tampa Bay Buccaneers</v>
      </c>
      <c r="W210" s="84">
        <f t="shared" si="98"/>
        <v>14</v>
      </c>
      <c r="X210" s="83">
        <f t="shared" si="121"/>
        <v>42</v>
      </c>
      <c r="Y210" s="84">
        <f t="shared" si="122"/>
        <v>-14</v>
      </c>
      <c r="Z210" s="85">
        <f t="shared" si="123"/>
        <v>-2.7565151534179071</v>
      </c>
      <c r="AA210" s="86">
        <f t="shared" si="124"/>
        <v>5.971975164246577E-2</v>
      </c>
      <c r="AB210" s="8">
        <f t="shared" si="125"/>
        <v>-1.5571305071417267</v>
      </c>
      <c r="AC210" s="34">
        <f t="shared" si="126"/>
        <v>8.8409959488814209</v>
      </c>
      <c r="AD210" s="18">
        <f t="shared" si="127"/>
        <v>26.61532279945791</v>
      </c>
      <c r="AE210" s="85">
        <f t="shared" si="128"/>
        <v>-0.29859093403974929</v>
      </c>
      <c r="AF210" s="8">
        <f t="shared" si="129"/>
        <v>0.42590197715253969</v>
      </c>
      <c r="AG210" s="8">
        <f t="shared" si="130"/>
        <v>-0.18681720813653746</v>
      </c>
      <c r="AH210" s="34">
        <f t="shared" si="131"/>
        <v>20.585814545841377</v>
      </c>
      <c r="AI210" s="18">
        <f t="shared" si="132"/>
        <v>54.970145948657311</v>
      </c>
      <c r="AJ210" s="18">
        <f t="shared" si="133"/>
        <v>-11.744818596959956</v>
      </c>
      <c r="AK210" s="18">
        <f t="shared" si="134"/>
        <v>-11.259812095967508</v>
      </c>
      <c r="AL210" s="8">
        <f t="shared" si="135"/>
        <v>0</v>
      </c>
      <c r="AM210" s="48">
        <f t="shared" si="136"/>
        <v>0</v>
      </c>
      <c r="AN210" s="48">
        <f t="shared" si="137"/>
        <v>1</v>
      </c>
      <c r="AO210" s="19">
        <f t="shared" si="138"/>
        <v>0.17533370578240937</v>
      </c>
      <c r="AP210" s="34">
        <f t="shared" si="139"/>
        <v>2.7401879040324921</v>
      </c>
      <c r="AQ210" s="17">
        <f t="shared" si="140"/>
        <v>3.0741908383392493E-2</v>
      </c>
      <c r="AR210" s="14">
        <f t="shared" si="141"/>
        <v>-0.19277646633382017</v>
      </c>
      <c r="AS210" s="48"/>
      <c r="AZ210" s="93"/>
      <c r="BA210" s="10"/>
      <c r="BB210" s="10"/>
      <c r="BC210" s="10"/>
      <c r="BD210" s="10"/>
      <c r="BE210" s="10"/>
      <c r="BG210" s="10"/>
      <c r="BH210" s="10"/>
      <c r="BI210" s="10"/>
      <c r="BK210" s="10"/>
      <c r="BL210" s="122"/>
      <c r="BM210" s="122"/>
      <c r="BN210" s="49"/>
      <c r="BO210" s="49"/>
      <c r="BP210" s="49"/>
      <c r="BQ210" s="50"/>
      <c r="BR210" s="50"/>
      <c r="BS210" s="50"/>
      <c r="BT210" s="91"/>
      <c r="BU210" s="50"/>
      <c r="BV210" s="50"/>
      <c r="BW210" s="50"/>
      <c r="BX210" s="51"/>
      <c r="BY210" s="50"/>
      <c r="BZ210" s="50"/>
      <c r="CA210" s="54"/>
      <c r="CB210" s="54"/>
      <c r="CC210" s="54"/>
      <c r="CD210" s="54"/>
      <c r="CE210" s="54"/>
      <c r="CF210" s="54"/>
      <c r="CG210" s="54"/>
      <c r="CH210" s="51"/>
      <c r="CI210" s="50"/>
      <c r="CJ210" s="50"/>
      <c r="CK210" s="49"/>
      <c r="CL210" s="49"/>
      <c r="CM210" s="49"/>
      <c r="CN210" s="66"/>
      <c r="CO210" s="66"/>
      <c r="CP210" s="66"/>
      <c r="CQ210" s="66"/>
      <c r="CR210" s="66"/>
      <c r="CS210" s="66"/>
      <c r="CT210" s="66"/>
      <c r="CU210" s="49"/>
      <c r="CV210" s="55"/>
      <c r="CW210" s="55"/>
      <c r="CX210" s="55"/>
      <c r="CY210" s="55"/>
      <c r="CZ210" s="50"/>
      <c r="DA210" s="55"/>
      <c r="DB210" s="55"/>
      <c r="DC210" s="56"/>
      <c r="DD210" s="57"/>
      <c r="DE210" s="57"/>
      <c r="DF210" s="57"/>
      <c r="DG210" s="57"/>
      <c r="DH210" s="57"/>
      <c r="DI210" s="57"/>
      <c r="DJ210" s="58"/>
      <c r="DK210" s="54"/>
      <c r="DL210" s="56"/>
      <c r="DM210" s="49"/>
      <c r="DN210" s="49"/>
      <c r="DO210" s="49"/>
      <c r="DP210" s="56"/>
      <c r="DQ210" s="56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81"/>
      <c r="EE210" s="81"/>
      <c r="EF210" s="81"/>
      <c r="EG210" s="81"/>
      <c r="EH210" s="81"/>
      <c r="EI210" s="81"/>
      <c r="EJ210" s="81"/>
      <c r="EK210" s="81"/>
      <c r="EL210" s="81"/>
      <c r="EM210" s="81"/>
      <c r="EN210" s="81"/>
      <c r="EO210" s="81"/>
      <c r="EP210" s="81"/>
      <c r="EQ210" s="81"/>
      <c r="ER210" s="81"/>
      <c r="ES210" s="81"/>
      <c r="ET210" s="81"/>
      <c r="EU210" s="81"/>
      <c r="EV210" s="81"/>
      <c r="EW210" s="81"/>
      <c r="EX210" s="81"/>
      <c r="EY210" s="81"/>
      <c r="EZ210" s="81"/>
      <c r="FA210" s="81"/>
      <c r="FB210" s="81"/>
      <c r="FC210" s="81"/>
      <c r="FD210" s="81"/>
      <c r="FE210" s="81"/>
      <c r="FF210" s="81"/>
      <c r="FG210" s="81"/>
      <c r="FH210" s="81"/>
    </row>
    <row r="211" spans="1:164">
      <c r="A211" s="2">
        <v>14</v>
      </c>
      <c r="B211" s="1" t="s">
        <v>122</v>
      </c>
      <c r="C211" s="133">
        <v>43808</v>
      </c>
      <c r="D211" s="1" t="s">
        <v>125</v>
      </c>
      <c r="E211" s="6" t="s">
        <v>79</v>
      </c>
      <c r="F211" s="1"/>
      <c r="G211" s="6" t="s">
        <v>76</v>
      </c>
      <c r="H211" s="6" t="s">
        <v>121</v>
      </c>
      <c r="I211" s="135">
        <v>26</v>
      </c>
      <c r="J211" s="1">
        <v>20</v>
      </c>
      <c r="K211" s="1">
        <v>348</v>
      </c>
      <c r="L211" s="1">
        <v>2</v>
      </c>
      <c r="M211" s="1">
        <v>393</v>
      </c>
      <c r="N211" s="1">
        <v>1</v>
      </c>
      <c r="O211" t="str">
        <f t="shared" si="90"/>
        <v>Cleveland Browns</v>
      </c>
      <c r="P211" t="str">
        <f t="shared" si="91"/>
        <v>Carolina Panthers</v>
      </c>
      <c r="Q211">
        <f t="shared" si="92"/>
        <v>26</v>
      </c>
      <c r="R211">
        <f t="shared" si="93"/>
        <v>20</v>
      </c>
      <c r="S211" s="132">
        <f t="shared" si="120"/>
        <v>43808</v>
      </c>
      <c r="T211" s="83" t="str">
        <f t="shared" si="95"/>
        <v>Carolina Panthers</v>
      </c>
      <c r="U211" s="84">
        <f t="shared" si="96"/>
        <v>20</v>
      </c>
      <c r="V211" s="83" t="str">
        <f t="shared" si="97"/>
        <v>Cleveland Browns</v>
      </c>
      <c r="W211" s="84">
        <f t="shared" si="98"/>
        <v>26</v>
      </c>
      <c r="X211" s="83">
        <f t="shared" si="121"/>
        <v>46</v>
      </c>
      <c r="Y211" s="84">
        <f t="shared" si="122"/>
        <v>6</v>
      </c>
      <c r="Z211" s="85">
        <f t="shared" si="123"/>
        <v>-0.69221472658519878</v>
      </c>
      <c r="AA211" s="86">
        <f t="shared" si="124"/>
        <v>0.33354057752031635</v>
      </c>
      <c r="AB211" s="8">
        <f t="shared" si="125"/>
        <v>-0.43015739035434719</v>
      </c>
      <c r="AC211" s="34">
        <f t="shared" si="126"/>
        <v>20.528836720756196</v>
      </c>
      <c r="AD211" s="18">
        <f t="shared" si="127"/>
        <v>29.933627628145814</v>
      </c>
      <c r="AE211" s="85">
        <f t="shared" si="128"/>
        <v>-0.48779991565626424</v>
      </c>
      <c r="AF211" s="8">
        <f t="shared" si="129"/>
        <v>0.38041198808546156</v>
      </c>
      <c r="AG211" s="8">
        <f t="shared" si="130"/>
        <v>-0.30439893880247781</v>
      </c>
      <c r="AH211" s="34">
        <f t="shared" si="131"/>
        <v>19.409359427879533</v>
      </c>
      <c r="AI211" s="18">
        <f t="shared" si="132"/>
        <v>0.34885628543479263</v>
      </c>
      <c r="AJ211" s="18">
        <f t="shared" si="133"/>
        <v>1.1194772928766632</v>
      </c>
      <c r="AK211" s="18">
        <f t="shared" si="134"/>
        <v>0.66744118247130735</v>
      </c>
      <c r="AL211" s="8">
        <f t="shared" si="135"/>
        <v>1</v>
      </c>
      <c r="AM211" s="48">
        <f t="shared" si="136"/>
        <v>1</v>
      </c>
      <c r="AN211" s="48">
        <f t="shared" si="137"/>
        <v>1</v>
      </c>
      <c r="AO211" s="19">
        <f t="shared" si="138"/>
        <v>0.52205919268396717</v>
      </c>
      <c r="AP211" s="34">
        <f t="shared" si="139"/>
        <v>-5.3325588175286924</v>
      </c>
      <c r="AQ211" s="17">
        <f t="shared" si="140"/>
        <v>0.22842741529790123</v>
      </c>
      <c r="AR211" s="14">
        <f t="shared" si="141"/>
        <v>-0.6499743015820354</v>
      </c>
      <c r="AS211" s="48"/>
      <c r="AZ211" s="93"/>
      <c r="BA211" s="10"/>
      <c r="BB211" s="10"/>
      <c r="BC211" s="10"/>
      <c r="BD211" s="10"/>
      <c r="BE211" s="10"/>
      <c r="BG211" s="10"/>
      <c r="BH211" s="10"/>
      <c r="BI211" s="10"/>
      <c r="BK211" s="10"/>
      <c r="BL211" s="122"/>
      <c r="BM211" s="122"/>
      <c r="BN211" s="49"/>
      <c r="BO211" s="49"/>
      <c r="BP211" s="49"/>
      <c r="BQ211" s="50"/>
      <c r="BR211" s="50"/>
      <c r="BS211" s="50"/>
      <c r="BT211" s="91"/>
      <c r="BU211" s="50"/>
      <c r="BV211" s="50"/>
      <c r="BW211" s="50"/>
      <c r="BX211" s="51"/>
      <c r="BY211" s="50"/>
      <c r="BZ211" s="50"/>
      <c r="CA211" s="54"/>
      <c r="CB211" s="54"/>
      <c r="CC211" s="54"/>
      <c r="CD211" s="54"/>
      <c r="CE211" s="54"/>
      <c r="CF211" s="54"/>
      <c r="CG211" s="54"/>
      <c r="CH211" s="51"/>
      <c r="CI211" s="50"/>
      <c r="CJ211" s="50"/>
      <c r="CK211" s="49"/>
      <c r="CL211" s="49"/>
      <c r="CM211" s="49"/>
      <c r="CN211" s="66"/>
      <c r="CO211" s="66"/>
      <c r="CP211" s="66"/>
      <c r="CQ211" s="66"/>
      <c r="CR211" s="66"/>
      <c r="CS211" s="66"/>
      <c r="CT211" s="66"/>
      <c r="CU211" s="49"/>
      <c r="CV211" s="55"/>
      <c r="CW211" s="55"/>
      <c r="CX211" s="55"/>
      <c r="CY211" s="55"/>
      <c r="CZ211" s="50"/>
      <c r="DA211" s="55"/>
      <c r="DB211" s="55"/>
      <c r="DC211" s="56"/>
      <c r="DD211" s="57"/>
      <c r="DE211" s="57"/>
      <c r="DF211" s="57"/>
      <c r="DG211" s="57"/>
      <c r="DH211" s="57"/>
      <c r="DI211" s="57"/>
      <c r="DJ211" s="58"/>
      <c r="DK211" s="54"/>
      <c r="DL211" s="56"/>
      <c r="DM211" s="49"/>
      <c r="DN211" s="49"/>
      <c r="DO211" s="49"/>
      <c r="DP211" s="56"/>
      <c r="DQ211" s="56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81"/>
      <c r="EE211" s="81"/>
      <c r="EF211" s="81"/>
      <c r="EG211" s="81"/>
      <c r="EH211" s="81"/>
      <c r="EI211" s="81"/>
      <c r="EJ211" s="81"/>
      <c r="EK211" s="81"/>
      <c r="EL211" s="81"/>
      <c r="EM211" s="81"/>
      <c r="EN211" s="81"/>
      <c r="EO211" s="81"/>
      <c r="EP211" s="81"/>
      <c r="EQ211" s="81"/>
      <c r="ER211" s="81"/>
      <c r="ES211" s="81"/>
      <c r="ET211" s="81"/>
      <c r="EU211" s="81"/>
      <c r="EV211" s="81"/>
      <c r="EW211" s="81"/>
      <c r="EX211" s="81"/>
      <c r="EY211" s="81"/>
      <c r="EZ211" s="81"/>
      <c r="FA211" s="81"/>
      <c r="FB211" s="81"/>
      <c r="FC211" s="81"/>
      <c r="FD211" s="81"/>
      <c r="FE211" s="81"/>
      <c r="FF211" s="81"/>
      <c r="FG211" s="81"/>
      <c r="FH211" s="81"/>
    </row>
    <row r="212" spans="1:164">
      <c r="A212" s="2">
        <v>14</v>
      </c>
      <c r="B212" s="1" t="s">
        <v>126</v>
      </c>
      <c r="C212" s="133">
        <v>43809</v>
      </c>
      <c r="D212" s="1" t="s">
        <v>129</v>
      </c>
      <c r="E212" s="6" t="s">
        <v>100</v>
      </c>
      <c r="F212" s="1"/>
      <c r="G212" s="6" t="s">
        <v>91</v>
      </c>
      <c r="H212" s="6" t="s">
        <v>121</v>
      </c>
      <c r="I212" s="135">
        <v>21</v>
      </c>
      <c r="J212" s="1">
        <v>7</v>
      </c>
      <c r="K212" s="1">
        <v>274</v>
      </c>
      <c r="L212" s="1">
        <v>1</v>
      </c>
      <c r="M212" s="1">
        <v>276</v>
      </c>
      <c r="N212" s="1">
        <v>1</v>
      </c>
      <c r="O212" t="str">
        <f t="shared" si="90"/>
        <v>Seattle Seahawks</v>
      </c>
      <c r="P212" t="str">
        <f t="shared" si="91"/>
        <v>Minnesota Vikings</v>
      </c>
      <c r="Q212">
        <f t="shared" si="92"/>
        <v>21</v>
      </c>
      <c r="R212">
        <f t="shared" si="93"/>
        <v>7</v>
      </c>
      <c r="S212" s="132">
        <f t="shared" si="120"/>
        <v>43809</v>
      </c>
      <c r="T212" s="83" t="str">
        <f t="shared" si="95"/>
        <v>Minnesota Vikings</v>
      </c>
      <c r="U212" s="84">
        <f t="shared" si="96"/>
        <v>7</v>
      </c>
      <c r="V212" s="83" t="str">
        <f t="shared" si="97"/>
        <v>Seattle Seahawks</v>
      </c>
      <c r="W212" s="84">
        <f t="shared" si="98"/>
        <v>21</v>
      </c>
      <c r="X212" s="83">
        <f t="shared" si="121"/>
        <v>28</v>
      </c>
      <c r="Y212" s="84">
        <f t="shared" si="122"/>
        <v>14</v>
      </c>
      <c r="Z212" s="85">
        <f t="shared" si="123"/>
        <v>1.1061451651951493</v>
      </c>
      <c r="AA212" s="86">
        <f t="shared" si="124"/>
        <v>0.75140975280908706</v>
      </c>
      <c r="AB212" s="8">
        <f t="shared" si="125"/>
        <v>0.67893271722170878</v>
      </c>
      <c r="AC212" s="34">
        <f t="shared" si="126"/>
        <v>32.031212763197367</v>
      </c>
      <c r="AD212" s="18">
        <f t="shared" si="127"/>
        <v>121.68765502692848</v>
      </c>
      <c r="AE212" s="85">
        <f t="shared" si="128"/>
        <v>0.1151079315053436</v>
      </c>
      <c r="AF212" s="8">
        <f t="shared" si="129"/>
        <v>0.52874525072852485</v>
      </c>
      <c r="AG212" s="8">
        <f t="shared" si="130"/>
        <v>7.2116118969422299E-2</v>
      </c>
      <c r="AH212" s="34">
        <f t="shared" si="131"/>
        <v>23.176552376960359</v>
      </c>
      <c r="AI212" s="18">
        <f t="shared" si="132"/>
        <v>261.68084680454183</v>
      </c>
      <c r="AJ212" s="18">
        <f t="shared" si="133"/>
        <v>8.8546603862370077</v>
      </c>
      <c r="AK212" s="18">
        <f t="shared" si="134"/>
        <v>7.8391891506205686</v>
      </c>
      <c r="AL212" s="8">
        <f t="shared" si="135"/>
        <v>1</v>
      </c>
      <c r="AM212" s="48">
        <f t="shared" si="136"/>
        <v>1</v>
      </c>
      <c r="AN212" s="48">
        <f t="shared" si="137"/>
        <v>1</v>
      </c>
      <c r="AO212" s="19">
        <f t="shared" si="138"/>
        <v>0.74207936903591953</v>
      </c>
      <c r="AP212" s="34">
        <f t="shared" si="139"/>
        <v>-6.1608108493794314</v>
      </c>
      <c r="AQ212" s="17">
        <f t="shared" si="140"/>
        <v>6.6523051876909378E-2</v>
      </c>
      <c r="AR212" s="14">
        <f t="shared" si="141"/>
        <v>-0.29829907517956261</v>
      </c>
      <c r="AS212" s="48"/>
      <c r="AZ212" s="93"/>
      <c r="BA212" s="10"/>
      <c r="BB212" s="10"/>
      <c r="BC212" s="10"/>
      <c r="BD212" s="10"/>
      <c r="BE212" s="10"/>
      <c r="BG212" s="10"/>
      <c r="BH212" s="10"/>
      <c r="BI212" s="10"/>
      <c r="BK212" s="10"/>
      <c r="BL212" s="122"/>
      <c r="BM212" s="122"/>
      <c r="BN212" s="49"/>
      <c r="BO212" s="49"/>
      <c r="BP212" s="49"/>
      <c r="BQ212" s="50"/>
      <c r="BR212" s="50"/>
      <c r="BS212" s="50"/>
      <c r="BT212" s="91"/>
      <c r="BU212" s="50"/>
      <c r="BV212" s="50"/>
      <c r="BW212" s="50"/>
      <c r="BX212" s="51"/>
      <c r="BY212" s="50"/>
      <c r="BZ212" s="50"/>
      <c r="CA212" s="54"/>
      <c r="CB212" s="54"/>
      <c r="CC212" s="54"/>
      <c r="CD212" s="54"/>
      <c r="CE212" s="54"/>
      <c r="CF212" s="54"/>
      <c r="CG212" s="54"/>
      <c r="CH212" s="51"/>
      <c r="CI212" s="50"/>
      <c r="CJ212" s="50"/>
      <c r="CK212" s="49"/>
      <c r="CL212" s="49"/>
      <c r="CM212" s="49"/>
      <c r="CN212" s="66"/>
      <c r="CO212" s="66"/>
      <c r="CP212" s="66"/>
      <c r="CQ212" s="66"/>
      <c r="CR212" s="66"/>
      <c r="CS212" s="66"/>
      <c r="CT212" s="66"/>
      <c r="CU212" s="49"/>
      <c r="CV212" s="55"/>
      <c r="CW212" s="55"/>
      <c r="CX212" s="55"/>
      <c r="CY212" s="55"/>
      <c r="CZ212" s="50"/>
      <c r="DA212" s="55"/>
      <c r="DB212" s="55"/>
      <c r="DC212" s="56"/>
      <c r="DD212" s="57"/>
      <c r="DE212" s="57"/>
      <c r="DF212" s="57"/>
      <c r="DG212" s="57"/>
      <c r="DH212" s="57"/>
      <c r="DI212" s="57"/>
      <c r="DJ212" s="58"/>
      <c r="DK212" s="54"/>
      <c r="DL212" s="56"/>
      <c r="DM212" s="49"/>
      <c r="DN212" s="49"/>
      <c r="DO212" s="49"/>
      <c r="DP212" s="56"/>
      <c r="DQ212" s="56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81"/>
      <c r="EE212" s="81"/>
      <c r="EF212" s="81"/>
      <c r="EG212" s="81"/>
      <c r="EH212" s="81"/>
      <c r="EI212" s="81"/>
      <c r="EJ212" s="81"/>
      <c r="EK212" s="81"/>
      <c r="EL212" s="81"/>
      <c r="EM212" s="81"/>
      <c r="EN212" s="81"/>
      <c r="EO212" s="81"/>
      <c r="EP212" s="81"/>
      <c r="EQ212" s="81"/>
      <c r="ER212" s="81"/>
      <c r="ES212" s="81"/>
      <c r="ET212" s="81"/>
      <c r="EU212" s="81"/>
      <c r="EV212" s="81"/>
      <c r="EW212" s="81"/>
      <c r="EX212" s="81"/>
      <c r="EY212" s="81"/>
      <c r="EZ212" s="81"/>
      <c r="FA212" s="81"/>
      <c r="FB212" s="81"/>
      <c r="FC212" s="81"/>
      <c r="FD212" s="81"/>
      <c r="FE212" s="81"/>
      <c r="FF212" s="81"/>
      <c r="FG212" s="81"/>
      <c r="FH212" s="81"/>
    </row>
    <row r="213" spans="1:164">
      <c r="A213" s="2">
        <v>15</v>
      </c>
      <c r="B213" s="1" t="s">
        <v>119</v>
      </c>
      <c r="C213" s="133">
        <v>43812</v>
      </c>
      <c r="D213" s="1" t="s">
        <v>120</v>
      </c>
      <c r="E213" s="6" t="s">
        <v>88</v>
      </c>
      <c r="F213" s="1" t="s">
        <v>10</v>
      </c>
      <c r="G213" s="6" t="s">
        <v>87</v>
      </c>
      <c r="H213" s="6" t="s">
        <v>121</v>
      </c>
      <c r="I213" s="135">
        <v>29</v>
      </c>
      <c r="J213" s="1">
        <v>28</v>
      </c>
      <c r="K213" s="1">
        <v>407</v>
      </c>
      <c r="L213" s="1">
        <v>2</v>
      </c>
      <c r="M213" s="1">
        <v>294</v>
      </c>
      <c r="N213" s="1">
        <v>0</v>
      </c>
      <c r="O213" t="str">
        <f t="shared" si="90"/>
        <v>Kansas City Chiefs</v>
      </c>
      <c r="P213" t="str">
        <f t="shared" si="91"/>
        <v>Los Angeles Chargers</v>
      </c>
      <c r="Q213">
        <f t="shared" si="92"/>
        <v>28</v>
      </c>
      <c r="R213">
        <f t="shared" si="93"/>
        <v>29</v>
      </c>
      <c r="S213" s="132">
        <f t="shared" si="120"/>
        <v>43812</v>
      </c>
      <c r="T213" s="83" t="str">
        <f t="shared" si="95"/>
        <v>Los Angeles Chargers</v>
      </c>
      <c r="U213" s="84">
        <f t="shared" si="96"/>
        <v>29</v>
      </c>
      <c r="V213" s="83" t="str">
        <f t="shared" si="97"/>
        <v>Kansas City Chiefs</v>
      </c>
      <c r="W213" s="84">
        <f t="shared" si="98"/>
        <v>28</v>
      </c>
      <c r="X213" s="83">
        <f t="shared" si="121"/>
        <v>57</v>
      </c>
      <c r="Y213" s="84">
        <f t="shared" si="122"/>
        <v>-1</v>
      </c>
      <c r="Z213" s="85">
        <f t="shared" si="123"/>
        <v>-0.76097990024571338</v>
      </c>
      <c r="AA213" s="86">
        <f t="shared" si="124"/>
        <v>0.31843355707918941</v>
      </c>
      <c r="AB213" s="8">
        <f t="shared" si="125"/>
        <v>-0.47208360528381499</v>
      </c>
      <c r="AC213" s="34">
        <f t="shared" si="126"/>
        <v>20.094019849826818</v>
      </c>
      <c r="AD213" s="18">
        <f t="shared" si="127"/>
        <v>62.504522134932365</v>
      </c>
      <c r="AE213" s="85">
        <f t="shared" si="128"/>
        <v>-1.597768466615709</v>
      </c>
      <c r="AF213" s="8">
        <f t="shared" si="129"/>
        <v>0.16829373355605984</v>
      </c>
      <c r="AG213" s="8">
        <f t="shared" si="130"/>
        <v>-0.96092979773595766</v>
      </c>
      <c r="AH213" s="34">
        <f t="shared" si="131"/>
        <v>12.840489547178665</v>
      </c>
      <c r="AI213" s="18">
        <f t="shared" si="132"/>
        <v>261.12977807484202</v>
      </c>
      <c r="AJ213" s="18">
        <f t="shared" si="133"/>
        <v>7.2535303026481532</v>
      </c>
      <c r="AK213" s="18">
        <f t="shared" si="134"/>
        <v>6.3546862907493384</v>
      </c>
      <c r="AL213" s="8">
        <f t="shared" si="135"/>
        <v>0</v>
      </c>
      <c r="AM213" s="48">
        <f t="shared" si="136"/>
        <v>1</v>
      </c>
      <c r="AN213" s="48">
        <f t="shared" si="137"/>
        <v>0</v>
      </c>
      <c r="AO213" s="19">
        <f t="shared" si="138"/>
        <v>0.70080696361755512</v>
      </c>
      <c r="AP213" s="34">
        <f t="shared" si="139"/>
        <v>7.3546862907493384</v>
      </c>
      <c r="AQ213" s="17">
        <f t="shared" si="140"/>
        <v>0.49113040025485721</v>
      </c>
      <c r="AR213" s="14">
        <f t="shared" si="141"/>
        <v>-1.2066663072755062</v>
      </c>
      <c r="AS213" s="48"/>
      <c r="AZ213" s="93"/>
      <c r="BA213" s="10"/>
      <c r="BB213" s="10"/>
      <c r="BC213" s="10"/>
      <c r="BD213" s="10"/>
      <c r="BE213" s="10"/>
      <c r="BG213" s="10"/>
      <c r="BH213" s="10"/>
      <c r="BI213" s="10"/>
      <c r="BK213" s="10"/>
      <c r="BL213" s="122"/>
      <c r="BM213" s="122"/>
      <c r="BN213" s="49"/>
      <c r="BO213" s="49"/>
      <c r="BP213" s="49"/>
      <c r="BQ213" s="50"/>
      <c r="BR213" s="50"/>
      <c r="BS213" s="50"/>
      <c r="BT213" s="91"/>
      <c r="BU213" s="50"/>
      <c r="BV213" s="50"/>
      <c r="BW213" s="50"/>
      <c r="BX213" s="51"/>
      <c r="BY213" s="50"/>
      <c r="BZ213" s="50"/>
      <c r="CA213" s="54"/>
      <c r="CB213" s="54"/>
      <c r="CC213" s="54"/>
      <c r="CD213" s="54"/>
      <c r="CE213" s="54"/>
      <c r="CF213" s="54"/>
      <c r="CG213" s="54"/>
      <c r="CH213" s="51"/>
      <c r="CI213" s="50"/>
      <c r="CJ213" s="50"/>
      <c r="CK213" s="49"/>
      <c r="CL213" s="49"/>
      <c r="CM213" s="49"/>
      <c r="CN213" s="66"/>
      <c r="CO213" s="66"/>
      <c r="CP213" s="66"/>
      <c r="CQ213" s="66"/>
      <c r="CR213" s="66"/>
      <c r="CS213" s="66"/>
      <c r="CT213" s="66"/>
      <c r="CU213" s="49"/>
      <c r="CV213" s="55"/>
      <c r="CW213" s="55"/>
      <c r="CX213" s="55"/>
      <c r="CY213" s="55"/>
      <c r="CZ213" s="50"/>
      <c r="DA213" s="55"/>
      <c r="DB213" s="55"/>
      <c r="DC213" s="56"/>
      <c r="DD213" s="57"/>
      <c r="DE213" s="57"/>
      <c r="DF213" s="57"/>
      <c r="DG213" s="57"/>
      <c r="DH213" s="57"/>
      <c r="DI213" s="57"/>
      <c r="DJ213" s="58"/>
      <c r="DK213" s="54"/>
      <c r="DL213" s="56"/>
      <c r="DM213" s="49"/>
      <c r="DN213" s="49"/>
      <c r="DO213" s="49"/>
      <c r="DP213" s="56"/>
      <c r="DQ213" s="56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81"/>
      <c r="EE213" s="81"/>
      <c r="EF213" s="81"/>
      <c r="EG213" s="81"/>
      <c r="EH213" s="81"/>
      <c r="EI213" s="81"/>
      <c r="EJ213" s="81"/>
      <c r="EK213" s="81"/>
      <c r="EL213" s="81"/>
      <c r="EM213" s="81"/>
      <c r="EN213" s="81"/>
      <c r="EO213" s="81"/>
      <c r="EP213" s="81"/>
      <c r="EQ213" s="81"/>
      <c r="ER213" s="81"/>
      <c r="ES213" s="81"/>
      <c r="ET213" s="81"/>
      <c r="EU213" s="81"/>
      <c r="EV213" s="81"/>
      <c r="EW213" s="81"/>
      <c r="EX213" s="81"/>
      <c r="EY213" s="81"/>
      <c r="EZ213" s="81"/>
      <c r="FA213" s="81"/>
      <c r="FB213" s="81"/>
      <c r="FC213" s="81"/>
      <c r="FD213" s="81"/>
      <c r="FE213" s="81"/>
      <c r="FF213" s="81"/>
      <c r="FG213" s="81"/>
      <c r="FH213" s="81"/>
    </row>
    <row r="214" spans="1:164">
      <c r="A214" s="2">
        <v>15</v>
      </c>
      <c r="B214" s="1" t="s">
        <v>133</v>
      </c>
      <c r="C214" s="133">
        <v>43814</v>
      </c>
      <c r="D214" s="1" t="s">
        <v>120</v>
      </c>
      <c r="E214" s="6" t="s">
        <v>79</v>
      </c>
      <c r="F214" s="1" t="s">
        <v>10</v>
      </c>
      <c r="G214" s="6" t="s">
        <v>81</v>
      </c>
      <c r="H214" s="6" t="s">
        <v>121</v>
      </c>
      <c r="I214" s="135">
        <v>17</v>
      </c>
      <c r="J214" s="1">
        <v>16</v>
      </c>
      <c r="K214" s="1">
        <v>309</v>
      </c>
      <c r="L214" s="1">
        <v>2</v>
      </c>
      <c r="M214" s="1">
        <v>270</v>
      </c>
      <c r="N214" s="1">
        <v>2</v>
      </c>
      <c r="O214" t="str">
        <f t="shared" si="90"/>
        <v>Denver Broncos</v>
      </c>
      <c r="P214" t="str">
        <f t="shared" si="91"/>
        <v>Cleveland Browns</v>
      </c>
      <c r="Q214">
        <f t="shared" si="92"/>
        <v>16</v>
      </c>
      <c r="R214">
        <f t="shared" si="93"/>
        <v>17</v>
      </c>
      <c r="S214" s="132">
        <f t="shared" si="120"/>
        <v>43814</v>
      </c>
      <c r="T214" s="83" t="str">
        <f t="shared" si="95"/>
        <v>Cleveland Browns</v>
      </c>
      <c r="U214" s="84">
        <f t="shared" si="96"/>
        <v>17</v>
      </c>
      <c r="V214" s="83" t="str">
        <f t="shared" si="97"/>
        <v>Denver Broncos</v>
      </c>
      <c r="W214" s="84">
        <f t="shared" si="98"/>
        <v>16</v>
      </c>
      <c r="X214" s="83">
        <f t="shared" si="121"/>
        <v>33</v>
      </c>
      <c r="Y214" s="84">
        <f t="shared" si="122"/>
        <v>-1</v>
      </c>
      <c r="Z214" s="85">
        <f t="shared" si="123"/>
        <v>0.65106877238069161</v>
      </c>
      <c r="AA214" s="86">
        <f t="shared" si="124"/>
        <v>0.65725126765489517</v>
      </c>
      <c r="AB214" s="8">
        <f t="shared" si="125"/>
        <v>0.4049728543939396</v>
      </c>
      <c r="AC214" s="34">
        <f t="shared" si="126"/>
        <v>29.189974399195002</v>
      </c>
      <c r="AD214" s="18">
        <f t="shared" si="127"/>
        <v>173.97542465141956</v>
      </c>
      <c r="AE214" s="85">
        <f t="shared" si="128"/>
        <v>-6.9191948993811869E-2</v>
      </c>
      <c r="AF214" s="8">
        <f t="shared" si="129"/>
        <v>0.48270891066253452</v>
      </c>
      <c r="AG214" s="8">
        <f t="shared" si="130"/>
        <v>-4.3355912542280967E-2</v>
      </c>
      <c r="AH214" s="34">
        <f t="shared" si="131"/>
        <v>22.021205694410249</v>
      </c>
      <c r="AI214" s="18">
        <f t="shared" si="132"/>
        <v>25.212506625577905</v>
      </c>
      <c r="AJ214" s="18">
        <f t="shared" si="133"/>
        <v>7.1687687047847533</v>
      </c>
      <c r="AK214" s="18">
        <f t="shared" si="134"/>
        <v>6.2760987757652753</v>
      </c>
      <c r="AL214" s="8">
        <f t="shared" si="135"/>
        <v>0</v>
      </c>
      <c r="AM214" s="48">
        <f t="shared" si="136"/>
        <v>1</v>
      </c>
      <c r="AN214" s="48">
        <f t="shared" si="137"/>
        <v>0</v>
      </c>
      <c r="AO214" s="19">
        <f t="shared" si="138"/>
        <v>0.69854101965783</v>
      </c>
      <c r="AP214" s="34">
        <f t="shared" si="139"/>
        <v>7.2760987757652753</v>
      </c>
      <c r="AQ214" s="17">
        <f t="shared" si="140"/>
        <v>0.48795955614460085</v>
      </c>
      <c r="AR214" s="14">
        <f t="shared" si="141"/>
        <v>-1.1991213240039018</v>
      </c>
      <c r="AS214" s="48"/>
      <c r="AZ214" s="93"/>
      <c r="BA214" s="10"/>
      <c r="BB214" s="10"/>
      <c r="BC214" s="10"/>
      <c r="BD214" s="10"/>
      <c r="BE214" s="10"/>
      <c r="BG214" s="10"/>
      <c r="BH214" s="10"/>
      <c r="BI214" s="10"/>
      <c r="BK214" s="10"/>
      <c r="BL214" s="122"/>
      <c r="BM214" s="122"/>
      <c r="BN214" s="49"/>
      <c r="BO214" s="49"/>
      <c r="BP214" s="49"/>
      <c r="BQ214" s="50"/>
      <c r="BR214" s="50"/>
      <c r="BS214" s="50"/>
      <c r="BT214" s="91"/>
      <c r="BU214" s="50"/>
      <c r="BV214" s="50"/>
      <c r="BW214" s="50"/>
      <c r="BX214" s="51"/>
      <c r="BY214" s="50"/>
      <c r="BZ214" s="50"/>
      <c r="CA214" s="54"/>
      <c r="CB214" s="54"/>
      <c r="CC214" s="54"/>
      <c r="CD214" s="54"/>
      <c r="CE214" s="54"/>
      <c r="CF214" s="54"/>
      <c r="CG214" s="54"/>
      <c r="CH214" s="51"/>
      <c r="CI214" s="50"/>
      <c r="CJ214" s="50"/>
      <c r="CK214" s="49"/>
      <c r="CL214" s="49"/>
      <c r="CM214" s="49"/>
      <c r="CN214" s="66"/>
      <c r="CO214" s="66"/>
      <c r="CP214" s="66"/>
      <c r="CQ214" s="66"/>
      <c r="CR214" s="66"/>
      <c r="CS214" s="66"/>
      <c r="CT214" s="66"/>
      <c r="CU214" s="49"/>
      <c r="CV214" s="55"/>
      <c r="CW214" s="55"/>
      <c r="CX214" s="55"/>
      <c r="CY214" s="55"/>
      <c r="CZ214" s="50"/>
      <c r="DA214" s="55"/>
      <c r="DB214" s="55"/>
      <c r="DC214" s="56"/>
      <c r="DD214" s="57"/>
      <c r="DE214" s="57"/>
      <c r="DF214" s="57"/>
      <c r="DG214" s="57"/>
      <c r="DH214" s="57"/>
      <c r="DI214" s="57"/>
      <c r="DJ214" s="58"/>
      <c r="DK214" s="54"/>
      <c r="DL214" s="56"/>
      <c r="DM214" s="49"/>
      <c r="DN214" s="49"/>
      <c r="DO214" s="49"/>
      <c r="DP214" s="56"/>
      <c r="DQ214" s="56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81"/>
      <c r="EE214" s="81"/>
      <c r="EF214" s="81"/>
      <c r="EG214" s="81"/>
      <c r="EH214" s="81"/>
      <c r="EI214" s="81"/>
      <c r="EJ214" s="81"/>
      <c r="EK214" s="81"/>
      <c r="EL214" s="81"/>
      <c r="EM214" s="81"/>
      <c r="EN214" s="81"/>
      <c r="EO214" s="81"/>
      <c r="EP214" s="81"/>
      <c r="EQ214" s="81"/>
      <c r="ER214" s="81"/>
      <c r="ES214" s="81"/>
      <c r="ET214" s="81"/>
      <c r="EU214" s="81"/>
      <c r="EV214" s="81"/>
      <c r="EW214" s="81"/>
      <c r="EX214" s="81"/>
      <c r="EY214" s="81"/>
      <c r="EZ214" s="81"/>
      <c r="FA214" s="81"/>
      <c r="FB214" s="81"/>
      <c r="FC214" s="81"/>
      <c r="FD214" s="81"/>
      <c r="FE214" s="81"/>
      <c r="FF214" s="81"/>
      <c r="FG214" s="81"/>
      <c r="FH214" s="81"/>
    </row>
    <row r="215" spans="1:164">
      <c r="A215" s="2">
        <v>15</v>
      </c>
      <c r="B215" s="1" t="s">
        <v>133</v>
      </c>
      <c r="C215" s="133">
        <v>43814</v>
      </c>
      <c r="D215" s="1" t="s">
        <v>131</v>
      </c>
      <c r="E215" s="6" t="s">
        <v>84</v>
      </c>
      <c r="F215" s="1" t="s">
        <v>10</v>
      </c>
      <c r="G215" s="6" t="s">
        <v>95</v>
      </c>
      <c r="H215" s="6" t="s">
        <v>121</v>
      </c>
      <c r="I215" s="135">
        <v>29</v>
      </c>
      <c r="J215" s="1">
        <v>22</v>
      </c>
      <c r="K215" s="1">
        <v>286</v>
      </c>
      <c r="L215" s="1">
        <v>0</v>
      </c>
      <c r="M215" s="1">
        <v>318</v>
      </c>
      <c r="N215" s="1">
        <v>1</v>
      </c>
      <c r="O215" t="str">
        <f t="shared" si="90"/>
        <v>New York Jets</v>
      </c>
      <c r="P215" t="str">
        <f t="shared" si="91"/>
        <v>Houston Texans</v>
      </c>
      <c r="Q215">
        <f t="shared" si="92"/>
        <v>22</v>
      </c>
      <c r="R215">
        <f t="shared" si="93"/>
        <v>29</v>
      </c>
      <c r="S215" s="132">
        <f t="shared" si="120"/>
        <v>43814</v>
      </c>
      <c r="T215" s="83" t="str">
        <f t="shared" si="95"/>
        <v>Houston Texans</v>
      </c>
      <c r="U215" s="84">
        <f t="shared" si="96"/>
        <v>29</v>
      </c>
      <c r="V215" s="83" t="str">
        <f t="shared" si="97"/>
        <v>New York Jets</v>
      </c>
      <c r="W215" s="84">
        <f t="shared" si="98"/>
        <v>22</v>
      </c>
      <c r="X215" s="83">
        <f t="shared" si="121"/>
        <v>51</v>
      </c>
      <c r="Y215" s="84">
        <f t="shared" si="122"/>
        <v>-7</v>
      </c>
      <c r="Z215" s="85">
        <f t="shared" si="123"/>
        <v>-0.58207473107234398</v>
      </c>
      <c r="AA215" s="86">
        <f t="shared" si="124"/>
        <v>0.35845533792561912</v>
      </c>
      <c r="AB215" s="8">
        <f t="shared" si="125"/>
        <v>-0.36259067676125267</v>
      </c>
      <c r="AC215" s="34">
        <f t="shared" si="126"/>
        <v>21.229571261972364</v>
      </c>
      <c r="AD215" s="18">
        <f t="shared" si="127"/>
        <v>0.59356044037885614</v>
      </c>
      <c r="AE215" s="85">
        <f t="shared" si="128"/>
        <v>1.0205483538723374</v>
      </c>
      <c r="AF215" s="8">
        <f t="shared" si="129"/>
        <v>0.7350793983899121</v>
      </c>
      <c r="AG215" s="8">
        <f t="shared" si="130"/>
        <v>0.62824843850342926</v>
      </c>
      <c r="AH215" s="34">
        <f t="shared" si="131"/>
        <v>28.740892261007438</v>
      </c>
      <c r="AI215" s="18">
        <f t="shared" si="132"/>
        <v>6.7136820405837405E-2</v>
      </c>
      <c r="AJ215" s="18">
        <f t="shared" si="133"/>
        <v>-7.5113209990350747</v>
      </c>
      <c r="AK215" s="18">
        <f t="shared" si="134"/>
        <v>-7.3346848650239975</v>
      </c>
      <c r="AL215" s="8">
        <f t="shared" si="135"/>
        <v>0</v>
      </c>
      <c r="AM215" s="48">
        <f t="shared" si="136"/>
        <v>0</v>
      </c>
      <c r="AN215" s="48">
        <f t="shared" si="137"/>
        <v>1</v>
      </c>
      <c r="AO215" s="19">
        <f t="shared" si="138"/>
        <v>0.27160956103591594</v>
      </c>
      <c r="AP215" s="34">
        <f t="shared" si="139"/>
        <v>-0.33468486502399752</v>
      </c>
      <c r="AQ215" s="17">
        <f t="shared" si="140"/>
        <v>7.3771753646122942E-2</v>
      </c>
      <c r="AR215" s="14">
        <f t="shared" si="141"/>
        <v>-0.31691805729379391</v>
      </c>
      <c r="AS215" s="48"/>
      <c r="AZ215" s="93"/>
      <c r="BA215" s="10"/>
      <c r="BB215" s="10"/>
      <c r="BC215" s="10"/>
      <c r="BD215" s="10"/>
      <c r="BE215" s="10"/>
      <c r="BG215" s="10"/>
      <c r="BH215" s="10"/>
      <c r="BI215" s="10"/>
      <c r="BK215" s="10"/>
      <c r="BL215" s="122"/>
      <c r="BM215" s="122"/>
      <c r="BN215" s="49"/>
      <c r="BO215" s="49"/>
      <c r="BP215" s="49"/>
      <c r="BQ215" s="50"/>
      <c r="BR215" s="50"/>
      <c r="BS215" s="50"/>
      <c r="BT215" s="91"/>
      <c r="BU215" s="50"/>
      <c r="BV215" s="50"/>
      <c r="BW215" s="50"/>
      <c r="BX215" s="51"/>
      <c r="BY215" s="50"/>
      <c r="BZ215" s="50"/>
      <c r="CA215" s="54"/>
      <c r="CB215" s="54"/>
      <c r="CC215" s="54"/>
      <c r="CD215" s="54"/>
      <c r="CE215" s="54"/>
      <c r="CF215" s="54"/>
      <c r="CG215" s="54"/>
      <c r="CH215" s="51"/>
      <c r="CI215" s="50"/>
      <c r="CJ215" s="50"/>
      <c r="CK215" s="49"/>
      <c r="CL215" s="49"/>
      <c r="CM215" s="49"/>
      <c r="CN215" s="66"/>
      <c r="CO215" s="66"/>
      <c r="CP215" s="66"/>
      <c r="CQ215" s="66"/>
      <c r="CR215" s="66"/>
      <c r="CS215" s="66"/>
      <c r="CT215" s="66"/>
      <c r="CU215" s="49"/>
      <c r="CV215" s="55"/>
      <c r="CW215" s="55"/>
      <c r="CX215" s="55"/>
      <c r="CY215" s="55"/>
      <c r="CZ215" s="50"/>
      <c r="DA215" s="55"/>
      <c r="DB215" s="55"/>
      <c r="DC215" s="56"/>
      <c r="DD215" s="57"/>
      <c r="DE215" s="57"/>
      <c r="DF215" s="57"/>
      <c r="DG215" s="57"/>
      <c r="DH215" s="57"/>
      <c r="DI215" s="57"/>
      <c r="DJ215" s="58"/>
      <c r="DK215" s="54"/>
      <c r="DL215" s="56"/>
      <c r="DM215" s="49"/>
      <c r="DN215" s="49"/>
      <c r="DO215" s="49"/>
      <c r="DP215" s="56"/>
      <c r="DQ215" s="56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81"/>
      <c r="EE215" s="81"/>
      <c r="EF215" s="81"/>
      <c r="EG215" s="81"/>
      <c r="EH215" s="81"/>
      <c r="EI215" s="81"/>
      <c r="EJ215" s="81"/>
      <c r="EK215" s="81"/>
      <c r="EL215" s="81"/>
      <c r="EM215" s="81"/>
      <c r="EN215" s="81"/>
      <c r="EO215" s="81"/>
      <c r="EP215" s="81"/>
      <c r="EQ215" s="81"/>
      <c r="ER215" s="81"/>
      <c r="ES215" s="81"/>
      <c r="ET215" s="81"/>
      <c r="EU215" s="81"/>
      <c r="EV215" s="81"/>
      <c r="EW215" s="81"/>
      <c r="EX215" s="81"/>
      <c r="EY215" s="81"/>
      <c r="EZ215" s="81"/>
      <c r="FA215" s="81"/>
      <c r="FB215" s="81"/>
      <c r="FC215" s="81"/>
      <c r="FD215" s="81"/>
      <c r="FE215" s="81"/>
      <c r="FF215" s="81"/>
      <c r="FG215" s="81"/>
      <c r="FH215" s="81"/>
    </row>
    <row r="216" spans="1:164">
      <c r="A216" s="2">
        <v>15</v>
      </c>
      <c r="B216" s="1" t="s">
        <v>122</v>
      </c>
      <c r="C216" s="133">
        <v>43815</v>
      </c>
      <c r="D216" s="1" t="s">
        <v>120</v>
      </c>
      <c r="E216" s="6" t="s">
        <v>97</v>
      </c>
      <c r="F216" s="1" t="s">
        <v>10</v>
      </c>
      <c r="G216" s="6" t="s">
        <v>89</v>
      </c>
      <c r="H216" s="6" t="s">
        <v>121</v>
      </c>
      <c r="I216" s="135">
        <v>30</v>
      </c>
      <c r="J216" s="1">
        <v>23</v>
      </c>
      <c r="K216" s="1">
        <v>381</v>
      </c>
      <c r="L216" s="1">
        <v>1</v>
      </c>
      <c r="M216" s="1">
        <v>407</v>
      </c>
      <c r="N216" s="1">
        <v>3</v>
      </c>
      <c r="O216" t="str">
        <f t="shared" si="90"/>
        <v>Los Angeles Rams</v>
      </c>
      <c r="P216" t="str">
        <f t="shared" si="91"/>
        <v>Philadelphia Eagles</v>
      </c>
      <c r="Q216">
        <f t="shared" si="92"/>
        <v>23</v>
      </c>
      <c r="R216">
        <f t="shared" si="93"/>
        <v>30</v>
      </c>
      <c r="S216" s="132">
        <f t="shared" si="120"/>
        <v>43815</v>
      </c>
      <c r="T216" s="83" t="str">
        <f t="shared" si="95"/>
        <v>Philadelphia Eagles</v>
      </c>
      <c r="U216" s="84">
        <f t="shared" si="96"/>
        <v>30</v>
      </c>
      <c r="V216" s="83" t="str">
        <f t="shared" si="97"/>
        <v>Los Angeles Rams</v>
      </c>
      <c r="W216" s="84">
        <f t="shared" si="98"/>
        <v>23</v>
      </c>
      <c r="X216" s="83">
        <f t="shared" si="121"/>
        <v>53</v>
      </c>
      <c r="Y216" s="84">
        <f t="shared" si="122"/>
        <v>-7</v>
      </c>
      <c r="Z216" s="85">
        <f t="shared" si="123"/>
        <v>1.6669673163632917</v>
      </c>
      <c r="AA216" s="86">
        <f t="shared" si="124"/>
        <v>0.84117106673123732</v>
      </c>
      <c r="AB216" s="8">
        <f t="shared" si="125"/>
        <v>0.99928248736931891</v>
      </c>
      <c r="AC216" s="34">
        <f t="shared" si="126"/>
        <v>35.353560962119268</v>
      </c>
      <c r="AD216" s="18">
        <f t="shared" si="127"/>
        <v>152.61046844479714</v>
      </c>
      <c r="AE216" s="85">
        <f t="shared" si="128"/>
        <v>-0.21397630350213559</v>
      </c>
      <c r="AF216" s="8">
        <f t="shared" si="129"/>
        <v>0.446709099932808</v>
      </c>
      <c r="AG216" s="8">
        <f t="shared" si="130"/>
        <v>-0.1339802398402366</v>
      </c>
      <c r="AH216" s="34">
        <f t="shared" si="131"/>
        <v>21.114470838087776</v>
      </c>
      <c r="AI216" s="18">
        <f t="shared" si="132"/>
        <v>78.952628487192555</v>
      </c>
      <c r="AJ216" s="18">
        <f t="shared" si="133"/>
        <v>14.239090124031492</v>
      </c>
      <c r="AK216" s="18">
        <f t="shared" si="134"/>
        <v>12.831413971364206</v>
      </c>
      <c r="AL216" s="8">
        <f t="shared" si="135"/>
        <v>0</v>
      </c>
      <c r="AM216" s="48">
        <f t="shared" si="136"/>
        <v>1</v>
      </c>
      <c r="AN216" s="48">
        <f t="shared" si="137"/>
        <v>0</v>
      </c>
      <c r="AO216" s="19">
        <f t="shared" si="138"/>
        <v>0.8562362729275812</v>
      </c>
      <c r="AP216" s="34">
        <f t="shared" si="139"/>
        <v>19.831413971364206</v>
      </c>
      <c r="AQ216" s="17">
        <f t="shared" si="140"/>
        <v>0.73314055507691533</v>
      </c>
      <c r="AR216" s="14">
        <f t="shared" si="141"/>
        <v>-1.9395841111861167</v>
      </c>
      <c r="AS216" s="48"/>
      <c r="AZ216" s="93"/>
      <c r="BA216" s="10"/>
      <c r="BB216" s="10"/>
      <c r="BC216" s="10"/>
      <c r="BD216" s="10"/>
      <c r="BE216" s="10"/>
      <c r="BG216" s="10"/>
      <c r="BH216" s="10"/>
      <c r="BI216" s="10"/>
      <c r="BK216" s="10"/>
      <c r="BL216" s="122"/>
      <c r="BM216" s="122"/>
      <c r="BN216" s="49"/>
      <c r="BO216" s="49"/>
      <c r="BP216" s="49"/>
      <c r="BQ216" s="50"/>
      <c r="BR216" s="50"/>
      <c r="BS216" s="50"/>
      <c r="BT216" s="91"/>
      <c r="BU216" s="50"/>
      <c r="BV216" s="50"/>
      <c r="BW216" s="50"/>
      <c r="BX216" s="51"/>
      <c r="BY216" s="50"/>
      <c r="BZ216" s="50"/>
      <c r="CA216" s="54"/>
      <c r="CB216" s="54"/>
      <c r="CC216" s="54"/>
      <c r="CD216" s="54"/>
      <c r="CE216" s="54"/>
      <c r="CF216" s="54"/>
      <c r="CG216" s="54"/>
      <c r="CH216" s="51"/>
      <c r="CI216" s="50"/>
      <c r="CJ216" s="50"/>
      <c r="CK216" s="49"/>
      <c r="CL216" s="49"/>
      <c r="CM216" s="49"/>
      <c r="CN216" s="66"/>
      <c r="CO216" s="66"/>
      <c r="CP216" s="66"/>
      <c r="CQ216" s="66"/>
      <c r="CR216" s="66"/>
      <c r="CS216" s="66"/>
      <c r="CT216" s="66"/>
      <c r="CU216" s="49"/>
      <c r="CV216" s="55"/>
      <c r="CW216" s="55"/>
      <c r="CX216" s="55"/>
      <c r="CY216" s="55"/>
      <c r="CZ216" s="50"/>
      <c r="DA216" s="55"/>
      <c r="DB216" s="55"/>
      <c r="DC216" s="56"/>
      <c r="DD216" s="57"/>
      <c r="DE216" s="57"/>
      <c r="DF216" s="57"/>
      <c r="DG216" s="57"/>
      <c r="DH216" s="57"/>
      <c r="DI216" s="57"/>
      <c r="DJ216" s="58"/>
      <c r="DK216" s="54"/>
      <c r="DL216" s="56"/>
      <c r="DM216" s="49"/>
      <c r="DN216" s="49"/>
      <c r="DO216" s="49"/>
      <c r="DP216" s="56"/>
      <c r="DQ216" s="56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81"/>
      <c r="EE216" s="81"/>
      <c r="EF216" s="81"/>
      <c r="EG216" s="81"/>
      <c r="EH216" s="81"/>
      <c r="EI216" s="81"/>
      <c r="EJ216" s="81"/>
      <c r="EK216" s="81"/>
      <c r="EL216" s="81"/>
      <c r="EM216" s="81"/>
      <c r="EN216" s="81"/>
      <c r="EO216" s="81"/>
      <c r="EP216" s="81"/>
      <c r="EQ216" s="81"/>
      <c r="ER216" s="81"/>
      <c r="ES216" s="81"/>
      <c r="ET216" s="81"/>
      <c r="EU216" s="81"/>
      <c r="EV216" s="81"/>
      <c r="EW216" s="81"/>
      <c r="EX216" s="81"/>
      <c r="EY216" s="81"/>
      <c r="EZ216" s="81"/>
      <c r="FA216" s="81"/>
      <c r="FB216" s="81"/>
      <c r="FC216" s="81"/>
      <c r="FD216" s="81"/>
      <c r="FE216" s="81"/>
      <c r="FF216" s="81"/>
      <c r="FG216" s="81"/>
      <c r="FH216" s="81"/>
    </row>
    <row r="217" spans="1:164">
      <c r="A217" s="2">
        <v>15</v>
      </c>
      <c r="B217" s="1" t="s">
        <v>122</v>
      </c>
      <c r="C217" s="133">
        <v>43815</v>
      </c>
      <c r="D217" s="1" t="s">
        <v>123</v>
      </c>
      <c r="E217" s="6" t="s">
        <v>98</v>
      </c>
      <c r="F217" s="1"/>
      <c r="G217" s="6" t="s">
        <v>92</v>
      </c>
      <c r="H217" s="6" t="s">
        <v>121</v>
      </c>
      <c r="I217" s="135">
        <v>17</v>
      </c>
      <c r="J217" s="1">
        <v>10</v>
      </c>
      <c r="K217" s="1">
        <v>376</v>
      </c>
      <c r="L217" s="1">
        <v>2</v>
      </c>
      <c r="M217" s="1">
        <v>368</v>
      </c>
      <c r="N217" s="1">
        <v>1</v>
      </c>
      <c r="O217" t="str">
        <f t="shared" si="90"/>
        <v>Pittsburgh Steelers</v>
      </c>
      <c r="P217" t="str">
        <f t="shared" si="91"/>
        <v>New England Patriots</v>
      </c>
      <c r="Q217">
        <f t="shared" si="92"/>
        <v>17</v>
      </c>
      <c r="R217">
        <f t="shared" si="93"/>
        <v>10</v>
      </c>
      <c r="S217" s="132">
        <f t="shared" si="120"/>
        <v>43815</v>
      </c>
      <c r="T217" s="83" t="str">
        <f t="shared" si="95"/>
        <v>New England Patriots</v>
      </c>
      <c r="U217" s="84">
        <f t="shared" si="96"/>
        <v>10</v>
      </c>
      <c r="V217" s="83" t="str">
        <f t="shared" si="97"/>
        <v>Pittsburgh Steelers</v>
      </c>
      <c r="W217" s="84">
        <f t="shared" si="98"/>
        <v>17</v>
      </c>
      <c r="X217" s="83">
        <f t="shared" si="121"/>
        <v>27</v>
      </c>
      <c r="Y217" s="84">
        <f t="shared" si="122"/>
        <v>7</v>
      </c>
      <c r="Z217" s="85">
        <f t="shared" si="123"/>
        <v>0.35921062715704366</v>
      </c>
      <c r="AA217" s="86">
        <f t="shared" si="124"/>
        <v>0.5888493357311958</v>
      </c>
      <c r="AB217" s="8">
        <f t="shared" si="125"/>
        <v>0.22458603666900717</v>
      </c>
      <c r="AC217" s="34">
        <f t="shared" si="126"/>
        <v>27.319182299979403</v>
      </c>
      <c r="AD217" s="18">
        <f t="shared" si="127"/>
        <v>106.48552334020819</v>
      </c>
      <c r="AE217" s="85">
        <f t="shared" si="128"/>
        <v>0.2517997850514917</v>
      </c>
      <c r="AF217" s="8">
        <f t="shared" si="129"/>
        <v>0.56261943964223915</v>
      </c>
      <c r="AG217" s="8">
        <f t="shared" si="130"/>
        <v>0.15761381009905867</v>
      </c>
      <c r="AH217" s="34">
        <f t="shared" si="131"/>
        <v>24.031993062632434</v>
      </c>
      <c r="AI217" s="18">
        <f t="shared" si="132"/>
        <v>196.89682930976477</v>
      </c>
      <c r="AJ217" s="18">
        <f t="shared" si="133"/>
        <v>3.2871892373469684</v>
      </c>
      <c r="AK217" s="18">
        <f t="shared" si="134"/>
        <v>2.6772557590173069</v>
      </c>
      <c r="AL217" s="8">
        <f t="shared" si="135"/>
        <v>1</v>
      </c>
      <c r="AM217" s="48">
        <f t="shared" si="136"/>
        <v>1</v>
      </c>
      <c r="AN217" s="48">
        <f t="shared" si="137"/>
        <v>1</v>
      </c>
      <c r="AO217" s="19">
        <f t="shared" si="138"/>
        <v>0.58780823050483932</v>
      </c>
      <c r="AP217" s="34">
        <f t="shared" si="139"/>
        <v>-4.3227442409826935</v>
      </c>
      <c r="AQ217" s="17">
        <f t="shared" si="140"/>
        <v>0.16990205483955167</v>
      </c>
      <c r="AR217" s="14">
        <f t="shared" si="141"/>
        <v>-0.53135452287548068</v>
      </c>
      <c r="AS217" s="48"/>
      <c r="AZ217" s="93"/>
      <c r="BA217" s="10"/>
      <c r="BB217" s="10"/>
      <c r="BC217" s="10"/>
      <c r="BD217" s="10"/>
      <c r="BE217" s="10"/>
      <c r="BG217" s="10"/>
      <c r="BH217" s="10"/>
      <c r="BI217" s="10"/>
      <c r="BK217" s="10"/>
      <c r="BL217" s="122"/>
      <c r="BM217" s="122"/>
      <c r="BN217" s="49"/>
      <c r="BO217" s="49"/>
      <c r="BP217" s="49"/>
      <c r="BQ217" s="50"/>
      <c r="BR217" s="50"/>
      <c r="BS217" s="50"/>
      <c r="BT217" s="91"/>
      <c r="BU217" s="50"/>
      <c r="BV217" s="50"/>
      <c r="BW217" s="50"/>
      <c r="BX217" s="51"/>
      <c r="BY217" s="50"/>
      <c r="BZ217" s="50"/>
      <c r="CA217" s="54"/>
      <c r="CB217" s="54"/>
      <c r="CC217" s="54"/>
      <c r="CD217" s="54"/>
      <c r="CE217" s="54"/>
      <c r="CF217" s="54"/>
      <c r="CG217" s="54"/>
      <c r="CH217" s="51"/>
      <c r="CI217" s="50"/>
      <c r="CJ217" s="50"/>
      <c r="CK217" s="49"/>
      <c r="CL217" s="49"/>
      <c r="CM217" s="49"/>
      <c r="CN217" s="66"/>
      <c r="CO217" s="66"/>
      <c r="CP217" s="66"/>
      <c r="CQ217" s="66"/>
      <c r="CR217" s="66"/>
      <c r="CS217" s="66"/>
      <c r="CT217" s="66"/>
      <c r="CU217" s="49"/>
      <c r="CV217" s="55"/>
      <c r="CW217" s="55"/>
      <c r="CX217" s="55"/>
      <c r="CY217" s="55"/>
      <c r="CZ217" s="50"/>
      <c r="DA217" s="55"/>
      <c r="DB217" s="55"/>
      <c r="DC217" s="56"/>
      <c r="DD217" s="57"/>
      <c r="DE217" s="57"/>
      <c r="DF217" s="57"/>
      <c r="DG217" s="57"/>
      <c r="DH217" s="57"/>
      <c r="DI217" s="57"/>
      <c r="DJ217" s="58"/>
      <c r="DK217" s="54"/>
      <c r="DL217" s="56"/>
      <c r="DM217" s="49"/>
      <c r="DN217" s="49"/>
      <c r="DO217" s="49"/>
      <c r="DP217" s="56"/>
      <c r="DQ217" s="56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81"/>
      <c r="EE217" s="81"/>
      <c r="EF217" s="81"/>
      <c r="EG217" s="81"/>
      <c r="EH217" s="81"/>
      <c r="EI217" s="81"/>
      <c r="EJ217" s="81"/>
      <c r="EK217" s="81"/>
      <c r="EL217" s="81"/>
      <c r="EM217" s="81"/>
      <c r="EN217" s="81"/>
      <c r="EO217" s="81"/>
      <c r="EP217" s="81"/>
      <c r="EQ217" s="81"/>
      <c r="ER217" s="81"/>
      <c r="ES217" s="81"/>
      <c r="ET217" s="81"/>
      <c r="EU217" s="81"/>
      <c r="EV217" s="81"/>
      <c r="EW217" s="81"/>
      <c r="EX217" s="81"/>
      <c r="EY217" s="81"/>
      <c r="EZ217" s="81"/>
      <c r="FA217" s="81"/>
      <c r="FB217" s="81"/>
      <c r="FC217" s="81"/>
      <c r="FD217" s="81"/>
      <c r="FE217" s="81"/>
      <c r="FF217" s="81"/>
      <c r="FG217" s="81"/>
      <c r="FH217" s="81"/>
    </row>
    <row r="218" spans="1:164">
      <c r="A218" s="2">
        <v>15</v>
      </c>
      <c r="B218" s="1" t="s">
        <v>122</v>
      </c>
      <c r="C218" s="133">
        <v>43815</v>
      </c>
      <c r="D218" s="1" t="s">
        <v>124</v>
      </c>
      <c r="E218" s="6" t="s">
        <v>99</v>
      </c>
      <c r="F218" s="1"/>
      <c r="G218" s="6" t="s">
        <v>100</v>
      </c>
      <c r="H218" s="6" t="s">
        <v>121</v>
      </c>
      <c r="I218" s="135">
        <v>26</v>
      </c>
      <c r="J218" s="1">
        <v>23</v>
      </c>
      <c r="K218" s="1">
        <v>351</v>
      </c>
      <c r="L218" s="1">
        <v>1</v>
      </c>
      <c r="M218" s="1">
        <v>385</v>
      </c>
      <c r="N218" s="1">
        <v>0</v>
      </c>
      <c r="O218" t="str">
        <f t="shared" si="90"/>
        <v>San Francisco 49ers</v>
      </c>
      <c r="P218" t="str">
        <f t="shared" si="91"/>
        <v>Seattle Seahawks</v>
      </c>
      <c r="Q218">
        <f t="shared" si="92"/>
        <v>26</v>
      </c>
      <c r="R218">
        <f t="shared" si="93"/>
        <v>23</v>
      </c>
      <c r="S218" s="132">
        <f t="shared" si="120"/>
        <v>43815</v>
      </c>
      <c r="T218" s="83" t="str">
        <f t="shared" si="95"/>
        <v>Seattle Seahawks</v>
      </c>
      <c r="U218" s="84">
        <f t="shared" si="96"/>
        <v>23</v>
      </c>
      <c r="V218" s="83" t="str">
        <f t="shared" si="97"/>
        <v>San Francisco 49ers</v>
      </c>
      <c r="W218" s="84">
        <f t="shared" si="98"/>
        <v>26</v>
      </c>
      <c r="X218" s="83">
        <f t="shared" si="121"/>
        <v>49</v>
      </c>
      <c r="Y218" s="84">
        <f t="shared" si="122"/>
        <v>3</v>
      </c>
      <c r="Z218" s="85">
        <f t="shared" si="123"/>
        <v>-1.539543554506547</v>
      </c>
      <c r="AA218" s="86">
        <f t="shared" si="124"/>
        <v>0.17660163831840309</v>
      </c>
      <c r="AB218" s="8">
        <f t="shared" si="125"/>
        <v>-0.92839390954365286</v>
      </c>
      <c r="AC218" s="34">
        <f t="shared" si="126"/>
        <v>15.361624640650838</v>
      </c>
      <c r="AD218" s="18">
        <f t="shared" si="127"/>
        <v>113.17503028640741</v>
      </c>
      <c r="AE218" s="85">
        <f t="shared" si="128"/>
        <v>0.38471482827742753</v>
      </c>
      <c r="AF218" s="8">
        <f t="shared" si="129"/>
        <v>0.59500975700126124</v>
      </c>
      <c r="AG218" s="8">
        <f t="shared" si="130"/>
        <v>0.24045120557750338</v>
      </c>
      <c r="AH218" s="34">
        <f t="shared" si="131"/>
        <v>24.860816361263087</v>
      </c>
      <c r="AI218" s="18">
        <f t="shared" si="132"/>
        <v>3.4626375303443946</v>
      </c>
      <c r="AJ218" s="18">
        <f t="shared" si="133"/>
        <v>-9.4991917206122487</v>
      </c>
      <c r="AK218" s="18">
        <f t="shared" si="134"/>
        <v>-9.1777579553884472</v>
      </c>
      <c r="AL218" s="8">
        <f t="shared" si="135"/>
        <v>1</v>
      </c>
      <c r="AM218" s="48">
        <f t="shared" si="136"/>
        <v>0</v>
      </c>
      <c r="AN218" s="48">
        <f t="shared" si="137"/>
        <v>0</v>
      </c>
      <c r="AO218" s="19">
        <f t="shared" si="138"/>
        <v>0.22341226783073442</v>
      </c>
      <c r="AP218" s="34">
        <f t="shared" si="139"/>
        <v>-12.177757955388447</v>
      </c>
      <c r="AQ218" s="17">
        <f t="shared" si="140"/>
        <v>0.60308850575580297</v>
      </c>
      <c r="AR218" s="14">
        <f t="shared" si="141"/>
        <v>-1.4987364796616842</v>
      </c>
      <c r="AS218" s="48"/>
      <c r="AZ218" s="93"/>
      <c r="BA218" s="10"/>
      <c r="BB218" s="10"/>
      <c r="BC218" s="10"/>
      <c r="BD218" s="10"/>
      <c r="BE218" s="10"/>
      <c r="BG218" s="10"/>
      <c r="BH218" s="10"/>
      <c r="BI218" s="10"/>
      <c r="BK218" s="10"/>
      <c r="BL218" s="122"/>
      <c r="BM218" s="122"/>
      <c r="BN218" s="49"/>
      <c r="BO218" s="49"/>
      <c r="BP218" s="49"/>
      <c r="BQ218" s="50"/>
      <c r="BR218" s="50"/>
      <c r="BS218" s="50"/>
      <c r="BT218" s="91"/>
      <c r="BU218" s="50"/>
      <c r="BV218" s="50"/>
      <c r="BW218" s="50"/>
      <c r="BX218" s="51"/>
      <c r="BY218" s="50"/>
      <c r="BZ218" s="50"/>
      <c r="CA218" s="54"/>
      <c r="CB218" s="54"/>
      <c r="CC218" s="54"/>
      <c r="CD218" s="54"/>
      <c r="CE218" s="54"/>
      <c r="CF218" s="54"/>
      <c r="CG218" s="54"/>
      <c r="CH218" s="51"/>
      <c r="CI218" s="50"/>
      <c r="CJ218" s="50"/>
      <c r="CK218" s="49"/>
      <c r="CL218" s="49"/>
      <c r="CM218" s="49"/>
      <c r="CN218" s="66"/>
      <c r="CO218" s="66"/>
      <c r="CP218" s="66"/>
      <c r="CQ218" s="66"/>
      <c r="CR218" s="66"/>
      <c r="CS218" s="66"/>
      <c r="CT218" s="66"/>
      <c r="CU218" s="49"/>
      <c r="CV218" s="55"/>
      <c r="CW218" s="55"/>
      <c r="CX218" s="55"/>
      <c r="CY218" s="55"/>
      <c r="CZ218" s="50"/>
      <c r="DA218" s="55"/>
      <c r="DB218" s="55"/>
      <c r="DC218" s="56"/>
      <c r="DD218" s="57"/>
      <c r="DE218" s="57"/>
      <c r="DF218" s="57"/>
      <c r="DG218" s="57"/>
      <c r="DH218" s="57"/>
      <c r="DI218" s="57"/>
      <c r="DJ218" s="58"/>
      <c r="DK218" s="54"/>
      <c r="DL218" s="56"/>
      <c r="DM218" s="49"/>
      <c r="DN218" s="49"/>
      <c r="DO218" s="49"/>
      <c r="DP218" s="56"/>
      <c r="DQ218" s="56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81"/>
      <c r="EE218" s="81"/>
      <c r="EF218" s="81"/>
      <c r="EG218" s="81"/>
      <c r="EH218" s="81"/>
      <c r="EI218" s="81"/>
      <c r="EJ218" s="81"/>
      <c r="EK218" s="81"/>
      <c r="EL218" s="81"/>
      <c r="EM218" s="81"/>
      <c r="EN218" s="81"/>
      <c r="EO218" s="81"/>
      <c r="EP218" s="81"/>
      <c r="EQ218" s="81"/>
      <c r="ER218" s="81"/>
      <c r="ES218" s="81"/>
      <c r="ET218" s="81"/>
      <c r="EU218" s="81"/>
      <c r="EV218" s="81"/>
      <c r="EW218" s="81"/>
      <c r="EX218" s="81"/>
      <c r="EY218" s="81"/>
      <c r="EZ218" s="81"/>
      <c r="FA218" s="81"/>
      <c r="FB218" s="81"/>
      <c r="FC218" s="81"/>
      <c r="FD218" s="81"/>
      <c r="FE218" s="81"/>
      <c r="FF218" s="81"/>
      <c r="FG218" s="81"/>
      <c r="FH218" s="81"/>
    </row>
    <row r="219" spans="1:164">
      <c r="A219" s="2">
        <v>15</v>
      </c>
      <c r="B219" s="1" t="s">
        <v>122</v>
      </c>
      <c r="C219" s="133">
        <v>43815</v>
      </c>
      <c r="D219" s="1" t="s">
        <v>125</v>
      </c>
      <c r="E219" s="6" t="s">
        <v>77</v>
      </c>
      <c r="F219" s="1"/>
      <c r="G219" s="6" t="s">
        <v>83</v>
      </c>
      <c r="H219" s="6" t="s">
        <v>121</v>
      </c>
      <c r="I219" s="135">
        <v>24</v>
      </c>
      <c r="J219" s="1">
        <v>17</v>
      </c>
      <c r="K219" s="1">
        <v>332</v>
      </c>
      <c r="L219" s="1">
        <v>1</v>
      </c>
      <c r="M219" s="1">
        <v>323</v>
      </c>
      <c r="N219" s="1">
        <v>1</v>
      </c>
      <c r="O219" t="str">
        <f t="shared" si="90"/>
        <v>Chicago Bears</v>
      </c>
      <c r="P219" t="str">
        <f t="shared" si="91"/>
        <v>Green Bay Packers</v>
      </c>
      <c r="Q219">
        <f t="shared" si="92"/>
        <v>24</v>
      </c>
      <c r="R219">
        <f t="shared" si="93"/>
        <v>17</v>
      </c>
      <c r="S219" s="132">
        <f t="shared" si="120"/>
        <v>43815</v>
      </c>
      <c r="T219" s="83" t="str">
        <f t="shared" si="95"/>
        <v>Green Bay Packers</v>
      </c>
      <c r="U219" s="84">
        <f t="shared" si="96"/>
        <v>17</v>
      </c>
      <c r="V219" s="83" t="str">
        <f t="shared" si="97"/>
        <v>Chicago Bears</v>
      </c>
      <c r="W219" s="84">
        <f t="shared" si="98"/>
        <v>24</v>
      </c>
      <c r="X219" s="83">
        <f t="shared" si="121"/>
        <v>41</v>
      </c>
      <c r="Y219" s="84">
        <f t="shared" si="122"/>
        <v>7</v>
      </c>
      <c r="Z219" s="85">
        <f t="shared" si="123"/>
        <v>0.75593494765858149</v>
      </c>
      <c r="AA219" s="86">
        <f t="shared" si="124"/>
        <v>0.68047051702653338</v>
      </c>
      <c r="AB219" s="8">
        <f t="shared" si="125"/>
        <v>0.46901492769392361</v>
      </c>
      <c r="AC219" s="34">
        <f t="shared" si="126"/>
        <v>29.854154887869573</v>
      </c>
      <c r="AD219" s="18">
        <f t="shared" si="127"/>
        <v>34.271129451167212</v>
      </c>
      <c r="AE219" s="85">
        <f t="shared" si="128"/>
        <v>-0.52770721561074396</v>
      </c>
      <c r="AF219" s="8">
        <f t="shared" si="129"/>
        <v>0.37105180215979577</v>
      </c>
      <c r="AG219" s="8">
        <f t="shared" si="130"/>
        <v>-0.32906890822178658</v>
      </c>
      <c r="AH219" s="34">
        <f t="shared" si="131"/>
        <v>19.16252591370236</v>
      </c>
      <c r="AI219" s="18">
        <f t="shared" si="132"/>
        <v>4.6765183274342288</v>
      </c>
      <c r="AJ219" s="18">
        <f t="shared" si="133"/>
        <v>10.691628974167212</v>
      </c>
      <c r="AK219" s="18">
        <f t="shared" si="134"/>
        <v>9.5423519043698484</v>
      </c>
      <c r="AL219" s="8">
        <f t="shared" si="135"/>
        <v>1</v>
      </c>
      <c r="AM219" s="48">
        <f t="shared" si="136"/>
        <v>1</v>
      </c>
      <c r="AN219" s="48">
        <f t="shared" si="137"/>
        <v>1</v>
      </c>
      <c r="AO219" s="19">
        <f t="shared" si="138"/>
        <v>0.78551045678357978</v>
      </c>
      <c r="AP219" s="34">
        <f t="shared" si="139"/>
        <v>2.5423519043698484</v>
      </c>
      <c r="AQ219" s="17">
        <f t="shared" si="140"/>
        <v>4.6005764149188597E-2</v>
      </c>
      <c r="AR219" s="14">
        <f t="shared" si="141"/>
        <v>-0.24142150911080409</v>
      </c>
      <c r="AS219" s="48"/>
      <c r="AZ219" s="93"/>
      <c r="BA219" s="10"/>
      <c r="BB219" s="10"/>
      <c r="BC219" s="10"/>
      <c r="BD219" s="10"/>
      <c r="BE219" s="10"/>
      <c r="BG219" s="10"/>
      <c r="BH219" s="10"/>
      <c r="BI219" s="10"/>
      <c r="BK219" s="10"/>
      <c r="BL219" s="122"/>
      <c r="BM219" s="122"/>
      <c r="BN219" s="49"/>
      <c r="BO219" s="49"/>
      <c r="BP219" s="49"/>
      <c r="BQ219" s="50"/>
      <c r="BR219" s="50"/>
      <c r="BS219" s="50"/>
      <c r="BT219" s="91"/>
      <c r="BU219" s="50"/>
      <c r="BV219" s="50"/>
      <c r="BW219" s="50"/>
      <c r="BX219" s="51"/>
      <c r="BY219" s="50"/>
      <c r="BZ219" s="50"/>
      <c r="CA219" s="54"/>
      <c r="CB219" s="54"/>
      <c r="CC219" s="54"/>
      <c r="CD219" s="54"/>
      <c r="CE219" s="54"/>
      <c r="CF219" s="54"/>
      <c r="CG219" s="54"/>
      <c r="CH219" s="51"/>
      <c r="CI219" s="50"/>
      <c r="CJ219" s="50"/>
      <c r="CK219" s="49"/>
      <c r="CL219" s="49"/>
      <c r="CM219" s="49"/>
      <c r="CN219" s="66"/>
      <c r="CO219" s="66"/>
      <c r="CP219" s="66"/>
      <c r="CQ219" s="66"/>
      <c r="CR219" s="66"/>
      <c r="CS219" s="66"/>
      <c r="CT219" s="66"/>
      <c r="CU219" s="49"/>
      <c r="CV219" s="55"/>
      <c r="CW219" s="55"/>
      <c r="CX219" s="55"/>
      <c r="CY219" s="55"/>
      <c r="CZ219" s="50"/>
      <c r="DA219" s="55"/>
      <c r="DB219" s="55"/>
      <c r="DC219" s="56"/>
      <c r="DD219" s="57"/>
      <c r="DE219" s="57"/>
      <c r="DF219" s="57"/>
      <c r="DG219" s="57"/>
      <c r="DH219" s="57"/>
      <c r="DI219" s="57"/>
      <c r="DJ219" s="58"/>
      <c r="DK219" s="54"/>
      <c r="DL219" s="56"/>
      <c r="DM219" s="49"/>
      <c r="DN219" s="49"/>
      <c r="DO219" s="49"/>
      <c r="DP219" s="56"/>
      <c r="DQ219" s="56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81"/>
      <c r="EE219" s="81"/>
      <c r="EF219" s="81"/>
      <c r="EG219" s="81"/>
      <c r="EH219" s="81"/>
      <c r="EI219" s="81"/>
      <c r="EJ219" s="81"/>
      <c r="EK219" s="81"/>
      <c r="EL219" s="81"/>
      <c r="EM219" s="81"/>
      <c r="EN219" s="81"/>
      <c r="EO219" s="81"/>
      <c r="EP219" s="81"/>
      <c r="EQ219" s="81"/>
      <c r="ER219" s="81"/>
      <c r="ES219" s="81"/>
      <c r="ET219" s="81"/>
      <c r="EU219" s="81"/>
      <c r="EV219" s="81"/>
      <c r="EW219" s="81"/>
      <c r="EX219" s="81"/>
      <c r="EY219" s="81"/>
      <c r="EZ219" s="81"/>
      <c r="FA219" s="81"/>
      <c r="FB219" s="81"/>
      <c r="FC219" s="81"/>
      <c r="FD219" s="81"/>
      <c r="FE219" s="81"/>
      <c r="FF219" s="81"/>
      <c r="FG219" s="81"/>
      <c r="FH219" s="81"/>
    </row>
    <row r="220" spans="1:164">
      <c r="A220" s="2">
        <v>15</v>
      </c>
      <c r="B220" s="1" t="s">
        <v>122</v>
      </c>
      <c r="C220" s="133">
        <v>43815</v>
      </c>
      <c r="D220" s="1" t="s">
        <v>125</v>
      </c>
      <c r="E220" s="6" t="s">
        <v>91</v>
      </c>
      <c r="F220" s="1"/>
      <c r="G220" s="6" t="s">
        <v>90</v>
      </c>
      <c r="H220" s="6" t="s">
        <v>121</v>
      </c>
      <c r="I220" s="135">
        <v>41</v>
      </c>
      <c r="J220" s="1">
        <v>17</v>
      </c>
      <c r="K220" s="1">
        <v>418</v>
      </c>
      <c r="L220" s="1">
        <v>1</v>
      </c>
      <c r="M220" s="1">
        <v>193</v>
      </c>
      <c r="N220" s="1">
        <v>0</v>
      </c>
      <c r="O220" t="str">
        <f t="shared" si="90"/>
        <v>Minnesota Vikings</v>
      </c>
      <c r="P220" t="str">
        <f t="shared" si="91"/>
        <v>Miami Dolphins</v>
      </c>
      <c r="Q220">
        <f t="shared" si="92"/>
        <v>41</v>
      </c>
      <c r="R220">
        <f t="shared" si="93"/>
        <v>17</v>
      </c>
      <c r="S220" s="132">
        <f t="shared" si="120"/>
        <v>43815</v>
      </c>
      <c r="T220" s="83" t="str">
        <f t="shared" si="95"/>
        <v>Miami Dolphins</v>
      </c>
      <c r="U220" s="84">
        <f t="shared" si="96"/>
        <v>17</v>
      </c>
      <c r="V220" s="83" t="str">
        <f t="shared" si="97"/>
        <v>Minnesota Vikings</v>
      </c>
      <c r="W220" s="84">
        <f t="shared" si="98"/>
        <v>41</v>
      </c>
      <c r="X220" s="83">
        <f t="shared" si="121"/>
        <v>58</v>
      </c>
      <c r="Y220" s="84">
        <f t="shared" si="122"/>
        <v>24</v>
      </c>
      <c r="Z220" s="85">
        <f t="shared" si="123"/>
        <v>3.0110720466548113E-2</v>
      </c>
      <c r="AA220" s="86">
        <f t="shared" si="124"/>
        <v>0.50752711141715823</v>
      </c>
      <c r="AB220" s="8">
        <f t="shared" si="125"/>
        <v>1.8868789891173084E-2</v>
      </c>
      <c r="AC220" s="34">
        <f t="shared" si="126"/>
        <v>25.185688263119054</v>
      </c>
      <c r="AD220" s="18">
        <f t="shared" si="127"/>
        <v>250.09245571125044</v>
      </c>
      <c r="AE220" s="85">
        <f t="shared" si="128"/>
        <v>-1.0654183149105285</v>
      </c>
      <c r="AF220" s="8">
        <f t="shared" si="129"/>
        <v>0.25627537000250505</v>
      </c>
      <c r="AG220" s="8">
        <f t="shared" si="130"/>
        <v>-0.65487111340485304</v>
      </c>
      <c r="AH220" s="34">
        <f t="shared" si="131"/>
        <v>15.902736577722631</v>
      </c>
      <c r="AI220" s="18">
        <f t="shared" si="132"/>
        <v>1.2039870178678427</v>
      </c>
      <c r="AJ220" s="18">
        <f t="shared" si="133"/>
        <v>9.2829516853964229</v>
      </c>
      <c r="AK220" s="18">
        <f t="shared" si="134"/>
        <v>8.2362834685506918</v>
      </c>
      <c r="AL220" s="8">
        <f t="shared" si="135"/>
        <v>1</v>
      </c>
      <c r="AM220" s="48">
        <f t="shared" si="136"/>
        <v>1</v>
      </c>
      <c r="AN220" s="48">
        <f t="shared" si="137"/>
        <v>1</v>
      </c>
      <c r="AO220" s="19">
        <f t="shared" si="138"/>
        <v>0.75259652794182064</v>
      </c>
      <c r="AP220" s="34">
        <f t="shared" si="139"/>
        <v>-15.763716531449308</v>
      </c>
      <c r="AQ220" s="17">
        <f t="shared" si="140"/>
        <v>6.1208477986442335E-2</v>
      </c>
      <c r="AR220" s="14">
        <f t="shared" si="141"/>
        <v>-0.28422601425116639</v>
      </c>
      <c r="AS220" s="48"/>
      <c r="AZ220" s="93"/>
      <c r="BA220" s="10"/>
      <c r="BB220" s="10"/>
      <c r="BC220" s="10"/>
      <c r="BD220" s="10"/>
      <c r="BE220" s="10"/>
      <c r="BG220" s="10"/>
      <c r="BH220" s="10"/>
      <c r="BI220" s="10"/>
      <c r="BK220" s="10"/>
      <c r="BL220" s="122"/>
      <c r="BM220" s="122"/>
      <c r="BN220" s="49"/>
      <c r="BO220" s="49"/>
      <c r="BP220" s="49"/>
      <c r="BQ220" s="50"/>
      <c r="BR220" s="50"/>
      <c r="BS220" s="50"/>
      <c r="BT220" s="91"/>
      <c r="BU220" s="50"/>
      <c r="BV220" s="50"/>
      <c r="BW220" s="50"/>
      <c r="BX220" s="51"/>
      <c r="BY220" s="50"/>
      <c r="BZ220" s="50"/>
      <c r="CA220" s="54"/>
      <c r="CB220" s="54"/>
      <c r="CC220" s="54"/>
      <c r="CD220" s="54"/>
      <c r="CE220" s="54"/>
      <c r="CF220" s="54"/>
      <c r="CG220" s="54"/>
      <c r="CH220" s="51"/>
      <c r="CI220" s="50"/>
      <c r="CJ220" s="50"/>
      <c r="CK220" s="49"/>
      <c r="CL220" s="49"/>
      <c r="CM220" s="49"/>
      <c r="CN220" s="66"/>
      <c r="CO220" s="66"/>
      <c r="CP220" s="66"/>
      <c r="CQ220" s="66"/>
      <c r="CR220" s="66"/>
      <c r="CS220" s="66"/>
      <c r="CT220" s="66"/>
      <c r="CU220" s="49"/>
      <c r="CV220" s="55"/>
      <c r="CW220" s="55"/>
      <c r="CX220" s="55"/>
      <c r="CY220" s="55"/>
      <c r="CZ220" s="50"/>
      <c r="DA220" s="55"/>
      <c r="DB220" s="55"/>
      <c r="DC220" s="56"/>
      <c r="DD220" s="57"/>
      <c r="DE220" s="57"/>
      <c r="DF220" s="57"/>
      <c r="DG220" s="57"/>
      <c r="DH220" s="57"/>
      <c r="DI220" s="57"/>
      <c r="DJ220" s="58"/>
      <c r="DK220" s="54"/>
      <c r="DL220" s="56"/>
      <c r="DM220" s="49"/>
      <c r="DN220" s="49"/>
      <c r="DO220" s="49"/>
      <c r="DP220" s="56"/>
      <c r="DQ220" s="56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81"/>
      <c r="EE220" s="81"/>
      <c r="EF220" s="81"/>
      <c r="EG220" s="81"/>
      <c r="EH220" s="81"/>
      <c r="EI220" s="81"/>
      <c r="EJ220" s="81"/>
      <c r="EK220" s="81"/>
      <c r="EL220" s="81"/>
      <c r="EM220" s="81"/>
      <c r="EN220" s="81"/>
      <c r="EO220" s="81"/>
      <c r="EP220" s="81"/>
      <c r="EQ220" s="81"/>
      <c r="ER220" s="81"/>
      <c r="ES220" s="81"/>
      <c r="ET220" s="81"/>
      <c r="EU220" s="81"/>
      <c r="EV220" s="81"/>
      <c r="EW220" s="81"/>
      <c r="EX220" s="81"/>
      <c r="EY220" s="81"/>
      <c r="EZ220" s="81"/>
      <c r="FA220" s="81"/>
      <c r="FB220" s="81"/>
      <c r="FC220" s="81"/>
      <c r="FD220" s="81"/>
      <c r="FE220" s="81"/>
      <c r="FF220" s="81"/>
      <c r="FG220" s="81"/>
      <c r="FH220" s="81"/>
    </row>
    <row r="221" spans="1:164">
      <c r="A221" s="2">
        <v>15</v>
      </c>
      <c r="B221" s="1" t="s">
        <v>122</v>
      </c>
      <c r="C221" s="133">
        <v>43815</v>
      </c>
      <c r="D221" s="1" t="s">
        <v>125</v>
      </c>
      <c r="E221" s="6" t="s">
        <v>85</v>
      </c>
      <c r="F221" s="1"/>
      <c r="G221" s="6" t="s">
        <v>80</v>
      </c>
      <c r="H221" s="6" t="s">
        <v>121</v>
      </c>
      <c r="I221" s="135">
        <v>23</v>
      </c>
      <c r="J221" s="1">
        <v>0</v>
      </c>
      <c r="K221" s="1">
        <v>370</v>
      </c>
      <c r="L221" s="1">
        <v>1</v>
      </c>
      <c r="M221" s="1">
        <v>292</v>
      </c>
      <c r="N221" s="1">
        <v>1</v>
      </c>
      <c r="O221" t="str">
        <f t="shared" si="90"/>
        <v>Indianapolis Colts</v>
      </c>
      <c r="P221" t="str">
        <f t="shared" si="91"/>
        <v>Dallas Cowboys</v>
      </c>
      <c r="Q221">
        <f t="shared" si="92"/>
        <v>23</v>
      </c>
      <c r="R221">
        <f t="shared" si="93"/>
        <v>0</v>
      </c>
      <c r="S221" s="132">
        <f t="shared" si="120"/>
        <v>43815</v>
      </c>
      <c r="T221" s="83" t="str">
        <f t="shared" si="95"/>
        <v>Dallas Cowboys</v>
      </c>
      <c r="U221" s="84">
        <f t="shared" si="96"/>
        <v>0</v>
      </c>
      <c r="V221" s="83" t="str">
        <f t="shared" si="97"/>
        <v>Indianapolis Colts</v>
      </c>
      <c r="W221" s="84">
        <f t="shared" si="98"/>
        <v>23</v>
      </c>
      <c r="X221" s="83">
        <f t="shared" si="121"/>
        <v>23</v>
      </c>
      <c r="Y221" s="84">
        <f t="shared" si="122"/>
        <v>23</v>
      </c>
      <c r="Z221" s="85">
        <f t="shared" si="123"/>
        <v>1.3760933436016476E-2</v>
      </c>
      <c r="AA221" s="86">
        <f t="shared" si="124"/>
        <v>0.50344017907220673</v>
      </c>
      <c r="AB221" s="8">
        <f t="shared" si="125"/>
        <v>8.6233570064183918E-3</v>
      </c>
      <c r="AC221" s="34">
        <f t="shared" si="126"/>
        <v>25.079432855237364</v>
      </c>
      <c r="AD221" s="18">
        <f t="shared" si="127"/>
        <v>4.3240409994406166</v>
      </c>
      <c r="AE221" s="85">
        <f t="shared" si="128"/>
        <v>0.13363363881889989</v>
      </c>
      <c r="AF221" s="8">
        <f t="shared" si="129"/>
        <v>0.53335878118829139</v>
      </c>
      <c r="AG221" s="8">
        <f t="shared" si="130"/>
        <v>8.3715745965165067E-2</v>
      </c>
      <c r="AH221" s="34">
        <f t="shared" si="131"/>
        <v>23.292611568029425</v>
      </c>
      <c r="AI221" s="18">
        <f t="shared" si="132"/>
        <v>542.54575365909818</v>
      </c>
      <c r="AJ221" s="18">
        <f t="shared" si="133"/>
        <v>1.786821287207939</v>
      </c>
      <c r="AK221" s="18">
        <f t="shared" si="134"/>
        <v>1.2861754616262664</v>
      </c>
      <c r="AL221" s="8">
        <f t="shared" si="135"/>
        <v>1</v>
      </c>
      <c r="AM221" s="48">
        <f t="shared" si="136"/>
        <v>1</v>
      </c>
      <c r="AN221" s="48">
        <f t="shared" si="137"/>
        <v>1</v>
      </c>
      <c r="AO221" s="19">
        <f t="shared" si="138"/>
        <v>0.54244986402966844</v>
      </c>
      <c r="AP221" s="34">
        <f t="shared" si="139"/>
        <v>-21.713824538373732</v>
      </c>
      <c r="AQ221" s="17">
        <f t="shared" si="140"/>
        <v>0.2093521269264689</v>
      </c>
      <c r="AR221" s="14">
        <f t="shared" si="141"/>
        <v>-0.61165961437336691</v>
      </c>
      <c r="AS221" s="48"/>
      <c r="AZ221" s="93"/>
      <c r="BA221" s="10"/>
      <c r="BB221" s="10"/>
      <c r="BC221" s="10"/>
      <c r="BD221" s="10"/>
      <c r="BE221" s="10"/>
      <c r="BG221" s="10"/>
      <c r="BH221" s="10"/>
      <c r="BI221" s="10"/>
      <c r="BK221" s="10"/>
      <c r="BL221" s="122"/>
      <c r="BM221" s="122"/>
      <c r="BN221" s="49"/>
      <c r="BO221" s="49"/>
      <c r="BP221" s="49"/>
      <c r="BQ221" s="50"/>
      <c r="BR221" s="50"/>
      <c r="BS221" s="50"/>
      <c r="BT221" s="91"/>
      <c r="BU221" s="50"/>
      <c r="BV221" s="50"/>
      <c r="BW221" s="50"/>
      <c r="BX221" s="51"/>
      <c r="BY221" s="50"/>
      <c r="BZ221" s="50"/>
      <c r="CA221" s="54"/>
      <c r="CB221" s="54"/>
      <c r="CC221" s="54"/>
      <c r="CD221" s="54"/>
      <c r="CE221" s="54"/>
      <c r="CF221" s="54"/>
      <c r="CG221" s="54"/>
      <c r="CH221" s="51"/>
      <c r="CI221" s="50"/>
      <c r="CJ221" s="50"/>
      <c r="CK221" s="49"/>
      <c r="CL221" s="49"/>
      <c r="CM221" s="49"/>
      <c r="CN221" s="66"/>
      <c r="CO221" s="66"/>
      <c r="CP221" s="66"/>
      <c r="CQ221" s="66"/>
      <c r="CR221" s="66"/>
      <c r="CS221" s="66"/>
      <c r="CT221" s="66"/>
      <c r="CU221" s="49"/>
      <c r="CV221" s="55"/>
      <c r="CW221" s="55"/>
      <c r="CX221" s="55"/>
      <c r="CY221" s="55"/>
      <c r="CZ221" s="50"/>
      <c r="DA221" s="55"/>
      <c r="DB221" s="55"/>
      <c r="DC221" s="56"/>
      <c r="DD221" s="57"/>
      <c r="DE221" s="57"/>
      <c r="DF221" s="57"/>
      <c r="DG221" s="57"/>
      <c r="DH221" s="57"/>
      <c r="DI221" s="57"/>
      <c r="DJ221" s="58"/>
      <c r="DK221" s="54"/>
      <c r="DL221" s="56"/>
      <c r="DM221" s="49"/>
      <c r="DN221" s="49"/>
      <c r="DO221" s="49"/>
      <c r="DP221" s="56"/>
      <c r="DQ221" s="56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81"/>
      <c r="EE221" s="81"/>
      <c r="EF221" s="81"/>
      <c r="EG221" s="81"/>
      <c r="EH221" s="81"/>
      <c r="EI221" s="81"/>
      <c r="EJ221" s="81"/>
      <c r="EK221" s="81"/>
      <c r="EL221" s="81"/>
      <c r="EM221" s="81"/>
      <c r="EN221" s="81"/>
      <c r="EO221" s="81"/>
      <c r="EP221" s="81"/>
      <c r="EQ221" s="81"/>
      <c r="ER221" s="81"/>
      <c r="ES221" s="81"/>
      <c r="ET221" s="81"/>
      <c r="EU221" s="81"/>
      <c r="EV221" s="81"/>
      <c r="EW221" s="81"/>
      <c r="EX221" s="81"/>
      <c r="EY221" s="81"/>
      <c r="EZ221" s="81"/>
      <c r="FA221" s="81"/>
      <c r="FB221" s="81"/>
      <c r="FC221" s="81"/>
      <c r="FD221" s="81"/>
      <c r="FE221" s="81"/>
      <c r="FF221" s="81"/>
      <c r="FG221" s="81"/>
      <c r="FH221" s="81"/>
    </row>
    <row r="222" spans="1:164">
      <c r="A222" s="2">
        <v>15</v>
      </c>
      <c r="B222" s="1" t="s">
        <v>122</v>
      </c>
      <c r="C222" s="133">
        <v>43815</v>
      </c>
      <c r="D222" s="1" t="s">
        <v>125</v>
      </c>
      <c r="E222" s="6" t="s">
        <v>102</v>
      </c>
      <c r="F222" s="1" t="s">
        <v>10</v>
      </c>
      <c r="G222" s="6" t="s">
        <v>94</v>
      </c>
      <c r="H222" s="6" t="s">
        <v>121</v>
      </c>
      <c r="I222" s="135">
        <v>17</v>
      </c>
      <c r="J222" s="1">
        <v>0</v>
      </c>
      <c r="K222" s="1">
        <v>301</v>
      </c>
      <c r="L222" s="1">
        <v>0</v>
      </c>
      <c r="M222" s="1">
        <v>260</v>
      </c>
      <c r="N222" s="1">
        <v>2</v>
      </c>
      <c r="O222" t="str">
        <f t="shared" si="90"/>
        <v>New York Giants</v>
      </c>
      <c r="P222" t="str">
        <f t="shared" si="91"/>
        <v>Tennessee Titans</v>
      </c>
      <c r="Q222">
        <f t="shared" si="92"/>
        <v>0</v>
      </c>
      <c r="R222">
        <f t="shared" si="93"/>
        <v>17</v>
      </c>
      <c r="S222" s="132">
        <f t="shared" si="120"/>
        <v>43815</v>
      </c>
      <c r="T222" s="83" t="str">
        <f t="shared" si="95"/>
        <v>Tennessee Titans</v>
      </c>
      <c r="U222" s="84">
        <f t="shared" si="96"/>
        <v>17</v>
      </c>
      <c r="V222" s="83" t="str">
        <f t="shared" si="97"/>
        <v>New York Giants</v>
      </c>
      <c r="W222" s="84">
        <f t="shared" si="98"/>
        <v>0</v>
      </c>
      <c r="X222" s="83">
        <f t="shared" si="121"/>
        <v>17</v>
      </c>
      <c r="Y222" s="84">
        <f t="shared" si="122"/>
        <v>-17</v>
      </c>
      <c r="Z222" s="85">
        <f t="shared" si="123"/>
        <v>-0.49397949996679813</v>
      </c>
      <c r="AA222" s="86">
        <f t="shared" si="124"/>
        <v>0.3789565482589104</v>
      </c>
      <c r="AB222" s="8">
        <f t="shared" si="125"/>
        <v>-0.30822241627637748</v>
      </c>
      <c r="AC222" s="34">
        <f t="shared" si="126"/>
        <v>21.793424615814981</v>
      </c>
      <c r="AD222" s="18">
        <f t="shared" si="127"/>
        <v>474.95335648521035</v>
      </c>
      <c r="AE222" s="85">
        <f t="shared" si="128"/>
        <v>2.1298878754350437E-2</v>
      </c>
      <c r="AF222" s="8">
        <f t="shared" si="129"/>
        <v>0.50532451840457315</v>
      </c>
      <c r="AG222" s="8">
        <f t="shared" si="130"/>
        <v>1.3346984647528634E-2</v>
      </c>
      <c r="AH222" s="34">
        <f t="shared" si="131"/>
        <v>22.588542245968075</v>
      </c>
      <c r="AI222" s="18">
        <f t="shared" si="132"/>
        <v>31.231804434969892</v>
      </c>
      <c r="AJ222" s="18">
        <f t="shared" si="133"/>
        <v>-0.79511763015309356</v>
      </c>
      <c r="AK222" s="18">
        <f t="shared" si="134"/>
        <v>-1.1076935600862194</v>
      </c>
      <c r="AL222" s="8">
        <f t="shared" si="135"/>
        <v>0</v>
      </c>
      <c r="AM222" s="48">
        <f t="shared" si="136"/>
        <v>0</v>
      </c>
      <c r="AN222" s="48">
        <f t="shared" si="137"/>
        <v>1</v>
      </c>
      <c r="AO222" s="19">
        <f t="shared" si="138"/>
        <v>0.46342301472935676</v>
      </c>
      <c r="AP222" s="34">
        <f t="shared" si="139"/>
        <v>15.892306439913781</v>
      </c>
      <c r="AQ222" s="17">
        <f t="shared" si="140"/>
        <v>0.2147608905808456</v>
      </c>
      <c r="AR222" s="14">
        <f t="shared" si="141"/>
        <v>-0.62254523182721555</v>
      </c>
      <c r="AS222" s="48"/>
      <c r="AZ222" s="93"/>
      <c r="BA222" s="10"/>
      <c r="BB222" s="10"/>
      <c r="BC222" s="10"/>
      <c r="BD222" s="10"/>
      <c r="BE222" s="10"/>
      <c r="BG222" s="10"/>
      <c r="BH222" s="10"/>
      <c r="BI222" s="10"/>
      <c r="BK222" s="10"/>
      <c r="BL222" s="122"/>
      <c r="BM222" s="122"/>
      <c r="BN222" s="49"/>
      <c r="BO222" s="49"/>
      <c r="BP222" s="49"/>
      <c r="BQ222" s="50"/>
      <c r="BR222" s="50"/>
      <c r="BS222" s="50"/>
      <c r="BT222" s="91"/>
      <c r="BU222" s="50"/>
      <c r="BV222" s="50"/>
      <c r="BW222" s="50"/>
      <c r="BX222" s="51"/>
      <c r="BY222" s="50"/>
      <c r="BZ222" s="50"/>
      <c r="CA222" s="54"/>
      <c r="CB222" s="54"/>
      <c r="CC222" s="54"/>
      <c r="CD222" s="54"/>
      <c r="CE222" s="54"/>
      <c r="CF222" s="54"/>
      <c r="CG222" s="54"/>
      <c r="CH222" s="51"/>
      <c r="CI222" s="50"/>
      <c r="CJ222" s="50"/>
      <c r="CK222" s="49"/>
      <c r="CL222" s="49"/>
      <c r="CM222" s="49"/>
      <c r="CN222" s="66"/>
      <c r="CO222" s="66"/>
      <c r="CP222" s="66"/>
      <c r="CQ222" s="66"/>
      <c r="CR222" s="66"/>
      <c r="CS222" s="66"/>
      <c r="CT222" s="66"/>
      <c r="CU222" s="49"/>
      <c r="CV222" s="55"/>
      <c r="CW222" s="55"/>
      <c r="CX222" s="55"/>
      <c r="CY222" s="55"/>
      <c r="CZ222" s="50"/>
      <c r="DA222" s="55"/>
      <c r="DB222" s="55"/>
      <c r="DC222" s="56"/>
      <c r="DD222" s="57"/>
      <c r="DE222" s="57"/>
      <c r="DF222" s="57"/>
      <c r="DG222" s="57"/>
      <c r="DH222" s="57"/>
      <c r="DI222" s="57"/>
      <c r="DJ222" s="58"/>
      <c r="DK222" s="54"/>
      <c r="DL222" s="56"/>
      <c r="DM222" s="49"/>
      <c r="DN222" s="49"/>
      <c r="DO222" s="49"/>
      <c r="DP222" s="56"/>
      <c r="DQ222" s="56"/>
      <c r="DR222" s="49"/>
      <c r="DS222" s="49"/>
      <c r="DT222" s="49"/>
      <c r="DU222" s="49"/>
      <c r="DV222" s="49"/>
      <c r="DW222" s="49"/>
      <c r="DX222" s="49"/>
      <c r="DY222" s="49"/>
      <c r="DZ222" s="49"/>
      <c r="EA222" s="49"/>
      <c r="EB222" s="49"/>
      <c r="EC222" s="49"/>
      <c r="ED222" s="81"/>
      <c r="EE222" s="81"/>
      <c r="EF222" s="81"/>
      <c r="EG222" s="81"/>
      <c r="EH222" s="81"/>
      <c r="EI222" s="81"/>
      <c r="EJ222" s="81"/>
      <c r="EK222" s="81"/>
      <c r="EL222" s="81"/>
      <c r="EM222" s="81"/>
      <c r="EN222" s="81"/>
      <c r="EO222" s="81"/>
      <c r="EP222" s="81"/>
      <c r="EQ222" s="81"/>
      <c r="ER222" s="81"/>
      <c r="ES222" s="81"/>
      <c r="ET222" s="81"/>
      <c r="EU222" s="81"/>
      <c r="EV222" s="81"/>
      <c r="EW222" s="81"/>
      <c r="EX222" s="81"/>
      <c r="EY222" s="81"/>
      <c r="EZ222" s="81"/>
      <c r="FA222" s="81"/>
      <c r="FB222" s="81"/>
      <c r="FC222" s="81"/>
      <c r="FD222" s="81"/>
      <c r="FE222" s="81"/>
      <c r="FF222" s="81"/>
      <c r="FG222" s="81"/>
      <c r="FH222" s="81"/>
    </row>
    <row r="223" spans="1:164">
      <c r="A223" s="2">
        <v>15</v>
      </c>
      <c r="B223" s="1" t="s">
        <v>122</v>
      </c>
      <c r="C223" s="133">
        <v>43815</v>
      </c>
      <c r="D223" s="1" t="s">
        <v>125</v>
      </c>
      <c r="E223" s="6" t="s">
        <v>75</v>
      </c>
      <c r="F223" s="1"/>
      <c r="G223" s="6" t="s">
        <v>82</v>
      </c>
      <c r="H223" s="6" t="s">
        <v>121</v>
      </c>
      <c r="I223" s="135">
        <v>14</v>
      </c>
      <c r="J223" s="1">
        <v>13</v>
      </c>
      <c r="K223" s="1">
        <v>312</v>
      </c>
      <c r="L223" s="1">
        <v>0</v>
      </c>
      <c r="M223" s="1">
        <v>313</v>
      </c>
      <c r="N223" s="1">
        <v>0</v>
      </c>
      <c r="O223" t="str">
        <f t="shared" si="90"/>
        <v>Buffalo Bills</v>
      </c>
      <c r="P223" t="str">
        <f t="shared" si="91"/>
        <v>Detroit Lions</v>
      </c>
      <c r="Q223">
        <f t="shared" si="92"/>
        <v>14</v>
      </c>
      <c r="R223">
        <f t="shared" si="93"/>
        <v>13</v>
      </c>
      <c r="S223" s="132">
        <f t="shared" si="120"/>
        <v>43815</v>
      </c>
      <c r="T223" s="83" t="str">
        <f t="shared" si="95"/>
        <v>Detroit Lions</v>
      </c>
      <c r="U223" s="84">
        <f t="shared" si="96"/>
        <v>13</v>
      </c>
      <c r="V223" s="83" t="str">
        <f t="shared" si="97"/>
        <v>Buffalo Bills</v>
      </c>
      <c r="W223" s="84">
        <f t="shared" si="98"/>
        <v>14</v>
      </c>
      <c r="X223" s="83">
        <f t="shared" si="121"/>
        <v>27</v>
      </c>
      <c r="Y223" s="84">
        <f t="shared" si="122"/>
        <v>1</v>
      </c>
      <c r="Z223" s="85">
        <f t="shared" si="123"/>
        <v>-0.12628112131445735</v>
      </c>
      <c r="AA223" s="86">
        <f t="shared" si="124"/>
        <v>0.46847160694079543</v>
      </c>
      <c r="AB223" s="8">
        <f t="shared" si="125"/>
        <v>-7.9112408515097182E-2</v>
      </c>
      <c r="AC223" s="34">
        <f t="shared" si="126"/>
        <v>24.169525030339816</v>
      </c>
      <c r="AD223" s="18">
        <f t="shared" si="127"/>
        <v>103.41923934270804</v>
      </c>
      <c r="AE223" s="85">
        <f t="shared" si="128"/>
        <v>0.54891107779145587</v>
      </c>
      <c r="AF223" s="8">
        <f t="shared" si="129"/>
        <v>0.63388291585396128</v>
      </c>
      <c r="AG223" s="8">
        <f t="shared" si="130"/>
        <v>0.34215510646736147</v>
      </c>
      <c r="AH223" s="34">
        <f t="shared" si="131"/>
        <v>25.878407053634284</v>
      </c>
      <c r="AI223" s="18">
        <f t="shared" si="132"/>
        <v>165.85336823909728</v>
      </c>
      <c r="AJ223" s="18">
        <f t="shared" si="133"/>
        <v>-1.7088820232944677</v>
      </c>
      <c r="AK223" s="18">
        <f t="shared" si="134"/>
        <v>-1.9548988363910487</v>
      </c>
      <c r="AL223" s="8">
        <f t="shared" si="135"/>
        <v>1</v>
      </c>
      <c r="AM223" s="48">
        <f t="shared" si="136"/>
        <v>0</v>
      </c>
      <c r="AN223" s="48">
        <f t="shared" si="137"/>
        <v>0</v>
      </c>
      <c r="AO223" s="19">
        <f t="shared" si="138"/>
        <v>0.4356386334461001</v>
      </c>
      <c r="AP223" s="34">
        <f t="shared" si="139"/>
        <v>-2.9548988363910489</v>
      </c>
      <c r="AQ223" s="17">
        <f t="shared" si="140"/>
        <v>0.31850375205858539</v>
      </c>
      <c r="AR223" s="14">
        <f t="shared" si="141"/>
        <v>-0.83094220166759802</v>
      </c>
      <c r="AS223" s="48"/>
      <c r="AZ223" s="93"/>
      <c r="BA223" s="10"/>
      <c r="BB223" s="10"/>
      <c r="BC223" s="10"/>
      <c r="BD223" s="10"/>
      <c r="BE223" s="10"/>
      <c r="BG223" s="10"/>
      <c r="BH223" s="10"/>
      <c r="BI223" s="10"/>
      <c r="BK223" s="10"/>
      <c r="BL223" s="122"/>
      <c r="BM223" s="122"/>
      <c r="BN223" s="49"/>
      <c r="BO223" s="49"/>
      <c r="BP223" s="49"/>
      <c r="BQ223" s="50"/>
      <c r="BR223" s="50"/>
      <c r="BS223" s="50"/>
      <c r="BT223" s="91"/>
      <c r="BU223" s="50"/>
      <c r="BV223" s="50"/>
      <c r="BW223" s="50"/>
      <c r="BX223" s="51"/>
      <c r="BY223" s="50"/>
      <c r="BZ223" s="50"/>
      <c r="CA223" s="54"/>
      <c r="CB223" s="54"/>
      <c r="CC223" s="54"/>
      <c r="CD223" s="54"/>
      <c r="CE223" s="54"/>
      <c r="CF223" s="54"/>
      <c r="CG223" s="54"/>
      <c r="CH223" s="51"/>
      <c r="CI223" s="50"/>
      <c r="CJ223" s="50"/>
      <c r="CK223" s="49"/>
      <c r="CL223" s="49"/>
      <c r="CM223" s="49"/>
      <c r="CN223" s="66"/>
      <c r="CO223" s="66"/>
      <c r="CP223" s="66"/>
      <c r="CQ223" s="66"/>
      <c r="CR223" s="66"/>
      <c r="CS223" s="66"/>
      <c r="CT223" s="66"/>
      <c r="CU223" s="49"/>
      <c r="CV223" s="55"/>
      <c r="CW223" s="55"/>
      <c r="CX223" s="55"/>
      <c r="CY223" s="55"/>
      <c r="CZ223" s="50"/>
      <c r="DA223" s="55"/>
      <c r="DB223" s="55"/>
      <c r="DC223" s="56"/>
      <c r="DD223" s="57"/>
      <c r="DE223" s="57"/>
      <c r="DF223" s="57"/>
      <c r="DG223" s="57"/>
      <c r="DH223" s="57"/>
      <c r="DI223" s="57"/>
      <c r="DJ223" s="58"/>
      <c r="DK223" s="54"/>
      <c r="DL223" s="56"/>
      <c r="DM223" s="49"/>
      <c r="DN223" s="49"/>
      <c r="DO223" s="49"/>
      <c r="DP223" s="56"/>
      <c r="DQ223" s="56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81"/>
      <c r="EE223" s="81"/>
      <c r="EF223" s="81"/>
      <c r="EG223" s="81"/>
      <c r="EH223" s="81"/>
      <c r="EI223" s="81"/>
      <c r="EJ223" s="81"/>
      <c r="EK223" s="81"/>
      <c r="EL223" s="81"/>
      <c r="EM223" s="81"/>
      <c r="EN223" s="81"/>
      <c r="EO223" s="81"/>
      <c r="EP223" s="81"/>
      <c r="EQ223" s="81"/>
      <c r="ER223" s="81"/>
      <c r="ES223" s="81"/>
      <c r="ET223" s="81"/>
      <c r="EU223" s="81"/>
      <c r="EV223" s="81"/>
      <c r="EW223" s="81"/>
      <c r="EX223" s="81"/>
      <c r="EY223" s="81"/>
      <c r="EZ223" s="81"/>
      <c r="FA223" s="81"/>
      <c r="FB223" s="81"/>
      <c r="FC223" s="81"/>
      <c r="FD223" s="81"/>
      <c r="FE223" s="81"/>
      <c r="FF223" s="81"/>
      <c r="FG223" s="81"/>
      <c r="FH223" s="81"/>
    </row>
    <row r="224" spans="1:164">
      <c r="A224" s="2">
        <v>15</v>
      </c>
      <c r="B224" s="1" t="s">
        <v>122</v>
      </c>
      <c r="C224" s="133">
        <v>43815</v>
      </c>
      <c r="D224" s="1" t="s">
        <v>125</v>
      </c>
      <c r="E224" s="6" t="s">
        <v>103</v>
      </c>
      <c r="F224" s="1" t="s">
        <v>10</v>
      </c>
      <c r="G224" s="6" t="s">
        <v>86</v>
      </c>
      <c r="H224" s="6" t="s">
        <v>121</v>
      </c>
      <c r="I224" s="135">
        <v>16</v>
      </c>
      <c r="J224" s="1">
        <v>13</v>
      </c>
      <c r="K224" s="1">
        <v>245</v>
      </c>
      <c r="L224" s="1">
        <v>0</v>
      </c>
      <c r="M224" s="1">
        <v>192</v>
      </c>
      <c r="N224" s="1">
        <v>2</v>
      </c>
      <c r="O224" t="str">
        <f t="shared" si="90"/>
        <v>Jacksonville Jaguars</v>
      </c>
      <c r="P224" t="str">
        <f t="shared" si="91"/>
        <v>Washington Redskins</v>
      </c>
      <c r="Q224">
        <f t="shared" si="92"/>
        <v>13</v>
      </c>
      <c r="R224">
        <f t="shared" si="93"/>
        <v>16</v>
      </c>
      <c r="S224" s="132">
        <f t="shared" si="120"/>
        <v>43815</v>
      </c>
      <c r="T224" s="83" t="str">
        <f t="shared" si="95"/>
        <v>Washington Redskins</v>
      </c>
      <c r="U224" s="84">
        <f t="shared" si="96"/>
        <v>16</v>
      </c>
      <c r="V224" s="83" t="str">
        <f t="shared" si="97"/>
        <v>Jacksonville Jaguars</v>
      </c>
      <c r="W224" s="84">
        <f t="shared" si="98"/>
        <v>13</v>
      </c>
      <c r="X224" s="83">
        <f t="shared" si="121"/>
        <v>29</v>
      </c>
      <c r="Y224" s="84">
        <f t="shared" si="122"/>
        <v>-3</v>
      </c>
      <c r="Z224" s="85">
        <f t="shared" si="123"/>
        <v>-0.68022279798032048</v>
      </c>
      <c r="AA224" s="86">
        <f t="shared" si="124"/>
        <v>0.33621157820903952</v>
      </c>
      <c r="AB224" s="8">
        <f t="shared" si="125"/>
        <v>-0.42282471184625314</v>
      </c>
      <c r="AC224" s="34">
        <f t="shared" si="126"/>
        <v>20.604883946335335</v>
      </c>
      <c r="AD224" s="18">
        <f t="shared" si="127"/>
        <v>57.834259837228892</v>
      </c>
      <c r="AE224" s="85">
        <f t="shared" si="128"/>
        <v>-0.39631081513621491</v>
      </c>
      <c r="AF224" s="8">
        <f t="shared" si="129"/>
        <v>0.4021990280112126</v>
      </c>
      <c r="AG224" s="8">
        <f t="shared" si="130"/>
        <v>-0.24765925969188241</v>
      </c>
      <c r="AH224" s="34">
        <f t="shared" si="131"/>
        <v>19.97706399816537</v>
      </c>
      <c r="AI224" s="18">
        <f t="shared" si="132"/>
        <v>15.81703804550312</v>
      </c>
      <c r="AJ224" s="18">
        <f t="shared" si="133"/>
        <v>0.62781994816996445</v>
      </c>
      <c r="AK224" s="18">
        <f t="shared" si="134"/>
        <v>0.21159643770339354</v>
      </c>
      <c r="AL224" s="8">
        <f t="shared" si="135"/>
        <v>0</v>
      </c>
      <c r="AM224" s="48">
        <f t="shared" si="136"/>
        <v>1</v>
      </c>
      <c r="AN224" s="48">
        <f t="shared" si="137"/>
        <v>0</v>
      </c>
      <c r="AO224" s="19">
        <f t="shared" si="138"/>
        <v>0.5069965539542759</v>
      </c>
      <c r="AP224" s="34">
        <f t="shared" si="139"/>
        <v>3.2115964377033936</v>
      </c>
      <c r="AQ224" s="17">
        <f t="shared" si="140"/>
        <v>0.25704550572151097</v>
      </c>
      <c r="AR224" s="14">
        <f t="shared" si="141"/>
        <v>-0.70723911501311776</v>
      </c>
      <c r="AS224" s="48"/>
      <c r="AZ224" s="93"/>
      <c r="BA224" s="10"/>
      <c r="BB224" s="10"/>
      <c r="BC224" s="10"/>
      <c r="BD224" s="10"/>
      <c r="BE224" s="10"/>
      <c r="BG224" s="10"/>
      <c r="BH224" s="10"/>
      <c r="BI224" s="10"/>
      <c r="BK224" s="10"/>
      <c r="BL224" s="122"/>
      <c r="BM224" s="122"/>
      <c r="BN224" s="49"/>
      <c r="BO224" s="49"/>
      <c r="BP224" s="49"/>
      <c r="BQ224" s="50"/>
      <c r="BR224" s="50"/>
      <c r="BS224" s="50"/>
      <c r="BT224" s="91"/>
      <c r="BU224" s="50"/>
      <c r="BV224" s="50"/>
      <c r="BW224" s="50"/>
      <c r="BX224" s="51"/>
      <c r="BY224" s="50"/>
      <c r="BZ224" s="50"/>
      <c r="CA224" s="54"/>
      <c r="CB224" s="54"/>
      <c r="CC224" s="54"/>
      <c r="CD224" s="54"/>
      <c r="CE224" s="54"/>
      <c r="CF224" s="54"/>
      <c r="CG224" s="54"/>
      <c r="CH224" s="51"/>
      <c r="CI224" s="50"/>
      <c r="CJ224" s="50"/>
      <c r="CK224" s="49"/>
      <c r="CL224" s="49"/>
      <c r="CM224" s="49"/>
      <c r="CN224" s="66"/>
      <c r="CO224" s="66"/>
      <c r="CP224" s="66"/>
      <c r="CQ224" s="66"/>
      <c r="CR224" s="66"/>
      <c r="CS224" s="66"/>
      <c r="CT224" s="66"/>
      <c r="CU224" s="49"/>
      <c r="CV224" s="55"/>
      <c r="CW224" s="55"/>
      <c r="CX224" s="55"/>
      <c r="CY224" s="55"/>
      <c r="CZ224" s="50"/>
      <c r="DA224" s="55"/>
      <c r="DB224" s="55"/>
      <c r="DC224" s="56"/>
      <c r="DD224" s="57"/>
      <c r="DE224" s="57"/>
      <c r="DF224" s="57"/>
      <c r="DG224" s="57"/>
      <c r="DH224" s="57"/>
      <c r="DI224" s="57"/>
      <c r="DJ224" s="58"/>
      <c r="DK224" s="54"/>
      <c r="DL224" s="56"/>
      <c r="DM224" s="49"/>
      <c r="DN224" s="49"/>
      <c r="DO224" s="49"/>
      <c r="DP224" s="56"/>
      <c r="DQ224" s="56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81"/>
      <c r="EE224" s="81"/>
      <c r="EF224" s="81"/>
      <c r="EG224" s="81"/>
      <c r="EH224" s="81"/>
      <c r="EI224" s="81"/>
      <c r="EJ224" s="81"/>
      <c r="EK224" s="81"/>
      <c r="EL224" s="81"/>
      <c r="EM224" s="81"/>
      <c r="EN224" s="81"/>
      <c r="EO224" s="81"/>
      <c r="EP224" s="81"/>
      <c r="EQ224" s="81"/>
      <c r="ER224" s="81"/>
      <c r="ES224" s="81"/>
      <c r="ET224" s="81"/>
      <c r="EU224" s="81"/>
      <c r="EV224" s="81"/>
      <c r="EW224" s="81"/>
      <c r="EX224" s="81"/>
      <c r="EY224" s="81"/>
      <c r="EZ224" s="81"/>
      <c r="FA224" s="81"/>
      <c r="FB224" s="81"/>
      <c r="FC224" s="81"/>
      <c r="FD224" s="81"/>
      <c r="FE224" s="81"/>
      <c r="FF224" s="81"/>
      <c r="FG224" s="81"/>
      <c r="FH224" s="81"/>
    </row>
    <row r="225" spans="1:164">
      <c r="A225" s="2">
        <v>15</v>
      </c>
      <c r="B225" s="1" t="s">
        <v>122</v>
      </c>
      <c r="C225" s="133">
        <v>43815</v>
      </c>
      <c r="D225" s="1" t="s">
        <v>125</v>
      </c>
      <c r="E225" s="6" t="s">
        <v>78</v>
      </c>
      <c r="F225" s="1"/>
      <c r="G225" s="6" t="s">
        <v>96</v>
      </c>
      <c r="H225" s="6" t="s">
        <v>121</v>
      </c>
      <c r="I225" s="135">
        <v>30</v>
      </c>
      <c r="J225" s="1">
        <v>16</v>
      </c>
      <c r="K225" s="1">
        <v>294</v>
      </c>
      <c r="L225" s="1">
        <v>1</v>
      </c>
      <c r="M225" s="1">
        <v>297</v>
      </c>
      <c r="N225" s="1">
        <v>2</v>
      </c>
      <c r="O225" t="str">
        <f t="shared" si="90"/>
        <v>Cincinnati Bengals</v>
      </c>
      <c r="P225" t="str">
        <f t="shared" si="91"/>
        <v>Oakland Raiders</v>
      </c>
      <c r="Q225">
        <f t="shared" si="92"/>
        <v>30</v>
      </c>
      <c r="R225">
        <f t="shared" si="93"/>
        <v>16</v>
      </c>
      <c r="S225" s="132">
        <f t="shared" si="120"/>
        <v>43815</v>
      </c>
      <c r="T225" s="83" t="str">
        <f t="shared" si="95"/>
        <v>Oakland Raiders</v>
      </c>
      <c r="U225" s="84">
        <f t="shared" si="96"/>
        <v>16</v>
      </c>
      <c r="V225" s="83" t="str">
        <f t="shared" si="97"/>
        <v>Cincinnati Bengals</v>
      </c>
      <c r="W225" s="84">
        <f t="shared" si="98"/>
        <v>30</v>
      </c>
      <c r="X225" s="83">
        <f t="shared" si="121"/>
        <v>46</v>
      </c>
      <c r="Y225" s="84">
        <f t="shared" si="122"/>
        <v>14</v>
      </c>
      <c r="Z225" s="85">
        <f t="shared" si="123"/>
        <v>-6.4374829618944363E-2</v>
      </c>
      <c r="AA225" s="86">
        <f t="shared" si="124"/>
        <v>0.48391184814579108</v>
      </c>
      <c r="AB225" s="8">
        <f t="shared" si="125"/>
        <v>-4.0337952974570157E-2</v>
      </c>
      <c r="AC225" s="34">
        <f t="shared" si="126"/>
        <v>24.571654997437619</v>
      </c>
      <c r="AD225" s="18">
        <f t="shared" si="127"/>
        <v>29.466929466843972</v>
      </c>
      <c r="AE225" s="85">
        <f t="shared" si="128"/>
        <v>-0.9028586705202295</v>
      </c>
      <c r="AF225" s="8">
        <f t="shared" si="129"/>
        <v>0.28846339414818317</v>
      </c>
      <c r="AG225" s="8">
        <f t="shared" si="130"/>
        <v>-0.55787932811141028</v>
      </c>
      <c r="AH225" s="34">
        <f t="shared" si="131"/>
        <v>16.873180553691256</v>
      </c>
      <c r="AI225" s="18">
        <f t="shared" si="132"/>
        <v>0.76244427934456849</v>
      </c>
      <c r="AJ225" s="18">
        <f t="shared" si="133"/>
        <v>7.6984744437463632</v>
      </c>
      <c r="AK225" s="18">
        <f t="shared" si="134"/>
        <v>6.7672204481631546</v>
      </c>
      <c r="AL225" s="8">
        <f t="shared" si="135"/>
        <v>1</v>
      </c>
      <c r="AM225" s="48">
        <f t="shared" si="136"/>
        <v>1</v>
      </c>
      <c r="AN225" s="48">
        <f t="shared" si="137"/>
        <v>1</v>
      </c>
      <c r="AO225" s="19">
        <f t="shared" si="138"/>
        <v>0.7125728324584153</v>
      </c>
      <c r="AP225" s="34">
        <f t="shared" si="139"/>
        <v>-7.2327795518368454</v>
      </c>
      <c r="AQ225" s="17">
        <f t="shared" si="140"/>
        <v>8.2614376640978204E-2</v>
      </c>
      <c r="AR225" s="14">
        <f t="shared" si="141"/>
        <v>-0.33887315106927418</v>
      </c>
      <c r="AS225" s="48"/>
      <c r="AZ225" s="93"/>
      <c r="BA225" s="10"/>
      <c r="BB225" s="10"/>
      <c r="BC225" s="10"/>
      <c r="BD225" s="10"/>
      <c r="BE225" s="10"/>
      <c r="BG225" s="10"/>
      <c r="BH225" s="10"/>
      <c r="BI225" s="10"/>
      <c r="BK225" s="10"/>
      <c r="BL225" s="122"/>
      <c r="BM225" s="122"/>
      <c r="BN225" s="49"/>
      <c r="BO225" s="49"/>
      <c r="BP225" s="49"/>
      <c r="BQ225" s="50"/>
      <c r="BR225" s="50"/>
      <c r="BS225" s="50"/>
      <c r="BT225" s="91"/>
      <c r="BU225" s="50"/>
      <c r="BV225" s="50"/>
      <c r="BW225" s="50"/>
      <c r="BX225" s="51"/>
      <c r="BY225" s="50"/>
      <c r="BZ225" s="50"/>
      <c r="CA225" s="54"/>
      <c r="CB225" s="54"/>
      <c r="CC225" s="54"/>
      <c r="CD225" s="54"/>
      <c r="CE225" s="54"/>
      <c r="CF225" s="54"/>
      <c r="CG225" s="54"/>
      <c r="CH225" s="51"/>
      <c r="CI225" s="50"/>
      <c r="CJ225" s="50"/>
      <c r="CK225" s="49"/>
      <c r="CL225" s="49"/>
      <c r="CM225" s="49"/>
      <c r="CN225" s="66"/>
      <c r="CO225" s="66"/>
      <c r="CP225" s="66"/>
      <c r="CQ225" s="66"/>
      <c r="CR225" s="66"/>
      <c r="CS225" s="66"/>
      <c r="CT225" s="66"/>
      <c r="CU225" s="49"/>
      <c r="CV225" s="55"/>
      <c r="CW225" s="55"/>
      <c r="CX225" s="55"/>
      <c r="CY225" s="55"/>
      <c r="CZ225" s="50"/>
      <c r="DA225" s="55"/>
      <c r="DB225" s="55"/>
      <c r="DC225" s="56"/>
      <c r="DD225" s="57"/>
      <c r="DE225" s="57"/>
      <c r="DF225" s="57"/>
      <c r="DG225" s="57"/>
      <c r="DH225" s="57"/>
      <c r="DI225" s="57"/>
      <c r="DJ225" s="58"/>
      <c r="DK225" s="54"/>
      <c r="DL225" s="56"/>
      <c r="DM225" s="49"/>
      <c r="DN225" s="49"/>
      <c r="DO225" s="49"/>
      <c r="DP225" s="56"/>
      <c r="DQ225" s="56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81"/>
      <c r="EE225" s="81"/>
      <c r="EF225" s="81"/>
      <c r="EG225" s="81"/>
      <c r="EH225" s="81"/>
      <c r="EI225" s="81"/>
      <c r="EJ225" s="81"/>
      <c r="EK225" s="81"/>
      <c r="EL225" s="81"/>
      <c r="EM225" s="81"/>
      <c r="EN225" s="81"/>
      <c r="EO225" s="81"/>
      <c r="EP225" s="81"/>
      <c r="EQ225" s="81"/>
      <c r="ER225" s="81"/>
      <c r="ES225" s="81"/>
      <c r="ET225" s="81"/>
      <c r="EU225" s="81"/>
      <c r="EV225" s="81"/>
      <c r="EW225" s="81"/>
      <c r="EX225" s="81"/>
      <c r="EY225" s="81"/>
      <c r="EZ225" s="81"/>
      <c r="FA225" s="81"/>
      <c r="FB225" s="81"/>
      <c r="FC225" s="81"/>
      <c r="FD225" s="81"/>
      <c r="FE225" s="81"/>
      <c r="FF225" s="81"/>
      <c r="FG225" s="81"/>
      <c r="FH225" s="81"/>
    </row>
    <row r="226" spans="1:164">
      <c r="A226" s="2">
        <v>15</v>
      </c>
      <c r="B226" s="1" t="s">
        <v>122</v>
      </c>
      <c r="C226" s="133">
        <v>43815</v>
      </c>
      <c r="D226" s="1" t="s">
        <v>125</v>
      </c>
      <c r="E226" s="6" t="s">
        <v>73</v>
      </c>
      <c r="F226" s="1"/>
      <c r="G226" s="6" t="s">
        <v>72</v>
      </c>
      <c r="H226" s="6" t="s">
        <v>121</v>
      </c>
      <c r="I226" s="135">
        <v>40</v>
      </c>
      <c r="J226" s="1">
        <v>14</v>
      </c>
      <c r="K226" s="1">
        <v>435</v>
      </c>
      <c r="L226" s="1">
        <v>0</v>
      </c>
      <c r="M226" s="1">
        <v>253</v>
      </c>
      <c r="N226" s="1">
        <v>3</v>
      </c>
      <c r="O226" t="str">
        <f t="shared" si="90"/>
        <v>Atlanta Falcons</v>
      </c>
      <c r="P226" t="str">
        <f t="shared" si="91"/>
        <v>Arizona Cardinals</v>
      </c>
      <c r="Q226">
        <f t="shared" si="92"/>
        <v>40</v>
      </c>
      <c r="R226">
        <f t="shared" si="93"/>
        <v>14</v>
      </c>
      <c r="S226" s="132">
        <f t="shared" si="120"/>
        <v>43815</v>
      </c>
      <c r="T226" s="83" t="str">
        <f t="shared" si="95"/>
        <v>Arizona Cardinals</v>
      </c>
      <c r="U226" s="84">
        <f t="shared" si="96"/>
        <v>14</v>
      </c>
      <c r="V226" s="83" t="str">
        <f t="shared" si="97"/>
        <v>Atlanta Falcons</v>
      </c>
      <c r="W226" s="84">
        <f t="shared" si="98"/>
        <v>40</v>
      </c>
      <c r="X226" s="83">
        <f t="shared" si="121"/>
        <v>54</v>
      </c>
      <c r="Y226" s="84">
        <f t="shared" si="122"/>
        <v>26</v>
      </c>
      <c r="Z226" s="85">
        <f t="shared" si="123"/>
        <v>1.6968127470975851</v>
      </c>
      <c r="AA226" s="86">
        <f t="shared" si="124"/>
        <v>0.84511800277330484</v>
      </c>
      <c r="AB226" s="8">
        <f t="shared" si="125"/>
        <v>1.0157173690666697</v>
      </c>
      <c r="AC226" s="34">
        <f t="shared" si="126"/>
        <v>35.524007157793228</v>
      </c>
      <c r="AD226" s="18">
        <f t="shared" si="127"/>
        <v>20.034511923486253</v>
      </c>
      <c r="AE226" s="85">
        <f t="shared" si="128"/>
        <v>0.18213897408328861</v>
      </c>
      <c r="AF226" s="8">
        <f t="shared" si="129"/>
        <v>0.54540927663831462</v>
      </c>
      <c r="AG226" s="8">
        <f t="shared" si="130"/>
        <v>0.11407108081417985</v>
      </c>
      <c r="AH226" s="34">
        <f t="shared" si="131"/>
        <v>23.59632957624644</v>
      </c>
      <c r="AI226" s="18">
        <f t="shared" si="132"/>
        <v>92.089541335942172</v>
      </c>
      <c r="AJ226" s="18">
        <f t="shared" si="133"/>
        <v>11.927677581546789</v>
      </c>
      <c r="AK226" s="18">
        <f t="shared" si="134"/>
        <v>10.688366029894212</v>
      </c>
      <c r="AL226" s="8">
        <f t="shared" si="135"/>
        <v>1</v>
      </c>
      <c r="AM226" s="48">
        <f t="shared" si="136"/>
        <v>1</v>
      </c>
      <c r="AN226" s="48">
        <f t="shared" si="137"/>
        <v>1</v>
      </c>
      <c r="AO226" s="19">
        <f t="shared" si="138"/>
        <v>0.81217234488724022</v>
      </c>
      <c r="AP226" s="34">
        <f t="shared" si="139"/>
        <v>-15.311633970105788</v>
      </c>
      <c r="AQ226" s="17">
        <f t="shared" si="140"/>
        <v>3.5279228025157837E-2</v>
      </c>
      <c r="AR226" s="14">
        <f t="shared" si="141"/>
        <v>-0.20804271394367235</v>
      </c>
      <c r="AS226" s="48"/>
      <c r="AZ226" s="93"/>
      <c r="BA226" s="10"/>
      <c r="BB226" s="10"/>
      <c r="BC226" s="10"/>
      <c r="BD226" s="10"/>
      <c r="BE226" s="10"/>
      <c r="BG226" s="10"/>
      <c r="BH226" s="10"/>
      <c r="BI226" s="10"/>
      <c r="BK226" s="10"/>
      <c r="BL226" s="122"/>
      <c r="BM226" s="122"/>
      <c r="BN226" s="49"/>
      <c r="BO226" s="49"/>
      <c r="BP226" s="49"/>
      <c r="BQ226" s="50"/>
      <c r="BR226" s="50"/>
      <c r="BS226" s="50"/>
      <c r="BT226" s="91"/>
      <c r="BU226" s="50"/>
      <c r="BV226" s="50"/>
      <c r="BW226" s="50"/>
      <c r="BX226" s="51"/>
      <c r="BY226" s="50"/>
      <c r="BZ226" s="50"/>
      <c r="CA226" s="54"/>
      <c r="CB226" s="54"/>
      <c r="CC226" s="54"/>
      <c r="CD226" s="54"/>
      <c r="CE226" s="54"/>
      <c r="CF226" s="54"/>
      <c r="CG226" s="54"/>
      <c r="CH226" s="51"/>
      <c r="CI226" s="50"/>
      <c r="CJ226" s="50"/>
      <c r="CK226" s="49"/>
      <c r="CL226" s="49"/>
      <c r="CM226" s="49"/>
      <c r="CN226" s="66"/>
      <c r="CO226" s="66"/>
      <c r="CP226" s="66"/>
      <c r="CQ226" s="66"/>
      <c r="CR226" s="66"/>
      <c r="CS226" s="66"/>
      <c r="CT226" s="66"/>
      <c r="CU226" s="49"/>
      <c r="CV226" s="55"/>
      <c r="CW226" s="55"/>
      <c r="CX226" s="55"/>
      <c r="CY226" s="55"/>
      <c r="CZ226" s="50"/>
      <c r="DA226" s="55"/>
      <c r="DB226" s="55"/>
      <c r="DC226" s="56"/>
      <c r="DD226" s="57"/>
      <c r="DE226" s="57"/>
      <c r="DF226" s="57"/>
      <c r="DG226" s="57"/>
      <c r="DH226" s="57"/>
      <c r="DI226" s="57"/>
      <c r="DJ226" s="58"/>
      <c r="DK226" s="54"/>
      <c r="DL226" s="56"/>
      <c r="DM226" s="49"/>
      <c r="DN226" s="49"/>
      <c r="DO226" s="49"/>
      <c r="DP226" s="56"/>
      <c r="DQ226" s="56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81"/>
      <c r="EE226" s="81"/>
      <c r="EF226" s="81"/>
      <c r="EG226" s="81"/>
      <c r="EH226" s="81"/>
      <c r="EI226" s="81"/>
      <c r="EJ226" s="81"/>
      <c r="EK226" s="81"/>
      <c r="EL226" s="81"/>
      <c r="EM226" s="81"/>
      <c r="EN226" s="81"/>
      <c r="EO226" s="81"/>
      <c r="EP226" s="81"/>
      <c r="EQ226" s="81"/>
      <c r="ER226" s="81"/>
      <c r="ES226" s="81"/>
      <c r="ET226" s="81"/>
      <c r="EU226" s="81"/>
      <c r="EV226" s="81"/>
      <c r="EW226" s="81"/>
      <c r="EX226" s="81"/>
      <c r="EY226" s="81"/>
      <c r="EZ226" s="81"/>
      <c r="FA226" s="81"/>
      <c r="FB226" s="81"/>
      <c r="FC226" s="81"/>
      <c r="FD226" s="81"/>
      <c r="FE226" s="81"/>
      <c r="FF226" s="81"/>
      <c r="FG226" s="81"/>
      <c r="FH226" s="81"/>
    </row>
    <row r="227" spans="1:164">
      <c r="A227" s="2">
        <v>15</v>
      </c>
      <c r="B227" s="1" t="s">
        <v>122</v>
      </c>
      <c r="C227" s="133">
        <v>43815</v>
      </c>
      <c r="D227" s="1" t="s">
        <v>125</v>
      </c>
      <c r="E227" s="6" t="s">
        <v>74</v>
      </c>
      <c r="F227" s="1"/>
      <c r="G227" s="6" t="s">
        <v>101</v>
      </c>
      <c r="H227" s="6" t="s">
        <v>121</v>
      </c>
      <c r="I227" s="135">
        <v>20</v>
      </c>
      <c r="J227" s="1">
        <v>12</v>
      </c>
      <c r="K227" s="1">
        <v>370</v>
      </c>
      <c r="L227" s="1">
        <v>2</v>
      </c>
      <c r="M227" s="1">
        <v>241</v>
      </c>
      <c r="N227" s="1">
        <v>1</v>
      </c>
      <c r="O227" t="str">
        <f t="shared" si="90"/>
        <v>Baltimore Ravens</v>
      </c>
      <c r="P227" t="str">
        <f t="shared" si="91"/>
        <v>Tampa Bay Buccaneers</v>
      </c>
      <c r="Q227">
        <f t="shared" si="92"/>
        <v>20</v>
      </c>
      <c r="R227">
        <f t="shared" si="93"/>
        <v>12</v>
      </c>
      <c r="S227" s="132">
        <f t="shared" si="120"/>
        <v>43815</v>
      </c>
      <c r="T227" s="83" t="str">
        <f t="shared" si="95"/>
        <v>Tampa Bay Buccaneers</v>
      </c>
      <c r="U227" s="84">
        <f t="shared" si="96"/>
        <v>12</v>
      </c>
      <c r="V227" s="83" t="str">
        <f t="shared" si="97"/>
        <v>Baltimore Ravens</v>
      </c>
      <c r="W227" s="84">
        <f t="shared" si="98"/>
        <v>20</v>
      </c>
      <c r="X227" s="83">
        <f t="shared" si="121"/>
        <v>32</v>
      </c>
      <c r="Y227" s="84">
        <f t="shared" si="122"/>
        <v>8</v>
      </c>
      <c r="Z227" s="85">
        <f t="shared" si="123"/>
        <v>2.3424795779099026</v>
      </c>
      <c r="AA227" s="86">
        <f t="shared" si="124"/>
        <v>0.91233460511016762</v>
      </c>
      <c r="AB227" s="8">
        <f t="shared" si="125"/>
        <v>1.3552723853083508</v>
      </c>
      <c r="AC227" s="34">
        <f t="shared" si="126"/>
        <v>39.045533007884003</v>
      </c>
      <c r="AD227" s="18">
        <f t="shared" si="127"/>
        <v>362.73232755439909</v>
      </c>
      <c r="AE227" s="85">
        <f t="shared" si="128"/>
        <v>0.78453021080751328</v>
      </c>
      <c r="AF227" s="8">
        <f t="shared" si="129"/>
        <v>0.68665565582272459</v>
      </c>
      <c r="AG227" s="8">
        <f t="shared" si="130"/>
        <v>0.48639280857586331</v>
      </c>
      <c r="AH227" s="34">
        <f t="shared" si="131"/>
        <v>27.321566478891459</v>
      </c>
      <c r="AI227" s="18">
        <f t="shared" si="132"/>
        <v>234.75039936709041</v>
      </c>
      <c r="AJ227" s="18">
        <f t="shared" si="133"/>
        <v>11.723966528992545</v>
      </c>
      <c r="AK227" s="18">
        <f t="shared" si="134"/>
        <v>10.499493405987028</v>
      </c>
      <c r="AL227" s="8">
        <f t="shared" si="135"/>
        <v>1</v>
      </c>
      <c r="AM227" s="48">
        <f t="shared" si="136"/>
        <v>1</v>
      </c>
      <c r="AN227" s="48">
        <f t="shared" si="137"/>
        <v>1</v>
      </c>
      <c r="AO227" s="19">
        <f t="shared" si="138"/>
        <v>0.80792486091086479</v>
      </c>
      <c r="AP227" s="34">
        <f t="shared" si="139"/>
        <v>2.4994934059870282</v>
      </c>
      <c r="AQ227" s="17">
        <f t="shared" si="140"/>
        <v>3.6892859056110637E-2</v>
      </c>
      <c r="AR227" s="14">
        <f t="shared" si="141"/>
        <v>-0.21328621870744158</v>
      </c>
      <c r="AS227" s="48"/>
      <c r="AZ227" s="93"/>
      <c r="BA227" s="10"/>
      <c r="BB227" s="10"/>
      <c r="BC227" s="10"/>
      <c r="BD227" s="10"/>
      <c r="BE227" s="10"/>
      <c r="BG227" s="10"/>
      <c r="BH227" s="10"/>
      <c r="BI227" s="10"/>
      <c r="BK227" s="10"/>
      <c r="BL227" s="122"/>
      <c r="BM227" s="122"/>
      <c r="BN227" s="49"/>
      <c r="BO227" s="49"/>
      <c r="BP227" s="49"/>
      <c r="BQ227" s="50"/>
      <c r="BR227" s="50"/>
      <c r="BS227" s="50"/>
      <c r="BT227" s="91"/>
      <c r="BU227" s="50"/>
      <c r="BV227" s="50"/>
      <c r="BW227" s="50"/>
      <c r="BX227" s="51"/>
      <c r="BY227" s="50"/>
      <c r="BZ227" s="50"/>
      <c r="CA227" s="54"/>
      <c r="CB227" s="54"/>
      <c r="CC227" s="54"/>
      <c r="CD227" s="54"/>
      <c r="CE227" s="54"/>
      <c r="CF227" s="54"/>
      <c r="CG227" s="54"/>
      <c r="CH227" s="51"/>
      <c r="CI227" s="50"/>
      <c r="CJ227" s="50"/>
      <c r="CK227" s="49"/>
      <c r="CL227" s="49"/>
      <c r="CM227" s="49"/>
      <c r="CN227" s="66"/>
      <c r="CO227" s="66"/>
      <c r="CP227" s="66"/>
      <c r="CQ227" s="66"/>
      <c r="CR227" s="66"/>
      <c r="CS227" s="66"/>
      <c r="CT227" s="66"/>
      <c r="CU227" s="49"/>
      <c r="CV227" s="55"/>
      <c r="CW227" s="55"/>
      <c r="CX227" s="55"/>
      <c r="CY227" s="55"/>
      <c r="CZ227" s="50"/>
      <c r="DA227" s="55"/>
      <c r="DB227" s="55"/>
      <c r="DC227" s="56"/>
      <c r="DD227" s="57"/>
      <c r="DE227" s="57"/>
      <c r="DF227" s="57"/>
      <c r="DG227" s="57"/>
      <c r="DH227" s="57"/>
      <c r="DI227" s="57"/>
      <c r="DJ227" s="58"/>
      <c r="DK227" s="54"/>
      <c r="DL227" s="56"/>
      <c r="DM227" s="49"/>
      <c r="DN227" s="49"/>
      <c r="DO227" s="49"/>
      <c r="DP227" s="56"/>
      <c r="DQ227" s="56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81"/>
      <c r="EE227" s="81"/>
      <c r="EF227" s="81"/>
      <c r="EG227" s="81"/>
      <c r="EH227" s="81"/>
      <c r="EI227" s="81"/>
      <c r="EJ227" s="81"/>
      <c r="EK227" s="81"/>
      <c r="EL227" s="81"/>
      <c r="EM227" s="81"/>
      <c r="EN227" s="81"/>
      <c r="EO227" s="81"/>
      <c r="EP227" s="81"/>
      <c r="EQ227" s="81"/>
      <c r="ER227" s="81"/>
      <c r="ES227" s="81"/>
      <c r="ET227" s="81"/>
      <c r="EU227" s="81"/>
      <c r="EV227" s="81"/>
      <c r="EW227" s="81"/>
      <c r="EX227" s="81"/>
      <c r="EY227" s="81"/>
      <c r="EZ227" s="81"/>
      <c r="FA227" s="81"/>
      <c r="FB227" s="81"/>
      <c r="FC227" s="81"/>
      <c r="FD227" s="81"/>
      <c r="FE227" s="81"/>
      <c r="FF227" s="81"/>
      <c r="FG227" s="81"/>
      <c r="FH227" s="81"/>
    </row>
    <row r="228" spans="1:164">
      <c r="A228" s="2">
        <v>15</v>
      </c>
      <c r="B228" s="1" t="s">
        <v>126</v>
      </c>
      <c r="C228" s="133">
        <v>43816</v>
      </c>
      <c r="D228" s="1" t="s">
        <v>129</v>
      </c>
      <c r="E228" s="6" t="s">
        <v>93</v>
      </c>
      <c r="F228" s="1" t="s">
        <v>10</v>
      </c>
      <c r="G228" s="6" t="s">
        <v>76</v>
      </c>
      <c r="H228" s="6" t="s">
        <v>121</v>
      </c>
      <c r="I228" s="135">
        <v>12</v>
      </c>
      <c r="J228" s="1">
        <v>9</v>
      </c>
      <c r="K228" s="1">
        <v>346</v>
      </c>
      <c r="L228" s="1">
        <v>2</v>
      </c>
      <c r="M228" s="1">
        <v>247</v>
      </c>
      <c r="N228" s="1">
        <v>2</v>
      </c>
      <c r="O228" t="str">
        <f t="shared" si="90"/>
        <v>Carolina Panthers</v>
      </c>
      <c r="P228" t="str">
        <f t="shared" si="91"/>
        <v>New Orleans Saints</v>
      </c>
      <c r="Q228">
        <f t="shared" si="92"/>
        <v>9</v>
      </c>
      <c r="R228">
        <f t="shared" si="93"/>
        <v>12</v>
      </c>
      <c r="S228" s="132">
        <f t="shared" si="120"/>
        <v>43816</v>
      </c>
      <c r="T228" s="83" t="str">
        <f t="shared" si="95"/>
        <v>New Orleans Saints</v>
      </c>
      <c r="U228" s="84">
        <f t="shared" si="96"/>
        <v>12</v>
      </c>
      <c r="V228" s="83" t="str">
        <f t="shared" si="97"/>
        <v>Carolina Panthers</v>
      </c>
      <c r="W228" s="84">
        <f t="shared" si="98"/>
        <v>9</v>
      </c>
      <c r="X228" s="83">
        <f t="shared" si="121"/>
        <v>21</v>
      </c>
      <c r="Y228" s="84">
        <f t="shared" si="122"/>
        <v>-3</v>
      </c>
      <c r="Z228" s="85">
        <f t="shared" si="123"/>
        <v>-1.223283830408977</v>
      </c>
      <c r="AA228" s="86">
        <f t="shared" si="124"/>
        <v>0.22735907377152248</v>
      </c>
      <c r="AB228" s="8">
        <f t="shared" si="125"/>
        <v>-0.74757235035917824</v>
      </c>
      <c r="AC228" s="34">
        <f t="shared" si="126"/>
        <v>17.236925444537714</v>
      </c>
      <c r="AD228" s="18">
        <f t="shared" si="127"/>
        <v>67.84694077887282</v>
      </c>
      <c r="AE228" s="85">
        <f t="shared" si="128"/>
        <v>0.82738519348183825</v>
      </c>
      <c r="AF228" s="8">
        <f t="shared" si="129"/>
        <v>0.69580175903605834</v>
      </c>
      <c r="AG228" s="8">
        <f t="shared" si="130"/>
        <v>0.5123637132978609</v>
      </c>
      <c r="AH228" s="34">
        <f t="shared" si="131"/>
        <v>27.581416402899627</v>
      </c>
      <c r="AI228" s="18">
        <f t="shared" si="132"/>
        <v>242.78053712054955</v>
      </c>
      <c r="AJ228" s="18">
        <f t="shared" si="133"/>
        <v>-10.344490958361913</v>
      </c>
      <c r="AK228" s="18">
        <f t="shared" si="134"/>
        <v>-9.9614851170651981</v>
      </c>
      <c r="AL228" s="8">
        <f t="shared" si="135"/>
        <v>0</v>
      </c>
      <c r="AM228" s="48">
        <f t="shared" si="136"/>
        <v>0</v>
      </c>
      <c r="AN228" s="48">
        <f t="shared" si="137"/>
        <v>1</v>
      </c>
      <c r="AO228" s="19">
        <f t="shared" si="138"/>
        <v>0.20449262611001784</v>
      </c>
      <c r="AP228" s="34">
        <f t="shared" si="139"/>
        <v>-6.9614851170651981</v>
      </c>
      <c r="AQ228" s="17">
        <f t="shared" si="140"/>
        <v>4.1817234133371552E-2</v>
      </c>
      <c r="AR228" s="14">
        <f t="shared" si="141"/>
        <v>-0.22877516174382256</v>
      </c>
      <c r="AS228" s="48"/>
      <c r="AZ228" s="93"/>
      <c r="BA228" s="10"/>
      <c r="BB228" s="10"/>
      <c r="BC228" s="10"/>
      <c r="BD228" s="10"/>
      <c r="BE228" s="10"/>
      <c r="BG228" s="10"/>
      <c r="BH228" s="10"/>
      <c r="BI228" s="10"/>
      <c r="BK228" s="10"/>
      <c r="BL228" s="122"/>
      <c r="BM228" s="122"/>
      <c r="BN228" s="49"/>
      <c r="BO228" s="49"/>
      <c r="BP228" s="49"/>
      <c r="BQ228" s="50"/>
      <c r="BR228" s="50"/>
      <c r="BS228" s="50"/>
      <c r="BT228" s="91"/>
      <c r="BU228" s="50"/>
      <c r="BV228" s="50"/>
      <c r="BW228" s="50"/>
      <c r="BX228" s="51"/>
      <c r="BY228" s="50"/>
      <c r="BZ228" s="50"/>
      <c r="CA228" s="54"/>
      <c r="CB228" s="54"/>
      <c r="CC228" s="54"/>
      <c r="CD228" s="54"/>
      <c r="CE228" s="54"/>
      <c r="CF228" s="54"/>
      <c r="CG228" s="54"/>
      <c r="CH228" s="51"/>
      <c r="CI228" s="50"/>
      <c r="CJ228" s="50"/>
      <c r="CK228" s="49"/>
      <c r="CL228" s="49"/>
      <c r="CM228" s="49"/>
      <c r="CN228" s="66"/>
      <c r="CO228" s="66"/>
      <c r="CP228" s="66"/>
      <c r="CQ228" s="66"/>
      <c r="CR228" s="66"/>
      <c r="CS228" s="66"/>
      <c r="CT228" s="66"/>
      <c r="CU228" s="49"/>
      <c r="CV228" s="55"/>
      <c r="CW228" s="55"/>
      <c r="CX228" s="55"/>
      <c r="CY228" s="55"/>
      <c r="CZ228" s="50"/>
      <c r="DA228" s="55"/>
      <c r="DB228" s="55"/>
      <c r="DC228" s="56"/>
      <c r="DD228" s="57"/>
      <c r="DE228" s="57"/>
      <c r="DF228" s="57"/>
      <c r="DG228" s="57"/>
      <c r="DH228" s="57"/>
      <c r="DI228" s="57"/>
      <c r="DJ228" s="58"/>
      <c r="DK228" s="54"/>
      <c r="DL228" s="56"/>
      <c r="DM228" s="49"/>
      <c r="DN228" s="49"/>
      <c r="DO228" s="49"/>
      <c r="DP228" s="56"/>
      <c r="DQ228" s="56"/>
      <c r="DR228" s="49"/>
      <c r="DS228" s="49"/>
      <c r="DT228" s="49"/>
      <c r="DU228" s="49"/>
      <c r="DV228" s="49"/>
      <c r="DW228" s="49"/>
      <c r="DX228" s="49"/>
      <c r="DY228" s="49"/>
      <c r="DZ228" s="49"/>
      <c r="EA228" s="49"/>
      <c r="EB228" s="49"/>
      <c r="EC228" s="49"/>
      <c r="ED228" s="81"/>
      <c r="EE228" s="81"/>
      <c r="EF228" s="81"/>
      <c r="EG228" s="81"/>
      <c r="EH228" s="81"/>
      <c r="EI228" s="81"/>
      <c r="EJ228" s="81"/>
      <c r="EK228" s="81"/>
      <c r="EL228" s="81"/>
      <c r="EM228" s="81"/>
      <c r="EN228" s="81"/>
      <c r="EO228" s="81"/>
      <c r="EP228" s="81"/>
      <c r="EQ228" s="81"/>
      <c r="ER228" s="81"/>
      <c r="ES228" s="81"/>
      <c r="ET228" s="81"/>
      <c r="EU228" s="81"/>
      <c r="EV228" s="81"/>
      <c r="EW228" s="81"/>
      <c r="EX228" s="81"/>
      <c r="EY228" s="81"/>
      <c r="EZ228" s="81"/>
      <c r="FA228" s="81"/>
      <c r="FB228" s="81"/>
      <c r="FC228" s="81"/>
      <c r="FD228" s="81"/>
      <c r="FE228" s="81"/>
      <c r="FF228" s="81"/>
      <c r="FG228" s="81"/>
      <c r="FH228" s="81"/>
    </row>
    <row r="229" spans="1:164">
      <c r="A229" s="2">
        <v>16</v>
      </c>
      <c r="B229" s="1" t="s">
        <v>133</v>
      </c>
      <c r="C229" s="133">
        <v>43821</v>
      </c>
      <c r="D229" s="1" t="s">
        <v>120</v>
      </c>
      <c r="E229" s="6" t="s">
        <v>74</v>
      </c>
      <c r="F229" s="1" t="s">
        <v>10</v>
      </c>
      <c r="G229" s="6" t="s">
        <v>88</v>
      </c>
      <c r="H229" s="6" t="s">
        <v>121</v>
      </c>
      <c r="I229" s="135">
        <v>22</v>
      </c>
      <c r="J229" s="1">
        <v>10</v>
      </c>
      <c r="K229" s="1">
        <v>361</v>
      </c>
      <c r="L229" s="1">
        <v>1</v>
      </c>
      <c r="M229" s="1">
        <v>198</v>
      </c>
      <c r="N229" s="1">
        <v>3</v>
      </c>
      <c r="O229" t="str">
        <f t="shared" si="90"/>
        <v>Los Angeles Chargers</v>
      </c>
      <c r="P229" t="str">
        <f t="shared" si="91"/>
        <v>Baltimore Ravens</v>
      </c>
      <c r="Q229">
        <f t="shared" si="92"/>
        <v>10</v>
      </c>
      <c r="R229">
        <f t="shared" si="93"/>
        <v>22</v>
      </c>
      <c r="S229" s="132">
        <f t="shared" si="120"/>
        <v>43821</v>
      </c>
      <c r="T229" s="83" t="str">
        <f t="shared" si="95"/>
        <v>Baltimore Ravens</v>
      </c>
      <c r="U229" s="84">
        <f t="shared" si="96"/>
        <v>22</v>
      </c>
      <c r="V229" s="83" t="str">
        <f t="shared" si="97"/>
        <v>Los Angeles Chargers</v>
      </c>
      <c r="W229" s="84">
        <f t="shared" si="98"/>
        <v>10</v>
      </c>
      <c r="X229" s="83">
        <f t="shared" si="121"/>
        <v>32</v>
      </c>
      <c r="Y229" s="84">
        <f t="shared" si="122"/>
        <v>-12</v>
      </c>
      <c r="Z229" s="85">
        <f t="shared" si="123"/>
        <v>-0.47224526625564778</v>
      </c>
      <c r="AA229" s="86">
        <f t="shared" si="124"/>
        <v>0.38408495706005025</v>
      </c>
      <c r="AB229" s="8">
        <f t="shared" si="125"/>
        <v>-0.29476956948184663</v>
      </c>
      <c r="AC229" s="34">
        <f t="shared" si="126"/>
        <v>21.932944120691126</v>
      </c>
      <c r="AD229" s="18">
        <f t="shared" si="127"/>
        <v>142.3951553875369</v>
      </c>
      <c r="AE229" s="85">
        <f t="shared" si="128"/>
        <v>-0.43788071548206653</v>
      </c>
      <c r="AF229" s="8">
        <f t="shared" si="129"/>
        <v>0.39224606802744205</v>
      </c>
      <c r="AG229" s="8">
        <f t="shared" si="130"/>
        <v>-0.27346975825868947</v>
      </c>
      <c r="AH229" s="34">
        <f t="shared" si="131"/>
        <v>19.718819005817569</v>
      </c>
      <c r="AI229" s="18">
        <f t="shared" si="132"/>
        <v>5.2037867282191463</v>
      </c>
      <c r="AJ229" s="18">
        <f t="shared" si="133"/>
        <v>2.214125114873557</v>
      </c>
      <c r="AK229" s="18">
        <f t="shared" si="134"/>
        <v>1.6823542360464594</v>
      </c>
      <c r="AL229" s="8">
        <f t="shared" si="135"/>
        <v>0</v>
      </c>
      <c r="AM229" s="48">
        <f t="shared" si="136"/>
        <v>1</v>
      </c>
      <c r="AN229" s="48">
        <f t="shared" si="137"/>
        <v>0</v>
      </c>
      <c r="AO229" s="19">
        <f t="shared" si="138"/>
        <v>0.55545106402089706</v>
      </c>
      <c r="AP229" s="34">
        <f t="shared" si="139"/>
        <v>13.682354236046459</v>
      </c>
      <c r="AQ229" s="17">
        <f t="shared" si="140"/>
        <v>0.30852588452194668</v>
      </c>
      <c r="AR229" s="14">
        <f t="shared" si="141"/>
        <v>-0.81069513789642067</v>
      </c>
      <c r="AS229" s="48"/>
      <c r="AZ229" s="93"/>
      <c r="BA229" s="10"/>
      <c r="BB229" s="10"/>
      <c r="BC229" s="10"/>
      <c r="BD229" s="10"/>
      <c r="BE229" s="10"/>
      <c r="BG229" s="10"/>
      <c r="BH229" s="10"/>
      <c r="BI229" s="10"/>
      <c r="BK229" s="10"/>
      <c r="BL229" s="122"/>
      <c r="BM229" s="122"/>
      <c r="BN229" s="49"/>
      <c r="BO229" s="49"/>
      <c r="BP229" s="49"/>
      <c r="BQ229" s="50"/>
      <c r="BR229" s="50"/>
      <c r="BS229" s="50"/>
      <c r="BT229" s="91"/>
      <c r="BU229" s="50"/>
      <c r="BV229" s="50"/>
      <c r="BW229" s="50"/>
      <c r="BX229" s="51"/>
      <c r="BY229" s="50"/>
      <c r="BZ229" s="50"/>
      <c r="CA229" s="54"/>
      <c r="CB229" s="54"/>
      <c r="CC229" s="54"/>
      <c r="CD229" s="54"/>
      <c r="CE229" s="54"/>
      <c r="CF229" s="54"/>
      <c r="CG229" s="54"/>
      <c r="CH229" s="51"/>
      <c r="CI229" s="50"/>
      <c r="CJ229" s="50"/>
      <c r="CK229" s="49"/>
      <c r="CL229" s="49"/>
      <c r="CM229" s="49"/>
      <c r="CN229" s="66"/>
      <c r="CO229" s="66"/>
      <c r="CP229" s="66"/>
      <c r="CQ229" s="66"/>
      <c r="CR229" s="66"/>
      <c r="CS229" s="66"/>
      <c r="CT229" s="66"/>
      <c r="CU229" s="49"/>
      <c r="CV229" s="55"/>
      <c r="CW229" s="55"/>
      <c r="CX229" s="55"/>
      <c r="CY229" s="55"/>
      <c r="CZ229" s="50"/>
      <c r="DA229" s="55"/>
      <c r="DB229" s="55"/>
      <c r="DC229" s="56"/>
      <c r="DD229" s="57"/>
      <c r="DE229" s="57"/>
      <c r="DF229" s="57"/>
      <c r="DG229" s="57"/>
      <c r="DH229" s="57"/>
      <c r="DI229" s="57"/>
      <c r="DJ229" s="58"/>
      <c r="DK229" s="54"/>
      <c r="DL229" s="56"/>
      <c r="DM229" s="49"/>
      <c r="DN229" s="49"/>
      <c r="DO229" s="49"/>
      <c r="DP229" s="56"/>
      <c r="DQ229" s="56"/>
      <c r="DR229" s="49"/>
      <c r="DS229" s="49"/>
      <c r="DT229" s="49"/>
      <c r="DU229" s="49"/>
      <c r="DV229" s="49"/>
      <c r="DW229" s="49"/>
      <c r="DX229" s="49"/>
      <c r="DY229" s="49"/>
      <c r="DZ229" s="49"/>
      <c r="EA229" s="49"/>
      <c r="EB229" s="49"/>
      <c r="EC229" s="49"/>
      <c r="ED229" s="81"/>
      <c r="EE229" s="81"/>
      <c r="EF229" s="81"/>
      <c r="EG229" s="81"/>
      <c r="EH229" s="81"/>
      <c r="EI229" s="81"/>
      <c r="EJ229" s="81"/>
      <c r="EK229" s="81"/>
      <c r="EL229" s="81"/>
      <c r="EM229" s="81"/>
      <c r="EN229" s="81"/>
      <c r="EO229" s="81"/>
      <c r="EP229" s="81"/>
      <c r="EQ229" s="81"/>
      <c r="ER229" s="81"/>
      <c r="ES229" s="81"/>
      <c r="ET229" s="81"/>
      <c r="EU229" s="81"/>
      <c r="EV229" s="81"/>
      <c r="EW229" s="81"/>
      <c r="EX229" s="81"/>
      <c r="EY229" s="81"/>
      <c r="EZ229" s="81"/>
      <c r="FA229" s="81"/>
      <c r="FB229" s="81"/>
      <c r="FC229" s="81"/>
      <c r="FD229" s="81"/>
      <c r="FE229" s="81"/>
      <c r="FF229" s="81"/>
      <c r="FG229" s="81"/>
      <c r="FH229" s="81"/>
    </row>
    <row r="230" spans="1:164">
      <c r="A230" s="2">
        <v>16</v>
      </c>
      <c r="B230" s="1" t="s">
        <v>133</v>
      </c>
      <c r="C230" s="133">
        <v>43821</v>
      </c>
      <c r="D230" s="1" t="s">
        <v>131</v>
      </c>
      <c r="E230" s="6" t="s">
        <v>102</v>
      </c>
      <c r="F230" s="1"/>
      <c r="G230" s="6" t="s">
        <v>103</v>
      </c>
      <c r="H230" s="6" t="s">
        <v>121</v>
      </c>
      <c r="I230" s="135">
        <v>25</v>
      </c>
      <c r="J230" s="1">
        <v>16</v>
      </c>
      <c r="K230" s="1">
        <v>291</v>
      </c>
      <c r="L230" s="1">
        <v>0</v>
      </c>
      <c r="M230" s="1">
        <v>292</v>
      </c>
      <c r="N230" s="1">
        <v>2</v>
      </c>
      <c r="O230" t="str">
        <f t="shared" si="90"/>
        <v>Tennessee Titans</v>
      </c>
      <c r="P230" t="str">
        <f t="shared" si="91"/>
        <v>Washington Redskins</v>
      </c>
      <c r="Q230">
        <f t="shared" si="92"/>
        <v>25</v>
      </c>
      <c r="R230">
        <f t="shared" si="93"/>
        <v>16</v>
      </c>
      <c r="S230" s="132">
        <f t="shared" si="120"/>
        <v>43821</v>
      </c>
      <c r="T230" s="83" t="str">
        <f t="shared" si="95"/>
        <v>Washington Redskins</v>
      </c>
      <c r="U230" s="84">
        <f t="shared" si="96"/>
        <v>16</v>
      </c>
      <c r="V230" s="83" t="str">
        <f t="shared" si="97"/>
        <v>Tennessee Titans</v>
      </c>
      <c r="W230" s="84">
        <f t="shared" si="98"/>
        <v>25</v>
      </c>
      <c r="X230" s="83">
        <f t="shared" si="121"/>
        <v>41</v>
      </c>
      <c r="Y230" s="84">
        <f t="shared" si="122"/>
        <v>9</v>
      </c>
      <c r="Z230" s="85">
        <f t="shared" si="123"/>
        <v>0.27246658863448092</v>
      </c>
      <c r="AA230" s="86">
        <f t="shared" si="124"/>
        <v>0.56769834837703359</v>
      </c>
      <c r="AB230" s="8">
        <f t="shared" si="125"/>
        <v>0.17051733422992554</v>
      </c>
      <c r="AC230" s="34">
        <f t="shared" si="126"/>
        <v>26.758435663314874</v>
      </c>
      <c r="AD230" s="18">
        <f t="shared" si="127"/>
        <v>3.0920959820176197</v>
      </c>
      <c r="AE230" s="85">
        <f t="shared" si="128"/>
        <v>-6.8036185305103247E-2</v>
      </c>
      <c r="AF230" s="8">
        <f t="shared" si="129"/>
        <v>0.48299751176783562</v>
      </c>
      <c r="AG230" s="8">
        <f t="shared" si="130"/>
        <v>-4.2631827919642012E-2</v>
      </c>
      <c r="AH230" s="34">
        <f t="shared" si="131"/>
        <v>22.028450468367193</v>
      </c>
      <c r="AI230" s="18">
        <f t="shared" si="132"/>
        <v>36.342215049556636</v>
      </c>
      <c r="AJ230" s="18">
        <f t="shared" si="133"/>
        <v>4.7299851949476803</v>
      </c>
      <c r="AK230" s="18">
        <f t="shared" si="134"/>
        <v>4.0149576404709926</v>
      </c>
      <c r="AL230" s="8">
        <f t="shared" si="135"/>
        <v>1</v>
      </c>
      <c r="AM230" s="48">
        <f t="shared" si="136"/>
        <v>1</v>
      </c>
      <c r="AN230" s="48">
        <f t="shared" si="137"/>
        <v>1</v>
      </c>
      <c r="AO230" s="19">
        <f t="shared" si="138"/>
        <v>0.63035323033520851</v>
      </c>
      <c r="AP230" s="34">
        <f t="shared" si="139"/>
        <v>-4.9850423595290074</v>
      </c>
      <c r="AQ230" s="17">
        <f t="shared" si="140"/>
        <v>0.13663873432361542</v>
      </c>
      <c r="AR230" s="14">
        <f t="shared" si="141"/>
        <v>-0.46147493364882419</v>
      </c>
      <c r="AS230" s="48"/>
      <c r="AZ230" s="93"/>
      <c r="BA230" s="10"/>
      <c r="BB230" s="10"/>
      <c r="BC230" s="10"/>
      <c r="BD230" s="10"/>
      <c r="BE230" s="10"/>
      <c r="BG230" s="10"/>
      <c r="BH230" s="10"/>
      <c r="BI230" s="10"/>
      <c r="BK230" s="10"/>
      <c r="BL230" s="122"/>
      <c r="BM230" s="122"/>
      <c r="BN230" s="49"/>
      <c r="BO230" s="49"/>
      <c r="BP230" s="49"/>
      <c r="BQ230" s="50"/>
      <c r="BR230" s="50"/>
      <c r="BS230" s="50"/>
      <c r="BT230" s="91"/>
      <c r="BU230" s="50"/>
      <c r="BV230" s="50"/>
      <c r="BW230" s="50"/>
      <c r="BX230" s="51"/>
      <c r="BY230" s="50"/>
      <c r="BZ230" s="50"/>
      <c r="CA230" s="54"/>
      <c r="CB230" s="54"/>
      <c r="CC230" s="54"/>
      <c r="CD230" s="54"/>
      <c r="CE230" s="54"/>
      <c r="CF230" s="54"/>
      <c r="CG230" s="54"/>
      <c r="CH230" s="51"/>
      <c r="CI230" s="50"/>
      <c r="CJ230" s="50"/>
      <c r="CK230" s="49"/>
      <c r="CL230" s="49"/>
      <c r="CM230" s="49"/>
      <c r="CN230" s="66"/>
      <c r="CO230" s="66"/>
      <c r="CP230" s="66"/>
      <c r="CQ230" s="66"/>
      <c r="CR230" s="66"/>
      <c r="CS230" s="66"/>
      <c r="CT230" s="66"/>
      <c r="CU230" s="49"/>
      <c r="CV230" s="55"/>
      <c r="CW230" s="55"/>
      <c r="CX230" s="55"/>
      <c r="CY230" s="55"/>
      <c r="CZ230" s="50"/>
      <c r="DA230" s="55"/>
      <c r="DB230" s="55"/>
      <c r="DC230" s="56"/>
      <c r="DD230" s="57"/>
      <c r="DE230" s="57"/>
      <c r="DF230" s="57"/>
      <c r="DG230" s="57"/>
      <c r="DH230" s="57"/>
      <c r="DI230" s="57"/>
      <c r="DJ230" s="58"/>
      <c r="DK230" s="54"/>
      <c r="DL230" s="56"/>
      <c r="DM230" s="49"/>
      <c r="DN230" s="49"/>
      <c r="DO230" s="49"/>
      <c r="DP230" s="56"/>
      <c r="DQ230" s="56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81"/>
      <c r="EE230" s="81"/>
      <c r="EF230" s="81"/>
      <c r="EG230" s="81"/>
      <c r="EH230" s="81"/>
      <c r="EI230" s="81"/>
      <c r="EJ230" s="81"/>
      <c r="EK230" s="81"/>
      <c r="EL230" s="81"/>
      <c r="EM230" s="81"/>
      <c r="EN230" s="81"/>
      <c r="EO230" s="81"/>
      <c r="EP230" s="81"/>
      <c r="EQ230" s="81"/>
      <c r="ER230" s="81"/>
      <c r="ES230" s="81"/>
      <c r="ET230" s="81"/>
      <c r="EU230" s="81"/>
      <c r="EV230" s="81"/>
      <c r="EW230" s="81"/>
      <c r="EX230" s="81"/>
      <c r="EY230" s="81"/>
      <c r="EZ230" s="81"/>
      <c r="FA230" s="81"/>
      <c r="FB230" s="81"/>
      <c r="FC230" s="81"/>
      <c r="FD230" s="81"/>
      <c r="FE230" s="81"/>
      <c r="FF230" s="81"/>
      <c r="FG230" s="81"/>
      <c r="FH230" s="81"/>
    </row>
    <row r="231" spans="1:164">
      <c r="A231" s="2">
        <v>16</v>
      </c>
      <c r="B231" s="1" t="s">
        <v>122</v>
      </c>
      <c r="C231" s="133">
        <v>43822</v>
      </c>
      <c r="D231" s="1" t="s">
        <v>120</v>
      </c>
      <c r="E231" s="6" t="s">
        <v>100</v>
      </c>
      <c r="F231" s="1"/>
      <c r="G231" s="6" t="s">
        <v>87</v>
      </c>
      <c r="H231" s="6" t="s">
        <v>121</v>
      </c>
      <c r="I231" s="135">
        <v>38</v>
      </c>
      <c r="J231" s="1">
        <v>31</v>
      </c>
      <c r="K231" s="1">
        <v>464</v>
      </c>
      <c r="L231" s="1">
        <v>0</v>
      </c>
      <c r="M231" s="1">
        <v>419</v>
      </c>
      <c r="N231" s="1">
        <v>2</v>
      </c>
      <c r="O231" t="str">
        <f t="shared" si="90"/>
        <v>Seattle Seahawks</v>
      </c>
      <c r="P231" t="str">
        <f t="shared" si="91"/>
        <v>Kansas City Chiefs</v>
      </c>
      <c r="Q231">
        <f t="shared" si="92"/>
        <v>38</v>
      </c>
      <c r="R231">
        <f t="shared" si="93"/>
        <v>31</v>
      </c>
      <c r="S231" s="132">
        <f t="shared" si="120"/>
        <v>43822</v>
      </c>
      <c r="T231" s="83" t="str">
        <f t="shared" si="95"/>
        <v>Kansas City Chiefs</v>
      </c>
      <c r="U231" s="84">
        <f t="shared" si="96"/>
        <v>31</v>
      </c>
      <c r="V231" s="83" t="str">
        <f t="shared" si="97"/>
        <v>Seattle Seahawks</v>
      </c>
      <c r="W231" s="84">
        <f t="shared" si="98"/>
        <v>38</v>
      </c>
      <c r="X231" s="83">
        <f t="shared" si="121"/>
        <v>69</v>
      </c>
      <c r="Y231" s="84">
        <f t="shared" si="122"/>
        <v>7</v>
      </c>
      <c r="Z231" s="85">
        <f t="shared" si="123"/>
        <v>0.93739661208286607</v>
      </c>
      <c r="AA231" s="86">
        <f t="shared" si="124"/>
        <v>0.71857348535650123</v>
      </c>
      <c r="AB231" s="8">
        <f t="shared" si="125"/>
        <v>0.57860900193616405</v>
      </c>
      <c r="AC231" s="34">
        <f t="shared" si="126"/>
        <v>30.990755282505244</v>
      </c>
      <c r="AD231" s="18">
        <f t="shared" si="127"/>
        <v>49.12951150972814</v>
      </c>
      <c r="AE231" s="85">
        <f t="shared" si="128"/>
        <v>1.7217861037087869</v>
      </c>
      <c r="AF231" s="8">
        <f t="shared" si="129"/>
        <v>0.84835875475419331</v>
      </c>
      <c r="AG231" s="8">
        <f t="shared" si="130"/>
        <v>1.0294197112643859</v>
      </c>
      <c r="AH231" s="34">
        <f t="shared" si="131"/>
        <v>32.754781105353267</v>
      </c>
      <c r="AI231" s="18">
        <f t="shared" si="132"/>
        <v>3.0792567277048333</v>
      </c>
      <c r="AJ231" s="18">
        <f t="shared" si="133"/>
        <v>-1.7640258228480228</v>
      </c>
      <c r="AK231" s="18">
        <f t="shared" si="134"/>
        <v>-2.0060259302983283</v>
      </c>
      <c r="AL231" s="8">
        <f t="shared" si="135"/>
        <v>1</v>
      </c>
      <c r="AM231" s="48">
        <f t="shared" si="136"/>
        <v>0</v>
      </c>
      <c r="AN231" s="48">
        <f t="shared" si="137"/>
        <v>0</v>
      </c>
      <c r="AO231" s="19">
        <f t="shared" si="138"/>
        <v>0.43397062808984754</v>
      </c>
      <c r="AP231" s="34">
        <f t="shared" si="139"/>
        <v>-9.0060259302983283</v>
      </c>
      <c r="AQ231" s="17">
        <f t="shared" si="140"/>
        <v>0.32038924986500167</v>
      </c>
      <c r="AR231" s="14">
        <f t="shared" si="141"/>
        <v>-0.83477842438427086</v>
      </c>
      <c r="AS231" s="48"/>
      <c r="AZ231" s="93"/>
      <c r="BA231" s="10"/>
      <c r="BB231" s="10"/>
      <c r="BC231" s="10"/>
      <c r="BD231" s="10"/>
      <c r="BE231" s="10"/>
      <c r="BG231" s="10"/>
      <c r="BH231" s="10"/>
      <c r="BI231" s="10"/>
      <c r="BK231" s="10"/>
      <c r="BL231" s="122"/>
      <c r="BM231" s="122"/>
      <c r="BN231" s="49"/>
      <c r="BO231" s="49"/>
      <c r="BP231" s="49"/>
      <c r="BQ231" s="50"/>
      <c r="BR231" s="50"/>
      <c r="BS231" s="50"/>
      <c r="BT231" s="91"/>
      <c r="BU231" s="50"/>
      <c r="BV231" s="50"/>
      <c r="BW231" s="50"/>
      <c r="BX231" s="51"/>
      <c r="BY231" s="50"/>
      <c r="BZ231" s="50"/>
      <c r="CA231" s="54"/>
      <c r="CB231" s="54"/>
      <c r="CC231" s="54"/>
      <c r="CD231" s="54"/>
      <c r="CE231" s="54"/>
      <c r="CF231" s="54"/>
      <c r="CG231" s="54"/>
      <c r="CH231" s="51"/>
      <c r="CI231" s="50"/>
      <c r="CJ231" s="50"/>
      <c r="CK231" s="49"/>
      <c r="CL231" s="49"/>
      <c r="CM231" s="49"/>
      <c r="CN231" s="66"/>
      <c r="CO231" s="66"/>
      <c r="CP231" s="66"/>
      <c r="CQ231" s="66"/>
      <c r="CR231" s="66"/>
      <c r="CS231" s="66"/>
      <c r="CT231" s="66"/>
      <c r="CU231" s="49"/>
      <c r="CV231" s="55"/>
      <c r="CW231" s="55"/>
      <c r="CX231" s="55"/>
      <c r="CY231" s="55"/>
      <c r="CZ231" s="50"/>
      <c r="DA231" s="55"/>
      <c r="DB231" s="55"/>
      <c r="DC231" s="56"/>
      <c r="DD231" s="57"/>
      <c r="DE231" s="57"/>
      <c r="DF231" s="57"/>
      <c r="DG231" s="57"/>
      <c r="DH231" s="57"/>
      <c r="DI231" s="57"/>
      <c r="DJ231" s="58"/>
      <c r="DK231" s="54"/>
      <c r="DL231" s="56"/>
      <c r="DM231" s="49"/>
      <c r="DN231" s="49"/>
      <c r="DO231" s="49"/>
      <c r="DP231" s="56"/>
      <c r="DQ231" s="56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81"/>
      <c r="EE231" s="81"/>
      <c r="EF231" s="81"/>
      <c r="EG231" s="81"/>
      <c r="EH231" s="81"/>
      <c r="EI231" s="81"/>
      <c r="EJ231" s="81"/>
      <c r="EK231" s="81"/>
      <c r="EL231" s="81"/>
      <c r="EM231" s="81"/>
      <c r="EN231" s="81"/>
      <c r="EO231" s="81"/>
      <c r="EP231" s="81"/>
      <c r="EQ231" s="81"/>
      <c r="ER231" s="81"/>
      <c r="ES231" s="81"/>
      <c r="ET231" s="81"/>
      <c r="EU231" s="81"/>
      <c r="EV231" s="81"/>
      <c r="EW231" s="81"/>
      <c r="EX231" s="81"/>
      <c r="EY231" s="81"/>
      <c r="EZ231" s="81"/>
      <c r="FA231" s="81"/>
      <c r="FB231" s="81"/>
      <c r="FC231" s="81"/>
      <c r="FD231" s="81"/>
      <c r="FE231" s="81"/>
      <c r="FF231" s="81"/>
      <c r="FG231" s="81"/>
      <c r="FH231" s="81"/>
    </row>
    <row r="232" spans="1:164">
      <c r="A232" s="2">
        <v>16</v>
      </c>
      <c r="B232" s="1" t="s">
        <v>122</v>
      </c>
      <c r="C232" s="133">
        <v>43822</v>
      </c>
      <c r="D232" s="1" t="s">
        <v>123</v>
      </c>
      <c r="E232" s="6" t="s">
        <v>93</v>
      </c>
      <c r="F232" s="1"/>
      <c r="G232" s="6" t="s">
        <v>98</v>
      </c>
      <c r="H232" s="6" t="s">
        <v>121</v>
      </c>
      <c r="I232" s="135">
        <v>31</v>
      </c>
      <c r="J232" s="1">
        <v>28</v>
      </c>
      <c r="K232" s="1">
        <v>370</v>
      </c>
      <c r="L232" s="1">
        <v>1</v>
      </c>
      <c r="M232" s="1">
        <v>429</v>
      </c>
      <c r="N232" s="1">
        <v>2</v>
      </c>
      <c r="O232" t="str">
        <f t="shared" si="90"/>
        <v>New Orleans Saints</v>
      </c>
      <c r="P232" t="str">
        <f t="shared" si="91"/>
        <v>Pittsburgh Steelers</v>
      </c>
      <c r="Q232">
        <f t="shared" si="92"/>
        <v>31</v>
      </c>
      <c r="R232">
        <f t="shared" si="93"/>
        <v>28</v>
      </c>
      <c r="S232" s="132">
        <f t="shared" si="120"/>
        <v>43822</v>
      </c>
      <c r="T232" s="83" t="str">
        <f t="shared" si="95"/>
        <v>Pittsburgh Steelers</v>
      </c>
      <c r="U232" s="84">
        <f t="shared" si="96"/>
        <v>28</v>
      </c>
      <c r="V232" s="83" t="str">
        <f t="shared" si="97"/>
        <v>New Orleans Saints</v>
      </c>
      <c r="W232" s="84">
        <f t="shared" si="98"/>
        <v>31</v>
      </c>
      <c r="X232" s="83">
        <f t="shared" si="121"/>
        <v>59</v>
      </c>
      <c r="Y232" s="84">
        <f t="shared" si="122"/>
        <v>3</v>
      </c>
      <c r="Z232" s="85">
        <f t="shared" si="123"/>
        <v>0.42287428299781493</v>
      </c>
      <c r="AA232" s="86">
        <f t="shared" si="124"/>
        <v>0.60417083555230722</v>
      </c>
      <c r="AB232" s="8">
        <f t="shared" si="125"/>
        <v>0.26415779768365066</v>
      </c>
      <c r="AC232" s="34">
        <f t="shared" si="126"/>
        <v>27.729581123972906</v>
      </c>
      <c r="AD232" s="18">
        <f t="shared" si="127"/>
        <v>10.695639624674319</v>
      </c>
      <c r="AE232" s="85">
        <f t="shared" si="128"/>
        <v>-0.73894391221559375</v>
      </c>
      <c r="AF232" s="8">
        <f t="shared" si="129"/>
        <v>0.32323512423666162</v>
      </c>
      <c r="AG232" s="8">
        <f t="shared" si="130"/>
        <v>-0.45867126981655015</v>
      </c>
      <c r="AH232" s="34">
        <f t="shared" si="131"/>
        <v>17.865799281643465</v>
      </c>
      <c r="AI232" s="18">
        <f t="shared" si="132"/>
        <v>102.70202419993811</v>
      </c>
      <c r="AJ232" s="18">
        <f t="shared" si="133"/>
        <v>9.8637818423294412</v>
      </c>
      <c r="AK232" s="18">
        <f t="shared" si="134"/>
        <v>8.7748056273086128</v>
      </c>
      <c r="AL232" s="8">
        <f t="shared" si="135"/>
        <v>1</v>
      </c>
      <c r="AM232" s="48">
        <f t="shared" si="136"/>
        <v>1</v>
      </c>
      <c r="AN232" s="48">
        <f t="shared" si="137"/>
        <v>1</v>
      </c>
      <c r="AO232" s="19">
        <f t="shared" si="138"/>
        <v>0.76648503037048887</v>
      </c>
      <c r="AP232" s="34">
        <f t="shared" si="139"/>
        <v>5.7748056273086128</v>
      </c>
      <c r="AQ232" s="17">
        <f t="shared" si="140"/>
        <v>5.4529241041071506E-2</v>
      </c>
      <c r="AR232" s="14">
        <f t="shared" si="141"/>
        <v>-0.26594011071030782</v>
      </c>
      <c r="AS232" s="48"/>
      <c r="AZ232" s="93"/>
      <c r="BA232" s="10"/>
      <c r="BB232" s="10"/>
      <c r="BC232" s="10"/>
      <c r="BD232" s="10"/>
      <c r="BE232" s="10"/>
      <c r="BG232" s="10"/>
      <c r="BH232" s="10"/>
      <c r="BI232" s="10"/>
      <c r="BK232" s="10"/>
      <c r="BL232" s="122"/>
      <c r="BM232" s="122"/>
      <c r="BN232" s="49"/>
      <c r="BO232" s="49"/>
      <c r="BP232" s="49"/>
      <c r="BQ232" s="50"/>
      <c r="BR232" s="50"/>
      <c r="BS232" s="50"/>
      <c r="BT232" s="91"/>
      <c r="BU232" s="50"/>
      <c r="BV232" s="50"/>
      <c r="BW232" s="50"/>
      <c r="BX232" s="51"/>
      <c r="BY232" s="50"/>
      <c r="BZ232" s="50"/>
      <c r="CA232" s="54"/>
      <c r="CB232" s="54"/>
      <c r="CC232" s="54"/>
      <c r="CD232" s="54"/>
      <c r="CE232" s="54"/>
      <c r="CF232" s="54"/>
      <c r="CG232" s="54"/>
      <c r="CH232" s="51"/>
      <c r="CI232" s="50"/>
      <c r="CJ232" s="50"/>
      <c r="CK232" s="49"/>
      <c r="CL232" s="49"/>
      <c r="CM232" s="49"/>
      <c r="CN232" s="66"/>
      <c r="CO232" s="66"/>
      <c r="CP232" s="66"/>
      <c r="CQ232" s="66"/>
      <c r="CR232" s="66"/>
      <c r="CS232" s="66"/>
      <c r="CT232" s="66"/>
      <c r="CU232" s="49"/>
      <c r="CV232" s="55"/>
      <c r="CW232" s="55"/>
      <c r="CX232" s="55"/>
      <c r="CY232" s="55"/>
      <c r="CZ232" s="50"/>
      <c r="DA232" s="55"/>
      <c r="DB232" s="55"/>
      <c r="DC232" s="56"/>
      <c r="DD232" s="57"/>
      <c r="DE232" s="57"/>
      <c r="DF232" s="57"/>
      <c r="DG232" s="57"/>
      <c r="DH232" s="57"/>
      <c r="DI232" s="57"/>
      <c r="DJ232" s="58"/>
      <c r="DK232" s="54"/>
      <c r="DL232" s="56"/>
      <c r="DM232" s="49"/>
      <c r="DN232" s="49"/>
      <c r="DO232" s="49"/>
      <c r="DP232" s="56"/>
      <c r="DQ232" s="56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81"/>
      <c r="EE232" s="81"/>
      <c r="EF232" s="81"/>
      <c r="EG232" s="81"/>
      <c r="EH232" s="81"/>
      <c r="EI232" s="81"/>
      <c r="EJ232" s="81"/>
      <c r="EK232" s="81"/>
      <c r="EL232" s="81"/>
      <c r="EM232" s="81"/>
      <c r="EN232" s="81"/>
      <c r="EO232" s="81"/>
      <c r="EP232" s="81"/>
      <c r="EQ232" s="81"/>
      <c r="ER232" s="81"/>
      <c r="ES232" s="81"/>
      <c r="ET232" s="81"/>
      <c r="EU232" s="81"/>
      <c r="EV232" s="81"/>
      <c r="EW232" s="81"/>
      <c r="EX232" s="81"/>
      <c r="EY232" s="81"/>
      <c r="EZ232" s="81"/>
      <c r="FA232" s="81"/>
      <c r="FB232" s="81"/>
      <c r="FC232" s="81"/>
      <c r="FD232" s="81"/>
      <c r="FE232" s="81"/>
      <c r="FF232" s="81"/>
      <c r="FG232" s="81"/>
      <c r="FH232" s="81"/>
    </row>
    <row r="233" spans="1:164">
      <c r="A233" s="2">
        <v>16</v>
      </c>
      <c r="B233" s="1" t="s">
        <v>122</v>
      </c>
      <c r="C233" s="133">
        <v>43822</v>
      </c>
      <c r="D233" s="1" t="s">
        <v>124</v>
      </c>
      <c r="E233" s="6" t="s">
        <v>89</v>
      </c>
      <c r="F233" s="1" t="s">
        <v>10</v>
      </c>
      <c r="G233" s="6" t="s">
        <v>72</v>
      </c>
      <c r="H233" s="6" t="s">
        <v>121</v>
      </c>
      <c r="I233" s="135">
        <v>31</v>
      </c>
      <c r="J233" s="1">
        <v>9</v>
      </c>
      <c r="K233" s="1">
        <v>461</v>
      </c>
      <c r="L233" s="1">
        <v>1</v>
      </c>
      <c r="M233" s="1">
        <v>263</v>
      </c>
      <c r="N233" s="1">
        <v>0</v>
      </c>
      <c r="O233" t="str">
        <f t="shared" si="90"/>
        <v>Arizona Cardinals</v>
      </c>
      <c r="P233" t="str">
        <f t="shared" si="91"/>
        <v>Los Angeles Rams</v>
      </c>
      <c r="Q233">
        <f t="shared" si="92"/>
        <v>9</v>
      </c>
      <c r="R233">
        <f t="shared" si="93"/>
        <v>31</v>
      </c>
      <c r="S233" s="132">
        <f t="shared" si="120"/>
        <v>43822</v>
      </c>
      <c r="T233" s="83" t="str">
        <f t="shared" si="95"/>
        <v>Los Angeles Rams</v>
      </c>
      <c r="U233" s="84">
        <f t="shared" si="96"/>
        <v>31</v>
      </c>
      <c r="V233" s="83" t="str">
        <f t="shared" si="97"/>
        <v>Arizona Cardinals</v>
      </c>
      <c r="W233" s="84">
        <f t="shared" si="98"/>
        <v>9</v>
      </c>
      <c r="X233" s="83">
        <f t="shared" si="121"/>
        <v>40</v>
      </c>
      <c r="Y233" s="84">
        <f t="shared" si="122"/>
        <v>-22</v>
      </c>
      <c r="Z233" s="85">
        <f t="shared" si="123"/>
        <v>-2.5416530055518813</v>
      </c>
      <c r="AA233" s="86">
        <f t="shared" si="124"/>
        <v>7.2989249084141714E-2</v>
      </c>
      <c r="AB233" s="8">
        <f t="shared" si="125"/>
        <v>-1.4538838964884455</v>
      </c>
      <c r="AC233" s="34">
        <f t="shared" si="126"/>
        <v>9.9117667841177415</v>
      </c>
      <c r="AD233" s="18">
        <f t="shared" si="127"/>
        <v>0.83131866862040815</v>
      </c>
      <c r="AE233" s="85">
        <f t="shared" si="128"/>
        <v>0.81305637943400488</v>
      </c>
      <c r="AF233" s="8">
        <f t="shared" si="129"/>
        <v>0.69276041753587325</v>
      </c>
      <c r="AG233" s="8">
        <f t="shared" si="130"/>
        <v>0.50369010202398035</v>
      </c>
      <c r="AH233" s="34">
        <f t="shared" si="131"/>
        <v>27.494633240952819</v>
      </c>
      <c r="AI233" s="18">
        <f t="shared" si="132"/>
        <v>12.287596115432939</v>
      </c>
      <c r="AJ233" s="18">
        <f t="shared" si="133"/>
        <v>-17.582866456835077</v>
      </c>
      <c r="AK233" s="18">
        <f t="shared" si="134"/>
        <v>-16.672613237411294</v>
      </c>
      <c r="AL233" s="8">
        <f t="shared" si="135"/>
        <v>0</v>
      </c>
      <c r="AM233" s="48">
        <f t="shared" si="136"/>
        <v>0</v>
      </c>
      <c r="AN233" s="48">
        <f t="shared" si="137"/>
        <v>1</v>
      </c>
      <c r="AO233" s="19">
        <f t="shared" si="138"/>
        <v>8.3493829882024584E-2</v>
      </c>
      <c r="AP233" s="34">
        <f t="shared" si="139"/>
        <v>5.3273867625887057</v>
      </c>
      <c r="AQ233" s="17">
        <f t="shared" si="140"/>
        <v>6.9712196283684613E-3</v>
      </c>
      <c r="AR233" s="14">
        <f t="shared" si="141"/>
        <v>-8.7186479463199948E-2</v>
      </c>
      <c r="AS233" s="48"/>
      <c r="AZ233" s="93"/>
      <c r="BA233" s="10"/>
      <c r="BB233" s="10"/>
      <c r="BC233" s="10"/>
      <c r="BD233" s="10"/>
      <c r="BE233" s="10"/>
      <c r="BG233" s="10"/>
      <c r="BH233" s="10"/>
      <c r="BI233" s="10"/>
      <c r="BK233" s="10"/>
      <c r="BL233" s="122"/>
      <c r="BM233" s="122"/>
      <c r="BN233" s="49"/>
      <c r="BO233" s="49"/>
      <c r="BP233" s="49"/>
      <c r="BQ233" s="50"/>
      <c r="BR233" s="50"/>
      <c r="BS233" s="50"/>
      <c r="BT233" s="91"/>
      <c r="BU233" s="50"/>
      <c r="BV233" s="50"/>
      <c r="BW233" s="50"/>
      <c r="BX233" s="51"/>
      <c r="BY233" s="50"/>
      <c r="BZ233" s="50"/>
      <c r="CA233" s="54"/>
      <c r="CB233" s="54"/>
      <c r="CC233" s="54"/>
      <c r="CD233" s="54"/>
      <c r="CE233" s="54"/>
      <c r="CF233" s="54"/>
      <c r="CG233" s="54"/>
      <c r="CH233" s="51"/>
      <c r="CI233" s="50"/>
      <c r="CJ233" s="50"/>
      <c r="CK233" s="49"/>
      <c r="CL233" s="49"/>
      <c r="CM233" s="49"/>
      <c r="CN233" s="66"/>
      <c r="CO233" s="66"/>
      <c r="CP233" s="66"/>
      <c r="CQ233" s="66"/>
      <c r="CR233" s="66"/>
      <c r="CS233" s="66"/>
      <c r="CT233" s="66"/>
      <c r="CU233" s="49"/>
      <c r="CV233" s="55"/>
      <c r="CW233" s="55"/>
      <c r="CX233" s="55"/>
      <c r="CY233" s="55"/>
      <c r="CZ233" s="50"/>
      <c r="DA233" s="55"/>
      <c r="DB233" s="55"/>
      <c r="DC233" s="56"/>
      <c r="DD233" s="57"/>
      <c r="DE233" s="57"/>
      <c r="DF233" s="57"/>
      <c r="DG233" s="57"/>
      <c r="DH233" s="57"/>
      <c r="DI233" s="57"/>
      <c r="DJ233" s="58"/>
      <c r="DK233" s="54"/>
      <c r="DL233" s="56"/>
      <c r="DM233" s="49"/>
      <c r="DN233" s="49"/>
      <c r="DO233" s="49"/>
      <c r="DP233" s="56"/>
      <c r="DQ233" s="56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81"/>
      <c r="EE233" s="81"/>
      <c r="EF233" s="81"/>
      <c r="EG233" s="81"/>
      <c r="EH233" s="81"/>
      <c r="EI233" s="81"/>
      <c r="EJ233" s="81"/>
      <c r="EK233" s="81"/>
      <c r="EL233" s="81"/>
      <c r="EM233" s="81"/>
      <c r="EN233" s="81"/>
      <c r="EO233" s="81"/>
      <c r="EP233" s="81"/>
      <c r="EQ233" s="81"/>
      <c r="ER233" s="81"/>
      <c r="ES233" s="81"/>
      <c r="ET233" s="81"/>
      <c r="EU233" s="81"/>
      <c r="EV233" s="81"/>
      <c r="EW233" s="81"/>
      <c r="EX233" s="81"/>
      <c r="EY233" s="81"/>
      <c r="EZ233" s="81"/>
      <c r="FA233" s="81"/>
      <c r="FB233" s="81"/>
      <c r="FC233" s="81"/>
      <c r="FD233" s="81"/>
      <c r="FE233" s="81"/>
      <c r="FF233" s="81"/>
      <c r="FG233" s="81"/>
      <c r="FH233" s="81"/>
    </row>
    <row r="234" spans="1:164">
      <c r="A234" s="2">
        <v>16</v>
      </c>
      <c r="B234" s="1" t="s">
        <v>122</v>
      </c>
      <c r="C234" s="133">
        <v>43822</v>
      </c>
      <c r="D234" s="1" t="s">
        <v>124</v>
      </c>
      <c r="E234" s="6" t="s">
        <v>77</v>
      </c>
      <c r="F234" s="1" t="s">
        <v>10</v>
      </c>
      <c r="G234" s="6" t="s">
        <v>99</v>
      </c>
      <c r="H234" s="6" t="s">
        <v>121</v>
      </c>
      <c r="I234" s="135">
        <v>14</v>
      </c>
      <c r="J234" s="1">
        <v>9</v>
      </c>
      <c r="K234" s="1">
        <v>325</v>
      </c>
      <c r="L234" s="1">
        <v>2</v>
      </c>
      <c r="M234" s="1">
        <v>279</v>
      </c>
      <c r="N234" s="1">
        <v>1</v>
      </c>
      <c r="O234" t="str">
        <f t="shared" si="90"/>
        <v>San Francisco 49ers</v>
      </c>
      <c r="P234" t="str">
        <f t="shared" si="91"/>
        <v>Chicago Bears</v>
      </c>
      <c r="Q234">
        <f t="shared" si="92"/>
        <v>9</v>
      </c>
      <c r="R234">
        <f t="shared" si="93"/>
        <v>14</v>
      </c>
      <c r="S234" s="132">
        <f t="shared" si="120"/>
        <v>43822</v>
      </c>
      <c r="T234" s="83" t="str">
        <f t="shared" si="95"/>
        <v>Chicago Bears</v>
      </c>
      <c r="U234" s="84">
        <f t="shared" si="96"/>
        <v>14</v>
      </c>
      <c r="V234" s="83" t="str">
        <f t="shared" si="97"/>
        <v>San Francisco 49ers</v>
      </c>
      <c r="W234" s="84">
        <f t="shared" si="98"/>
        <v>9</v>
      </c>
      <c r="X234" s="83">
        <f t="shared" si="121"/>
        <v>23</v>
      </c>
      <c r="Y234" s="84">
        <f t="shared" si="122"/>
        <v>-5</v>
      </c>
      <c r="Z234" s="85">
        <f t="shared" si="123"/>
        <v>-1.2857792419606167</v>
      </c>
      <c r="AA234" s="86">
        <f t="shared" si="124"/>
        <v>0.21656807467645817</v>
      </c>
      <c r="AB234" s="8">
        <f t="shared" si="125"/>
        <v>-0.78383633690128685</v>
      </c>
      <c r="AC234" s="34">
        <f t="shared" si="126"/>
        <v>16.860831557164587</v>
      </c>
      <c r="AD234" s="18">
        <f t="shared" si="127"/>
        <v>61.792672770114635</v>
      </c>
      <c r="AE234" s="85">
        <f t="shared" si="128"/>
        <v>0.71005251719289186</v>
      </c>
      <c r="AF234" s="8">
        <f t="shared" si="129"/>
        <v>0.67041276408486861</v>
      </c>
      <c r="AG234" s="8">
        <f t="shared" si="130"/>
        <v>0.44105321579192169</v>
      </c>
      <c r="AH234" s="34">
        <f t="shared" si="131"/>
        <v>26.867924610593761</v>
      </c>
      <c r="AI234" s="18">
        <f t="shared" si="132"/>
        <v>165.58348378392458</v>
      </c>
      <c r="AJ234" s="18">
        <f t="shared" si="133"/>
        <v>-10.007093053429173</v>
      </c>
      <c r="AK234" s="18">
        <f t="shared" si="134"/>
        <v>-9.6486634669563287</v>
      </c>
      <c r="AL234" s="8">
        <f t="shared" si="135"/>
        <v>0</v>
      </c>
      <c r="AM234" s="48">
        <f t="shared" si="136"/>
        <v>0</v>
      </c>
      <c r="AN234" s="48">
        <f t="shared" si="137"/>
        <v>1</v>
      </c>
      <c r="AO234" s="19">
        <f t="shared" si="138"/>
        <v>0.21192732460042363</v>
      </c>
      <c r="AP234" s="34">
        <f t="shared" si="139"/>
        <v>-4.6486634669563287</v>
      </c>
      <c r="AQ234" s="17">
        <f t="shared" si="140"/>
        <v>4.4913190912293323E-2</v>
      </c>
      <c r="AR234" s="14">
        <f t="shared" si="141"/>
        <v>-0.23816496571253049</v>
      </c>
      <c r="AS234" s="48"/>
      <c r="AZ234" s="93"/>
      <c r="BA234" s="10"/>
      <c r="BB234" s="10"/>
      <c r="BC234" s="10"/>
      <c r="BD234" s="10"/>
      <c r="BE234" s="10"/>
      <c r="BG234" s="10"/>
      <c r="BH234" s="10"/>
      <c r="BI234" s="10"/>
      <c r="BK234" s="10"/>
      <c r="BL234" s="122"/>
      <c r="BM234" s="122"/>
      <c r="BN234" s="49"/>
      <c r="BO234" s="49"/>
      <c r="BP234" s="49"/>
      <c r="BQ234" s="50"/>
      <c r="BR234" s="50"/>
      <c r="BS234" s="50"/>
      <c r="BT234" s="91"/>
      <c r="BU234" s="50"/>
      <c r="BV234" s="50"/>
      <c r="BW234" s="50"/>
      <c r="BX234" s="51"/>
      <c r="BY234" s="50"/>
      <c r="BZ234" s="50"/>
      <c r="CA234" s="54"/>
      <c r="CB234" s="54"/>
      <c r="CC234" s="54"/>
      <c r="CD234" s="54"/>
      <c r="CE234" s="54"/>
      <c r="CF234" s="54"/>
      <c r="CG234" s="54"/>
      <c r="CH234" s="51"/>
      <c r="CI234" s="50"/>
      <c r="CJ234" s="50"/>
      <c r="CK234" s="49"/>
      <c r="CL234" s="49"/>
      <c r="CM234" s="49"/>
      <c r="CN234" s="66"/>
      <c r="CO234" s="66"/>
      <c r="CP234" s="66"/>
      <c r="CQ234" s="66"/>
      <c r="CR234" s="66"/>
      <c r="CS234" s="66"/>
      <c r="CT234" s="66"/>
      <c r="CU234" s="49"/>
      <c r="CV234" s="55"/>
      <c r="CW234" s="55"/>
      <c r="CX234" s="55"/>
      <c r="CY234" s="55"/>
      <c r="CZ234" s="50"/>
      <c r="DA234" s="55"/>
      <c r="DB234" s="55"/>
      <c r="DC234" s="56"/>
      <c r="DD234" s="57"/>
      <c r="DE234" s="57"/>
      <c r="DF234" s="57"/>
      <c r="DG234" s="57"/>
      <c r="DH234" s="57"/>
      <c r="DI234" s="57"/>
      <c r="DJ234" s="58"/>
      <c r="DK234" s="54"/>
      <c r="DL234" s="56"/>
      <c r="DM234" s="49"/>
      <c r="DN234" s="49"/>
      <c r="DO234" s="49"/>
      <c r="DP234" s="56"/>
      <c r="DQ234" s="56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81"/>
      <c r="EE234" s="81"/>
      <c r="EF234" s="81"/>
      <c r="EG234" s="81"/>
      <c r="EH234" s="81"/>
      <c r="EI234" s="81"/>
      <c r="EJ234" s="81"/>
      <c r="EK234" s="81"/>
      <c r="EL234" s="81"/>
      <c r="EM234" s="81"/>
      <c r="EN234" s="81"/>
      <c r="EO234" s="81"/>
      <c r="EP234" s="81"/>
      <c r="EQ234" s="81"/>
      <c r="ER234" s="81"/>
      <c r="ES234" s="81"/>
      <c r="ET234" s="81"/>
      <c r="EU234" s="81"/>
      <c r="EV234" s="81"/>
      <c r="EW234" s="81"/>
      <c r="EX234" s="81"/>
      <c r="EY234" s="81"/>
      <c r="EZ234" s="81"/>
      <c r="FA234" s="81"/>
      <c r="FB234" s="81"/>
      <c r="FC234" s="81"/>
      <c r="FD234" s="81"/>
      <c r="FE234" s="81"/>
      <c r="FF234" s="81"/>
      <c r="FG234" s="81"/>
      <c r="FH234" s="81"/>
    </row>
    <row r="235" spans="1:164">
      <c r="A235" s="2">
        <v>16</v>
      </c>
      <c r="B235" s="1" t="s">
        <v>122</v>
      </c>
      <c r="C235" s="133">
        <v>43822</v>
      </c>
      <c r="D235" s="1" t="s">
        <v>125</v>
      </c>
      <c r="E235" s="6" t="s">
        <v>92</v>
      </c>
      <c r="F235" s="1"/>
      <c r="G235" s="6" t="s">
        <v>75</v>
      </c>
      <c r="H235" s="6" t="s">
        <v>121</v>
      </c>
      <c r="I235" s="135">
        <v>24</v>
      </c>
      <c r="J235" s="1">
        <v>12</v>
      </c>
      <c r="K235" s="1">
        <v>390</v>
      </c>
      <c r="L235" s="1">
        <v>3</v>
      </c>
      <c r="M235" s="1">
        <v>289</v>
      </c>
      <c r="N235" s="1">
        <v>3</v>
      </c>
      <c r="O235" t="str">
        <f t="shared" si="90"/>
        <v>New England Patriots</v>
      </c>
      <c r="P235" t="str">
        <f t="shared" si="91"/>
        <v>Buffalo Bills</v>
      </c>
      <c r="Q235">
        <f t="shared" si="92"/>
        <v>24</v>
      </c>
      <c r="R235">
        <f t="shared" si="93"/>
        <v>12</v>
      </c>
      <c r="S235" s="132">
        <f t="shared" si="120"/>
        <v>43822</v>
      </c>
      <c r="T235" s="83" t="str">
        <f t="shared" si="95"/>
        <v>Buffalo Bills</v>
      </c>
      <c r="U235" s="84">
        <f t="shared" si="96"/>
        <v>12</v>
      </c>
      <c r="V235" s="83" t="str">
        <f t="shared" si="97"/>
        <v>New England Patriots</v>
      </c>
      <c r="W235" s="84">
        <f t="shared" si="98"/>
        <v>24</v>
      </c>
      <c r="X235" s="83">
        <f t="shared" si="121"/>
        <v>36</v>
      </c>
      <c r="Y235" s="84">
        <f t="shared" si="122"/>
        <v>12</v>
      </c>
      <c r="Z235" s="85">
        <f t="shared" si="123"/>
        <v>1.0510526912321694</v>
      </c>
      <c r="AA235" s="86">
        <f t="shared" si="124"/>
        <v>0.74097699355108937</v>
      </c>
      <c r="AB235" s="8">
        <f t="shared" si="125"/>
        <v>0.64636034905279538</v>
      </c>
      <c r="AC235" s="34">
        <f t="shared" si="126"/>
        <v>31.693404658416313</v>
      </c>
      <c r="AD235" s="18">
        <f t="shared" si="127"/>
        <v>59.18847523814182</v>
      </c>
      <c r="AE235" s="85">
        <f t="shared" si="128"/>
        <v>-1.1282647715320699</v>
      </c>
      <c r="AF235" s="8">
        <f t="shared" si="129"/>
        <v>0.24448147331767919</v>
      </c>
      <c r="AG235" s="8">
        <f t="shared" si="130"/>
        <v>-0.69195920781137898</v>
      </c>
      <c r="AH235" s="34">
        <f t="shared" si="131"/>
        <v>15.53165445269444</v>
      </c>
      <c r="AI235" s="18">
        <f t="shared" si="132"/>
        <v>12.472583173236464</v>
      </c>
      <c r="AJ235" s="18">
        <f t="shared" si="133"/>
        <v>16.161750205721873</v>
      </c>
      <c r="AK235" s="18">
        <f t="shared" si="134"/>
        <v>14.614026401849607</v>
      </c>
      <c r="AL235" s="8">
        <f t="shared" si="135"/>
        <v>1</v>
      </c>
      <c r="AM235" s="48">
        <f t="shared" si="136"/>
        <v>1</v>
      </c>
      <c r="AN235" s="48">
        <f t="shared" si="137"/>
        <v>1</v>
      </c>
      <c r="AO235" s="19">
        <f t="shared" si="138"/>
        <v>0.88711309076618972</v>
      </c>
      <c r="AP235" s="34">
        <f t="shared" si="139"/>
        <v>2.6140264018496069</v>
      </c>
      <c r="AQ235" s="17">
        <f t="shared" si="140"/>
        <v>1.2743454276362521E-2</v>
      </c>
      <c r="AR235" s="14">
        <f t="shared" si="141"/>
        <v>-0.11978280675443284</v>
      </c>
      <c r="AS235" s="48"/>
      <c r="AZ235" s="93"/>
      <c r="BA235" s="10"/>
      <c r="BB235" s="10"/>
      <c r="BC235" s="10"/>
      <c r="BD235" s="10"/>
      <c r="BE235" s="10"/>
      <c r="BG235" s="10"/>
      <c r="BH235" s="10"/>
      <c r="BI235" s="10"/>
      <c r="BK235" s="10"/>
      <c r="BL235" s="122"/>
      <c r="BM235" s="122"/>
      <c r="BN235" s="49"/>
      <c r="BO235" s="49"/>
      <c r="BP235" s="49"/>
      <c r="BQ235" s="50"/>
      <c r="BR235" s="50"/>
      <c r="BS235" s="50"/>
      <c r="BT235" s="91"/>
      <c r="BU235" s="50"/>
      <c r="BV235" s="50"/>
      <c r="BW235" s="50"/>
      <c r="BX235" s="51"/>
      <c r="BY235" s="50"/>
      <c r="BZ235" s="50"/>
      <c r="CA235" s="54"/>
      <c r="CB235" s="54"/>
      <c r="CC235" s="54"/>
      <c r="CD235" s="54"/>
      <c r="CE235" s="54"/>
      <c r="CF235" s="54"/>
      <c r="CG235" s="54"/>
      <c r="CH235" s="51"/>
      <c r="CI235" s="50"/>
      <c r="CJ235" s="50"/>
      <c r="CK235" s="49"/>
      <c r="CL235" s="49"/>
      <c r="CM235" s="49"/>
      <c r="CN235" s="66"/>
      <c r="CO235" s="66"/>
      <c r="CP235" s="66"/>
      <c r="CQ235" s="66"/>
      <c r="CR235" s="66"/>
      <c r="CS235" s="66"/>
      <c r="CT235" s="66"/>
      <c r="CU235" s="49"/>
      <c r="CV235" s="55"/>
      <c r="CW235" s="55"/>
      <c r="CX235" s="55"/>
      <c r="CY235" s="55"/>
      <c r="CZ235" s="50"/>
      <c r="DA235" s="55"/>
      <c r="DB235" s="55"/>
      <c r="DC235" s="56"/>
      <c r="DD235" s="57"/>
      <c r="DE235" s="57"/>
      <c r="DF235" s="57"/>
      <c r="DG235" s="57"/>
      <c r="DH235" s="57"/>
      <c r="DI235" s="57"/>
      <c r="DJ235" s="58"/>
      <c r="DK235" s="54"/>
      <c r="DL235" s="56"/>
      <c r="DM235" s="49"/>
      <c r="DN235" s="49"/>
      <c r="DO235" s="49"/>
      <c r="DP235" s="56"/>
      <c r="DQ235" s="56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81"/>
      <c r="EE235" s="81"/>
      <c r="EF235" s="81"/>
      <c r="EG235" s="81"/>
      <c r="EH235" s="81"/>
      <c r="EI235" s="81"/>
      <c r="EJ235" s="81"/>
      <c r="EK235" s="81"/>
      <c r="EL235" s="81"/>
      <c r="EM235" s="81"/>
      <c r="EN235" s="81"/>
      <c r="EO235" s="81"/>
      <c r="EP235" s="81"/>
      <c r="EQ235" s="81"/>
      <c r="ER235" s="81"/>
      <c r="ES235" s="81"/>
      <c r="ET235" s="81"/>
      <c r="EU235" s="81"/>
      <c r="EV235" s="81"/>
      <c r="EW235" s="81"/>
      <c r="EX235" s="81"/>
      <c r="EY235" s="81"/>
      <c r="EZ235" s="81"/>
      <c r="FA235" s="81"/>
      <c r="FB235" s="81"/>
      <c r="FC235" s="81"/>
      <c r="FD235" s="81"/>
      <c r="FE235" s="81"/>
      <c r="FF235" s="81"/>
      <c r="FG235" s="81"/>
      <c r="FH235" s="81"/>
    </row>
    <row r="236" spans="1:164">
      <c r="A236" s="2">
        <v>16</v>
      </c>
      <c r="B236" s="1" t="s">
        <v>122</v>
      </c>
      <c r="C236" s="133">
        <v>43822</v>
      </c>
      <c r="D236" s="1" t="s">
        <v>125</v>
      </c>
      <c r="E236" s="6" t="s">
        <v>91</v>
      </c>
      <c r="F236" s="1" t="s">
        <v>10</v>
      </c>
      <c r="G236" s="6" t="s">
        <v>82</v>
      </c>
      <c r="H236" s="6" t="s">
        <v>121</v>
      </c>
      <c r="I236" s="135">
        <v>27</v>
      </c>
      <c r="J236" s="1">
        <v>9</v>
      </c>
      <c r="K236" s="1">
        <v>340</v>
      </c>
      <c r="L236" s="1">
        <v>0</v>
      </c>
      <c r="M236" s="1">
        <v>223</v>
      </c>
      <c r="N236" s="1">
        <v>0</v>
      </c>
      <c r="O236" t="str">
        <f t="shared" si="90"/>
        <v>Detroit Lions</v>
      </c>
      <c r="P236" t="str">
        <f t="shared" si="91"/>
        <v>Minnesota Vikings</v>
      </c>
      <c r="Q236">
        <f t="shared" si="92"/>
        <v>9</v>
      </c>
      <c r="R236">
        <f t="shared" si="93"/>
        <v>27</v>
      </c>
      <c r="S236" s="132">
        <f t="shared" si="120"/>
        <v>43822</v>
      </c>
      <c r="T236" s="83" t="str">
        <f t="shared" si="95"/>
        <v>Minnesota Vikings</v>
      </c>
      <c r="U236" s="84">
        <f t="shared" si="96"/>
        <v>27</v>
      </c>
      <c r="V236" s="83" t="str">
        <f t="shared" si="97"/>
        <v>Detroit Lions</v>
      </c>
      <c r="W236" s="84">
        <f t="shared" si="98"/>
        <v>9</v>
      </c>
      <c r="X236" s="83">
        <f t="shared" si="121"/>
        <v>36</v>
      </c>
      <c r="Y236" s="84">
        <f t="shared" si="122"/>
        <v>-18</v>
      </c>
      <c r="Z236" s="85">
        <f t="shared" si="123"/>
        <v>0.18671528073050969</v>
      </c>
      <c r="AA236" s="86">
        <f t="shared" si="124"/>
        <v>0.5465436792284889</v>
      </c>
      <c r="AB236" s="8">
        <f t="shared" si="125"/>
        <v>0.11693363823311539</v>
      </c>
      <c r="AC236" s="34">
        <f t="shared" si="126"/>
        <v>26.202719029572474</v>
      </c>
      <c r="AD236" s="18">
        <f t="shared" si="127"/>
        <v>295.93354201041495</v>
      </c>
      <c r="AE236" s="85">
        <f t="shared" si="128"/>
        <v>0.7205788511066753</v>
      </c>
      <c r="AF236" s="8">
        <f t="shared" si="129"/>
        <v>0.67273447128987007</v>
      </c>
      <c r="AG236" s="8">
        <f t="shared" si="130"/>
        <v>0.4474764921426434</v>
      </c>
      <c r="AH236" s="34">
        <f t="shared" si="131"/>
        <v>26.932192216573803</v>
      </c>
      <c r="AI236" s="18">
        <f t="shared" si="132"/>
        <v>4.5978954931740331E-3</v>
      </c>
      <c r="AJ236" s="18">
        <f t="shared" si="133"/>
        <v>-0.72947318700132868</v>
      </c>
      <c r="AK236" s="18">
        <f t="shared" si="134"/>
        <v>-1.0468306954181461</v>
      </c>
      <c r="AL236" s="8">
        <f t="shared" si="135"/>
        <v>0</v>
      </c>
      <c r="AM236" s="48">
        <f t="shared" si="136"/>
        <v>0</v>
      </c>
      <c r="AN236" s="48">
        <f t="shared" si="137"/>
        <v>1</v>
      </c>
      <c r="AO236" s="19">
        <f t="shared" si="138"/>
        <v>0.46542757320551154</v>
      </c>
      <c r="AP236" s="34">
        <f t="shared" si="139"/>
        <v>16.953169304581856</v>
      </c>
      <c r="AQ236" s="17">
        <f t="shared" si="140"/>
        <v>0.21662282589997181</v>
      </c>
      <c r="AR236" s="14">
        <f t="shared" si="141"/>
        <v>-0.62628805387180264</v>
      </c>
      <c r="AS236" s="48"/>
      <c r="AZ236" s="93"/>
      <c r="BA236" s="10"/>
      <c r="BB236" s="10"/>
      <c r="BC236" s="10"/>
      <c r="BD236" s="10"/>
      <c r="BE236" s="10"/>
      <c r="BG236" s="10"/>
      <c r="BH236" s="10"/>
      <c r="BI236" s="10"/>
      <c r="BK236" s="10"/>
      <c r="BL236" s="122"/>
      <c r="BM236" s="122"/>
      <c r="BN236" s="49"/>
      <c r="BO236" s="49"/>
      <c r="BP236" s="49"/>
      <c r="BQ236" s="50"/>
      <c r="BR236" s="50"/>
      <c r="BS236" s="50"/>
      <c r="BT236" s="91"/>
      <c r="BU236" s="50"/>
      <c r="BV236" s="50"/>
      <c r="BW236" s="50"/>
      <c r="BX236" s="51"/>
      <c r="BY236" s="50"/>
      <c r="BZ236" s="50"/>
      <c r="CA236" s="54"/>
      <c r="CB236" s="54"/>
      <c r="CC236" s="54"/>
      <c r="CD236" s="54"/>
      <c r="CE236" s="54"/>
      <c r="CF236" s="54"/>
      <c r="CG236" s="54"/>
      <c r="CH236" s="51"/>
      <c r="CI236" s="50"/>
      <c r="CJ236" s="50"/>
      <c r="CK236" s="49"/>
      <c r="CL236" s="49"/>
      <c r="CM236" s="49"/>
      <c r="CN236" s="66"/>
      <c r="CO236" s="66"/>
      <c r="CP236" s="66"/>
      <c r="CQ236" s="66"/>
      <c r="CR236" s="66"/>
      <c r="CS236" s="66"/>
      <c r="CT236" s="66"/>
      <c r="CU236" s="49"/>
      <c r="CV236" s="55"/>
      <c r="CW236" s="55"/>
      <c r="CX236" s="55"/>
      <c r="CY236" s="55"/>
      <c r="CZ236" s="50"/>
      <c r="DA236" s="55"/>
      <c r="DB236" s="55"/>
      <c r="DC236" s="56"/>
      <c r="DD236" s="57"/>
      <c r="DE236" s="57"/>
      <c r="DF236" s="57"/>
      <c r="DG236" s="57"/>
      <c r="DH236" s="57"/>
      <c r="DI236" s="57"/>
      <c r="DJ236" s="58"/>
      <c r="DK236" s="54"/>
      <c r="DL236" s="56"/>
      <c r="DM236" s="49"/>
      <c r="DN236" s="49"/>
      <c r="DO236" s="49"/>
      <c r="DP236" s="56"/>
      <c r="DQ236" s="56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81"/>
      <c r="EE236" s="81"/>
      <c r="EF236" s="81"/>
      <c r="EG236" s="81"/>
      <c r="EH236" s="81"/>
      <c r="EI236" s="81"/>
      <c r="EJ236" s="81"/>
      <c r="EK236" s="81"/>
      <c r="EL236" s="81"/>
      <c r="EM236" s="81"/>
      <c r="EN236" s="81"/>
      <c r="EO236" s="81"/>
      <c r="EP236" s="81"/>
      <c r="EQ236" s="81"/>
      <c r="ER236" s="81"/>
      <c r="ES236" s="81"/>
      <c r="ET236" s="81"/>
      <c r="EU236" s="81"/>
      <c r="EV236" s="81"/>
      <c r="EW236" s="81"/>
      <c r="EX236" s="81"/>
      <c r="EY236" s="81"/>
      <c r="EZ236" s="81"/>
      <c r="FA236" s="81"/>
      <c r="FB236" s="81"/>
      <c r="FC236" s="81"/>
      <c r="FD236" s="81"/>
      <c r="FE236" s="81"/>
      <c r="FF236" s="81"/>
      <c r="FG236" s="81"/>
      <c r="FH236" s="81"/>
    </row>
    <row r="237" spans="1:164">
      <c r="A237" s="2">
        <v>16</v>
      </c>
      <c r="B237" s="1" t="s">
        <v>122</v>
      </c>
      <c r="C237" s="133">
        <v>43822</v>
      </c>
      <c r="D237" s="1" t="s">
        <v>125</v>
      </c>
      <c r="E237" s="6" t="s">
        <v>85</v>
      </c>
      <c r="F237" s="1"/>
      <c r="G237" s="6" t="s">
        <v>94</v>
      </c>
      <c r="H237" s="6" t="s">
        <v>121</v>
      </c>
      <c r="I237" s="135">
        <v>28</v>
      </c>
      <c r="J237" s="1">
        <v>27</v>
      </c>
      <c r="K237" s="1">
        <v>402</v>
      </c>
      <c r="L237" s="1">
        <v>1</v>
      </c>
      <c r="M237" s="1">
        <v>392</v>
      </c>
      <c r="N237" s="1">
        <v>1</v>
      </c>
      <c r="O237" t="str">
        <f t="shared" si="90"/>
        <v>Indianapolis Colts</v>
      </c>
      <c r="P237" t="str">
        <f t="shared" si="91"/>
        <v>New York Giants</v>
      </c>
      <c r="Q237">
        <f t="shared" si="92"/>
        <v>28</v>
      </c>
      <c r="R237">
        <f t="shared" si="93"/>
        <v>27</v>
      </c>
      <c r="S237" s="132">
        <f t="shared" si="120"/>
        <v>43822</v>
      </c>
      <c r="T237" s="83" t="str">
        <f t="shared" si="95"/>
        <v>New York Giants</v>
      </c>
      <c r="U237" s="84">
        <f t="shared" si="96"/>
        <v>27</v>
      </c>
      <c r="V237" s="83" t="str">
        <f t="shared" si="97"/>
        <v>Indianapolis Colts</v>
      </c>
      <c r="W237" s="84">
        <f t="shared" si="98"/>
        <v>28</v>
      </c>
      <c r="X237" s="83">
        <f t="shared" si="121"/>
        <v>55</v>
      </c>
      <c r="Y237" s="84">
        <f t="shared" si="122"/>
        <v>1</v>
      </c>
      <c r="Z237" s="85">
        <f t="shared" si="123"/>
        <v>0.76907416521931116</v>
      </c>
      <c r="AA237" s="86">
        <f t="shared" si="124"/>
        <v>0.68332058306055998</v>
      </c>
      <c r="AB237" s="8">
        <f t="shared" si="125"/>
        <v>0.47700461708357877</v>
      </c>
      <c r="AC237" s="34">
        <f t="shared" si="126"/>
        <v>29.93701597480413</v>
      </c>
      <c r="AD237" s="18">
        <f t="shared" si="127"/>
        <v>3.7520308866463923</v>
      </c>
      <c r="AE237" s="85">
        <f t="shared" si="128"/>
        <v>-4.5971431717856337E-2</v>
      </c>
      <c r="AF237" s="8">
        <f t="shared" si="129"/>
        <v>0.48850916570039254</v>
      </c>
      <c r="AG237" s="8">
        <f t="shared" si="130"/>
        <v>-2.8807233971409676E-2</v>
      </c>
      <c r="AH237" s="34">
        <f t="shared" si="131"/>
        <v>22.166771398090109</v>
      </c>
      <c r="AI237" s="18">
        <f t="shared" si="132"/>
        <v>23.36009871831984</v>
      </c>
      <c r="AJ237" s="18">
        <f t="shared" si="133"/>
        <v>7.7702445767140205</v>
      </c>
      <c r="AK237" s="18">
        <f t="shared" si="134"/>
        <v>6.8337628039254135</v>
      </c>
      <c r="AL237" s="8">
        <f t="shared" si="135"/>
        <v>1</v>
      </c>
      <c r="AM237" s="48">
        <f t="shared" si="136"/>
        <v>1</v>
      </c>
      <c r="AN237" s="48">
        <f t="shared" si="137"/>
        <v>1</v>
      </c>
      <c r="AO237" s="19">
        <f t="shared" si="138"/>
        <v>0.71444999529399533</v>
      </c>
      <c r="AP237" s="34">
        <f t="shared" si="139"/>
        <v>5.8337628039254135</v>
      </c>
      <c r="AQ237" s="17">
        <f t="shared" si="140"/>
        <v>8.1538805187599289E-2</v>
      </c>
      <c r="AR237" s="14">
        <f t="shared" si="141"/>
        <v>-0.33624226965404952</v>
      </c>
      <c r="AS237" s="48"/>
      <c r="AZ237" s="93"/>
      <c r="BA237" s="10"/>
      <c r="BB237" s="10"/>
      <c r="BC237" s="10"/>
      <c r="BD237" s="10"/>
      <c r="BE237" s="10"/>
      <c r="BG237" s="10"/>
      <c r="BH237" s="10"/>
      <c r="BI237" s="10"/>
      <c r="BK237" s="10"/>
      <c r="BL237" s="122"/>
      <c r="BM237" s="122"/>
      <c r="BN237" s="49"/>
      <c r="BO237" s="49"/>
      <c r="BP237" s="49"/>
      <c r="BQ237" s="50"/>
      <c r="BR237" s="50"/>
      <c r="BS237" s="50"/>
      <c r="BT237" s="91"/>
      <c r="BU237" s="50"/>
      <c r="BV237" s="50"/>
      <c r="BW237" s="50"/>
      <c r="BX237" s="51"/>
      <c r="BY237" s="50"/>
      <c r="BZ237" s="50"/>
      <c r="CA237" s="54"/>
      <c r="CB237" s="54"/>
      <c r="CC237" s="54"/>
      <c r="CD237" s="54"/>
      <c r="CE237" s="54"/>
      <c r="CF237" s="54"/>
      <c r="CG237" s="54"/>
      <c r="CH237" s="51"/>
      <c r="CI237" s="50"/>
      <c r="CJ237" s="50"/>
      <c r="CK237" s="49"/>
      <c r="CL237" s="49"/>
      <c r="CM237" s="49"/>
      <c r="CN237" s="66"/>
      <c r="CO237" s="66"/>
      <c r="CP237" s="66"/>
      <c r="CQ237" s="66"/>
      <c r="CR237" s="66"/>
      <c r="CS237" s="66"/>
      <c r="CT237" s="66"/>
      <c r="CU237" s="49"/>
      <c r="CV237" s="55"/>
      <c r="CW237" s="55"/>
      <c r="CX237" s="55"/>
      <c r="CY237" s="55"/>
      <c r="CZ237" s="50"/>
      <c r="DA237" s="55"/>
      <c r="DB237" s="55"/>
      <c r="DC237" s="56"/>
      <c r="DD237" s="57"/>
      <c r="DE237" s="57"/>
      <c r="DF237" s="57"/>
      <c r="DG237" s="57"/>
      <c r="DH237" s="57"/>
      <c r="DI237" s="57"/>
      <c r="DJ237" s="58"/>
      <c r="DK237" s="54"/>
      <c r="DL237" s="56"/>
      <c r="DM237" s="49"/>
      <c r="DN237" s="49"/>
      <c r="DO237" s="49"/>
      <c r="DP237" s="56"/>
      <c r="DQ237" s="56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81"/>
      <c r="EE237" s="81"/>
      <c r="EF237" s="81"/>
      <c r="EG237" s="81"/>
      <c r="EH237" s="81"/>
      <c r="EI237" s="81"/>
      <c r="EJ237" s="81"/>
      <c r="EK237" s="81"/>
      <c r="EL237" s="81"/>
      <c r="EM237" s="81"/>
      <c r="EN237" s="81"/>
      <c r="EO237" s="81"/>
      <c r="EP237" s="81"/>
      <c r="EQ237" s="81"/>
      <c r="ER237" s="81"/>
      <c r="ES237" s="81"/>
      <c r="ET237" s="81"/>
      <c r="EU237" s="81"/>
      <c r="EV237" s="81"/>
      <c r="EW237" s="81"/>
      <c r="EX237" s="81"/>
      <c r="EY237" s="81"/>
      <c r="EZ237" s="81"/>
      <c r="FA237" s="81"/>
      <c r="FB237" s="81"/>
      <c r="FC237" s="81"/>
      <c r="FD237" s="81"/>
      <c r="FE237" s="81"/>
      <c r="FF237" s="81"/>
      <c r="FG237" s="81"/>
      <c r="FH237" s="81"/>
    </row>
    <row r="238" spans="1:164">
      <c r="A238" s="2">
        <v>16</v>
      </c>
      <c r="B238" s="1" t="s">
        <v>122</v>
      </c>
      <c r="C238" s="133">
        <v>43822</v>
      </c>
      <c r="D238" s="1" t="s">
        <v>125</v>
      </c>
      <c r="E238" s="6" t="s">
        <v>86</v>
      </c>
      <c r="F238" s="1" t="s">
        <v>10</v>
      </c>
      <c r="G238" s="6" t="s">
        <v>90</v>
      </c>
      <c r="H238" s="6" t="s">
        <v>121</v>
      </c>
      <c r="I238" s="135">
        <v>17</v>
      </c>
      <c r="J238" s="1">
        <v>7</v>
      </c>
      <c r="K238" s="1">
        <v>244</v>
      </c>
      <c r="L238" s="1">
        <v>1</v>
      </c>
      <c r="M238" s="1">
        <v>183</v>
      </c>
      <c r="N238" s="1">
        <v>2</v>
      </c>
      <c r="O238" t="str">
        <f t="shared" si="90"/>
        <v>Miami Dolphins</v>
      </c>
      <c r="P238" t="str">
        <f t="shared" si="91"/>
        <v>Jacksonville Jaguars</v>
      </c>
      <c r="Q238">
        <f t="shared" si="92"/>
        <v>7</v>
      </c>
      <c r="R238">
        <f t="shared" si="93"/>
        <v>17</v>
      </c>
      <c r="S238" s="132">
        <f t="shared" si="120"/>
        <v>43822</v>
      </c>
      <c r="T238" s="83" t="str">
        <f t="shared" si="95"/>
        <v>Jacksonville Jaguars</v>
      </c>
      <c r="U238" s="84">
        <f t="shared" si="96"/>
        <v>17</v>
      </c>
      <c r="V238" s="83" t="str">
        <f t="shared" si="97"/>
        <v>Miami Dolphins</v>
      </c>
      <c r="W238" s="84">
        <f t="shared" si="98"/>
        <v>7</v>
      </c>
      <c r="X238" s="83">
        <f t="shared" si="121"/>
        <v>24</v>
      </c>
      <c r="Y238" s="84">
        <f t="shared" si="122"/>
        <v>-10</v>
      </c>
      <c r="Z238" s="85">
        <f t="shared" si="123"/>
        <v>0.3322966847802033</v>
      </c>
      <c r="AA238" s="86">
        <f t="shared" si="124"/>
        <v>0.58231809046934746</v>
      </c>
      <c r="AB238" s="8">
        <f t="shared" si="125"/>
        <v>0.2078272956608303</v>
      </c>
      <c r="AC238" s="34">
        <f t="shared" si="126"/>
        <v>27.145377358652116</v>
      </c>
      <c r="AD238" s="18">
        <f t="shared" si="127"/>
        <v>405.83622892249332</v>
      </c>
      <c r="AE238" s="85">
        <f t="shared" si="128"/>
        <v>0.69417158538341339</v>
      </c>
      <c r="AF238" s="8">
        <f t="shared" si="129"/>
        <v>0.66689427330286599</v>
      </c>
      <c r="AG238" s="8">
        <f t="shared" si="130"/>
        <v>0.43135336497787369</v>
      </c>
      <c r="AH238" s="34">
        <f t="shared" si="131"/>
        <v>26.770873486503113</v>
      </c>
      <c r="AI238" s="18">
        <f t="shared" si="132"/>
        <v>95.469968689249498</v>
      </c>
      <c r="AJ238" s="18">
        <f t="shared" si="133"/>
        <v>0.3745038721490026</v>
      </c>
      <c r="AK238" s="18">
        <f t="shared" si="134"/>
        <v>-2.3267951616918137E-2</v>
      </c>
      <c r="AL238" s="8">
        <f t="shared" si="135"/>
        <v>0</v>
      </c>
      <c r="AM238" s="48">
        <f t="shared" si="136"/>
        <v>0</v>
      </c>
      <c r="AN238" s="48">
        <f t="shared" si="137"/>
        <v>1</v>
      </c>
      <c r="AO238" s="19">
        <f t="shared" si="138"/>
        <v>0.49923059326573815</v>
      </c>
      <c r="AP238" s="34">
        <f t="shared" si="139"/>
        <v>9.9767320483830826</v>
      </c>
      <c r="AQ238" s="17">
        <f t="shared" si="140"/>
        <v>0.24923118525246088</v>
      </c>
      <c r="AR238" s="14">
        <f t="shared" si="141"/>
        <v>-0.69160954985165757</v>
      </c>
      <c r="AS238" s="48"/>
      <c r="AZ238" s="93"/>
      <c r="BA238" s="10"/>
      <c r="BB238" s="10"/>
      <c r="BC238" s="10"/>
      <c r="BD238" s="10"/>
      <c r="BE238" s="10"/>
      <c r="BG238" s="10"/>
      <c r="BH238" s="10"/>
      <c r="BI238" s="10"/>
      <c r="BK238" s="10"/>
      <c r="BL238" s="122"/>
      <c r="BM238" s="122"/>
      <c r="BN238" s="49"/>
      <c r="BO238" s="49"/>
      <c r="BP238" s="49"/>
      <c r="BQ238" s="50"/>
      <c r="BR238" s="50"/>
      <c r="BS238" s="50"/>
      <c r="BT238" s="91"/>
      <c r="BU238" s="50"/>
      <c r="BV238" s="50"/>
      <c r="BW238" s="50"/>
      <c r="BX238" s="51"/>
      <c r="BY238" s="50"/>
      <c r="BZ238" s="50"/>
      <c r="CA238" s="54"/>
      <c r="CB238" s="54"/>
      <c r="CC238" s="54"/>
      <c r="CD238" s="54"/>
      <c r="CE238" s="54"/>
      <c r="CF238" s="54"/>
      <c r="CG238" s="54"/>
      <c r="CH238" s="51"/>
      <c r="CI238" s="50"/>
      <c r="CJ238" s="50"/>
      <c r="CK238" s="49"/>
      <c r="CL238" s="49"/>
      <c r="CM238" s="49"/>
      <c r="CN238" s="66"/>
      <c r="CO238" s="66"/>
      <c r="CP238" s="66"/>
      <c r="CQ238" s="66"/>
      <c r="CR238" s="66"/>
      <c r="CS238" s="66"/>
      <c r="CT238" s="66"/>
      <c r="CU238" s="49"/>
      <c r="CV238" s="55"/>
      <c r="CW238" s="55"/>
      <c r="CX238" s="55"/>
      <c r="CY238" s="55"/>
      <c r="CZ238" s="50"/>
      <c r="DA238" s="55"/>
      <c r="DB238" s="55"/>
      <c r="DC238" s="56"/>
      <c r="DD238" s="57"/>
      <c r="DE238" s="57"/>
      <c r="DF238" s="57"/>
      <c r="DG238" s="57"/>
      <c r="DH238" s="57"/>
      <c r="DI238" s="57"/>
      <c r="DJ238" s="58"/>
      <c r="DK238" s="54"/>
      <c r="DL238" s="56"/>
      <c r="DM238" s="49"/>
      <c r="DN238" s="49"/>
      <c r="DO238" s="49"/>
      <c r="DP238" s="56"/>
      <c r="DQ238" s="56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81"/>
      <c r="EE238" s="81"/>
      <c r="EF238" s="81"/>
      <c r="EG238" s="81"/>
      <c r="EH238" s="81"/>
      <c r="EI238" s="81"/>
      <c r="EJ238" s="81"/>
      <c r="EK238" s="81"/>
      <c r="EL238" s="81"/>
      <c r="EM238" s="81"/>
      <c r="EN238" s="81"/>
      <c r="EO238" s="81"/>
      <c r="EP238" s="81"/>
      <c r="EQ238" s="81"/>
      <c r="ER238" s="81"/>
      <c r="ES238" s="81"/>
      <c r="ET238" s="81"/>
      <c r="EU238" s="81"/>
      <c r="EV238" s="81"/>
      <c r="EW238" s="81"/>
      <c r="EX238" s="81"/>
      <c r="EY238" s="81"/>
      <c r="EZ238" s="81"/>
      <c r="FA238" s="81"/>
      <c r="FB238" s="81"/>
      <c r="FC238" s="81"/>
      <c r="FD238" s="81"/>
      <c r="FE238" s="81"/>
      <c r="FF238" s="81"/>
      <c r="FG238" s="81"/>
      <c r="FH238" s="81"/>
    </row>
    <row r="239" spans="1:164">
      <c r="A239" s="2">
        <v>16</v>
      </c>
      <c r="B239" s="1" t="s">
        <v>122</v>
      </c>
      <c r="C239" s="133">
        <v>43822</v>
      </c>
      <c r="D239" s="1" t="s">
        <v>125</v>
      </c>
      <c r="E239" s="6" t="s">
        <v>73</v>
      </c>
      <c r="F239" s="1" t="s">
        <v>10</v>
      </c>
      <c r="G239" s="6" t="s">
        <v>76</v>
      </c>
      <c r="H239" s="6" t="s">
        <v>121</v>
      </c>
      <c r="I239" s="135">
        <v>24</v>
      </c>
      <c r="J239" s="1">
        <v>10</v>
      </c>
      <c r="K239" s="1">
        <v>427</v>
      </c>
      <c r="L239" s="1">
        <v>2</v>
      </c>
      <c r="M239" s="1">
        <v>436</v>
      </c>
      <c r="N239" s="1">
        <v>4</v>
      </c>
      <c r="O239" t="str">
        <f t="shared" si="90"/>
        <v>Carolina Panthers</v>
      </c>
      <c r="P239" t="str">
        <f t="shared" si="91"/>
        <v>Atlanta Falcons</v>
      </c>
      <c r="Q239">
        <f t="shared" si="92"/>
        <v>10</v>
      </c>
      <c r="R239">
        <f t="shared" si="93"/>
        <v>24</v>
      </c>
      <c r="S239" s="132">
        <f t="shared" si="120"/>
        <v>43822</v>
      </c>
      <c r="T239" s="83" t="str">
        <f t="shared" si="95"/>
        <v>Atlanta Falcons</v>
      </c>
      <c r="U239" s="84">
        <f t="shared" si="96"/>
        <v>24</v>
      </c>
      <c r="V239" s="83" t="str">
        <f t="shared" si="97"/>
        <v>Carolina Panthers</v>
      </c>
      <c r="W239" s="84">
        <f t="shared" si="98"/>
        <v>10</v>
      </c>
      <c r="X239" s="83">
        <f t="shared" si="121"/>
        <v>34</v>
      </c>
      <c r="Y239" s="84">
        <f t="shared" si="122"/>
        <v>-14</v>
      </c>
      <c r="Z239" s="85">
        <f t="shared" si="123"/>
        <v>-0.18699909558021488</v>
      </c>
      <c r="AA239" s="86">
        <f t="shared" si="124"/>
        <v>0.45338598282081027</v>
      </c>
      <c r="AB239" s="8">
        <f t="shared" si="125"/>
        <v>-0.11711116069520922</v>
      </c>
      <c r="AC239" s="34">
        <f t="shared" si="126"/>
        <v>23.775439884567106</v>
      </c>
      <c r="AD239" s="18">
        <f t="shared" si="127"/>
        <v>189.76274401332222</v>
      </c>
      <c r="AE239" s="85">
        <f t="shared" si="128"/>
        <v>-0.43409573024935399</v>
      </c>
      <c r="AF239" s="8">
        <f t="shared" si="129"/>
        <v>0.39314873428539987</v>
      </c>
      <c r="AG239" s="8">
        <f t="shared" si="130"/>
        <v>-0.27112165275326083</v>
      </c>
      <c r="AH239" s="34">
        <f t="shared" si="131"/>
        <v>19.742312797954582</v>
      </c>
      <c r="AI239" s="18">
        <f t="shared" si="132"/>
        <v>18.127900310461335</v>
      </c>
      <c r="AJ239" s="18">
        <f t="shared" si="133"/>
        <v>4.0331270866125237</v>
      </c>
      <c r="AK239" s="18">
        <f t="shared" si="134"/>
        <v>3.3688590721215417</v>
      </c>
      <c r="AL239" s="8">
        <f t="shared" si="135"/>
        <v>0</v>
      </c>
      <c r="AM239" s="48">
        <f t="shared" si="136"/>
        <v>1</v>
      </c>
      <c r="AN239" s="48">
        <f t="shared" si="137"/>
        <v>0</v>
      </c>
      <c r="AO239" s="19">
        <f t="shared" si="138"/>
        <v>0.6099680102889119</v>
      </c>
      <c r="AP239" s="34">
        <f t="shared" si="139"/>
        <v>17.368859072121541</v>
      </c>
      <c r="AQ239" s="17">
        <f t="shared" si="140"/>
        <v>0.37206097357581414</v>
      </c>
      <c r="AR239" s="14">
        <f t="shared" si="141"/>
        <v>-0.94152651832207723</v>
      </c>
      <c r="AS239" s="48"/>
      <c r="AZ239" s="93"/>
      <c r="BA239" s="10"/>
      <c r="BB239" s="10"/>
      <c r="BC239" s="10"/>
      <c r="BD239" s="10"/>
      <c r="BE239" s="10"/>
      <c r="BG239" s="10"/>
      <c r="BH239" s="10"/>
      <c r="BI239" s="10"/>
      <c r="BK239" s="10"/>
      <c r="BL239" s="122"/>
      <c r="BM239" s="122"/>
      <c r="BN239" s="49"/>
      <c r="BO239" s="49"/>
      <c r="BP239" s="49"/>
      <c r="BQ239" s="50"/>
      <c r="BR239" s="50"/>
      <c r="BS239" s="50"/>
      <c r="BT239" s="91"/>
      <c r="BU239" s="50"/>
      <c r="BV239" s="50"/>
      <c r="BW239" s="50"/>
      <c r="BX239" s="51"/>
      <c r="BY239" s="50"/>
      <c r="BZ239" s="50"/>
      <c r="CA239" s="54"/>
      <c r="CB239" s="54"/>
      <c r="CC239" s="54"/>
      <c r="CD239" s="54"/>
      <c r="CE239" s="54"/>
      <c r="CF239" s="54"/>
      <c r="CG239" s="54"/>
      <c r="CH239" s="51"/>
      <c r="CI239" s="50"/>
      <c r="CJ239" s="50"/>
      <c r="CK239" s="49"/>
      <c r="CL239" s="49"/>
      <c r="CM239" s="49"/>
      <c r="CN239" s="66"/>
      <c r="CO239" s="66"/>
      <c r="CP239" s="66"/>
      <c r="CQ239" s="66"/>
      <c r="CR239" s="66"/>
      <c r="CS239" s="66"/>
      <c r="CT239" s="66"/>
      <c r="CU239" s="49"/>
      <c r="CV239" s="55"/>
      <c r="CW239" s="55"/>
      <c r="CX239" s="55"/>
      <c r="CY239" s="55"/>
      <c r="CZ239" s="50"/>
      <c r="DA239" s="55"/>
      <c r="DB239" s="55"/>
      <c r="DC239" s="56"/>
      <c r="DD239" s="57"/>
      <c r="DE239" s="57"/>
      <c r="DF239" s="57"/>
      <c r="DG239" s="57"/>
      <c r="DH239" s="57"/>
      <c r="DI239" s="57"/>
      <c r="DJ239" s="58"/>
      <c r="DK239" s="54"/>
      <c r="DL239" s="56"/>
      <c r="DM239" s="49"/>
      <c r="DN239" s="49"/>
      <c r="DO239" s="49"/>
      <c r="DP239" s="56"/>
      <c r="DQ239" s="56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81"/>
      <c r="EE239" s="81"/>
      <c r="EF239" s="81"/>
      <c r="EG239" s="81"/>
      <c r="EH239" s="81"/>
      <c r="EI239" s="81"/>
      <c r="EJ239" s="81"/>
      <c r="EK239" s="81"/>
      <c r="EL239" s="81"/>
      <c r="EM239" s="81"/>
      <c r="EN239" s="81"/>
      <c r="EO239" s="81"/>
      <c r="EP239" s="81"/>
      <c r="EQ239" s="81"/>
      <c r="ER239" s="81"/>
      <c r="ES239" s="81"/>
      <c r="ET239" s="81"/>
      <c r="EU239" s="81"/>
      <c r="EV239" s="81"/>
      <c r="EW239" s="81"/>
      <c r="EX239" s="81"/>
      <c r="EY239" s="81"/>
      <c r="EZ239" s="81"/>
      <c r="FA239" s="81"/>
      <c r="FB239" s="81"/>
      <c r="FC239" s="81"/>
      <c r="FD239" s="81"/>
      <c r="FE239" s="81"/>
      <c r="FF239" s="81"/>
      <c r="FG239" s="81"/>
      <c r="FH239" s="81"/>
    </row>
    <row r="240" spans="1:164">
      <c r="A240" s="2">
        <v>16</v>
      </c>
      <c r="B240" s="1" t="s">
        <v>122</v>
      </c>
      <c r="C240" s="133">
        <v>43822</v>
      </c>
      <c r="D240" s="1" t="s">
        <v>125</v>
      </c>
      <c r="E240" s="6" t="s">
        <v>79</v>
      </c>
      <c r="F240" s="1"/>
      <c r="G240" s="6" t="s">
        <v>78</v>
      </c>
      <c r="H240" s="6" t="s">
        <v>121</v>
      </c>
      <c r="I240" s="135">
        <v>26</v>
      </c>
      <c r="J240" s="1">
        <v>18</v>
      </c>
      <c r="K240" s="1">
        <v>493</v>
      </c>
      <c r="L240" s="1">
        <v>0</v>
      </c>
      <c r="M240" s="1">
        <v>209</v>
      </c>
      <c r="N240" s="1">
        <v>0</v>
      </c>
      <c r="O240" t="str">
        <f t="shared" si="90"/>
        <v>Cleveland Browns</v>
      </c>
      <c r="P240" t="str">
        <f t="shared" si="91"/>
        <v>Cincinnati Bengals</v>
      </c>
      <c r="Q240">
        <f t="shared" si="92"/>
        <v>26</v>
      </c>
      <c r="R240">
        <f t="shared" si="93"/>
        <v>18</v>
      </c>
      <c r="S240" s="132">
        <f t="shared" si="120"/>
        <v>43822</v>
      </c>
      <c r="T240" s="83" t="str">
        <f t="shared" si="95"/>
        <v>Cincinnati Bengals</v>
      </c>
      <c r="U240" s="84">
        <f t="shared" si="96"/>
        <v>18</v>
      </c>
      <c r="V240" s="83" t="str">
        <f t="shared" si="97"/>
        <v>Cleveland Browns</v>
      </c>
      <c r="W240" s="84">
        <f t="shared" si="98"/>
        <v>26</v>
      </c>
      <c r="X240" s="83">
        <f t="shared" si="121"/>
        <v>44</v>
      </c>
      <c r="Y240" s="84">
        <f t="shared" si="122"/>
        <v>8</v>
      </c>
      <c r="Z240" s="85">
        <f t="shared" si="123"/>
        <v>-0.1639344834325408</v>
      </c>
      <c r="AA240" s="86">
        <f t="shared" si="124"/>
        <v>0.45910791772154924</v>
      </c>
      <c r="AB240" s="8">
        <f t="shared" si="125"/>
        <v>-0.1026814010222013</v>
      </c>
      <c r="AC240" s="34">
        <f t="shared" si="126"/>
        <v>23.925090955140387</v>
      </c>
      <c r="AD240" s="18">
        <f t="shared" si="127"/>
        <v>4.3052475444402303</v>
      </c>
      <c r="AE240" s="85">
        <f t="shared" si="128"/>
        <v>-0.60275903010696275</v>
      </c>
      <c r="AF240" s="8">
        <f t="shared" si="129"/>
        <v>0.35371272513449525</v>
      </c>
      <c r="AG240" s="8">
        <f t="shared" si="130"/>
        <v>-0.37531602406341191</v>
      </c>
      <c r="AH240" s="34">
        <f t="shared" si="131"/>
        <v>18.699803892052323</v>
      </c>
      <c r="AI240" s="18">
        <f t="shared" si="132"/>
        <v>0.48972548733157911</v>
      </c>
      <c r="AJ240" s="18">
        <f t="shared" si="133"/>
        <v>5.2252870630880643</v>
      </c>
      <c r="AK240" s="18">
        <f t="shared" si="134"/>
        <v>4.4741814395178983</v>
      </c>
      <c r="AL240" s="8">
        <f t="shared" si="135"/>
        <v>1</v>
      </c>
      <c r="AM240" s="48">
        <f t="shared" si="136"/>
        <v>1</v>
      </c>
      <c r="AN240" s="48">
        <f t="shared" si="137"/>
        <v>1</v>
      </c>
      <c r="AO240" s="19">
        <f t="shared" si="138"/>
        <v>0.64462643421351529</v>
      </c>
      <c r="AP240" s="34">
        <f t="shared" si="139"/>
        <v>-3.5258185604821017</v>
      </c>
      <c r="AQ240" s="17">
        <f t="shared" si="140"/>
        <v>0.12629037125980097</v>
      </c>
      <c r="AR240" s="14">
        <f t="shared" si="141"/>
        <v>-0.43908430173310858</v>
      </c>
      <c r="AS240" s="48"/>
      <c r="AZ240" s="93"/>
      <c r="BA240" s="10"/>
      <c r="BB240" s="10"/>
      <c r="BC240" s="10"/>
      <c r="BD240" s="10"/>
      <c r="BE240" s="10"/>
      <c r="BG240" s="10"/>
      <c r="BH240" s="10"/>
      <c r="BI240" s="10"/>
      <c r="BK240" s="10"/>
      <c r="BL240" s="122"/>
      <c r="BM240" s="122"/>
      <c r="BN240" s="49"/>
      <c r="BO240" s="49"/>
      <c r="BP240" s="49"/>
      <c r="BQ240" s="50"/>
      <c r="BR240" s="50"/>
      <c r="BS240" s="50"/>
      <c r="BT240" s="91"/>
      <c r="BU240" s="50"/>
      <c r="BV240" s="50"/>
      <c r="BW240" s="50"/>
      <c r="BX240" s="51"/>
      <c r="BY240" s="50"/>
      <c r="BZ240" s="50"/>
      <c r="CA240" s="54"/>
      <c r="CB240" s="54"/>
      <c r="CC240" s="54"/>
      <c r="CD240" s="54"/>
      <c r="CE240" s="54"/>
      <c r="CF240" s="54"/>
      <c r="CG240" s="54"/>
      <c r="CH240" s="51"/>
      <c r="CI240" s="50"/>
      <c r="CJ240" s="50"/>
      <c r="CK240" s="49"/>
      <c r="CL240" s="49"/>
      <c r="CM240" s="49"/>
      <c r="CN240" s="66"/>
      <c r="CO240" s="66"/>
      <c r="CP240" s="66"/>
      <c r="CQ240" s="66"/>
      <c r="CR240" s="66"/>
      <c r="CS240" s="66"/>
      <c r="CT240" s="66"/>
      <c r="CU240" s="49"/>
      <c r="CV240" s="55"/>
      <c r="CW240" s="55"/>
      <c r="CX240" s="55"/>
      <c r="CY240" s="55"/>
      <c r="CZ240" s="50"/>
      <c r="DA240" s="55"/>
      <c r="DB240" s="55"/>
      <c r="DC240" s="56"/>
      <c r="DD240" s="57"/>
      <c r="DE240" s="57"/>
      <c r="DF240" s="57"/>
      <c r="DG240" s="57"/>
      <c r="DH240" s="57"/>
      <c r="DI240" s="57"/>
      <c r="DJ240" s="58"/>
      <c r="DK240" s="54"/>
      <c r="DL240" s="56"/>
      <c r="DM240" s="49"/>
      <c r="DN240" s="49"/>
      <c r="DO240" s="49"/>
      <c r="DP240" s="56"/>
      <c r="DQ240" s="56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81"/>
      <c r="EE240" s="81"/>
      <c r="EF240" s="81"/>
      <c r="EG240" s="81"/>
      <c r="EH240" s="81"/>
      <c r="EI240" s="81"/>
      <c r="EJ240" s="81"/>
      <c r="EK240" s="81"/>
      <c r="EL240" s="81"/>
      <c r="EM240" s="81"/>
      <c r="EN240" s="81"/>
      <c r="EO240" s="81"/>
      <c r="EP240" s="81"/>
      <c r="EQ240" s="81"/>
      <c r="ER240" s="81"/>
      <c r="ES240" s="81"/>
      <c r="ET240" s="81"/>
      <c r="EU240" s="81"/>
      <c r="EV240" s="81"/>
      <c r="EW240" s="81"/>
      <c r="EX240" s="81"/>
      <c r="EY240" s="81"/>
      <c r="EZ240" s="81"/>
      <c r="FA240" s="81"/>
      <c r="FB240" s="81"/>
      <c r="FC240" s="81"/>
      <c r="FD240" s="81"/>
      <c r="FE240" s="81"/>
      <c r="FF240" s="81"/>
      <c r="FG240" s="81"/>
      <c r="FH240" s="81"/>
    </row>
    <row r="241" spans="1:164">
      <c r="A241" s="2">
        <v>16</v>
      </c>
      <c r="B241" s="1" t="s">
        <v>122</v>
      </c>
      <c r="C241" s="133">
        <v>43822</v>
      </c>
      <c r="D241" s="1" t="s">
        <v>125</v>
      </c>
      <c r="E241" s="6" t="s">
        <v>97</v>
      </c>
      <c r="F241" s="1"/>
      <c r="G241" s="6" t="s">
        <v>84</v>
      </c>
      <c r="H241" s="6" t="s">
        <v>121</v>
      </c>
      <c r="I241" s="135">
        <v>32</v>
      </c>
      <c r="J241" s="1">
        <v>30</v>
      </c>
      <c r="K241" s="1">
        <v>519</v>
      </c>
      <c r="L241" s="1">
        <v>3</v>
      </c>
      <c r="M241" s="1">
        <v>371</v>
      </c>
      <c r="N241" s="1">
        <v>1</v>
      </c>
      <c r="O241" t="str">
        <f t="shared" si="90"/>
        <v>Philadelphia Eagles</v>
      </c>
      <c r="P241" t="str">
        <f t="shared" si="91"/>
        <v>Houston Texans</v>
      </c>
      <c r="Q241">
        <f t="shared" si="92"/>
        <v>32</v>
      </c>
      <c r="R241">
        <f t="shared" si="93"/>
        <v>30</v>
      </c>
      <c r="S241" s="132">
        <f t="shared" si="120"/>
        <v>43822</v>
      </c>
      <c r="T241" s="83" t="str">
        <f t="shared" si="95"/>
        <v>Houston Texans</v>
      </c>
      <c r="U241" s="84">
        <f t="shared" si="96"/>
        <v>30</v>
      </c>
      <c r="V241" s="83" t="str">
        <f t="shared" si="97"/>
        <v>Philadelphia Eagles</v>
      </c>
      <c r="W241" s="84">
        <f t="shared" si="98"/>
        <v>32</v>
      </c>
      <c r="X241" s="83">
        <f t="shared" si="121"/>
        <v>62</v>
      </c>
      <c r="Y241" s="84">
        <f t="shared" si="122"/>
        <v>2</v>
      </c>
      <c r="Z241" s="85">
        <f t="shared" si="123"/>
        <v>-0.82087933514051148</v>
      </c>
      <c r="AA241" s="86">
        <f t="shared" si="124"/>
        <v>0.30557703333593011</v>
      </c>
      <c r="AB241" s="8">
        <f t="shared" si="125"/>
        <v>-0.50842679329925455</v>
      </c>
      <c r="AC241" s="34">
        <f t="shared" si="126"/>
        <v>19.717104563792621</v>
      </c>
      <c r="AD241" s="18">
        <f t="shared" si="127"/>
        <v>150.86952029680407</v>
      </c>
      <c r="AE241" s="85">
        <f t="shared" si="128"/>
        <v>-0.12050714320863976</v>
      </c>
      <c r="AF241" s="8">
        <f t="shared" si="129"/>
        <v>0.46990961969136164</v>
      </c>
      <c r="AG241" s="8">
        <f t="shared" si="130"/>
        <v>-7.5497056556294795E-2</v>
      </c>
      <c r="AH241" s="34">
        <f t="shared" si="131"/>
        <v>21.69961990758539</v>
      </c>
      <c r="AI241" s="18">
        <f t="shared" si="132"/>
        <v>68.896309678552768</v>
      </c>
      <c r="AJ241" s="18">
        <f t="shared" si="133"/>
        <v>-1.9825153437927696</v>
      </c>
      <c r="AK241" s="18">
        <f t="shared" si="134"/>
        <v>-2.208600550573629</v>
      </c>
      <c r="AL241" s="8">
        <f t="shared" si="135"/>
        <v>1</v>
      </c>
      <c r="AM241" s="48">
        <f t="shared" si="136"/>
        <v>0</v>
      </c>
      <c r="AN241" s="48">
        <f t="shared" si="137"/>
        <v>0</v>
      </c>
      <c r="AO241" s="19">
        <f t="shared" si="138"/>
        <v>0.42737352688338281</v>
      </c>
      <c r="AP241" s="34">
        <f t="shared" si="139"/>
        <v>-4.208600550573629</v>
      </c>
      <c r="AQ241" s="17">
        <f t="shared" si="140"/>
        <v>0.32790107771397592</v>
      </c>
      <c r="AR241" s="14">
        <f t="shared" si="141"/>
        <v>-0.85009687792330002</v>
      </c>
      <c r="AS241" s="48"/>
      <c r="AZ241" s="93"/>
      <c r="BA241" s="10"/>
      <c r="BB241" s="10"/>
      <c r="BC241" s="10"/>
      <c r="BD241" s="10"/>
      <c r="BE241" s="10"/>
      <c r="BG241" s="10"/>
      <c r="BH241" s="10"/>
      <c r="BI241" s="10"/>
      <c r="BK241" s="10"/>
      <c r="BL241" s="122"/>
      <c r="BM241" s="122"/>
      <c r="BN241" s="49"/>
      <c r="BO241" s="49"/>
      <c r="BP241" s="49"/>
      <c r="BQ241" s="50"/>
      <c r="BR241" s="50"/>
      <c r="BS241" s="50"/>
      <c r="BT241" s="91"/>
      <c r="BU241" s="50"/>
      <c r="BV241" s="50"/>
      <c r="BW241" s="50"/>
      <c r="BX241" s="51"/>
      <c r="BY241" s="50"/>
      <c r="BZ241" s="50"/>
      <c r="CA241" s="54"/>
      <c r="CB241" s="54"/>
      <c r="CC241" s="54"/>
      <c r="CD241" s="54"/>
      <c r="CE241" s="54"/>
      <c r="CF241" s="54"/>
      <c r="CG241" s="54"/>
      <c r="CH241" s="51"/>
      <c r="CI241" s="50"/>
      <c r="CJ241" s="50"/>
      <c r="CK241" s="49"/>
      <c r="CL241" s="49"/>
      <c r="CM241" s="49"/>
      <c r="CN241" s="66"/>
      <c r="CO241" s="66"/>
      <c r="CP241" s="66"/>
      <c r="CQ241" s="66"/>
      <c r="CR241" s="66"/>
      <c r="CS241" s="66"/>
      <c r="CT241" s="66"/>
      <c r="CU241" s="49"/>
      <c r="CV241" s="55"/>
      <c r="CW241" s="55"/>
      <c r="CX241" s="55"/>
      <c r="CY241" s="55"/>
      <c r="CZ241" s="50"/>
      <c r="DA241" s="55"/>
      <c r="DB241" s="55"/>
      <c r="DC241" s="56"/>
      <c r="DD241" s="57"/>
      <c r="DE241" s="57"/>
      <c r="DF241" s="57"/>
      <c r="DG241" s="57"/>
      <c r="DH241" s="57"/>
      <c r="DI241" s="57"/>
      <c r="DJ241" s="58"/>
      <c r="DK241" s="54"/>
      <c r="DL241" s="56"/>
      <c r="DM241" s="49"/>
      <c r="DN241" s="49"/>
      <c r="DO241" s="49"/>
      <c r="DP241" s="56"/>
      <c r="DQ241" s="56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81"/>
      <c r="EE241" s="81"/>
      <c r="EF241" s="81"/>
      <c r="EG241" s="81"/>
      <c r="EH241" s="81"/>
      <c r="EI241" s="81"/>
      <c r="EJ241" s="81"/>
      <c r="EK241" s="81"/>
      <c r="EL241" s="81"/>
      <c r="EM241" s="81"/>
      <c r="EN241" s="81"/>
      <c r="EO241" s="81"/>
      <c r="EP241" s="81"/>
      <c r="EQ241" s="81"/>
      <c r="ER241" s="81"/>
      <c r="ES241" s="81"/>
      <c r="ET241" s="81"/>
      <c r="EU241" s="81"/>
      <c r="EV241" s="81"/>
      <c r="EW241" s="81"/>
      <c r="EX241" s="81"/>
      <c r="EY241" s="81"/>
      <c r="EZ241" s="81"/>
      <c r="FA241" s="81"/>
      <c r="FB241" s="81"/>
      <c r="FC241" s="81"/>
      <c r="FD241" s="81"/>
      <c r="FE241" s="81"/>
      <c r="FF241" s="81"/>
      <c r="FG241" s="81"/>
      <c r="FH241" s="81"/>
    </row>
    <row r="242" spans="1:164">
      <c r="A242" s="2">
        <v>16</v>
      </c>
      <c r="B242" s="1" t="s">
        <v>122</v>
      </c>
      <c r="C242" s="133">
        <v>43822</v>
      </c>
      <c r="D242" s="1" t="s">
        <v>125</v>
      </c>
      <c r="E242" s="6" t="s">
        <v>80</v>
      </c>
      <c r="F242" s="1"/>
      <c r="G242" s="6" t="s">
        <v>101</v>
      </c>
      <c r="H242" s="6" t="s">
        <v>121</v>
      </c>
      <c r="I242" s="135">
        <v>27</v>
      </c>
      <c r="J242" s="1">
        <v>20</v>
      </c>
      <c r="K242" s="1">
        <v>232</v>
      </c>
      <c r="L242" s="1">
        <v>0</v>
      </c>
      <c r="M242" s="1">
        <v>383</v>
      </c>
      <c r="N242" s="1">
        <v>2</v>
      </c>
      <c r="O242" t="str">
        <f t="shared" si="90"/>
        <v>Dallas Cowboys</v>
      </c>
      <c r="P242" t="str">
        <f t="shared" si="91"/>
        <v>Tampa Bay Buccaneers</v>
      </c>
      <c r="Q242">
        <f t="shared" si="92"/>
        <v>27</v>
      </c>
      <c r="R242">
        <f t="shared" si="93"/>
        <v>20</v>
      </c>
      <c r="S242" s="132">
        <f t="shared" si="120"/>
        <v>43822</v>
      </c>
      <c r="T242" s="83" t="str">
        <f t="shared" si="95"/>
        <v>Tampa Bay Buccaneers</v>
      </c>
      <c r="U242" s="84">
        <f t="shared" si="96"/>
        <v>20</v>
      </c>
      <c r="V242" s="83" t="str">
        <f t="shared" si="97"/>
        <v>Dallas Cowboys</v>
      </c>
      <c r="W242" s="84">
        <f t="shared" si="98"/>
        <v>27</v>
      </c>
      <c r="X242" s="83">
        <f t="shared" si="121"/>
        <v>47</v>
      </c>
      <c r="Y242" s="84">
        <f t="shared" si="122"/>
        <v>7</v>
      </c>
      <c r="Z242" s="85">
        <f t="shared" si="123"/>
        <v>1.7835035197384235</v>
      </c>
      <c r="AA242" s="86">
        <f t="shared" si="124"/>
        <v>0.85612894072469692</v>
      </c>
      <c r="AB242" s="8">
        <f t="shared" si="125"/>
        <v>1.0630878396417458</v>
      </c>
      <c r="AC242" s="34">
        <f t="shared" si="126"/>
        <v>36.015286416475604</v>
      </c>
      <c r="AD242" s="18">
        <f t="shared" si="127"/>
        <v>81.275389171089543</v>
      </c>
      <c r="AE242" s="85">
        <f t="shared" si="128"/>
        <v>0.92888000214729194</v>
      </c>
      <c r="AF242" s="8">
        <f t="shared" si="129"/>
        <v>0.7168480069766614</v>
      </c>
      <c r="AG242" s="8">
        <f t="shared" si="130"/>
        <v>0.57350326943481877</v>
      </c>
      <c r="AH242" s="34">
        <f t="shared" si="131"/>
        <v>28.193143610178051</v>
      </c>
      <c r="AI242" s="18">
        <f t="shared" si="132"/>
        <v>67.127602217001424</v>
      </c>
      <c r="AJ242" s="18">
        <f t="shared" si="133"/>
        <v>7.8221428062975527</v>
      </c>
      <c r="AK242" s="18">
        <f t="shared" si="134"/>
        <v>6.881880737020718</v>
      </c>
      <c r="AL242" s="8">
        <f t="shared" si="135"/>
        <v>1</v>
      </c>
      <c r="AM242" s="48">
        <f t="shared" si="136"/>
        <v>1</v>
      </c>
      <c r="AN242" s="48">
        <f t="shared" si="137"/>
        <v>1</v>
      </c>
      <c r="AO242" s="19">
        <f t="shared" si="138"/>
        <v>0.71580375859980849</v>
      </c>
      <c r="AP242" s="34">
        <f t="shared" si="139"/>
        <v>-0.11811926297928199</v>
      </c>
      <c r="AQ242" s="17">
        <f t="shared" si="140"/>
        <v>8.0767503625995926E-2</v>
      </c>
      <c r="AR242" s="14">
        <f t="shared" si="141"/>
        <v>-0.33434922975619025</v>
      </c>
      <c r="AS242" s="48"/>
      <c r="AZ242" s="93"/>
      <c r="BA242" s="10"/>
      <c r="BB242" s="10"/>
      <c r="BC242" s="10"/>
      <c r="BD242" s="10"/>
      <c r="BE242" s="10"/>
      <c r="BG242" s="10"/>
      <c r="BH242" s="10"/>
      <c r="BI242" s="10"/>
      <c r="BK242" s="10"/>
      <c r="BL242" s="122"/>
      <c r="BM242" s="122"/>
      <c r="BN242" s="49"/>
      <c r="BO242" s="49"/>
      <c r="BP242" s="49"/>
      <c r="BQ242" s="50"/>
      <c r="BR242" s="50"/>
      <c r="BS242" s="50"/>
      <c r="BT242" s="91"/>
      <c r="BU242" s="50"/>
      <c r="BV242" s="50"/>
      <c r="BW242" s="50"/>
      <c r="BX242" s="51"/>
      <c r="BY242" s="50"/>
      <c r="BZ242" s="50"/>
      <c r="CA242" s="54"/>
      <c r="CB242" s="54"/>
      <c r="CC242" s="54"/>
      <c r="CD242" s="54"/>
      <c r="CE242" s="54"/>
      <c r="CF242" s="54"/>
      <c r="CG242" s="54"/>
      <c r="CH242" s="51"/>
      <c r="CI242" s="50"/>
      <c r="CJ242" s="50"/>
      <c r="CK242" s="49"/>
      <c r="CL242" s="49"/>
      <c r="CM242" s="49"/>
      <c r="CN242" s="66"/>
      <c r="CO242" s="66"/>
      <c r="CP242" s="66"/>
      <c r="CQ242" s="66"/>
      <c r="CR242" s="66"/>
      <c r="CS242" s="66"/>
      <c r="CT242" s="66"/>
      <c r="CU242" s="49"/>
      <c r="CV242" s="55"/>
      <c r="CW242" s="55"/>
      <c r="CX242" s="55"/>
      <c r="CY242" s="55"/>
      <c r="CZ242" s="50"/>
      <c r="DA242" s="55"/>
      <c r="DB242" s="55"/>
      <c r="DC242" s="56"/>
      <c r="DD242" s="57"/>
      <c r="DE242" s="57"/>
      <c r="DF242" s="57"/>
      <c r="DG242" s="57"/>
      <c r="DH242" s="57"/>
      <c r="DI242" s="57"/>
      <c r="DJ242" s="58"/>
      <c r="DK242" s="54"/>
      <c r="DL242" s="56"/>
      <c r="DM242" s="49"/>
      <c r="DN242" s="49"/>
      <c r="DO242" s="49"/>
      <c r="DP242" s="56"/>
      <c r="DQ242" s="56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81"/>
      <c r="EE242" s="81"/>
      <c r="EF242" s="81"/>
      <c r="EG242" s="81"/>
      <c r="EH242" s="81"/>
      <c r="EI242" s="81"/>
      <c r="EJ242" s="81"/>
      <c r="EK242" s="81"/>
      <c r="EL242" s="81"/>
      <c r="EM242" s="81"/>
      <c r="EN242" s="81"/>
      <c r="EO242" s="81"/>
      <c r="EP242" s="81"/>
      <c r="EQ242" s="81"/>
      <c r="ER242" s="81"/>
      <c r="ES242" s="81"/>
      <c r="ET242" s="81"/>
      <c r="EU242" s="81"/>
      <c r="EV242" s="81"/>
      <c r="EW242" s="81"/>
      <c r="EX242" s="81"/>
      <c r="EY242" s="81"/>
      <c r="EZ242" s="81"/>
      <c r="FA242" s="81"/>
      <c r="FB242" s="81"/>
      <c r="FC242" s="81"/>
      <c r="FD242" s="81"/>
      <c r="FE242" s="81"/>
      <c r="FF242" s="81"/>
      <c r="FG242" s="81"/>
      <c r="FH242" s="81"/>
    </row>
    <row r="243" spans="1:164">
      <c r="A243" s="2">
        <v>16</v>
      </c>
      <c r="B243" s="1" t="s">
        <v>122</v>
      </c>
      <c r="C243" s="133">
        <v>43822</v>
      </c>
      <c r="D243" s="1" t="s">
        <v>125</v>
      </c>
      <c r="E243" s="6" t="s">
        <v>83</v>
      </c>
      <c r="F243" s="1" t="s">
        <v>10</v>
      </c>
      <c r="G243" s="6" t="s">
        <v>95</v>
      </c>
      <c r="H243" s="6" t="s">
        <v>121</v>
      </c>
      <c r="I243" s="135">
        <v>44</v>
      </c>
      <c r="J243" s="1">
        <v>38</v>
      </c>
      <c r="K243" s="1">
        <v>540</v>
      </c>
      <c r="L243" s="1">
        <v>1</v>
      </c>
      <c r="M243" s="1">
        <v>370</v>
      </c>
      <c r="N243" s="1">
        <v>0</v>
      </c>
      <c r="O243" t="str">
        <f t="shared" si="90"/>
        <v>New York Jets</v>
      </c>
      <c r="P243" t="str">
        <f t="shared" si="91"/>
        <v>Green Bay Packers</v>
      </c>
      <c r="Q243">
        <f t="shared" si="92"/>
        <v>38</v>
      </c>
      <c r="R243">
        <f t="shared" si="93"/>
        <v>44</v>
      </c>
      <c r="S243" s="132">
        <f t="shared" si="120"/>
        <v>43822</v>
      </c>
      <c r="T243" s="83" t="str">
        <f t="shared" si="95"/>
        <v>Green Bay Packers</v>
      </c>
      <c r="U243" s="84">
        <f t="shared" si="96"/>
        <v>44</v>
      </c>
      <c r="V243" s="83" t="str">
        <f t="shared" si="97"/>
        <v>New York Jets</v>
      </c>
      <c r="W243" s="84">
        <f t="shared" si="98"/>
        <v>38</v>
      </c>
      <c r="X243" s="83">
        <f t="shared" si="121"/>
        <v>82</v>
      </c>
      <c r="Y243" s="84">
        <f t="shared" si="122"/>
        <v>-6</v>
      </c>
      <c r="Z243" s="85">
        <f t="shared" si="123"/>
        <v>0.16890061540047169</v>
      </c>
      <c r="AA243" s="86">
        <f t="shared" si="124"/>
        <v>0.54212505817013246</v>
      </c>
      <c r="AB243" s="8">
        <f t="shared" si="125"/>
        <v>0.10578884986970263</v>
      </c>
      <c r="AC243" s="34">
        <f t="shared" si="126"/>
        <v>26.087136403964571</v>
      </c>
      <c r="AD243" s="18">
        <f t="shared" si="127"/>
        <v>141.91631905774616</v>
      </c>
      <c r="AE243" s="85">
        <f t="shared" si="128"/>
        <v>0.99002657645663739</v>
      </c>
      <c r="AF243" s="8">
        <f t="shared" si="129"/>
        <v>0.72909317166514553</v>
      </c>
      <c r="AG243" s="8">
        <f t="shared" si="130"/>
        <v>0.61007268996025665</v>
      </c>
      <c r="AH243" s="34">
        <f t="shared" si="131"/>
        <v>28.559036182896513</v>
      </c>
      <c r="AI243" s="18">
        <f t="shared" si="132"/>
        <v>238.42336360109908</v>
      </c>
      <c r="AJ243" s="18">
        <f t="shared" si="133"/>
        <v>-2.4718997789319417</v>
      </c>
      <c r="AK243" s="18">
        <f t="shared" si="134"/>
        <v>-2.6623379457964891</v>
      </c>
      <c r="AL243" s="8">
        <f t="shared" si="135"/>
        <v>0</v>
      </c>
      <c r="AM243" s="48">
        <f t="shared" si="136"/>
        <v>0</v>
      </c>
      <c r="AN243" s="48">
        <f t="shared" si="137"/>
        <v>1</v>
      </c>
      <c r="AO243" s="19">
        <f t="shared" si="138"/>
        <v>0.41267312892066021</v>
      </c>
      <c r="AP243" s="34">
        <f t="shared" si="139"/>
        <v>3.3376620542035109</v>
      </c>
      <c r="AQ243" s="17">
        <f t="shared" si="140"/>
        <v>0.17029911133316786</v>
      </c>
      <c r="AR243" s="14">
        <f t="shared" si="141"/>
        <v>-0.5321737639172518</v>
      </c>
      <c r="AS243" s="48"/>
      <c r="AZ243" s="93"/>
      <c r="BA243" s="10"/>
      <c r="BB243" s="10"/>
      <c r="BC243" s="10"/>
      <c r="BD243" s="10"/>
      <c r="BE243" s="10"/>
      <c r="BG243" s="10"/>
      <c r="BH243" s="10"/>
      <c r="BI243" s="10"/>
      <c r="BK243" s="10"/>
      <c r="BL243" s="122"/>
      <c r="BM243" s="122"/>
      <c r="BN243" s="49"/>
      <c r="BO243" s="49"/>
      <c r="BP243" s="49"/>
      <c r="BQ243" s="50"/>
      <c r="BR243" s="50"/>
      <c r="BS243" s="50"/>
      <c r="BT243" s="91"/>
      <c r="BU243" s="50"/>
      <c r="BV243" s="50"/>
      <c r="BW243" s="50"/>
      <c r="BX243" s="51"/>
      <c r="BY243" s="50"/>
      <c r="BZ243" s="50"/>
      <c r="CA243" s="54"/>
      <c r="CB243" s="54"/>
      <c r="CC243" s="54"/>
      <c r="CD243" s="54"/>
      <c r="CE243" s="54"/>
      <c r="CF243" s="54"/>
      <c r="CG243" s="54"/>
      <c r="CH243" s="51"/>
      <c r="CI243" s="50"/>
      <c r="CJ243" s="50"/>
      <c r="CK243" s="49"/>
      <c r="CL243" s="49"/>
      <c r="CM243" s="49"/>
      <c r="CN243" s="66"/>
      <c r="CO243" s="66"/>
      <c r="CP243" s="66"/>
      <c r="CQ243" s="66"/>
      <c r="CR243" s="66"/>
      <c r="CS243" s="66"/>
      <c r="CT243" s="66"/>
      <c r="CU243" s="49"/>
      <c r="CV243" s="55"/>
      <c r="CW243" s="55"/>
      <c r="CX243" s="55"/>
      <c r="CY243" s="55"/>
      <c r="CZ243" s="50"/>
      <c r="DA243" s="55"/>
      <c r="DB243" s="55"/>
      <c r="DC243" s="56"/>
      <c r="DD243" s="57"/>
      <c r="DE243" s="57"/>
      <c r="DF243" s="57"/>
      <c r="DG243" s="57"/>
      <c r="DH243" s="57"/>
      <c r="DI243" s="57"/>
      <c r="DJ243" s="58"/>
      <c r="DK243" s="54"/>
      <c r="DL243" s="56"/>
      <c r="DM243" s="49"/>
      <c r="DN243" s="49"/>
      <c r="DO243" s="49"/>
      <c r="DP243" s="56"/>
      <c r="DQ243" s="56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81"/>
      <c r="EE243" s="81"/>
      <c r="EF243" s="81"/>
      <c r="EG243" s="81"/>
      <c r="EH243" s="81"/>
      <c r="EI243" s="81"/>
      <c r="EJ243" s="81"/>
      <c r="EK243" s="81"/>
      <c r="EL243" s="81"/>
      <c r="EM243" s="81"/>
      <c r="EN243" s="81"/>
      <c r="EO243" s="81"/>
      <c r="EP243" s="81"/>
      <c r="EQ243" s="81"/>
      <c r="ER243" s="81"/>
      <c r="ES243" s="81"/>
      <c r="ET243" s="81"/>
      <c r="EU243" s="81"/>
      <c r="EV243" s="81"/>
      <c r="EW243" s="81"/>
      <c r="EX243" s="81"/>
      <c r="EY243" s="81"/>
      <c r="EZ243" s="81"/>
      <c r="FA243" s="81"/>
      <c r="FB243" s="81"/>
      <c r="FC243" s="81"/>
      <c r="FD243" s="81"/>
      <c r="FE243" s="81"/>
      <c r="FF243" s="81"/>
      <c r="FG243" s="81"/>
      <c r="FH243" s="81"/>
    </row>
    <row r="244" spans="1:164">
      <c r="A244" s="2">
        <v>16</v>
      </c>
      <c r="B244" s="1" t="s">
        <v>126</v>
      </c>
      <c r="C244" s="133">
        <v>43823</v>
      </c>
      <c r="D244" s="1" t="s">
        <v>129</v>
      </c>
      <c r="E244" s="6" t="s">
        <v>96</v>
      </c>
      <c r="F244" s="1"/>
      <c r="G244" s="6" t="s">
        <v>81</v>
      </c>
      <c r="H244" s="6" t="s">
        <v>121</v>
      </c>
      <c r="I244" s="135">
        <v>27</v>
      </c>
      <c r="J244" s="1">
        <v>14</v>
      </c>
      <c r="K244" s="1">
        <v>273</v>
      </c>
      <c r="L244" s="1">
        <v>0</v>
      </c>
      <c r="M244" s="1">
        <v>300</v>
      </c>
      <c r="N244" s="1">
        <v>2</v>
      </c>
      <c r="O244" t="str">
        <f t="shared" si="90"/>
        <v>Oakland Raiders</v>
      </c>
      <c r="P244" t="str">
        <f t="shared" si="91"/>
        <v>Denver Broncos</v>
      </c>
      <c r="Q244">
        <f t="shared" si="92"/>
        <v>27</v>
      </c>
      <c r="R244">
        <f t="shared" si="93"/>
        <v>14</v>
      </c>
      <c r="S244" s="132">
        <f t="shared" si="120"/>
        <v>43823</v>
      </c>
      <c r="T244" s="83" t="str">
        <f t="shared" si="95"/>
        <v>Denver Broncos</v>
      </c>
      <c r="U244" s="84">
        <f t="shared" si="96"/>
        <v>14</v>
      </c>
      <c r="V244" s="83" t="str">
        <f t="shared" si="97"/>
        <v>Oakland Raiders</v>
      </c>
      <c r="W244" s="84">
        <f t="shared" si="98"/>
        <v>27</v>
      </c>
      <c r="X244" s="83">
        <f t="shared" si="121"/>
        <v>41</v>
      </c>
      <c r="Y244" s="84">
        <f t="shared" si="122"/>
        <v>13</v>
      </c>
      <c r="Z244" s="85">
        <f t="shared" si="123"/>
        <v>-0.3882872523596812</v>
      </c>
      <c r="AA244" s="86">
        <f t="shared" si="124"/>
        <v>0.40412967773263553</v>
      </c>
      <c r="AB244" s="8">
        <f t="shared" si="125"/>
        <v>-0.24267218645218963</v>
      </c>
      <c r="AC244" s="34">
        <f t="shared" si="126"/>
        <v>22.473246199251605</v>
      </c>
      <c r="AD244" s="18">
        <f t="shared" si="127"/>
        <v>20.491499972590038</v>
      </c>
      <c r="AE244" s="85">
        <f t="shared" si="128"/>
        <v>1.4463871149878447</v>
      </c>
      <c r="AF244" s="8">
        <f t="shared" si="129"/>
        <v>0.809441784637985</v>
      </c>
      <c r="AG244" s="8">
        <f t="shared" si="130"/>
        <v>0.8758410861733168</v>
      </c>
      <c r="AH244" s="34">
        <f t="shared" si="131"/>
        <v>31.218161781291322</v>
      </c>
      <c r="AI244" s="18">
        <f t="shared" si="132"/>
        <v>296.46509512672117</v>
      </c>
      <c r="AJ244" s="18">
        <f t="shared" si="133"/>
        <v>-8.7449155820397166</v>
      </c>
      <c r="AK244" s="18">
        <f t="shared" si="134"/>
        <v>-8.4784237187012295</v>
      </c>
      <c r="AL244" s="8">
        <f t="shared" si="135"/>
        <v>1</v>
      </c>
      <c r="AM244" s="48">
        <f t="shared" si="136"/>
        <v>0</v>
      </c>
      <c r="AN244" s="48">
        <f t="shared" si="137"/>
        <v>0</v>
      </c>
      <c r="AO244" s="19">
        <f t="shared" si="138"/>
        <v>0.24110462239814856</v>
      </c>
      <c r="AP244" s="34">
        <f t="shared" si="139"/>
        <v>-21.478423718701229</v>
      </c>
      <c r="AQ244" s="17">
        <f t="shared" si="140"/>
        <v>0.57592219414545665</v>
      </c>
      <c r="AR244" s="14">
        <f t="shared" si="141"/>
        <v>-1.4225243218587258</v>
      </c>
      <c r="AS244" s="48"/>
      <c r="AZ244" s="93"/>
      <c r="BA244" s="10"/>
      <c r="BB244" s="10"/>
      <c r="BC244" s="10"/>
      <c r="BD244" s="10"/>
      <c r="BE244" s="10"/>
      <c r="BG244" s="10"/>
      <c r="BH244" s="10"/>
      <c r="BI244" s="10"/>
      <c r="BK244" s="10"/>
      <c r="BL244" s="122"/>
      <c r="BM244" s="122"/>
      <c r="BN244" s="49"/>
      <c r="BO244" s="49"/>
      <c r="BP244" s="49"/>
      <c r="BQ244" s="50"/>
      <c r="BR244" s="50"/>
      <c r="BS244" s="50"/>
      <c r="BT244" s="91"/>
      <c r="BU244" s="50"/>
      <c r="BV244" s="50"/>
      <c r="BW244" s="50"/>
      <c r="BX244" s="51"/>
      <c r="BY244" s="50"/>
      <c r="BZ244" s="50"/>
      <c r="CA244" s="54"/>
      <c r="CB244" s="54"/>
      <c r="CC244" s="54"/>
      <c r="CD244" s="54"/>
      <c r="CE244" s="54"/>
      <c r="CF244" s="54"/>
      <c r="CG244" s="54"/>
      <c r="CH244" s="51"/>
      <c r="CI244" s="50"/>
      <c r="CJ244" s="50"/>
      <c r="CK244" s="49"/>
      <c r="CL244" s="49"/>
      <c r="CM244" s="49"/>
      <c r="CN244" s="66"/>
      <c r="CO244" s="66"/>
      <c r="CP244" s="66"/>
      <c r="CQ244" s="66"/>
      <c r="CR244" s="66"/>
      <c r="CS244" s="66"/>
      <c r="CT244" s="66"/>
      <c r="CU244" s="49"/>
      <c r="CV244" s="55"/>
      <c r="CW244" s="55"/>
      <c r="CX244" s="55"/>
      <c r="CY244" s="55"/>
      <c r="CZ244" s="50"/>
      <c r="DA244" s="55"/>
      <c r="DB244" s="55"/>
      <c r="DC244" s="56"/>
      <c r="DD244" s="57"/>
      <c r="DE244" s="57"/>
      <c r="DF244" s="57"/>
      <c r="DG244" s="57"/>
      <c r="DH244" s="57"/>
      <c r="DI244" s="57"/>
      <c r="DJ244" s="58"/>
      <c r="DK244" s="54"/>
      <c r="DL244" s="56"/>
      <c r="DM244" s="49"/>
      <c r="DN244" s="49"/>
      <c r="DO244" s="49"/>
      <c r="DP244" s="56"/>
      <c r="DQ244" s="56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81"/>
      <c r="EE244" s="81"/>
      <c r="EF244" s="81"/>
      <c r="EG244" s="81"/>
      <c r="EH244" s="81"/>
      <c r="EI244" s="81"/>
      <c r="EJ244" s="81"/>
      <c r="EK244" s="81"/>
      <c r="EL244" s="81"/>
      <c r="EM244" s="81"/>
      <c r="EN244" s="81"/>
      <c r="EO244" s="81"/>
      <c r="EP244" s="81"/>
      <c r="EQ244" s="81"/>
      <c r="ER244" s="81"/>
      <c r="ES244" s="81"/>
      <c r="ET244" s="81"/>
      <c r="EU244" s="81"/>
      <c r="EV244" s="81"/>
      <c r="EW244" s="81"/>
      <c r="EX244" s="81"/>
      <c r="EY244" s="81"/>
      <c r="EZ244" s="81"/>
      <c r="FA244" s="81"/>
      <c r="FB244" s="81"/>
      <c r="FC244" s="81"/>
      <c r="FD244" s="81"/>
      <c r="FE244" s="81"/>
      <c r="FF244" s="81"/>
      <c r="FG244" s="81"/>
      <c r="FH244" s="81"/>
    </row>
    <row r="245" spans="1:164">
      <c r="A245" s="2">
        <v>17</v>
      </c>
      <c r="B245" s="1" t="s">
        <v>122</v>
      </c>
      <c r="C245" s="133">
        <v>43829</v>
      </c>
      <c r="D245" s="1" t="s">
        <v>120</v>
      </c>
      <c r="E245" s="6" t="s">
        <v>85</v>
      </c>
      <c r="F245" s="1" t="s">
        <v>10</v>
      </c>
      <c r="G245" s="6" t="s">
        <v>102</v>
      </c>
      <c r="H245" s="6" t="s">
        <v>121</v>
      </c>
      <c r="I245" s="135">
        <v>33</v>
      </c>
      <c r="J245" s="1">
        <v>17</v>
      </c>
      <c r="K245" s="1">
        <v>436</v>
      </c>
      <c r="L245" s="1">
        <v>2</v>
      </c>
      <c r="M245" s="1">
        <v>258</v>
      </c>
      <c r="N245" s="1">
        <v>3</v>
      </c>
      <c r="O245" t="str">
        <f t="shared" si="90"/>
        <v>Tennessee Titans</v>
      </c>
      <c r="P245" t="str">
        <f t="shared" si="91"/>
        <v>Indianapolis Colts</v>
      </c>
      <c r="Q245">
        <f t="shared" si="92"/>
        <v>17</v>
      </c>
      <c r="R245">
        <f t="shared" si="93"/>
        <v>33</v>
      </c>
      <c r="S245" s="132">
        <f t="shared" ref="S245:S260" si="142">C245</f>
        <v>43829</v>
      </c>
      <c r="T245" s="83" t="str">
        <f t="shared" si="95"/>
        <v>Indianapolis Colts</v>
      </c>
      <c r="U245" s="84">
        <f t="shared" si="96"/>
        <v>33</v>
      </c>
      <c r="V245" s="83" t="str">
        <f t="shared" si="97"/>
        <v>Tennessee Titans</v>
      </c>
      <c r="W245" s="84">
        <f t="shared" si="98"/>
        <v>17</v>
      </c>
      <c r="X245" s="83">
        <f t="shared" ref="X245:X260" si="143">W245+U245</f>
        <v>50</v>
      </c>
      <c r="Y245" s="84">
        <f t="shared" ref="Y245:Y260" si="144">W245-U245</f>
        <v>-16</v>
      </c>
      <c r="Z245" s="85">
        <f t="shared" ref="Z245:Z260" si="145">$AG$2+VLOOKUP(V245,$AS$5:$AU$36,2,FALSE)-VLOOKUP(T245,$AS$5:$AU$36,2,FALSE)</f>
        <v>-0.24924051002536918</v>
      </c>
      <c r="AA245" s="86">
        <f t="shared" ref="AA245:AA260" si="146">((EXP(Z245))/(1+EXP(Z245)))</f>
        <v>0.43801044430147573</v>
      </c>
      <c r="AB245" s="8">
        <f t="shared" ref="AB245:AB260" si="147">NORMSINV(AA245)</f>
        <v>-0.15601539215723481</v>
      </c>
      <c r="AC245" s="34">
        <f t="shared" ref="AC245:AC260" si="148">$Z$2+(AB245*$AA$2)</f>
        <v>23.371964011090611</v>
      </c>
      <c r="AD245" s="18">
        <f t="shared" ref="AD245:AD260" si="149">(AC245-W245)^2</f>
        <v>40.601925358633949</v>
      </c>
      <c r="AE245" s="85">
        <f t="shared" ref="AE245:AE260" si="150">$AH$2+VLOOKUP(V245,$AS$5:$AU$36,3,FALSE)-VLOOKUP(T245,$AS$5:$AU$36,3,FALSE)</f>
        <v>-7.1644348011363768E-2</v>
      </c>
      <c r="AF245" s="8">
        <f t="shared" ref="AF245:AF260" si="151">((EXP(AE245))/(1+EXP(AE245)))</f>
        <v>0.48209657040371923</v>
      </c>
      <c r="AG245" s="8">
        <f t="shared" ref="AG245:AG260" si="152">NORMSINV(AF245)</f>
        <v>-4.489231701339523E-2</v>
      </c>
      <c r="AH245" s="34">
        <f t="shared" ref="AH245:AH260" si="153">$AB$2+(AG245*$AC$2)</f>
        <v>22.005833315614115</v>
      </c>
      <c r="AI245" s="18">
        <f t="shared" ref="AI245:AI260" si="154">(AH245-U245)^2</f>
        <v>120.87170108406052</v>
      </c>
      <c r="AJ245" s="18">
        <f t="shared" ref="AJ245:AJ260" si="155">AC245-AH245</f>
        <v>1.366130695476496</v>
      </c>
      <c r="AK245" s="18">
        <f t="shared" ref="AK245:AK260" si="156">$AX$7+($AX$8*AJ245)</f>
        <v>0.89612821128266873</v>
      </c>
      <c r="AL245" s="8">
        <f t="shared" ref="AL245:AL260" si="157">IF(Y245&gt;0,1,0)</f>
        <v>0</v>
      </c>
      <c r="AM245" s="48">
        <f t="shared" ref="AM245:AM260" si="158">IF(AO245&gt;0.5,1,0)</f>
        <v>1</v>
      </c>
      <c r="AN245" s="48">
        <f t="shared" ref="AN245:AN260" si="159">IF(AM245=AL245,1,0)</f>
        <v>0</v>
      </c>
      <c r="AO245" s="19">
        <f t="shared" ref="AO245:AO260" si="160">1-NORMDIST(0,AK245,$AX$5,TRUE)</f>
        <v>0.52960527167733007</v>
      </c>
      <c r="AP245" s="34">
        <f t="shared" ref="AP245:AP260" si="161">AK245-Y245</f>
        <v>16.896128211282669</v>
      </c>
      <c r="AQ245" s="17">
        <f t="shared" ref="AQ245:AQ260" si="162">(AL245-AO245)^2</f>
        <v>0.28048174378841861</v>
      </c>
      <c r="AR245" s="14">
        <f t="shared" ref="AR245:AR260" si="163">AL245*LN(AO245)+(1-AL245)*LN(1-AO245)</f>
        <v>-0.75418308925756172</v>
      </c>
      <c r="AS245" s="48"/>
      <c r="AZ245" s="93"/>
      <c r="BA245" s="10"/>
      <c r="BB245" s="10"/>
      <c r="BC245" s="10"/>
      <c r="BD245" s="10"/>
      <c r="BE245" s="10"/>
      <c r="BG245" s="10"/>
      <c r="BH245" s="10"/>
      <c r="BI245" s="10"/>
      <c r="BK245" s="10"/>
      <c r="BL245" s="122"/>
      <c r="BM245" s="122"/>
      <c r="BN245" s="49"/>
      <c r="BO245" s="49"/>
      <c r="BP245" s="49"/>
      <c r="BQ245" s="50"/>
      <c r="BR245" s="50"/>
      <c r="BS245" s="50"/>
      <c r="BT245" s="91"/>
      <c r="BU245" s="50"/>
      <c r="BV245" s="50"/>
      <c r="BW245" s="50"/>
      <c r="BX245" s="51"/>
      <c r="BY245" s="50"/>
      <c r="BZ245" s="50"/>
      <c r="CA245" s="54"/>
      <c r="CB245" s="54"/>
      <c r="CC245" s="54"/>
      <c r="CD245" s="54"/>
      <c r="CE245" s="54"/>
      <c r="CF245" s="54"/>
      <c r="CG245" s="54"/>
      <c r="CH245" s="51"/>
      <c r="CI245" s="50"/>
      <c r="CJ245" s="50"/>
      <c r="CK245" s="49"/>
      <c r="CL245" s="49"/>
      <c r="CM245" s="49"/>
      <c r="CN245" s="66"/>
      <c r="CO245" s="66"/>
      <c r="CP245" s="66"/>
      <c r="CQ245" s="66"/>
      <c r="CR245" s="66"/>
      <c r="CS245" s="66"/>
      <c r="CT245" s="66"/>
      <c r="CU245" s="49"/>
      <c r="CV245" s="55"/>
      <c r="CW245" s="55"/>
      <c r="CX245" s="55"/>
      <c r="CY245" s="55"/>
      <c r="CZ245" s="50"/>
      <c r="DA245" s="55"/>
      <c r="DB245" s="55"/>
      <c r="DC245" s="56"/>
      <c r="DD245" s="57"/>
      <c r="DE245" s="57"/>
      <c r="DF245" s="57"/>
      <c r="DG245" s="57"/>
      <c r="DH245" s="57"/>
      <c r="DI245" s="57"/>
      <c r="DJ245" s="58"/>
      <c r="DK245" s="54"/>
      <c r="DL245" s="56"/>
      <c r="DM245" s="49"/>
      <c r="DN245" s="49"/>
      <c r="DO245" s="49"/>
      <c r="DP245" s="56"/>
      <c r="DQ245" s="56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81"/>
      <c r="EE245" s="81"/>
      <c r="EF245" s="81"/>
      <c r="EG245" s="81"/>
      <c r="EH245" s="81"/>
      <c r="EI245" s="81"/>
      <c r="EJ245" s="81"/>
      <c r="EK245" s="81"/>
      <c r="EL245" s="81"/>
      <c r="EM245" s="81"/>
      <c r="EN245" s="81"/>
      <c r="EO245" s="81"/>
      <c r="EP245" s="81"/>
      <c r="EQ245" s="81"/>
      <c r="ER245" s="81"/>
      <c r="ES245" s="81"/>
      <c r="ET245" s="81"/>
      <c r="EU245" s="81"/>
      <c r="EV245" s="81"/>
      <c r="EW245" s="81"/>
      <c r="EX245" s="81"/>
      <c r="EY245" s="81"/>
      <c r="EZ245" s="81"/>
      <c r="FA245" s="81"/>
      <c r="FB245" s="81"/>
      <c r="FC245" s="81"/>
      <c r="FD245" s="81"/>
      <c r="FE245" s="81"/>
      <c r="FF245" s="81"/>
      <c r="FG245" s="81"/>
      <c r="FH245" s="81"/>
    </row>
    <row r="246" spans="1:164">
      <c r="A246" s="2">
        <v>17</v>
      </c>
      <c r="B246" s="1" t="s">
        <v>122</v>
      </c>
      <c r="C246" s="133">
        <v>43829</v>
      </c>
      <c r="D246" s="1" t="s">
        <v>123</v>
      </c>
      <c r="E246" s="6" t="s">
        <v>77</v>
      </c>
      <c r="F246" s="1" t="s">
        <v>10</v>
      </c>
      <c r="G246" s="6" t="s">
        <v>91</v>
      </c>
      <c r="H246" s="6" t="s">
        <v>121</v>
      </c>
      <c r="I246" s="135">
        <v>24</v>
      </c>
      <c r="J246" s="1">
        <v>10</v>
      </c>
      <c r="K246" s="1">
        <v>332</v>
      </c>
      <c r="L246" s="1">
        <v>0</v>
      </c>
      <c r="M246" s="1">
        <v>164</v>
      </c>
      <c r="N246" s="1">
        <v>0</v>
      </c>
      <c r="O246" t="str">
        <f t="shared" si="90"/>
        <v>Minnesota Vikings</v>
      </c>
      <c r="P246" t="str">
        <f t="shared" si="91"/>
        <v>Chicago Bears</v>
      </c>
      <c r="Q246">
        <f t="shared" si="92"/>
        <v>10</v>
      </c>
      <c r="R246">
        <f t="shared" si="93"/>
        <v>24</v>
      </c>
      <c r="S246" s="132">
        <f t="shared" si="142"/>
        <v>43829</v>
      </c>
      <c r="T246" s="83" t="str">
        <f t="shared" si="95"/>
        <v>Chicago Bears</v>
      </c>
      <c r="U246" s="84">
        <f t="shared" si="96"/>
        <v>24</v>
      </c>
      <c r="V246" s="83" t="str">
        <f t="shared" si="97"/>
        <v>Minnesota Vikings</v>
      </c>
      <c r="W246" s="84">
        <f t="shared" si="98"/>
        <v>10</v>
      </c>
      <c r="X246" s="83">
        <f t="shared" si="143"/>
        <v>34</v>
      </c>
      <c r="Y246" s="84">
        <f t="shared" si="144"/>
        <v>-14</v>
      </c>
      <c r="Z246" s="85">
        <f t="shared" si="145"/>
        <v>-0.83514474916445613</v>
      </c>
      <c r="AA246" s="86">
        <f t="shared" si="146"/>
        <v>0.3025583402270175</v>
      </c>
      <c r="AB246" s="8">
        <f t="shared" si="147"/>
        <v>-0.51705655442182419</v>
      </c>
      <c r="AC246" s="34">
        <f t="shared" si="148"/>
        <v>19.627605291452003</v>
      </c>
      <c r="AD246" s="18">
        <f t="shared" si="149"/>
        <v>92.690783647994607</v>
      </c>
      <c r="AE246" s="85">
        <f t="shared" si="150"/>
        <v>0.14601849009354095</v>
      </c>
      <c r="AF246" s="8">
        <f t="shared" si="151"/>
        <v>0.53643989971475525</v>
      </c>
      <c r="AG246" s="8">
        <f t="shared" si="152"/>
        <v>9.1468668742871295E-2</v>
      </c>
      <c r="AH246" s="34">
        <f t="shared" si="153"/>
        <v>23.370182850824275</v>
      </c>
      <c r="AI246" s="18">
        <f t="shared" si="154"/>
        <v>0.39666964139583766</v>
      </c>
      <c r="AJ246" s="18">
        <f t="shared" si="155"/>
        <v>-3.7425775593722719</v>
      </c>
      <c r="AK246" s="18">
        <f t="shared" si="156"/>
        <v>-3.840458835768398</v>
      </c>
      <c r="AL246" s="8">
        <f t="shared" si="157"/>
        <v>0</v>
      </c>
      <c r="AM246" s="48">
        <f t="shared" si="158"/>
        <v>0</v>
      </c>
      <c r="AN246" s="48">
        <f t="shared" si="159"/>
        <v>1</v>
      </c>
      <c r="AO246" s="19">
        <f t="shared" si="160"/>
        <v>0.37511909976189273</v>
      </c>
      <c r="AP246" s="34">
        <f t="shared" si="161"/>
        <v>10.159541164231602</v>
      </c>
      <c r="AQ246" s="17">
        <f t="shared" si="162"/>
        <v>0.14071433900617283</v>
      </c>
      <c r="AR246" s="14">
        <f t="shared" si="163"/>
        <v>-0.47019420702355502</v>
      </c>
      <c r="AS246" s="48"/>
      <c r="AZ246" s="93"/>
      <c r="BA246" s="10"/>
      <c r="BB246" s="10"/>
      <c r="BC246" s="10"/>
      <c r="BD246" s="10"/>
      <c r="BE246" s="10"/>
      <c r="BG246" s="10"/>
      <c r="BH246" s="10"/>
      <c r="BI246" s="10"/>
      <c r="BK246" s="10"/>
      <c r="BL246" s="122"/>
      <c r="BM246" s="122"/>
      <c r="BN246" s="49"/>
      <c r="BO246" s="49"/>
      <c r="BP246" s="49"/>
      <c r="BQ246" s="50"/>
      <c r="BR246" s="50"/>
      <c r="BS246" s="50"/>
      <c r="BT246" s="91"/>
      <c r="BU246" s="50"/>
      <c r="BV246" s="50"/>
      <c r="BW246" s="50"/>
      <c r="BX246" s="51"/>
      <c r="BY246" s="50"/>
      <c r="BZ246" s="50"/>
      <c r="CA246" s="54"/>
      <c r="CB246" s="54"/>
      <c r="CC246" s="54"/>
      <c r="CD246" s="54"/>
      <c r="CE246" s="54"/>
      <c r="CF246" s="54"/>
      <c r="CG246" s="54"/>
      <c r="CH246" s="51"/>
      <c r="CI246" s="50"/>
      <c r="CJ246" s="50"/>
      <c r="CK246" s="49"/>
      <c r="CL246" s="49"/>
      <c r="CM246" s="49"/>
      <c r="CN246" s="66"/>
      <c r="CO246" s="66"/>
      <c r="CP246" s="66"/>
      <c r="CQ246" s="66"/>
      <c r="CR246" s="66"/>
      <c r="CS246" s="66"/>
      <c r="CT246" s="66"/>
      <c r="CU246" s="49"/>
      <c r="CV246" s="55"/>
      <c r="CW246" s="55"/>
      <c r="CX246" s="55"/>
      <c r="CY246" s="55"/>
      <c r="CZ246" s="50"/>
      <c r="DA246" s="55"/>
      <c r="DB246" s="55"/>
      <c r="DC246" s="56"/>
      <c r="DD246" s="57"/>
      <c r="DE246" s="57"/>
      <c r="DF246" s="57"/>
      <c r="DG246" s="57"/>
      <c r="DH246" s="57"/>
      <c r="DI246" s="57"/>
      <c r="DJ246" s="58"/>
      <c r="DK246" s="54"/>
      <c r="DL246" s="56"/>
      <c r="DM246" s="49"/>
      <c r="DN246" s="49"/>
      <c r="DO246" s="49"/>
      <c r="DP246" s="56"/>
      <c r="DQ246" s="56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81"/>
      <c r="EE246" s="81"/>
      <c r="EF246" s="81"/>
      <c r="EG246" s="81"/>
      <c r="EH246" s="81"/>
      <c r="EI246" s="81"/>
      <c r="EJ246" s="81"/>
      <c r="EK246" s="81"/>
      <c r="EL246" s="81"/>
      <c r="EM246" s="81"/>
      <c r="EN246" s="81"/>
      <c r="EO246" s="81"/>
      <c r="EP246" s="81"/>
      <c r="EQ246" s="81"/>
      <c r="ER246" s="81"/>
      <c r="ES246" s="81"/>
      <c r="ET246" s="81"/>
      <c r="EU246" s="81"/>
      <c r="EV246" s="81"/>
      <c r="EW246" s="81"/>
      <c r="EX246" s="81"/>
      <c r="EY246" s="81"/>
      <c r="EZ246" s="81"/>
      <c r="FA246" s="81"/>
      <c r="FB246" s="81"/>
      <c r="FC246" s="81"/>
      <c r="FD246" s="81"/>
      <c r="FE246" s="81"/>
      <c r="FF246" s="81"/>
      <c r="FG246" s="81"/>
      <c r="FH246" s="81"/>
    </row>
    <row r="247" spans="1:164">
      <c r="A247" s="2">
        <v>17</v>
      </c>
      <c r="B247" s="1" t="s">
        <v>122</v>
      </c>
      <c r="C247" s="133">
        <v>43829</v>
      </c>
      <c r="D247" s="1" t="s">
        <v>123</v>
      </c>
      <c r="E247" s="6" t="s">
        <v>88</v>
      </c>
      <c r="F247" s="1" t="s">
        <v>10</v>
      </c>
      <c r="G247" s="6" t="s">
        <v>81</v>
      </c>
      <c r="H247" s="6" t="s">
        <v>121</v>
      </c>
      <c r="I247" s="135">
        <v>23</v>
      </c>
      <c r="J247" s="1">
        <v>9</v>
      </c>
      <c r="K247" s="1">
        <v>276</v>
      </c>
      <c r="L247" s="1">
        <v>4</v>
      </c>
      <c r="M247" s="1">
        <v>370</v>
      </c>
      <c r="N247" s="1">
        <v>4</v>
      </c>
      <c r="O247" t="str">
        <f t="shared" si="90"/>
        <v>Denver Broncos</v>
      </c>
      <c r="P247" t="str">
        <f t="shared" si="91"/>
        <v>Los Angeles Chargers</v>
      </c>
      <c r="Q247">
        <f t="shared" si="92"/>
        <v>9</v>
      </c>
      <c r="R247">
        <f t="shared" si="93"/>
        <v>23</v>
      </c>
      <c r="S247" s="132">
        <f t="shared" si="142"/>
        <v>43829</v>
      </c>
      <c r="T247" s="83" t="str">
        <f t="shared" si="95"/>
        <v>Los Angeles Chargers</v>
      </c>
      <c r="U247" s="84">
        <f t="shared" si="96"/>
        <v>23</v>
      </c>
      <c r="V247" s="83" t="str">
        <f t="shared" si="97"/>
        <v>Denver Broncos</v>
      </c>
      <c r="W247" s="84">
        <f t="shared" si="98"/>
        <v>9</v>
      </c>
      <c r="X247" s="83">
        <f t="shared" si="143"/>
        <v>32</v>
      </c>
      <c r="Y247" s="84">
        <f t="shared" si="144"/>
        <v>-14</v>
      </c>
      <c r="Z247" s="85">
        <f t="shared" si="145"/>
        <v>-0.36953089110745108</v>
      </c>
      <c r="AA247" s="86">
        <f t="shared" si="146"/>
        <v>0.40865437967568002</v>
      </c>
      <c r="AB247" s="8">
        <f t="shared" si="147"/>
        <v>-0.23100777816210172</v>
      </c>
      <c r="AC247" s="34">
        <f t="shared" si="148"/>
        <v>22.594217804307561</v>
      </c>
      <c r="AD247" s="18">
        <f t="shared" si="149"/>
        <v>184.8027577109527</v>
      </c>
      <c r="AE247" s="85">
        <f t="shared" si="150"/>
        <v>0.19022913388777474</v>
      </c>
      <c r="AF247" s="8">
        <f t="shared" si="151"/>
        <v>0.54741438711012003</v>
      </c>
      <c r="AG247" s="8">
        <f t="shared" si="152"/>
        <v>0.11913143597029421</v>
      </c>
      <c r="AH247" s="34">
        <f t="shared" si="153"/>
        <v>23.646960577239518</v>
      </c>
      <c r="AI247" s="18">
        <f t="shared" si="154"/>
        <v>0.41855798850209086</v>
      </c>
      <c r="AJ247" s="18">
        <f t="shared" si="155"/>
        <v>-1.0527427729319569</v>
      </c>
      <c r="AK247" s="18">
        <f t="shared" si="156"/>
        <v>-1.3465531412969631</v>
      </c>
      <c r="AL247" s="8">
        <f t="shared" si="157"/>
        <v>0</v>
      </c>
      <c r="AM247" s="48">
        <f t="shared" si="158"/>
        <v>0</v>
      </c>
      <c r="AN247" s="48">
        <f t="shared" si="159"/>
        <v>1</v>
      </c>
      <c r="AO247" s="19">
        <f t="shared" si="160"/>
        <v>0.45556546306686807</v>
      </c>
      <c r="AP247" s="34">
        <f t="shared" si="161"/>
        <v>12.653446858703036</v>
      </c>
      <c r="AQ247" s="17">
        <f t="shared" si="162"/>
        <v>0.20753989113932994</v>
      </c>
      <c r="AR247" s="14">
        <f t="shared" si="163"/>
        <v>-0.60800756985497206</v>
      </c>
      <c r="AS247" s="48"/>
      <c r="AZ247" s="93"/>
      <c r="BA247" s="10"/>
      <c r="BB247" s="10"/>
      <c r="BC247" s="10"/>
      <c r="BD247" s="10"/>
      <c r="BE247" s="10"/>
      <c r="BG247" s="10"/>
      <c r="BH247" s="10"/>
      <c r="BI247" s="10"/>
      <c r="BK247" s="10"/>
      <c r="BL247" s="122"/>
      <c r="BM247" s="122"/>
      <c r="BN247" s="49"/>
      <c r="BO247" s="49"/>
      <c r="BP247" s="49"/>
      <c r="BQ247" s="50"/>
      <c r="BR247" s="50"/>
      <c r="BS247" s="50"/>
      <c r="BT247" s="91"/>
      <c r="BU247" s="50"/>
      <c r="BV247" s="50"/>
      <c r="BW247" s="50"/>
      <c r="BX247" s="51"/>
      <c r="BY247" s="50"/>
      <c r="BZ247" s="50"/>
      <c r="CA247" s="54"/>
      <c r="CB247" s="54"/>
      <c r="CC247" s="54"/>
      <c r="CD247" s="54"/>
      <c r="CE247" s="54"/>
      <c r="CF247" s="54"/>
      <c r="CG247" s="54"/>
      <c r="CH247" s="51"/>
      <c r="CI247" s="50"/>
      <c r="CJ247" s="50"/>
      <c r="CK247" s="49"/>
      <c r="CL247" s="49"/>
      <c r="CM247" s="49"/>
      <c r="CN247" s="66"/>
      <c r="CO247" s="66"/>
      <c r="CP247" s="66"/>
      <c r="CQ247" s="66"/>
      <c r="CR247" s="66"/>
      <c r="CS247" s="66"/>
      <c r="CT247" s="66"/>
      <c r="CU247" s="49"/>
      <c r="CV247" s="55"/>
      <c r="CW247" s="55"/>
      <c r="CX247" s="55"/>
      <c r="CY247" s="55"/>
      <c r="CZ247" s="50"/>
      <c r="DA247" s="55"/>
      <c r="DB247" s="55"/>
      <c r="DC247" s="56"/>
      <c r="DD247" s="57"/>
      <c r="DE247" s="57"/>
      <c r="DF247" s="57"/>
      <c r="DG247" s="57"/>
      <c r="DH247" s="57"/>
      <c r="DI247" s="57"/>
      <c r="DJ247" s="58"/>
      <c r="DK247" s="54"/>
      <c r="DL247" s="56"/>
      <c r="DM247" s="49"/>
      <c r="DN247" s="49"/>
      <c r="DO247" s="49"/>
      <c r="DP247" s="56"/>
      <c r="DQ247" s="56"/>
      <c r="DR247" s="49"/>
      <c r="DS247" s="49"/>
      <c r="DT247" s="49"/>
      <c r="DU247" s="49"/>
      <c r="DV247" s="49"/>
      <c r="DW247" s="49"/>
      <c r="DX247" s="49"/>
      <c r="DY247" s="49"/>
      <c r="DZ247" s="49"/>
      <c r="EA247" s="49"/>
      <c r="EB247" s="49"/>
      <c r="EC247" s="49"/>
      <c r="ED247" s="81"/>
      <c r="EE247" s="81"/>
      <c r="EF247" s="81"/>
      <c r="EG247" s="81"/>
      <c r="EH247" s="81"/>
      <c r="EI247" s="81"/>
      <c r="EJ247" s="81"/>
      <c r="EK247" s="81"/>
      <c r="EL247" s="81"/>
      <c r="EM247" s="81"/>
      <c r="EN247" s="81"/>
      <c r="EO247" s="81"/>
      <c r="EP247" s="81"/>
      <c r="EQ247" s="81"/>
      <c r="ER247" s="81"/>
      <c r="ES247" s="81"/>
      <c r="ET247" s="81"/>
      <c r="EU247" s="81"/>
      <c r="EV247" s="81"/>
      <c r="EW247" s="81"/>
      <c r="EX247" s="81"/>
      <c r="EY247" s="81"/>
      <c r="EZ247" s="81"/>
      <c r="FA247" s="81"/>
      <c r="FB247" s="81"/>
      <c r="FC247" s="81"/>
      <c r="FD247" s="81"/>
      <c r="FE247" s="81"/>
      <c r="FF247" s="81"/>
      <c r="FG247" s="81"/>
      <c r="FH247" s="81"/>
    </row>
    <row r="248" spans="1:164">
      <c r="A248" s="2">
        <v>17</v>
      </c>
      <c r="B248" s="1" t="s">
        <v>122</v>
      </c>
      <c r="C248" s="133">
        <v>43829</v>
      </c>
      <c r="D248" s="1" t="s">
        <v>123</v>
      </c>
      <c r="E248" s="6" t="s">
        <v>74</v>
      </c>
      <c r="F248" s="1"/>
      <c r="G248" s="6" t="s">
        <v>79</v>
      </c>
      <c r="H248" s="6" t="s">
        <v>121</v>
      </c>
      <c r="I248" s="135">
        <v>26</v>
      </c>
      <c r="J248" s="1">
        <v>24</v>
      </c>
      <c r="K248" s="1">
        <v>463</v>
      </c>
      <c r="L248" s="1">
        <v>1</v>
      </c>
      <c r="M248" s="1">
        <v>426</v>
      </c>
      <c r="N248" s="1">
        <v>3</v>
      </c>
      <c r="O248" t="str">
        <f t="shared" si="90"/>
        <v>Baltimore Ravens</v>
      </c>
      <c r="P248" t="str">
        <f t="shared" si="91"/>
        <v>Cleveland Browns</v>
      </c>
      <c r="Q248">
        <f t="shared" si="92"/>
        <v>26</v>
      </c>
      <c r="R248">
        <f t="shared" si="93"/>
        <v>24</v>
      </c>
      <c r="S248" s="132">
        <f t="shared" si="142"/>
        <v>43829</v>
      </c>
      <c r="T248" s="83" t="str">
        <f t="shared" si="95"/>
        <v>Cleveland Browns</v>
      </c>
      <c r="U248" s="84">
        <f t="shared" si="96"/>
        <v>24</v>
      </c>
      <c r="V248" s="83" t="str">
        <f t="shared" si="97"/>
        <v>Baltimore Ravens</v>
      </c>
      <c r="W248" s="84">
        <f t="shared" si="98"/>
        <v>26</v>
      </c>
      <c r="X248" s="83">
        <f t="shared" si="143"/>
        <v>50</v>
      </c>
      <c r="Y248" s="84">
        <f t="shared" si="144"/>
        <v>2</v>
      </c>
      <c r="Z248" s="85">
        <f t="shared" si="145"/>
        <v>1.510081033228553</v>
      </c>
      <c r="AA248" s="86">
        <f t="shared" si="146"/>
        <v>0.81907321565748781</v>
      </c>
      <c r="AB248" s="8">
        <f t="shared" si="147"/>
        <v>0.91183882542190853</v>
      </c>
      <c r="AC248" s="34">
        <f t="shared" si="148"/>
        <v>34.446682544056884</v>
      </c>
      <c r="AD248" s="18">
        <f t="shared" si="149"/>
        <v>71.346446000075275</v>
      </c>
      <c r="AE248" s="85">
        <f t="shared" si="150"/>
        <v>0.11424836528390014</v>
      </c>
      <c r="AF248" s="8">
        <f t="shared" si="151"/>
        <v>0.52853106414462514</v>
      </c>
      <c r="AG248" s="8">
        <f t="shared" si="152"/>
        <v>7.1577845325775047E-2</v>
      </c>
      <c r="AH248" s="34">
        <f t="shared" si="153"/>
        <v>23.171166720707927</v>
      </c>
      <c r="AI248" s="18">
        <f t="shared" si="154"/>
        <v>0.68696460486205213</v>
      </c>
      <c r="AJ248" s="18">
        <f t="shared" si="155"/>
        <v>11.275515823348957</v>
      </c>
      <c r="AK248" s="18">
        <f t="shared" si="156"/>
        <v>10.083708104178829</v>
      </c>
      <c r="AL248" s="8">
        <f t="shared" si="157"/>
        <v>1</v>
      </c>
      <c r="AM248" s="48">
        <f t="shared" si="158"/>
        <v>1</v>
      </c>
      <c r="AN248" s="48">
        <f t="shared" si="159"/>
        <v>1</v>
      </c>
      <c r="AO248" s="19">
        <f t="shared" si="160"/>
        <v>0.79836949916134148</v>
      </c>
      <c r="AP248" s="34">
        <f t="shared" si="161"/>
        <v>8.0837081041788288</v>
      </c>
      <c r="AQ248" s="17">
        <f t="shared" si="162"/>
        <v>4.0654858868448274E-2</v>
      </c>
      <c r="AR248" s="14">
        <f t="shared" si="163"/>
        <v>-0.22518375716784475</v>
      </c>
      <c r="AS248" s="48"/>
      <c r="AZ248" s="93"/>
      <c r="BA248" s="10"/>
      <c r="BB248" s="10"/>
      <c r="BC248" s="10"/>
      <c r="BD248" s="10"/>
      <c r="BE248" s="10"/>
      <c r="BG248" s="10"/>
      <c r="BH248" s="10"/>
      <c r="BI248" s="10"/>
      <c r="BK248" s="10"/>
      <c r="BL248" s="122"/>
      <c r="BM248" s="122"/>
      <c r="BN248" s="49"/>
      <c r="BO248" s="49"/>
      <c r="BP248" s="49"/>
      <c r="BQ248" s="50"/>
      <c r="BR248" s="50"/>
      <c r="BS248" s="50"/>
      <c r="BT248" s="91"/>
      <c r="BU248" s="50"/>
      <c r="BV248" s="50"/>
      <c r="BW248" s="50"/>
      <c r="BX248" s="51"/>
      <c r="BY248" s="50"/>
      <c r="BZ248" s="50"/>
      <c r="CA248" s="54"/>
      <c r="CB248" s="54"/>
      <c r="CC248" s="54"/>
      <c r="CD248" s="54"/>
      <c r="CE248" s="54"/>
      <c r="CF248" s="54"/>
      <c r="CG248" s="54"/>
      <c r="CH248" s="51"/>
      <c r="CI248" s="50"/>
      <c r="CJ248" s="50"/>
      <c r="CK248" s="49"/>
      <c r="CL248" s="49"/>
      <c r="CM248" s="49"/>
      <c r="CN248" s="66"/>
      <c r="CO248" s="66"/>
      <c r="CP248" s="66"/>
      <c r="CQ248" s="66"/>
      <c r="CR248" s="66"/>
      <c r="CS248" s="66"/>
      <c r="CT248" s="66"/>
      <c r="CU248" s="49"/>
      <c r="CV248" s="55"/>
      <c r="CW248" s="55"/>
      <c r="CX248" s="55"/>
      <c r="CY248" s="55"/>
      <c r="CZ248" s="50"/>
      <c r="DA248" s="55"/>
      <c r="DB248" s="55"/>
      <c r="DC248" s="56"/>
      <c r="DD248" s="57"/>
      <c r="DE248" s="57"/>
      <c r="DF248" s="57"/>
      <c r="DG248" s="57"/>
      <c r="DH248" s="57"/>
      <c r="DI248" s="57"/>
      <c r="DJ248" s="58"/>
      <c r="DK248" s="54"/>
      <c r="DL248" s="56"/>
      <c r="DM248" s="49"/>
      <c r="DN248" s="49"/>
      <c r="DO248" s="49"/>
      <c r="DP248" s="56"/>
      <c r="DQ248" s="56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81"/>
      <c r="EE248" s="81"/>
      <c r="EF248" s="81"/>
      <c r="EG248" s="81"/>
      <c r="EH248" s="81"/>
      <c r="EI248" s="81"/>
      <c r="EJ248" s="81"/>
      <c r="EK248" s="81"/>
      <c r="EL248" s="81"/>
      <c r="EM248" s="81"/>
      <c r="EN248" s="81"/>
      <c r="EO248" s="81"/>
      <c r="EP248" s="81"/>
      <c r="EQ248" s="81"/>
      <c r="ER248" s="81"/>
      <c r="ES248" s="81"/>
      <c r="ET248" s="81"/>
      <c r="EU248" s="81"/>
      <c r="EV248" s="81"/>
      <c r="EW248" s="81"/>
      <c r="EX248" s="81"/>
      <c r="EY248" s="81"/>
      <c r="EZ248" s="81"/>
      <c r="FA248" s="81"/>
      <c r="FB248" s="81"/>
      <c r="FC248" s="81"/>
      <c r="FD248" s="81"/>
      <c r="FE248" s="81"/>
      <c r="FF248" s="81"/>
      <c r="FG248" s="81"/>
      <c r="FH248" s="81"/>
    </row>
    <row r="249" spans="1:164">
      <c r="A249" s="2">
        <v>17</v>
      </c>
      <c r="B249" s="1" t="s">
        <v>122</v>
      </c>
      <c r="C249" s="133">
        <v>43829</v>
      </c>
      <c r="D249" s="1" t="s">
        <v>123</v>
      </c>
      <c r="E249" s="6" t="s">
        <v>87</v>
      </c>
      <c r="F249" s="1"/>
      <c r="G249" s="6" t="s">
        <v>96</v>
      </c>
      <c r="H249" s="6" t="s">
        <v>121</v>
      </c>
      <c r="I249" s="135">
        <v>35</v>
      </c>
      <c r="J249" s="1">
        <v>3</v>
      </c>
      <c r="K249" s="1">
        <v>409</v>
      </c>
      <c r="L249" s="1">
        <v>1</v>
      </c>
      <c r="M249" s="1">
        <v>292</v>
      </c>
      <c r="N249" s="1">
        <v>4</v>
      </c>
      <c r="O249" t="str">
        <f t="shared" si="90"/>
        <v>Kansas City Chiefs</v>
      </c>
      <c r="P249" t="str">
        <f t="shared" si="91"/>
        <v>Oakland Raiders</v>
      </c>
      <c r="Q249">
        <f t="shared" si="92"/>
        <v>35</v>
      </c>
      <c r="R249">
        <f t="shared" si="93"/>
        <v>3</v>
      </c>
      <c r="S249" s="132">
        <f t="shared" si="142"/>
        <v>43829</v>
      </c>
      <c r="T249" s="83" t="str">
        <f t="shared" si="95"/>
        <v>Oakland Raiders</v>
      </c>
      <c r="U249" s="84">
        <f t="shared" si="96"/>
        <v>3</v>
      </c>
      <c r="V249" s="83" t="str">
        <f t="shared" si="97"/>
        <v>Kansas City Chiefs</v>
      </c>
      <c r="W249" s="84">
        <f t="shared" si="98"/>
        <v>35</v>
      </c>
      <c r="X249" s="83">
        <f t="shared" si="143"/>
        <v>38</v>
      </c>
      <c r="Y249" s="84">
        <f t="shared" si="144"/>
        <v>32</v>
      </c>
      <c r="Z249" s="85">
        <f t="shared" si="145"/>
        <v>1.4074346706181462E-2</v>
      </c>
      <c r="AA249" s="86">
        <f t="shared" si="146"/>
        <v>0.503518528595437</v>
      </c>
      <c r="AB249" s="8">
        <f t="shared" si="147"/>
        <v>8.8197576064858209E-3</v>
      </c>
      <c r="AC249" s="34">
        <f t="shared" si="148"/>
        <v>25.08146972630988</v>
      </c>
      <c r="AD249" s="18">
        <f t="shared" si="149"/>
        <v>98.377242790107402</v>
      </c>
      <c r="AE249" s="85">
        <f t="shared" si="150"/>
        <v>-3.2985959828079081</v>
      </c>
      <c r="AF249" s="8">
        <f t="shared" si="151"/>
        <v>3.5619386737630376E-2</v>
      </c>
      <c r="AG249" s="8">
        <f t="shared" si="152"/>
        <v>-1.8039523736651648</v>
      </c>
      <c r="AH249" s="34">
        <f t="shared" si="153"/>
        <v>4.4056908893240845</v>
      </c>
      <c r="AI249" s="18">
        <f t="shared" si="154"/>
        <v>1.9759668763287355</v>
      </c>
      <c r="AJ249" s="18">
        <f t="shared" si="155"/>
        <v>20.675778836985796</v>
      </c>
      <c r="AK249" s="18">
        <f t="shared" si="156"/>
        <v>18.799250626499582</v>
      </c>
      <c r="AL249" s="8">
        <f t="shared" si="157"/>
        <v>1</v>
      </c>
      <c r="AM249" s="48">
        <f t="shared" si="158"/>
        <v>1</v>
      </c>
      <c r="AN249" s="48">
        <f t="shared" si="159"/>
        <v>1</v>
      </c>
      <c r="AO249" s="19">
        <f t="shared" si="160"/>
        <v>0.94040936139655107</v>
      </c>
      <c r="AP249" s="34">
        <f t="shared" si="161"/>
        <v>-13.200749373500418</v>
      </c>
      <c r="AQ249" s="17">
        <f t="shared" si="162"/>
        <v>3.551044209166858E-3</v>
      </c>
      <c r="AR249" s="14">
        <f t="shared" si="163"/>
        <v>-6.1440007669310182E-2</v>
      </c>
      <c r="AS249" s="48"/>
      <c r="AZ249" s="93"/>
      <c r="BA249" s="10"/>
      <c r="BB249" s="10"/>
      <c r="BC249" s="10"/>
      <c r="BD249" s="10"/>
      <c r="BE249" s="10"/>
      <c r="BG249" s="10"/>
      <c r="BH249" s="10"/>
      <c r="BI249" s="10"/>
      <c r="BK249" s="10"/>
      <c r="BL249" s="122"/>
      <c r="BM249" s="122"/>
      <c r="BN249" s="49"/>
      <c r="BO249" s="49"/>
      <c r="BP249" s="49"/>
      <c r="BQ249" s="50"/>
      <c r="BR249" s="50"/>
      <c r="BS249" s="50"/>
      <c r="BT249" s="91"/>
      <c r="BU249" s="50"/>
      <c r="BV249" s="50"/>
      <c r="BW249" s="50"/>
      <c r="BX249" s="51"/>
      <c r="BY249" s="50"/>
      <c r="BZ249" s="50"/>
      <c r="CA249" s="54"/>
      <c r="CB249" s="54"/>
      <c r="CC249" s="54"/>
      <c r="CD249" s="54"/>
      <c r="CE249" s="54"/>
      <c r="CF249" s="54"/>
      <c r="CG249" s="54"/>
      <c r="CH249" s="51"/>
      <c r="CI249" s="50"/>
      <c r="CJ249" s="50"/>
      <c r="CK249" s="49"/>
      <c r="CL249" s="49"/>
      <c r="CM249" s="49"/>
      <c r="CN249" s="66"/>
      <c r="CO249" s="66"/>
      <c r="CP249" s="66"/>
      <c r="CQ249" s="66"/>
      <c r="CR249" s="66"/>
      <c r="CS249" s="66"/>
      <c r="CT249" s="66"/>
      <c r="CU249" s="49"/>
      <c r="CV249" s="55"/>
      <c r="CW249" s="55"/>
      <c r="CX249" s="55"/>
      <c r="CY249" s="55"/>
      <c r="CZ249" s="50"/>
      <c r="DA249" s="55"/>
      <c r="DB249" s="55"/>
      <c r="DC249" s="56"/>
      <c r="DD249" s="57"/>
      <c r="DE249" s="57"/>
      <c r="DF249" s="57"/>
      <c r="DG249" s="57"/>
      <c r="DH249" s="57"/>
      <c r="DI249" s="57"/>
      <c r="DJ249" s="58"/>
      <c r="DK249" s="54"/>
      <c r="DL249" s="56"/>
      <c r="DM249" s="49"/>
      <c r="DN249" s="49"/>
      <c r="DO249" s="49"/>
      <c r="DP249" s="56"/>
      <c r="DQ249" s="56"/>
      <c r="DR249" s="49"/>
      <c r="DS249" s="49"/>
      <c r="DT249" s="49"/>
      <c r="DU249" s="49"/>
      <c r="DV249" s="49"/>
      <c r="DW249" s="49"/>
      <c r="DX249" s="49"/>
      <c r="DY249" s="49"/>
      <c r="DZ249" s="49"/>
      <c r="EA249" s="49"/>
      <c r="EB249" s="49"/>
      <c r="EC249" s="49"/>
      <c r="ED249" s="81"/>
      <c r="EE249" s="81"/>
      <c r="EF249" s="81"/>
      <c r="EG249" s="81"/>
      <c r="EH249" s="81"/>
      <c r="EI249" s="81"/>
      <c r="EJ249" s="81"/>
      <c r="EK249" s="81"/>
      <c r="EL249" s="81"/>
      <c r="EM249" s="81"/>
      <c r="EN249" s="81"/>
      <c r="EO249" s="81"/>
      <c r="EP249" s="81"/>
      <c r="EQ249" s="81"/>
      <c r="ER249" s="81"/>
      <c r="ES249" s="81"/>
      <c r="ET249" s="81"/>
      <c r="EU249" s="81"/>
      <c r="EV249" s="81"/>
      <c r="EW249" s="81"/>
      <c r="EX249" s="81"/>
      <c r="EY249" s="81"/>
      <c r="EZ249" s="81"/>
      <c r="FA249" s="81"/>
      <c r="FB249" s="81"/>
      <c r="FC249" s="81"/>
      <c r="FD249" s="81"/>
      <c r="FE249" s="81"/>
      <c r="FF249" s="81"/>
      <c r="FG249" s="81"/>
      <c r="FH249" s="81"/>
    </row>
    <row r="250" spans="1:164">
      <c r="A250" s="2">
        <v>17</v>
      </c>
      <c r="B250" s="1" t="s">
        <v>122</v>
      </c>
      <c r="C250" s="133">
        <v>43829</v>
      </c>
      <c r="D250" s="1" t="s">
        <v>123</v>
      </c>
      <c r="E250" s="6" t="s">
        <v>89</v>
      </c>
      <c r="F250" s="1"/>
      <c r="G250" s="6" t="s">
        <v>99</v>
      </c>
      <c r="H250" s="6" t="s">
        <v>121</v>
      </c>
      <c r="I250" s="135">
        <v>48</v>
      </c>
      <c r="J250" s="1">
        <v>32</v>
      </c>
      <c r="K250" s="1">
        <v>377</v>
      </c>
      <c r="L250" s="1">
        <v>0</v>
      </c>
      <c r="M250" s="1">
        <v>391</v>
      </c>
      <c r="N250" s="1">
        <v>4</v>
      </c>
      <c r="O250" t="str">
        <f t="shared" si="90"/>
        <v>Los Angeles Rams</v>
      </c>
      <c r="P250" t="str">
        <f t="shared" si="91"/>
        <v>San Francisco 49ers</v>
      </c>
      <c r="Q250">
        <f t="shared" si="92"/>
        <v>48</v>
      </c>
      <c r="R250">
        <f t="shared" si="93"/>
        <v>32</v>
      </c>
      <c r="S250" s="132">
        <f t="shared" si="142"/>
        <v>43829</v>
      </c>
      <c r="T250" s="83" t="str">
        <f t="shared" si="95"/>
        <v>San Francisco 49ers</v>
      </c>
      <c r="U250" s="84">
        <f t="shared" si="96"/>
        <v>32</v>
      </c>
      <c r="V250" s="83" t="str">
        <f t="shared" si="97"/>
        <v>Los Angeles Rams</v>
      </c>
      <c r="W250" s="84">
        <f t="shared" si="98"/>
        <v>48</v>
      </c>
      <c r="X250" s="83">
        <f t="shared" si="143"/>
        <v>80</v>
      </c>
      <c r="Y250" s="84">
        <f t="shared" si="144"/>
        <v>16</v>
      </c>
      <c r="Z250" s="85">
        <f t="shared" si="145"/>
        <v>2.1355256737400121</v>
      </c>
      <c r="AA250" s="86">
        <f t="shared" si="146"/>
        <v>0.89430843886040146</v>
      </c>
      <c r="AB250" s="8">
        <f t="shared" si="147"/>
        <v>1.2497712471489995</v>
      </c>
      <c r="AC250" s="34">
        <f t="shared" si="148"/>
        <v>37.951380462725552</v>
      </c>
      <c r="AD250" s="18">
        <f t="shared" si="149"/>
        <v>100.97475460489373</v>
      </c>
      <c r="AE250" s="85">
        <f t="shared" si="150"/>
        <v>-0.57945615936691319</v>
      </c>
      <c r="AF250" s="8">
        <f t="shared" si="151"/>
        <v>0.3590577409857067</v>
      </c>
      <c r="AG250" s="8">
        <f t="shared" si="152"/>
        <v>-0.36097855019199387</v>
      </c>
      <c r="AH250" s="34">
        <f t="shared" si="153"/>
        <v>18.843256403077149</v>
      </c>
      <c r="AI250" s="18">
        <f t="shared" si="154"/>
        <v>173.09990207517043</v>
      </c>
      <c r="AJ250" s="18">
        <f t="shared" si="155"/>
        <v>19.108124059648404</v>
      </c>
      <c r="AK250" s="18">
        <f t="shared" si="156"/>
        <v>17.345784712579658</v>
      </c>
      <c r="AL250" s="8">
        <f t="shared" si="157"/>
        <v>1</v>
      </c>
      <c r="AM250" s="48">
        <f t="shared" si="158"/>
        <v>1</v>
      </c>
      <c r="AN250" s="48">
        <f t="shared" si="159"/>
        <v>1</v>
      </c>
      <c r="AO250" s="19">
        <f t="shared" si="160"/>
        <v>0.92474684661137929</v>
      </c>
      <c r="AP250" s="34">
        <f t="shared" si="161"/>
        <v>1.3457847125796576</v>
      </c>
      <c r="AQ250" s="17">
        <f t="shared" si="162"/>
        <v>5.6630370949312765E-3</v>
      </c>
      <c r="AR250" s="14">
        <f t="shared" si="163"/>
        <v>-7.8235258265785881E-2</v>
      </c>
      <c r="AS250" s="48"/>
      <c r="AZ250" s="93"/>
      <c r="BA250" s="10"/>
      <c r="BB250" s="10"/>
      <c r="BC250" s="10"/>
      <c r="BD250" s="10"/>
      <c r="BE250" s="10"/>
      <c r="BG250" s="10"/>
      <c r="BH250" s="10"/>
      <c r="BI250" s="10"/>
      <c r="BK250" s="10"/>
      <c r="BL250" s="122"/>
      <c r="BM250" s="122"/>
      <c r="BN250" s="49"/>
      <c r="BO250" s="49"/>
      <c r="BP250" s="49"/>
      <c r="BQ250" s="50"/>
      <c r="BR250" s="50"/>
      <c r="BS250" s="50"/>
      <c r="BT250" s="91"/>
      <c r="BU250" s="50"/>
      <c r="BV250" s="50"/>
      <c r="BW250" s="50"/>
      <c r="BX250" s="51"/>
      <c r="BY250" s="50"/>
      <c r="BZ250" s="50"/>
      <c r="CA250" s="54"/>
      <c r="CB250" s="54"/>
      <c r="CC250" s="54"/>
      <c r="CD250" s="54"/>
      <c r="CE250" s="54"/>
      <c r="CF250" s="54"/>
      <c r="CG250" s="54"/>
      <c r="CH250" s="51"/>
      <c r="CI250" s="50"/>
      <c r="CJ250" s="50"/>
      <c r="CK250" s="49"/>
      <c r="CL250" s="49"/>
      <c r="CM250" s="49"/>
      <c r="CN250" s="66"/>
      <c r="CO250" s="66"/>
      <c r="CP250" s="66"/>
      <c r="CQ250" s="66"/>
      <c r="CR250" s="66"/>
      <c r="CS250" s="66"/>
      <c r="CT250" s="66"/>
      <c r="CU250" s="49"/>
      <c r="CV250" s="55"/>
      <c r="CW250" s="55"/>
      <c r="CX250" s="55"/>
      <c r="CY250" s="55"/>
      <c r="CZ250" s="50"/>
      <c r="DA250" s="55"/>
      <c r="DB250" s="55"/>
      <c r="DC250" s="56"/>
      <c r="DD250" s="57"/>
      <c r="DE250" s="57"/>
      <c r="DF250" s="57"/>
      <c r="DG250" s="57"/>
      <c r="DH250" s="57"/>
      <c r="DI250" s="57"/>
      <c r="DJ250" s="58"/>
      <c r="DK250" s="54"/>
      <c r="DL250" s="56"/>
      <c r="DM250" s="49"/>
      <c r="DN250" s="49"/>
      <c r="DO250" s="49"/>
      <c r="DP250" s="56"/>
      <c r="DQ250" s="56"/>
      <c r="DR250" s="49"/>
      <c r="DS250" s="49"/>
      <c r="DT250" s="49"/>
      <c r="DU250" s="49"/>
      <c r="DV250" s="49"/>
      <c r="DW250" s="49"/>
      <c r="DX250" s="49"/>
      <c r="DY250" s="49"/>
      <c r="DZ250" s="49"/>
      <c r="EA250" s="49"/>
      <c r="EB250" s="49"/>
      <c r="EC250" s="49"/>
      <c r="ED250" s="81"/>
      <c r="EE250" s="81"/>
      <c r="EF250" s="81"/>
      <c r="EG250" s="81"/>
      <c r="EH250" s="81"/>
      <c r="EI250" s="81"/>
      <c r="EJ250" s="81"/>
      <c r="EK250" s="81"/>
      <c r="EL250" s="81"/>
      <c r="EM250" s="81"/>
      <c r="EN250" s="81"/>
      <c r="EO250" s="81"/>
      <c r="EP250" s="81"/>
      <c r="EQ250" s="81"/>
      <c r="ER250" s="81"/>
      <c r="ES250" s="81"/>
      <c r="ET250" s="81"/>
      <c r="EU250" s="81"/>
      <c r="EV250" s="81"/>
      <c r="EW250" s="81"/>
      <c r="EX250" s="81"/>
      <c r="EY250" s="81"/>
      <c r="EZ250" s="81"/>
      <c r="FA250" s="81"/>
      <c r="FB250" s="81"/>
      <c r="FC250" s="81"/>
      <c r="FD250" s="81"/>
      <c r="FE250" s="81"/>
      <c r="FF250" s="81"/>
      <c r="FG250" s="81"/>
      <c r="FH250" s="81"/>
    </row>
    <row r="251" spans="1:164">
      <c r="A251" s="2">
        <v>17</v>
      </c>
      <c r="B251" s="1" t="s">
        <v>122</v>
      </c>
      <c r="C251" s="133">
        <v>43829</v>
      </c>
      <c r="D251" s="1" t="s">
        <v>123</v>
      </c>
      <c r="E251" s="6" t="s">
        <v>98</v>
      </c>
      <c r="F251" s="1"/>
      <c r="G251" s="6" t="s">
        <v>78</v>
      </c>
      <c r="H251" s="6" t="s">
        <v>121</v>
      </c>
      <c r="I251" s="135">
        <v>16</v>
      </c>
      <c r="J251" s="1">
        <v>13</v>
      </c>
      <c r="K251" s="1">
        <v>343</v>
      </c>
      <c r="L251" s="1">
        <v>1</v>
      </c>
      <c r="M251" s="1">
        <v>196</v>
      </c>
      <c r="N251" s="1">
        <v>0</v>
      </c>
      <c r="O251" t="str">
        <f t="shared" si="90"/>
        <v>Pittsburgh Steelers</v>
      </c>
      <c r="P251" t="str">
        <f t="shared" si="91"/>
        <v>Cincinnati Bengals</v>
      </c>
      <c r="Q251">
        <f t="shared" si="92"/>
        <v>16</v>
      </c>
      <c r="R251">
        <f t="shared" si="93"/>
        <v>13</v>
      </c>
      <c r="S251" s="132">
        <f t="shared" si="142"/>
        <v>43829</v>
      </c>
      <c r="T251" s="83" t="str">
        <f t="shared" si="95"/>
        <v>Cincinnati Bengals</v>
      </c>
      <c r="U251" s="84">
        <f t="shared" si="96"/>
        <v>13</v>
      </c>
      <c r="V251" s="83" t="str">
        <f t="shared" si="97"/>
        <v>Pittsburgh Steelers</v>
      </c>
      <c r="W251" s="84">
        <f t="shared" si="98"/>
        <v>16</v>
      </c>
      <c r="X251" s="83">
        <f t="shared" si="143"/>
        <v>29</v>
      </c>
      <c r="Y251" s="84">
        <f t="shared" si="144"/>
        <v>3</v>
      </c>
      <c r="Z251" s="85">
        <f t="shared" si="145"/>
        <v>1.354543945790964</v>
      </c>
      <c r="AA251" s="86">
        <f t="shared" si="146"/>
        <v>0.79487151491139141</v>
      </c>
      <c r="AB251" s="8">
        <f t="shared" si="147"/>
        <v>0.82344150224999058</v>
      </c>
      <c r="AC251" s="34">
        <f t="shared" si="148"/>
        <v>33.529913703253861</v>
      </c>
      <c r="AD251" s="18">
        <f t="shared" si="149"/>
        <v>307.29787444352752</v>
      </c>
      <c r="AE251" s="85">
        <f t="shared" si="150"/>
        <v>-0.29971729669181268</v>
      </c>
      <c r="AF251" s="8">
        <f t="shared" si="151"/>
        <v>0.42562659381575285</v>
      </c>
      <c r="AG251" s="8">
        <f t="shared" si="152"/>
        <v>-0.18751968934133795</v>
      </c>
      <c r="AH251" s="34">
        <f t="shared" si="153"/>
        <v>20.578785923248574</v>
      </c>
      <c r="AI251" s="18">
        <f t="shared" si="154"/>
        <v>57.437996070430742</v>
      </c>
      <c r="AJ251" s="18">
        <f t="shared" si="155"/>
        <v>12.951127780005287</v>
      </c>
      <c r="AK251" s="18">
        <f t="shared" si="156"/>
        <v>11.637267535224716</v>
      </c>
      <c r="AL251" s="8">
        <f t="shared" si="157"/>
        <v>1</v>
      </c>
      <c r="AM251" s="48">
        <f t="shared" si="158"/>
        <v>1</v>
      </c>
      <c r="AN251" s="48">
        <f t="shared" si="159"/>
        <v>1</v>
      </c>
      <c r="AO251" s="19">
        <f t="shared" si="160"/>
        <v>0.83262283493174527</v>
      </c>
      <c r="AP251" s="34">
        <f t="shared" si="161"/>
        <v>8.6372675352247157</v>
      </c>
      <c r="AQ251" s="17">
        <f t="shared" si="162"/>
        <v>2.8015115386285792E-2</v>
      </c>
      <c r="AR251" s="14">
        <f t="shared" si="163"/>
        <v>-0.18317451854432831</v>
      </c>
      <c r="AS251" s="48"/>
      <c r="AZ251" s="93"/>
      <c r="BA251" s="10"/>
      <c r="BB251" s="10"/>
      <c r="BC251" s="10"/>
      <c r="BD251" s="10"/>
      <c r="BE251" s="10"/>
      <c r="BG251" s="10"/>
      <c r="BH251" s="10"/>
      <c r="BI251" s="10"/>
      <c r="BK251" s="10"/>
      <c r="BL251" s="122"/>
      <c r="BM251" s="122"/>
      <c r="BN251" s="49"/>
      <c r="BO251" s="49"/>
      <c r="BP251" s="49"/>
      <c r="BQ251" s="50"/>
      <c r="BR251" s="50"/>
      <c r="BS251" s="50"/>
      <c r="BT251" s="91"/>
      <c r="BU251" s="50"/>
      <c r="BV251" s="50"/>
      <c r="BW251" s="50"/>
      <c r="BX251" s="51"/>
      <c r="BY251" s="50"/>
      <c r="BZ251" s="50"/>
      <c r="CA251" s="54"/>
      <c r="CB251" s="54"/>
      <c r="CC251" s="54"/>
      <c r="CD251" s="54"/>
      <c r="CE251" s="54"/>
      <c r="CF251" s="54"/>
      <c r="CG251" s="54"/>
      <c r="CH251" s="51"/>
      <c r="CI251" s="50"/>
      <c r="CJ251" s="50"/>
      <c r="CK251" s="49"/>
      <c r="CL251" s="49"/>
      <c r="CM251" s="49"/>
      <c r="CN251" s="66"/>
      <c r="CO251" s="66"/>
      <c r="CP251" s="66"/>
      <c r="CQ251" s="66"/>
      <c r="CR251" s="66"/>
      <c r="CS251" s="66"/>
      <c r="CT251" s="66"/>
      <c r="CU251" s="49"/>
      <c r="CV251" s="55"/>
      <c r="CW251" s="55"/>
      <c r="CX251" s="55"/>
      <c r="CY251" s="55"/>
      <c r="CZ251" s="50"/>
      <c r="DA251" s="55"/>
      <c r="DB251" s="55"/>
      <c r="DC251" s="56"/>
      <c r="DD251" s="57"/>
      <c r="DE251" s="57"/>
      <c r="DF251" s="57"/>
      <c r="DG251" s="57"/>
      <c r="DH251" s="57"/>
      <c r="DI251" s="57"/>
      <c r="DJ251" s="58"/>
      <c r="DK251" s="54"/>
      <c r="DL251" s="56"/>
      <c r="DM251" s="49"/>
      <c r="DN251" s="49"/>
      <c r="DO251" s="49"/>
      <c r="DP251" s="56"/>
      <c r="DQ251" s="56"/>
      <c r="DR251" s="49"/>
      <c r="DS251" s="49"/>
      <c r="DT251" s="49"/>
      <c r="DU251" s="49"/>
      <c r="DV251" s="49"/>
      <c r="DW251" s="49"/>
      <c r="DX251" s="49"/>
      <c r="DY251" s="49"/>
      <c r="DZ251" s="49"/>
      <c r="EA251" s="49"/>
      <c r="EB251" s="49"/>
      <c r="EC251" s="49"/>
      <c r="ED251" s="81"/>
      <c r="EE251" s="81"/>
      <c r="EF251" s="81"/>
      <c r="EG251" s="81"/>
      <c r="EH251" s="81"/>
      <c r="EI251" s="81"/>
      <c r="EJ251" s="81"/>
      <c r="EK251" s="81"/>
      <c r="EL251" s="81"/>
      <c r="EM251" s="81"/>
      <c r="EN251" s="81"/>
      <c r="EO251" s="81"/>
      <c r="EP251" s="81"/>
      <c r="EQ251" s="81"/>
      <c r="ER251" s="81"/>
      <c r="ES251" s="81"/>
      <c r="ET251" s="81"/>
      <c r="EU251" s="81"/>
      <c r="EV251" s="81"/>
      <c r="EW251" s="81"/>
      <c r="EX251" s="81"/>
      <c r="EY251" s="81"/>
      <c r="EZ251" s="81"/>
      <c r="FA251" s="81"/>
      <c r="FB251" s="81"/>
      <c r="FC251" s="81"/>
      <c r="FD251" s="81"/>
      <c r="FE251" s="81"/>
      <c r="FF251" s="81"/>
      <c r="FG251" s="81"/>
      <c r="FH251" s="81"/>
    </row>
    <row r="252" spans="1:164">
      <c r="A252" s="2">
        <v>17</v>
      </c>
      <c r="B252" s="1" t="s">
        <v>122</v>
      </c>
      <c r="C252" s="133">
        <v>43829</v>
      </c>
      <c r="D252" s="1" t="s">
        <v>123</v>
      </c>
      <c r="E252" s="6" t="s">
        <v>100</v>
      </c>
      <c r="F252" s="1"/>
      <c r="G252" s="6" t="s">
        <v>72</v>
      </c>
      <c r="H252" s="6" t="s">
        <v>121</v>
      </c>
      <c r="I252" s="135">
        <v>27</v>
      </c>
      <c r="J252" s="1">
        <v>24</v>
      </c>
      <c r="K252" s="1">
        <v>291</v>
      </c>
      <c r="L252" s="1">
        <v>1</v>
      </c>
      <c r="M252" s="1">
        <v>198</v>
      </c>
      <c r="N252" s="1">
        <v>2</v>
      </c>
      <c r="O252" t="str">
        <f t="shared" si="90"/>
        <v>Seattle Seahawks</v>
      </c>
      <c r="P252" t="str">
        <f t="shared" si="91"/>
        <v>Arizona Cardinals</v>
      </c>
      <c r="Q252">
        <f t="shared" si="92"/>
        <v>27</v>
      </c>
      <c r="R252">
        <f t="shared" si="93"/>
        <v>24</v>
      </c>
      <c r="S252" s="132">
        <f t="shared" si="142"/>
        <v>43829</v>
      </c>
      <c r="T252" s="83" t="str">
        <f t="shared" si="95"/>
        <v>Arizona Cardinals</v>
      </c>
      <c r="U252" s="84">
        <f t="shared" si="96"/>
        <v>24</v>
      </c>
      <c r="V252" s="83" t="str">
        <f t="shared" si="97"/>
        <v>Seattle Seahawks</v>
      </c>
      <c r="W252" s="84">
        <f t="shared" si="98"/>
        <v>27</v>
      </c>
      <c r="X252" s="83">
        <f t="shared" si="143"/>
        <v>51</v>
      </c>
      <c r="Y252" s="84">
        <f t="shared" si="144"/>
        <v>3</v>
      </c>
      <c r="Z252" s="85">
        <f t="shared" si="145"/>
        <v>1.9801430932879414</v>
      </c>
      <c r="AA252" s="86">
        <f t="shared" si="146"/>
        <v>0.87869641510885266</v>
      </c>
      <c r="AB252" s="8">
        <f t="shared" si="147"/>
        <v>1.1684949631374635</v>
      </c>
      <c r="AC252" s="34">
        <f t="shared" si="148"/>
        <v>37.108463935342471</v>
      </c>
      <c r="AD252" s="18">
        <f t="shared" si="149"/>
        <v>102.18104313211938</v>
      </c>
      <c r="AE252" s="85">
        <f t="shared" si="150"/>
        <v>-0.74673758297767878</v>
      </c>
      <c r="AF252" s="8">
        <f t="shared" si="151"/>
        <v>0.32153258031290227</v>
      </c>
      <c r="AG252" s="8">
        <f t="shared" si="152"/>
        <v>-0.46341746738460099</v>
      </c>
      <c r="AH252" s="34">
        <f t="shared" si="153"/>
        <v>17.818311560650013</v>
      </c>
      <c r="AI252" s="18">
        <f t="shared" si="154"/>
        <v>38.213271961193279</v>
      </c>
      <c r="AJ252" s="18">
        <f t="shared" si="155"/>
        <v>19.290152374692457</v>
      </c>
      <c r="AK252" s="18">
        <f t="shared" si="156"/>
        <v>17.514553981878972</v>
      </c>
      <c r="AL252" s="8">
        <f t="shared" si="157"/>
        <v>1</v>
      </c>
      <c r="AM252" s="48">
        <f t="shared" si="158"/>
        <v>1</v>
      </c>
      <c r="AN252" s="48">
        <f t="shared" si="159"/>
        <v>1</v>
      </c>
      <c r="AO252" s="19">
        <f t="shared" si="160"/>
        <v>0.92671224103392169</v>
      </c>
      <c r="AP252" s="34">
        <f t="shared" si="161"/>
        <v>14.514553981878972</v>
      </c>
      <c r="AQ252" s="17">
        <f t="shared" si="162"/>
        <v>5.3710956142699919E-3</v>
      </c>
      <c r="AR252" s="14">
        <f t="shared" si="163"/>
        <v>-7.6112181203050397E-2</v>
      </c>
      <c r="AS252" s="48"/>
      <c r="AZ252" s="93"/>
      <c r="BA252" s="10"/>
      <c r="BB252" s="10"/>
      <c r="BC252" s="10"/>
      <c r="BD252" s="10"/>
      <c r="BE252" s="10"/>
      <c r="BG252" s="10"/>
      <c r="BH252" s="10"/>
      <c r="BI252" s="10"/>
      <c r="BK252" s="10"/>
      <c r="BL252" s="122"/>
      <c r="BM252" s="122"/>
      <c r="BN252" s="49"/>
      <c r="BO252" s="49"/>
      <c r="BP252" s="49"/>
      <c r="BQ252" s="50"/>
      <c r="BR252" s="50"/>
      <c r="BS252" s="50"/>
      <c r="BT252" s="91"/>
      <c r="BU252" s="50"/>
      <c r="BV252" s="50"/>
      <c r="BW252" s="50"/>
      <c r="BX252" s="51"/>
      <c r="BY252" s="50"/>
      <c r="BZ252" s="50"/>
      <c r="CA252" s="54"/>
      <c r="CB252" s="54"/>
      <c r="CC252" s="54"/>
      <c r="CD252" s="54"/>
      <c r="CE252" s="54"/>
      <c r="CF252" s="54"/>
      <c r="CG252" s="54"/>
      <c r="CH252" s="51"/>
      <c r="CI252" s="50"/>
      <c r="CJ252" s="50"/>
      <c r="CK252" s="49"/>
      <c r="CL252" s="49"/>
      <c r="CM252" s="49"/>
      <c r="CN252" s="66"/>
      <c r="CO252" s="66"/>
      <c r="CP252" s="66"/>
      <c r="CQ252" s="66"/>
      <c r="CR252" s="66"/>
      <c r="CS252" s="66"/>
      <c r="CT252" s="66"/>
      <c r="CU252" s="49"/>
      <c r="CV252" s="55"/>
      <c r="CW252" s="55"/>
      <c r="CX252" s="55"/>
      <c r="CY252" s="55"/>
      <c r="CZ252" s="50"/>
      <c r="DA252" s="55"/>
      <c r="DB252" s="55"/>
      <c r="DC252" s="56"/>
      <c r="DD252" s="57"/>
      <c r="DE252" s="57"/>
      <c r="DF252" s="57"/>
      <c r="DG252" s="57"/>
      <c r="DH252" s="57"/>
      <c r="DI252" s="57"/>
      <c r="DJ252" s="58"/>
      <c r="DK252" s="54"/>
      <c r="DL252" s="56"/>
      <c r="DM252" s="49"/>
      <c r="DN252" s="49"/>
      <c r="DO252" s="49"/>
      <c r="DP252" s="56"/>
      <c r="DQ252" s="56"/>
      <c r="DR252" s="49"/>
      <c r="DS252" s="49"/>
      <c r="DT252" s="49"/>
      <c r="DU252" s="49"/>
      <c r="DV252" s="49"/>
      <c r="DW252" s="49"/>
      <c r="DX252" s="49"/>
      <c r="DY252" s="49"/>
      <c r="DZ252" s="49"/>
      <c r="EA252" s="49"/>
      <c r="EB252" s="49"/>
      <c r="EC252" s="49"/>
      <c r="ED252" s="81"/>
      <c r="EE252" s="81"/>
      <c r="EF252" s="81"/>
      <c r="EG252" s="81"/>
      <c r="EH252" s="81"/>
      <c r="EI252" s="81"/>
      <c r="EJ252" s="81"/>
      <c r="EK252" s="81"/>
      <c r="EL252" s="81"/>
      <c r="EM252" s="81"/>
      <c r="EN252" s="81"/>
      <c r="EO252" s="81"/>
      <c r="EP252" s="81"/>
      <c r="EQ252" s="81"/>
      <c r="ER252" s="81"/>
      <c r="ES252" s="81"/>
      <c r="ET252" s="81"/>
      <c r="EU252" s="81"/>
      <c r="EV252" s="81"/>
      <c r="EW252" s="81"/>
      <c r="EX252" s="81"/>
      <c r="EY252" s="81"/>
      <c r="EZ252" s="81"/>
      <c r="FA252" s="81"/>
      <c r="FB252" s="81"/>
      <c r="FC252" s="81"/>
      <c r="FD252" s="81"/>
      <c r="FE252" s="81"/>
      <c r="FF252" s="81"/>
      <c r="FG252" s="81"/>
      <c r="FH252" s="81"/>
    </row>
    <row r="253" spans="1:164">
      <c r="A253" s="2">
        <v>17</v>
      </c>
      <c r="B253" s="1" t="s">
        <v>122</v>
      </c>
      <c r="C253" s="133">
        <v>43829</v>
      </c>
      <c r="D253" s="1" t="s">
        <v>123</v>
      </c>
      <c r="E253" s="6" t="s">
        <v>97</v>
      </c>
      <c r="F253" s="1" t="s">
        <v>10</v>
      </c>
      <c r="G253" s="6" t="s">
        <v>103</v>
      </c>
      <c r="H253" s="6" t="s">
        <v>121</v>
      </c>
      <c r="I253" s="135">
        <v>24</v>
      </c>
      <c r="J253" s="1">
        <v>0</v>
      </c>
      <c r="K253" s="1">
        <v>360</v>
      </c>
      <c r="L253" s="1">
        <v>1</v>
      </c>
      <c r="M253" s="1">
        <v>89</v>
      </c>
      <c r="N253" s="1">
        <v>1</v>
      </c>
      <c r="O253" t="str">
        <f t="shared" si="90"/>
        <v>Washington Redskins</v>
      </c>
      <c r="P253" t="str">
        <f t="shared" si="91"/>
        <v>Philadelphia Eagles</v>
      </c>
      <c r="Q253">
        <f t="shared" si="92"/>
        <v>0</v>
      </c>
      <c r="R253">
        <f t="shared" si="93"/>
        <v>24</v>
      </c>
      <c r="S253" s="132">
        <f t="shared" si="142"/>
        <v>43829</v>
      </c>
      <c r="T253" s="83" t="str">
        <f t="shared" si="95"/>
        <v>Philadelphia Eagles</v>
      </c>
      <c r="U253" s="84">
        <f t="shared" si="96"/>
        <v>24</v>
      </c>
      <c r="V253" s="83" t="str">
        <f t="shared" si="97"/>
        <v>Washington Redskins</v>
      </c>
      <c r="W253" s="84">
        <f t="shared" si="98"/>
        <v>0</v>
      </c>
      <c r="X253" s="83">
        <f t="shared" si="143"/>
        <v>24</v>
      </c>
      <c r="Y253" s="84">
        <f t="shared" si="144"/>
        <v>-24</v>
      </c>
      <c r="Z253" s="85">
        <f t="shared" si="145"/>
        <v>0.33436373512253414</v>
      </c>
      <c r="AA253" s="86">
        <f t="shared" si="146"/>
        <v>0.58282076045669118</v>
      </c>
      <c r="AB253" s="8">
        <f t="shared" si="147"/>
        <v>0.20911498228543518</v>
      </c>
      <c r="AC253" s="34">
        <f t="shared" si="148"/>
        <v>27.158731959581157</v>
      </c>
      <c r="AD253" s="18">
        <f t="shared" si="149"/>
        <v>737.59672165237498</v>
      </c>
      <c r="AE253" s="85">
        <f t="shared" si="150"/>
        <v>0.44058083879559717</v>
      </c>
      <c r="AF253" s="8">
        <f t="shared" si="151"/>
        <v>0.6083974242982042</v>
      </c>
      <c r="AG253" s="8">
        <f t="shared" si="152"/>
        <v>0.27514459497359256</v>
      </c>
      <c r="AH253" s="34">
        <f t="shared" si="153"/>
        <v>25.207938446329447</v>
      </c>
      <c r="AI253" s="18">
        <f t="shared" si="154"/>
        <v>1.4591152901207975</v>
      </c>
      <c r="AJ253" s="18">
        <f t="shared" si="155"/>
        <v>1.9507935132517105</v>
      </c>
      <c r="AK253" s="18">
        <f t="shared" si="156"/>
        <v>1.438203857692514</v>
      </c>
      <c r="AL253" s="8">
        <f t="shared" si="157"/>
        <v>0</v>
      </c>
      <c r="AM253" s="48">
        <f t="shared" si="158"/>
        <v>1</v>
      </c>
      <c r="AN253" s="48">
        <f t="shared" si="159"/>
        <v>0</v>
      </c>
      <c r="AO253" s="19">
        <f t="shared" si="160"/>
        <v>0.54744505073702221</v>
      </c>
      <c r="AP253" s="34">
        <f t="shared" si="161"/>
        <v>25.438203857692514</v>
      </c>
      <c r="AQ253" s="17">
        <f t="shared" si="162"/>
        <v>0.29969608357646083</v>
      </c>
      <c r="AR253" s="14">
        <f t="shared" si="163"/>
        <v>-0.79284608837945891</v>
      </c>
      <c r="AS253" s="48"/>
      <c r="AZ253" s="93"/>
      <c r="BA253" s="10"/>
      <c r="BB253" s="10"/>
      <c r="BC253" s="10"/>
      <c r="BD253" s="10"/>
      <c r="BE253" s="10"/>
      <c r="BG253" s="10"/>
      <c r="BH253" s="10"/>
      <c r="BI253" s="10"/>
      <c r="BK253" s="10"/>
      <c r="BL253" s="122"/>
      <c r="BM253" s="122"/>
      <c r="BN253" s="49"/>
      <c r="BO253" s="49"/>
      <c r="BP253" s="49"/>
      <c r="BQ253" s="50"/>
      <c r="BR253" s="50"/>
      <c r="BS253" s="50"/>
      <c r="BT253" s="91"/>
      <c r="BU253" s="50"/>
      <c r="BV253" s="50"/>
      <c r="BW253" s="50"/>
      <c r="BX253" s="51"/>
      <c r="BY253" s="50"/>
      <c r="BZ253" s="50"/>
      <c r="CA253" s="54"/>
      <c r="CB253" s="54"/>
      <c r="CC253" s="54"/>
      <c r="CD253" s="54"/>
      <c r="CE253" s="54"/>
      <c r="CF253" s="54"/>
      <c r="CG253" s="54"/>
      <c r="CH253" s="51"/>
      <c r="CI253" s="50"/>
      <c r="CJ253" s="50"/>
      <c r="CK253" s="49"/>
      <c r="CL253" s="49"/>
      <c r="CM253" s="49"/>
      <c r="CN253" s="66"/>
      <c r="CO253" s="66"/>
      <c r="CP253" s="66"/>
      <c r="CQ253" s="66"/>
      <c r="CR253" s="66"/>
      <c r="CS253" s="66"/>
      <c r="CT253" s="66"/>
      <c r="CU253" s="49"/>
      <c r="CV253" s="55"/>
      <c r="CW253" s="55"/>
      <c r="CX253" s="55"/>
      <c r="CY253" s="55"/>
      <c r="CZ253" s="50"/>
      <c r="DA253" s="55"/>
      <c r="DB253" s="55"/>
      <c r="DC253" s="56"/>
      <c r="DD253" s="57"/>
      <c r="DE253" s="57"/>
      <c r="DF253" s="57"/>
      <c r="DG253" s="57"/>
      <c r="DH253" s="57"/>
      <c r="DI253" s="57"/>
      <c r="DJ253" s="58"/>
      <c r="DK253" s="54"/>
      <c r="DL253" s="56"/>
      <c r="DM253" s="49"/>
      <c r="DN253" s="49"/>
      <c r="DO253" s="49"/>
      <c r="DP253" s="56"/>
      <c r="DQ253" s="56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81"/>
      <c r="EE253" s="81"/>
      <c r="EF253" s="81"/>
      <c r="EG253" s="81"/>
      <c r="EH253" s="81"/>
      <c r="EI253" s="81"/>
      <c r="EJ253" s="81"/>
      <c r="EK253" s="81"/>
      <c r="EL253" s="81"/>
      <c r="EM253" s="81"/>
      <c r="EN253" s="81"/>
      <c r="EO253" s="81"/>
      <c r="EP253" s="81"/>
      <c r="EQ253" s="81"/>
      <c r="ER253" s="81"/>
      <c r="ES253" s="81"/>
      <c r="ET253" s="81"/>
      <c r="EU253" s="81"/>
      <c r="EV253" s="81"/>
      <c r="EW253" s="81"/>
      <c r="EX253" s="81"/>
      <c r="EY253" s="81"/>
      <c r="EZ253" s="81"/>
      <c r="FA253" s="81"/>
      <c r="FB253" s="81"/>
      <c r="FC253" s="81"/>
      <c r="FD253" s="81"/>
      <c r="FE253" s="81"/>
      <c r="FF253" s="81"/>
      <c r="FG253" s="81"/>
      <c r="FH253" s="81"/>
    </row>
    <row r="254" spans="1:164">
      <c r="A254" s="2">
        <v>17</v>
      </c>
      <c r="B254" s="1" t="s">
        <v>122</v>
      </c>
      <c r="C254" s="133">
        <v>43829</v>
      </c>
      <c r="D254" s="1" t="s">
        <v>125</v>
      </c>
      <c r="E254" s="6" t="s">
        <v>82</v>
      </c>
      <c r="F254" s="1" t="s">
        <v>10</v>
      </c>
      <c r="G254" s="6" t="s">
        <v>83</v>
      </c>
      <c r="H254" s="6" t="s">
        <v>121</v>
      </c>
      <c r="I254" s="135">
        <v>31</v>
      </c>
      <c r="J254" s="1">
        <v>0</v>
      </c>
      <c r="K254" s="1">
        <v>402</v>
      </c>
      <c r="L254" s="1">
        <v>0</v>
      </c>
      <c r="M254" s="1">
        <v>175</v>
      </c>
      <c r="N254" s="1">
        <v>1</v>
      </c>
      <c r="O254" t="str">
        <f t="shared" si="90"/>
        <v>Green Bay Packers</v>
      </c>
      <c r="P254" t="str">
        <f t="shared" si="91"/>
        <v>Detroit Lions</v>
      </c>
      <c r="Q254">
        <f t="shared" si="92"/>
        <v>0</v>
      </c>
      <c r="R254">
        <f t="shared" si="93"/>
        <v>31</v>
      </c>
      <c r="S254" s="132">
        <f t="shared" si="142"/>
        <v>43829</v>
      </c>
      <c r="T254" s="83" t="str">
        <f t="shared" si="95"/>
        <v>Detroit Lions</v>
      </c>
      <c r="U254" s="84">
        <f t="shared" si="96"/>
        <v>31</v>
      </c>
      <c r="V254" s="83" t="str">
        <f t="shared" si="97"/>
        <v>Green Bay Packers</v>
      </c>
      <c r="W254" s="84">
        <f t="shared" si="98"/>
        <v>0</v>
      </c>
      <c r="X254" s="83">
        <f t="shared" si="143"/>
        <v>31</v>
      </c>
      <c r="Y254" s="84">
        <f t="shared" si="144"/>
        <v>-31</v>
      </c>
      <c r="Z254" s="85">
        <f t="shared" si="145"/>
        <v>-7.3033272255109694E-2</v>
      </c>
      <c r="AA254" s="86">
        <f t="shared" si="146"/>
        <v>0.48174979321743261</v>
      </c>
      <c r="AB254" s="8">
        <f t="shared" si="147"/>
        <v>-4.5762451959281705E-2</v>
      </c>
      <c r="AC254" s="34">
        <f t="shared" si="148"/>
        <v>24.515397506059973</v>
      </c>
      <c r="AD254" s="18">
        <f t="shared" si="149"/>
        <v>601.00471488013147</v>
      </c>
      <c r="AE254" s="85">
        <f t="shared" si="150"/>
        <v>-0.46731266022263185</v>
      </c>
      <c r="AF254" s="8">
        <f t="shared" si="151"/>
        <v>0.38525249779740239</v>
      </c>
      <c r="AG254" s="8">
        <f t="shared" si="152"/>
        <v>-0.29171440349877387</v>
      </c>
      <c r="AH254" s="34">
        <f t="shared" si="153"/>
        <v>19.536273587013721</v>
      </c>
      <c r="AI254" s="18">
        <f t="shared" si="154"/>
        <v>131.41702327179925</v>
      </c>
      <c r="AJ254" s="18">
        <f t="shared" si="155"/>
        <v>4.979123919046252</v>
      </c>
      <c r="AK254" s="18">
        <f t="shared" si="156"/>
        <v>4.2459489585530346</v>
      </c>
      <c r="AL254" s="8">
        <f t="shared" si="157"/>
        <v>0</v>
      </c>
      <c r="AM254" s="48">
        <f t="shared" si="158"/>
        <v>1</v>
      </c>
      <c r="AN254" s="48">
        <f t="shared" si="159"/>
        <v>0</v>
      </c>
      <c r="AO254" s="19">
        <f t="shared" si="160"/>
        <v>0.6375565995046818</v>
      </c>
      <c r="AP254" s="34">
        <f t="shared" si="161"/>
        <v>35.245948958553036</v>
      </c>
      <c r="AQ254" s="17">
        <f t="shared" si="162"/>
        <v>0.40647841757197323</v>
      </c>
      <c r="AR254" s="14">
        <f t="shared" si="163"/>
        <v>-1.0148869534426295</v>
      </c>
      <c r="AS254" s="48"/>
      <c r="AZ254" s="93"/>
      <c r="BA254" s="10"/>
      <c r="BB254" s="10"/>
      <c r="BC254" s="10"/>
      <c r="BD254" s="10"/>
      <c r="BE254" s="10"/>
      <c r="BG254" s="10"/>
      <c r="BH254" s="10"/>
      <c r="BI254" s="10"/>
      <c r="BK254" s="10"/>
      <c r="BL254" s="122"/>
      <c r="BM254" s="122"/>
      <c r="BN254" s="49"/>
      <c r="BO254" s="49"/>
      <c r="BP254" s="49"/>
      <c r="BQ254" s="50"/>
      <c r="BR254" s="50"/>
      <c r="BS254" s="50"/>
      <c r="BT254" s="91"/>
      <c r="BU254" s="50"/>
      <c r="BV254" s="50"/>
      <c r="BW254" s="50"/>
      <c r="BX254" s="51"/>
      <c r="BY254" s="50"/>
      <c r="BZ254" s="50"/>
      <c r="CA254" s="54"/>
      <c r="CB254" s="54"/>
      <c r="CC254" s="54"/>
      <c r="CD254" s="54"/>
      <c r="CE254" s="54"/>
      <c r="CF254" s="54"/>
      <c r="CG254" s="54"/>
      <c r="CH254" s="51"/>
      <c r="CI254" s="50"/>
      <c r="CJ254" s="50"/>
      <c r="CK254" s="49"/>
      <c r="CL254" s="49"/>
      <c r="CM254" s="49"/>
      <c r="CN254" s="66"/>
      <c r="CO254" s="66"/>
      <c r="CP254" s="66"/>
      <c r="CQ254" s="66"/>
      <c r="CR254" s="66"/>
      <c r="CS254" s="66"/>
      <c r="CT254" s="66"/>
      <c r="CU254" s="49"/>
      <c r="CV254" s="55"/>
      <c r="CW254" s="55"/>
      <c r="CX254" s="55"/>
      <c r="CY254" s="55"/>
      <c r="CZ254" s="50"/>
      <c r="DA254" s="55"/>
      <c r="DB254" s="55"/>
      <c r="DC254" s="56"/>
      <c r="DD254" s="57"/>
      <c r="DE254" s="57"/>
      <c r="DF254" s="57"/>
      <c r="DG254" s="57"/>
      <c r="DH254" s="57"/>
      <c r="DI254" s="57"/>
      <c r="DJ254" s="58"/>
      <c r="DK254" s="54"/>
      <c r="DL254" s="56"/>
      <c r="DM254" s="49"/>
      <c r="DN254" s="49"/>
      <c r="DO254" s="49"/>
      <c r="DP254" s="56"/>
      <c r="DQ254" s="56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81"/>
      <c r="EE254" s="81"/>
      <c r="EF254" s="81"/>
      <c r="EG254" s="81"/>
      <c r="EH254" s="81"/>
      <c r="EI254" s="81"/>
      <c r="EJ254" s="81"/>
      <c r="EK254" s="81"/>
      <c r="EL254" s="81"/>
      <c r="EM254" s="81"/>
      <c r="EN254" s="81"/>
      <c r="EO254" s="81"/>
      <c r="EP254" s="81"/>
      <c r="EQ254" s="81"/>
      <c r="ER254" s="81"/>
      <c r="ES254" s="81"/>
      <c r="ET254" s="81"/>
      <c r="EU254" s="81"/>
      <c r="EV254" s="81"/>
      <c r="EW254" s="81"/>
      <c r="EX254" s="81"/>
      <c r="EY254" s="81"/>
      <c r="EZ254" s="81"/>
      <c r="FA254" s="81"/>
      <c r="FB254" s="81"/>
      <c r="FC254" s="81"/>
      <c r="FD254" s="81"/>
      <c r="FE254" s="81"/>
      <c r="FF254" s="81"/>
      <c r="FG254" s="81"/>
      <c r="FH254" s="81"/>
    </row>
    <row r="255" spans="1:164">
      <c r="A255" s="2">
        <v>17</v>
      </c>
      <c r="B255" s="1" t="s">
        <v>122</v>
      </c>
      <c r="C255" s="133">
        <v>43829</v>
      </c>
      <c r="D255" s="1" t="s">
        <v>125</v>
      </c>
      <c r="E255" s="6" t="s">
        <v>92</v>
      </c>
      <c r="F255" s="1"/>
      <c r="G255" s="6" t="s">
        <v>95</v>
      </c>
      <c r="H255" s="6" t="s">
        <v>121</v>
      </c>
      <c r="I255" s="135">
        <v>38</v>
      </c>
      <c r="J255" s="1">
        <v>3</v>
      </c>
      <c r="K255" s="1">
        <v>375</v>
      </c>
      <c r="L255" s="1">
        <v>0</v>
      </c>
      <c r="M255" s="1">
        <v>239</v>
      </c>
      <c r="N255" s="1">
        <v>3</v>
      </c>
      <c r="O255" t="str">
        <f t="shared" si="90"/>
        <v>New England Patriots</v>
      </c>
      <c r="P255" t="str">
        <f t="shared" si="91"/>
        <v>New York Jets</v>
      </c>
      <c r="Q255">
        <f t="shared" si="92"/>
        <v>38</v>
      </c>
      <c r="R255">
        <f t="shared" si="93"/>
        <v>3</v>
      </c>
      <c r="S255" s="132">
        <f t="shared" si="142"/>
        <v>43829</v>
      </c>
      <c r="T255" s="83" t="str">
        <f t="shared" si="95"/>
        <v>New York Jets</v>
      </c>
      <c r="U255" s="84">
        <f t="shared" si="96"/>
        <v>3</v>
      </c>
      <c r="V255" s="83" t="str">
        <f t="shared" si="97"/>
        <v>New England Patriots</v>
      </c>
      <c r="W255" s="84">
        <f t="shared" si="98"/>
        <v>38</v>
      </c>
      <c r="X255" s="83">
        <f t="shared" si="143"/>
        <v>41</v>
      </c>
      <c r="Y255" s="84">
        <f t="shared" si="144"/>
        <v>35</v>
      </c>
      <c r="Z255" s="85">
        <f t="shared" si="145"/>
        <v>0.83752227851473138</v>
      </c>
      <c r="AA255" s="86">
        <f t="shared" si="146"/>
        <v>0.69794312275230952</v>
      </c>
      <c r="AB255" s="8">
        <f t="shared" si="147"/>
        <v>0.51849384339308857</v>
      </c>
      <c r="AC255" s="34">
        <f t="shared" si="148"/>
        <v>30.367300835756421</v>
      </c>
      <c r="AD255" s="18">
        <f t="shared" si="149"/>
        <v>58.258096531844636</v>
      </c>
      <c r="AE255" s="85">
        <f t="shared" si="150"/>
        <v>-1.1341732436329095</v>
      </c>
      <c r="AF255" s="8">
        <f t="shared" si="151"/>
        <v>0.2433917660940435</v>
      </c>
      <c r="AG255" s="8">
        <f t="shared" si="152"/>
        <v>-0.69543372400879533</v>
      </c>
      <c r="AH255" s="34">
        <f t="shared" si="153"/>
        <v>15.496890443526171</v>
      </c>
      <c r="AI255" s="18">
        <f t="shared" si="154"/>
        <v>156.17227075749574</v>
      </c>
      <c r="AJ255" s="18">
        <f t="shared" si="155"/>
        <v>14.87041039223025</v>
      </c>
      <c r="AK255" s="18">
        <f t="shared" si="156"/>
        <v>13.416748513036826</v>
      </c>
      <c r="AL255" s="8">
        <f t="shared" si="157"/>
        <v>1</v>
      </c>
      <c r="AM255" s="48">
        <f t="shared" si="158"/>
        <v>1</v>
      </c>
      <c r="AN255" s="48">
        <f t="shared" si="159"/>
        <v>1</v>
      </c>
      <c r="AO255" s="19">
        <f t="shared" si="160"/>
        <v>0.86694772807607634</v>
      </c>
      <c r="AP255" s="34">
        <f t="shared" si="161"/>
        <v>-21.583251486963174</v>
      </c>
      <c r="AQ255" s="17">
        <f t="shared" si="162"/>
        <v>1.7702907064117725E-2</v>
      </c>
      <c r="AR255" s="14">
        <f t="shared" si="163"/>
        <v>-0.14277659458883746</v>
      </c>
      <c r="AS255" s="48"/>
      <c r="AZ255" s="93"/>
      <c r="BA255" s="10"/>
      <c r="BB255" s="10"/>
      <c r="BC255" s="10"/>
      <c r="BD255" s="10"/>
      <c r="BE255" s="10"/>
      <c r="BG255" s="10"/>
      <c r="BH255" s="10"/>
      <c r="BI255" s="10"/>
      <c r="BK255" s="10"/>
      <c r="BL255" s="122"/>
      <c r="BM255" s="122"/>
      <c r="BN255" s="49"/>
      <c r="BO255" s="49"/>
      <c r="BP255" s="49"/>
      <c r="BQ255" s="50"/>
      <c r="BR255" s="50"/>
      <c r="BS255" s="50"/>
      <c r="BT255" s="91"/>
      <c r="BU255" s="50"/>
      <c r="BV255" s="50"/>
      <c r="BW255" s="50"/>
      <c r="BX255" s="51"/>
      <c r="BY255" s="50"/>
      <c r="BZ255" s="50"/>
      <c r="CA255" s="54"/>
      <c r="CB255" s="54"/>
      <c r="CC255" s="54"/>
      <c r="CD255" s="54"/>
      <c r="CE255" s="54"/>
      <c r="CF255" s="54"/>
      <c r="CG255" s="54"/>
      <c r="CH255" s="51"/>
      <c r="CI255" s="50"/>
      <c r="CJ255" s="50"/>
      <c r="CK255" s="49"/>
      <c r="CL255" s="49"/>
      <c r="CM255" s="49"/>
      <c r="CN255" s="66"/>
      <c r="CO255" s="66"/>
      <c r="CP255" s="66"/>
      <c r="CQ255" s="66"/>
      <c r="CR255" s="66"/>
      <c r="CS255" s="66"/>
      <c r="CT255" s="66"/>
      <c r="CU255" s="49"/>
      <c r="CV255" s="55"/>
      <c r="CW255" s="55"/>
      <c r="CX255" s="55"/>
      <c r="CY255" s="55"/>
      <c r="CZ255" s="50"/>
      <c r="DA255" s="55"/>
      <c r="DB255" s="55"/>
      <c r="DC255" s="56"/>
      <c r="DD255" s="57"/>
      <c r="DE255" s="57"/>
      <c r="DF255" s="57"/>
      <c r="DG255" s="57"/>
      <c r="DH255" s="57"/>
      <c r="DI255" s="57"/>
      <c r="DJ255" s="58"/>
      <c r="DK255" s="54"/>
      <c r="DL255" s="56"/>
      <c r="DM255" s="49"/>
      <c r="DN255" s="49"/>
      <c r="DO255" s="49"/>
      <c r="DP255" s="56"/>
      <c r="DQ255" s="56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81"/>
      <c r="EE255" s="81"/>
      <c r="EF255" s="81"/>
      <c r="EG255" s="81"/>
      <c r="EH255" s="81"/>
      <c r="EI255" s="81"/>
      <c r="EJ255" s="81"/>
      <c r="EK255" s="81"/>
      <c r="EL255" s="81"/>
      <c r="EM255" s="81"/>
      <c r="EN255" s="81"/>
      <c r="EO255" s="81"/>
      <c r="EP255" s="81"/>
      <c r="EQ255" s="81"/>
      <c r="ER255" s="81"/>
      <c r="ES255" s="81"/>
      <c r="ET255" s="81"/>
      <c r="EU255" s="81"/>
      <c r="EV255" s="81"/>
      <c r="EW255" s="81"/>
      <c r="EX255" s="81"/>
      <c r="EY255" s="81"/>
      <c r="EZ255" s="81"/>
      <c r="FA255" s="81"/>
      <c r="FB255" s="81"/>
      <c r="FC255" s="81"/>
      <c r="FD255" s="81"/>
      <c r="FE255" s="81"/>
      <c r="FF255" s="81"/>
      <c r="FG255" s="81"/>
      <c r="FH255" s="81"/>
    </row>
    <row r="256" spans="1:164">
      <c r="A256" s="2">
        <v>17</v>
      </c>
      <c r="B256" s="1" t="s">
        <v>122</v>
      </c>
      <c r="C256" s="133">
        <v>43829</v>
      </c>
      <c r="D256" s="1" t="s">
        <v>125</v>
      </c>
      <c r="E256" s="6" t="s">
        <v>76</v>
      </c>
      <c r="F256" s="1" t="s">
        <v>10</v>
      </c>
      <c r="G256" s="6" t="s">
        <v>93</v>
      </c>
      <c r="H256" s="6" t="s">
        <v>121</v>
      </c>
      <c r="I256" s="135">
        <v>33</v>
      </c>
      <c r="J256" s="1">
        <v>14</v>
      </c>
      <c r="K256" s="1">
        <v>374</v>
      </c>
      <c r="L256" s="1">
        <v>0</v>
      </c>
      <c r="M256" s="1">
        <v>294</v>
      </c>
      <c r="N256" s="1">
        <v>1</v>
      </c>
      <c r="O256" t="str">
        <f t="shared" si="90"/>
        <v>New Orleans Saints</v>
      </c>
      <c r="P256" t="str">
        <f t="shared" si="91"/>
        <v>Carolina Panthers</v>
      </c>
      <c r="Q256">
        <f t="shared" si="92"/>
        <v>14</v>
      </c>
      <c r="R256">
        <f t="shared" si="93"/>
        <v>33</v>
      </c>
      <c r="S256" s="132">
        <f t="shared" si="142"/>
        <v>43829</v>
      </c>
      <c r="T256" s="83" t="str">
        <f t="shared" si="95"/>
        <v>Carolina Panthers</v>
      </c>
      <c r="U256" s="84">
        <f t="shared" si="96"/>
        <v>33</v>
      </c>
      <c r="V256" s="83" t="str">
        <f t="shared" si="97"/>
        <v>New Orleans Saints</v>
      </c>
      <c r="W256" s="84">
        <f t="shared" si="98"/>
        <v>14</v>
      </c>
      <c r="X256" s="83">
        <f t="shared" si="143"/>
        <v>47</v>
      </c>
      <c r="Y256" s="84">
        <f t="shared" si="144"/>
        <v>-19</v>
      </c>
      <c r="Z256" s="85">
        <f t="shared" si="145"/>
        <v>1.2405199338937396</v>
      </c>
      <c r="AA256" s="86">
        <f t="shared" si="146"/>
        <v>0.77565450332195884</v>
      </c>
      <c r="AB256" s="8">
        <f t="shared" si="147"/>
        <v>0.75759914304784681</v>
      </c>
      <c r="AC256" s="34">
        <f t="shared" si="148"/>
        <v>32.847062445370277</v>
      </c>
      <c r="AD256" s="18">
        <f t="shared" si="149"/>
        <v>355.21176281968661</v>
      </c>
      <c r="AE256" s="85">
        <f t="shared" si="150"/>
        <v>-0.89159646079841803</v>
      </c>
      <c r="AF256" s="8">
        <f t="shared" si="151"/>
        <v>0.29078048386863631</v>
      </c>
      <c r="AG256" s="8">
        <f t="shared" si="152"/>
        <v>-0.55110606545233609</v>
      </c>
      <c r="AH256" s="34">
        <f t="shared" si="153"/>
        <v>16.940949921223414</v>
      </c>
      <c r="AI256" s="18">
        <f t="shared" si="154"/>
        <v>257.89308943265428</v>
      </c>
      <c r="AJ256" s="18">
        <f t="shared" si="155"/>
        <v>15.906112524146863</v>
      </c>
      <c r="AK256" s="18">
        <f t="shared" si="156"/>
        <v>14.37700951404101</v>
      </c>
      <c r="AL256" s="8">
        <f t="shared" si="157"/>
        <v>0</v>
      </c>
      <c r="AM256" s="48">
        <f t="shared" si="158"/>
        <v>1</v>
      </c>
      <c r="AN256" s="48">
        <f t="shared" si="159"/>
        <v>0</v>
      </c>
      <c r="AO256" s="19">
        <f t="shared" si="160"/>
        <v>0.88330498383846612</v>
      </c>
      <c r="AP256" s="34">
        <f t="shared" si="161"/>
        <v>33.377009514041006</v>
      </c>
      <c r="AQ256" s="17">
        <f t="shared" si="162"/>
        <v>0.78022769447387286</v>
      </c>
      <c r="AR256" s="14">
        <f t="shared" si="163"/>
        <v>-2.1481914470151628</v>
      </c>
      <c r="AS256" s="48"/>
      <c r="AZ256" s="93"/>
      <c r="BA256" s="10"/>
      <c r="BB256" s="10"/>
      <c r="BC256" s="10"/>
      <c r="BD256" s="10"/>
      <c r="BE256" s="10"/>
      <c r="BG256" s="10"/>
      <c r="BH256" s="10"/>
      <c r="BI256" s="10"/>
      <c r="BK256" s="10"/>
      <c r="BL256" s="122"/>
      <c r="BM256" s="122"/>
      <c r="BN256" s="49"/>
      <c r="BO256" s="49"/>
      <c r="BP256" s="49"/>
      <c r="BQ256" s="50"/>
      <c r="BR256" s="50"/>
      <c r="BS256" s="50"/>
      <c r="BT256" s="91"/>
      <c r="BU256" s="50"/>
      <c r="BV256" s="50"/>
      <c r="BW256" s="50"/>
      <c r="BX256" s="51"/>
      <c r="BY256" s="50"/>
      <c r="BZ256" s="50"/>
      <c r="CA256" s="54"/>
      <c r="CB256" s="54"/>
      <c r="CC256" s="54"/>
      <c r="CD256" s="54"/>
      <c r="CE256" s="54"/>
      <c r="CF256" s="54"/>
      <c r="CG256" s="54"/>
      <c r="CH256" s="51"/>
      <c r="CI256" s="50"/>
      <c r="CJ256" s="50"/>
      <c r="CK256" s="49"/>
      <c r="CL256" s="49"/>
      <c r="CM256" s="49"/>
      <c r="CN256" s="66"/>
      <c r="CO256" s="66"/>
      <c r="CP256" s="66"/>
      <c r="CQ256" s="66"/>
      <c r="CR256" s="66"/>
      <c r="CS256" s="66"/>
      <c r="CT256" s="66"/>
      <c r="CU256" s="49"/>
      <c r="CV256" s="55"/>
      <c r="CW256" s="55"/>
      <c r="CX256" s="55"/>
      <c r="CY256" s="55"/>
      <c r="CZ256" s="50"/>
      <c r="DA256" s="55"/>
      <c r="DB256" s="55"/>
      <c r="DC256" s="56"/>
      <c r="DD256" s="57"/>
      <c r="DE256" s="57"/>
      <c r="DF256" s="57"/>
      <c r="DG256" s="57"/>
      <c r="DH256" s="57"/>
      <c r="DI256" s="57"/>
      <c r="DJ256" s="58"/>
      <c r="DK256" s="54"/>
      <c r="DL256" s="56"/>
      <c r="DM256" s="49"/>
      <c r="DN256" s="49"/>
      <c r="DO256" s="49"/>
      <c r="DP256" s="56"/>
      <c r="DQ256" s="56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81"/>
      <c r="EE256" s="81"/>
      <c r="EF256" s="81"/>
      <c r="EG256" s="81"/>
      <c r="EH256" s="81"/>
      <c r="EI256" s="81"/>
      <c r="EJ256" s="81"/>
      <c r="EK256" s="81"/>
      <c r="EL256" s="81"/>
      <c r="EM256" s="81"/>
      <c r="EN256" s="81"/>
      <c r="EO256" s="81"/>
      <c r="EP256" s="81"/>
      <c r="EQ256" s="81"/>
      <c r="ER256" s="81"/>
      <c r="ES256" s="81"/>
      <c r="ET256" s="81"/>
      <c r="EU256" s="81"/>
      <c r="EV256" s="81"/>
      <c r="EW256" s="81"/>
      <c r="EX256" s="81"/>
      <c r="EY256" s="81"/>
      <c r="EZ256" s="81"/>
      <c r="FA256" s="81"/>
      <c r="FB256" s="81"/>
      <c r="FC256" s="81"/>
      <c r="FD256" s="81"/>
      <c r="FE256" s="81"/>
      <c r="FF256" s="81"/>
      <c r="FG256" s="81"/>
      <c r="FH256" s="81"/>
    </row>
    <row r="257" spans="1:164">
      <c r="A257" s="2">
        <v>17</v>
      </c>
      <c r="B257" s="1" t="s">
        <v>122</v>
      </c>
      <c r="C257" s="133">
        <v>43829</v>
      </c>
      <c r="D257" s="1" t="s">
        <v>125</v>
      </c>
      <c r="E257" s="6" t="s">
        <v>75</v>
      </c>
      <c r="F257" s="1"/>
      <c r="G257" s="6" t="s">
        <v>90</v>
      </c>
      <c r="H257" s="6" t="s">
        <v>121</v>
      </c>
      <c r="I257" s="135">
        <v>42</v>
      </c>
      <c r="J257" s="1">
        <v>17</v>
      </c>
      <c r="K257" s="1">
        <v>381</v>
      </c>
      <c r="L257" s="1">
        <v>1</v>
      </c>
      <c r="M257" s="1">
        <v>225</v>
      </c>
      <c r="N257" s="1">
        <v>4</v>
      </c>
      <c r="O257" t="str">
        <f t="shared" si="90"/>
        <v>Buffalo Bills</v>
      </c>
      <c r="P257" t="str">
        <f t="shared" si="91"/>
        <v>Miami Dolphins</v>
      </c>
      <c r="Q257">
        <f t="shared" si="92"/>
        <v>42</v>
      </c>
      <c r="R257">
        <f t="shared" si="93"/>
        <v>17</v>
      </c>
      <c r="S257" s="132">
        <f t="shared" si="142"/>
        <v>43829</v>
      </c>
      <c r="T257" s="83" t="str">
        <f t="shared" si="95"/>
        <v>Miami Dolphins</v>
      </c>
      <c r="U257" s="84">
        <f t="shared" si="96"/>
        <v>17</v>
      </c>
      <c r="V257" s="83" t="str">
        <f t="shared" si="97"/>
        <v>Buffalo Bills</v>
      </c>
      <c r="W257" s="84">
        <f t="shared" si="98"/>
        <v>42</v>
      </c>
      <c r="X257" s="83">
        <f t="shared" si="143"/>
        <v>59</v>
      </c>
      <c r="Y257" s="84">
        <f t="shared" si="144"/>
        <v>25</v>
      </c>
      <c r="Z257" s="85">
        <f t="shared" si="145"/>
        <v>7.3308776397837838E-2</v>
      </c>
      <c r="AA257" s="86">
        <f t="shared" si="146"/>
        <v>0.51831899070979037</v>
      </c>
      <c r="AB257" s="8">
        <f t="shared" si="147"/>
        <v>4.5935049009823981E-2</v>
      </c>
      <c r="AC257" s="34">
        <f t="shared" si="148"/>
        <v>25.466392498345972</v>
      </c>
      <c r="AD257" s="18">
        <f t="shared" si="149"/>
        <v>273.36017701875039</v>
      </c>
      <c r="AE257" s="85">
        <f t="shared" si="150"/>
        <v>0.26828288130418243</v>
      </c>
      <c r="AF257" s="8">
        <f t="shared" si="151"/>
        <v>0.56667130636171126</v>
      </c>
      <c r="AG257" s="8">
        <f t="shared" si="152"/>
        <v>0.16790579986654092</v>
      </c>
      <c r="AH257" s="34">
        <f t="shared" si="153"/>
        <v>24.13496878826081</v>
      </c>
      <c r="AI257" s="18">
        <f t="shared" si="154"/>
        <v>50.907779609455936</v>
      </c>
      <c r="AJ257" s="18">
        <f t="shared" si="155"/>
        <v>1.3314237100851614</v>
      </c>
      <c r="AK257" s="18">
        <f t="shared" si="156"/>
        <v>0.86394930239885093</v>
      </c>
      <c r="AL257" s="8">
        <f t="shared" si="157"/>
        <v>1</v>
      </c>
      <c r="AM257" s="48">
        <f t="shared" si="158"/>
        <v>1</v>
      </c>
      <c r="AN257" s="48">
        <f t="shared" si="159"/>
        <v>1</v>
      </c>
      <c r="AO257" s="19">
        <f t="shared" si="160"/>
        <v>0.52854403101492109</v>
      </c>
      <c r="AP257" s="34">
        <f t="shared" si="161"/>
        <v>-24.136050697601149</v>
      </c>
      <c r="AQ257" s="17">
        <f t="shared" si="162"/>
        <v>0.22227073069165967</v>
      </c>
      <c r="AR257" s="14">
        <f t="shared" si="163"/>
        <v>-0.63762916396353619</v>
      </c>
      <c r="AS257" s="48"/>
      <c r="AZ257" s="93"/>
      <c r="BA257" s="10"/>
      <c r="BB257" s="10"/>
      <c r="BC257" s="10"/>
      <c r="BD257" s="10"/>
      <c r="BE257" s="10"/>
      <c r="BG257" s="10"/>
      <c r="BH257" s="10"/>
      <c r="BI257" s="10"/>
      <c r="BK257" s="10"/>
      <c r="BL257" s="122"/>
      <c r="BM257" s="122"/>
      <c r="BN257" s="49"/>
      <c r="BO257" s="49"/>
      <c r="BP257" s="49"/>
      <c r="BQ257" s="50"/>
      <c r="BR257" s="50"/>
      <c r="BS257" s="50"/>
      <c r="BT257" s="91"/>
      <c r="BU257" s="50"/>
      <c r="BV257" s="50"/>
      <c r="BW257" s="50"/>
      <c r="BX257" s="51"/>
      <c r="BY257" s="50"/>
      <c r="BZ257" s="50"/>
      <c r="CA257" s="54"/>
      <c r="CB257" s="54"/>
      <c r="CC257" s="54"/>
      <c r="CD257" s="54"/>
      <c r="CE257" s="54"/>
      <c r="CF257" s="54"/>
      <c r="CG257" s="54"/>
      <c r="CH257" s="51"/>
      <c r="CI257" s="50"/>
      <c r="CJ257" s="50"/>
      <c r="CK257" s="49"/>
      <c r="CL257" s="49"/>
      <c r="CM257" s="49"/>
      <c r="CN257" s="66"/>
      <c r="CO257" s="66"/>
      <c r="CP257" s="66"/>
      <c r="CQ257" s="66"/>
      <c r="CR257" s="66"/>
      <c r="CS257" s="66"/>
      <c r="CT257" s="66"/>
      <c r="CU257" s="49"/>
      <c r="CV257" s="55"/>
      <c r="CW257" s="55"/>
      <c r="CX257" s="55"/>
      <c r="CY257" s="55"/>
      <c r="CZ257" s="50"/>
      <c r="DA257" s="55"/>
      <c r="DB257" s="55"/>
      <c r="DC257" s="56"/>
      <c r="DD257" s="57"/>
      <c r="DE257" s="57"/>
      <c r="DF257" s="57"/>
      <c r="DG257" s="57"/>
      <c r="DH257" s="57"/>
      <c r="DI257" s="57"/>
      <c r="DJ257" s="58"/>
      <c r="DK257" s="54"/>
      <c r="DL257" s="56"/>
      <c r="DM257" s="49"/>
      <c r="DN257" s="49"/>
      <c r="DO257" s="49"/>
      <c r="DP257" s="56"/>
      <c r="DQ257" s="56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81"/>
      <c r="EE257" s="81"/>
      <c r="EF257" s="81"/>
      <c r="EG257" s="81"/>
      <c r="EH257" s="81"/>
      <c r="EI257" s="81"/>
      <c r="EJ257" s="81"/>
      <c r="EK257" s="81"/>
      <c r="EL257" s="81"/>
      <c r="EM257" s="81"/>
      <c r="EN257" s="81"/>
      <c r="EO257" s="81"/>
      <c r="EP257" s="81"/>
      <c r="EQ257" s="81"/>
      <c r="ER257" s="81"/>
      <c r="ES257" s="81"/>
      <c r="ET257" s="81"/>
      <c r="EU257" s="81"/>
      <c r="EV257" s="81"/>
      <c r="EW257" s="81"/>
      <c r="EX257" s="81"/>
      <c r="EY257" s="81"/>
      <c r="EZ257" s="81"/>
      <c r="FA257" s="81"/>
      <c r="FB257" s="81"/>
      <c r="FC257" s="81"/>
      <c r="FD257" s="81"/>
      <c r="FE257" s="81"/>
      <c r="FF257" s="81"/>
      <c r="FG257" s="81"/>
      <c r="FH257" s="81"/>
    </row>
    <row r="258" spans="1:164">
      <c r="A258" s="2">
        <v>17</v>
      </c>
      <c r="B258" s="1" t="s">
        <v>122</v>
      </c>
      <c r="C258" s="133">
        <v>43829</v>
      </c>
      <c r="D258" s="1" t="s">
        <v>125</v>
      </c>
      <c r="E258" s="6" t="s">
        <v>80</v>
      </c>
      <c r="F258" s="1" t="s">
        <v>10</v>
      </c>
      <c r="G258" s="6" t="s">
        <v>94</v>
      </c>
      <c r="H258" s="6" t="s">
        <v>121</v>
      </c>
      <c r="I258" s="135">
        <v>36</v>
      </c>
      <c r="J258" s="1">
        <v>35</v>
      </c>
      <c r="K258" s="1">
        <v>419</v>
      </c>
      <c r="L258" s="1">
        <v>1</v>
      </c>
      <c r="M258" s="1">
        <v>441</v>
      </c>
      <c r="N258" s="1">
        <v>2</v>
      </c>
      <c r="O258" t="str">
        <f t="shared" si="90"/>
        <v>New York Giants</v>
      </c>
      <c r="P258" t="str">
        <f t="shared" si="91"/>
        <v>Dallas Cowboys</v>
      </c>
      <c r="Q258">
        <f t="shared" si="92"/>
        <v>35</v>
      </c>
      <c r="R258">
        <f t="shared" si="93"/>
        <v>36</v>
      </c>
      <c r="S258" s="132">
        <f t="shared" si="142"/>
        <v>43829</v>
      </c>
      <c r="T258" s="83" t="str">
        <f t="shared" si="95"/>
        <v>Dallas Cowboys</v>
      </c>
      <c r="U258" s="84">
        <f t="shared" si="96"/>
        <v>36</v>
      </c>
      <c r="V258" s="83" t="str">
        <f t="shared" si="97"/>
        <v>New York Giants</v>
      </c>
      <c r="W258" s="84">
        <f t="shared" si="98"/>
        <v>35</v>
      </c>
      <c r="X258" s="83">
        <f t="shared" si="143"/>
        <v>71</v>
      </c>
      <c r="Y258" s="84">
        <f t="shared" si="144"/>
        <v>-1</v>
      </c>
      <c r="Z258" s="85">
        <f t="shared" si="145"/>
        <v>-0.7466951800409134</v>
      </c>
      <c r="AA258" s="86">
        <f t="shared" si="146"/>
        <v>0.3215418305572727</v>
      </c>
      <c r="AB258" s="8">
        <f t="shared" si="147"/>
        <v>-0.46339165226385026</v>
      </c>
      <c r="AC258" s="34">
        <f t="shared" si="148"/>
        <v>20.184164114477568</v>
      </c>
      <c r="AD258" s="18">
        <f t="shared" si="149"/>
        <v>219.50899298673428</v>
      </c>
      <c r="AE258" s="85">
        <f t="shared" si="150"/>
        <v>0.14749943687846634</v>
      </c>
      <c r="AF258" s="8">
        <f t="shared" si="151"/>
        <v>0.53680814997153947</v>
      </c>
      <c r="AG258" s="8">
        <f t="shared" si="152"/>
        <v>9.2395644192980908E-2</v>
      </c>
      <c r="AH258" s="34">
        <f t="shared" si="153"/>
        <v>23.379457633618589</v>
      </c>
      <c r="AI258" s="18">
        <f t="shared" si="154"/>
        <v>159.27808962162811</v>
      </c>
      <c r="AJ258" s="18">
        <f t="shared" si="155"/>
        <v>-3.1952935191410212</v>
      </c>
      <c r="AK258" s="18">
        <f t="shared" si="156"/>
        <v>-3.3330392755387144</v>
      </c>
      <c r="AL258" s="8">
        <f t="shared" si="157"/>
        <v>0</v>
      </c>
      <c r="AM258" s="48">
        <f t="shared" si="158"/>
        <v>0</v>
      </c>
      <c r="AN258" s="48">
        <f t="shared" si="159"/>
        <v>1</v>
      </c>
      <c r="AO258" s="19">
        <f t="shared" si="160"/>
        <v>0.39117163340418171</v>
      </c>
      <c r="AP258" s="34">
        <f t="shared" si="161"/>
        <v>-2.3330392755387144</v>
      </c>
      <c r="AQ258" s="17">
        <f t="shared" si="162"/>
        <v>0.15301524678009554</v>
      </c>
      <c r="AR258" s="14">
        <f t="shared" si="163"/>
        <v>-0.49621887924317226</v>
      </c>
      <c r="AS258" s="48"/>
      <c r="AZ258" s="93"/>
      <c r="BA258" s="10"/>
      <c r="BB258" s="10"/>
      <c r="BC258" s="10"/>
      <c r="BD258" s="10"/>
      <c r="BE258" s="10"/>
      <c r="BG258" s="10"/>
      <c r="BH258" s="10"/>
      <c r="BI258" s="10"/>
      <c r="BK258" s="10"/>
      <c r="BL258" s="122"/>
      <c r="BM258" s="122"/>
      <c r="BN258" s="49"/>
      <c r="BO258" s="49"/>
      <c r="BP258" s="49"/>
      <c r="BQ258" s="50"/>
      <c r="BR258" s="50"/>
      <c r="BS258" s="50"/>
      <c r="BT258" s="91"/>
      <c r="BU258" s="50"/>
      <c r="BV258" s="50"/>
      <c r="BW258" s="50"/>
      <c r="BX258" s="51"/>
      <c r="BY258" s="50"/>
      <c r="BZ258" s="50"/>
      <c r="CA258" s="54"/>
      <c r="CB258" s="54"/>
      <c r="CC258" s="54"/>
      <c r="CD258" s="54"/>
      <c r="CE258" s="54"/>
      <c r="CF258" s="54"/>
      <c r="CG258" s="54"/>
      <c r="CH258" s="51"/>
      <c r="CI258" s="50"/>
      <c r="CJ258" s="50"/>
      <c r="CK258" s="49"/>
      <c r="CL258" s="49"/>
      <c r="CM258" s="49"/>
      <c r="CN258" s="66"/>
      <c r="CO258" s="66"/>
      <c r="CP258" s="66"/>
      <c r="CQ258" s="66"/>
      <c r="CR258" s="66"/>
      <c r="CS258" s="66"/>
      <c r="CT258" s="66"/>
      <c r="CU258" s="49"/>
      <c r="CV258" s="55"/>
      <c r="CW258" s="55"/>
      <c r="CX258" s="55"/>
      <c r="CY258" s="55"/>
      <c r="CZ258" s="50"/>
      <c r="DA258" s="55"/>
      <c r="DB258" s="55"/>
      <c r="DC258" s="56"/>
      <c r="DD258" s="57"/>
      <c r="DE258" s="57"/>
      <c r="DF258" s="57"/>
      <c r="DG258" s="57"/>
      <c r="DH258" s="57"/>
      <c r="DI258" s="57"/>
      <c r="DJ258" s="58"/>
      <c r="DK258" s="54"/>
      <c r="DL258" s="56"/>
      <c r="DM258" s="49"/>
      <c r="DN258" s="49"/>
      <c r="DO258" s="49"/>
      <c r="DP258" s="56"/>
      <c r="DQ258" s="56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81"/>
      <c r="EE258" s="81"/>
      <c r="EF258" s="81"/>
      <c r="EG258" s="81"/>
      <c r="EH258" s="81"/>
      <c r="EI258" s="81"/>
      <c r="EJ258" s="81"/>
      <c r="EK258" s="81"/>
      <c r="EL258" s="81"/>
      <c r="EM258" s="81"/>
      <c r="EN258" s="81"/>
      <c r="EO258" s="81"/>
      <c r="EP258" s="81"/>
      <c r="EQ258" s="81"/>
      <c r="ER258" s="81"/>
      <c r="ES258" s="81"/>
      <c r="ET258" s="81"/>
      <c r="EU258" s="81"/>
      <c r="EV258" s="81"/>
      <c r="EW258" s="81"/>
      <c r="EX258" s="81"/>
      <c r="EY258" s="81"/>
      <c r="EZ258" s="81"/>
      <c r="FA258" s="81"/>
      <c r="FB258" s="81"/>
      <c r="FC258" s="81"/>
      <c r="FD258" s="81"/>
      <c r="FE258" s="81"/>
      <c r="FF258" s="81"/>
      <c r="FG258" s="81"/>
      <c r="FH258" s="81"/>
    </row>
    <row r="259" spans="1:164">
      <c r="A259" s="2">
        <v>17</v>
      </c>
      <c r="B259" s="1" t="s">
        <v>122</v>
      </c>
      <c r="C259" s="133">
        <v>43829</v>
      </c>
      <c r="D259" s="1" t="s">
        <v>125</v>
      </c>
      <c r="E259" s="6" t="s">
        <v>84</v>
      </c>
      <c r="F259" s="1"/>
      <c r="G259" s="6" t="s">
        <v>86</v>
      </c>
      <c r="H259" s="6" t="s">
        <v>121</v>
      </c>
      <c r="I259" s="135">
        <v>20</v>
      </c>
      <c r="J259" s="1">
        <v>3</v>
      </c>
      <c r="K259" s="1">
        <v>342</v>
      </c>
      <c r="L259" s="1">
        <v>1</v>
      </c>
      <c r="M259" s="1">
        <v>119</v>
      </c>
      <c r="N259" s="1">
        <v>2</v>
      </c>
      <c r="O259" t="str">
        <f t="shared" si="90"/>
        <v>Houston Texans</v>
      </c>
      <c r="P259" t="str">
        <f t="shared" si="91"/>
        <v>Jacksonville Jaguars</v>
      </c>
      <c r="Q259">
        <f t="shared" si="92"/>
        <v>20</v>
      </c>
      <c r="R259">
        <f t="shared" si="93"/>
        <v>3</v>
      </c>
      <c r="S259" s="132">
        <f t="shared" si="142"/>
        <v>43829</v>
      </c>
      <c r="T259" s="83" t="str">
        <f t="shared" si="95"/>
        <v>Jacksonville Jaguars</v>
      </c>
      <c r="U259" s="84">
        <f t="shared" si="96"/>
        <v>3</v>
      </c>
      <c r="V259" s="83" t="str">
        <f t="shared" si="97"/>
        <v>Houston Texans</v>
      </c>
      <c r="W259" s="84">
        <f t="shared" si="98"/>
        <v>20</v>
      </c>
      <c r="X259" s="83">
        <f t="shared" si="143"/>
        <v>23</v>
      </c>
      <c r="Y259" s="84">
        <f t="shared" si="144"/>
        <v>17</v>
      </c>
      <c r="Z259" s="85">
        <f t="shared" si="145"/>
        <v>1.2012106049678231</v>
      </c>
      <c r="AA259" s="86">
        <f t="shared" si="146"/>
        <v>0.76874007338043648</v>
      </c>
      <c r="AB259" s="8">
        <f t="shared" si="147"/>
        <v>0.73470388585483848</v>
      </c>
      <c r="AC259" s="34">
        <f t="shared" si="148"/>
        <v>32.609615680654343</v>
      </c>
      <c r="AD259" s="18">
        <f t="shared" si="149"/>
        <v>159.00240761380391</v>
      </c>
      <c r="AE259" s="85">
        <f t="shared" si="150"/>
        <v>-5.2185415083902065E-2</v>
      </c>
      <c r="AF259" s="8">
        <f t="shared" si="151"/>
        <v>0.48695660620327841</v>
      </c>
      <c r="AG259" s="8">
        <f t="shared" si="152"/>
        <v>-3.2700766793776495E-2</v>
      </c>
      <c r="AH259" s="34">
        <f t="shared" si="153"/>
        <v>22.127814949755123</v>
      </c>
      <c r="AI259" s="18">
        <f t="shared" si="154"/>
        <v>365.87330475207557</v>
      </c>
      <c r="AJ259" s="18">
        <f t="shared" si="155"/>
        <v>10.48180073089922</v>
      </c>
      <c r="AK259" s="18">
        <f t="shared" si="156"/>
        <v>9.347807669391198</v>
      </c>
      <c r="AL259" s="8">
        <f t="shared" si="157"/>
        <v>1</v>
      </c>
      <c r="AM259" s="48">
        <f t="shared" si="158"/>
        <v>1</v>
      </c>
      <c r="AN259" s="48">
        <f t="shared" si="159"/>
        <v>1</v>
      </c>
      <c r="AO259" s="19">
        <f t="shared" si="160"/>
        <v>0.78077539333847978</v>
      </c>
      <c r="AP259" s="34">
        <f t="shared" si="161"/>
        <v>-7.652192330608802</v>
      </c>
      <c r="AQ259" s="17">
        <f t="shared" si="162"/>
        <v>4.8059428165898255E-2</v>
      </c>
      <c r="AR259" s="14">
        <f t="shared" si="163"/>
        <v>-0.24746775905905335</v>
      </c>
      <c r="AS259" s="48"/>
      <c r="AZ259" s="93"/>
      <c r="BA259" s="10"/>
      <c r="BB259" s="10"/>
      <c r="BC259" s="10"/>
      <c r="BD259" s="10"/>
      <c r="BE259" s="10"/>
      <c r="BG259" s="10"/>
      <c r="BH259" s="10"/>
      <c r="BI259" s="10"/>
      <c r="BK259" s="10"/>
      <c r="BL259" s="122"/>
      <c r="BM259" s="122"/>
      <c r="BN259" s="49"/>
      <c r="BO259" s="49"/>
      <c r="BP259" s="49"/>
      <c r="BQ259" s="50"/>
      <c r="BR259" s="50"/>
      <c r="BS259" s="50"/>
      <c r="BT259" s="91"/>
      <c r="BU259" s="50"/>
      <c r="BV259" s="50"/>
      <c r="BW259" s="50"/>
      <c r="BX259" s="51"/>
      <c r="BY259" s="50"/>
      <c r="BZ259" s="50"/>
      <c r="CA259" s="54"/>
      <c r="CB259" s="54"/>
      <c r="CC259" s="54"/>
      <c r="CD259" s="54"/>
      <c r="CE259" s="54"/>
      <c r="CF259" s="54"/>
      <c r="CG259" s="54"/>
      <c r="CH259" s="51"/>
      <c r="CI259" s="50"/>
      <c r="CJ259" s="50"/>
      <c r="CK259" s="49"/>
      <c r="CL259" s="49"/>
      <c r="CM259" s="49"/>
      <c r="CN259" s="66"/>
      <c r="CO259" s="66"/>
      <c r="CP259" s="66"/>
      <c r="CQ259" s="66"/>
      <c r="CR259" s="66"/>
      <c r="CS259" s="66"/>
      <c r="CT259" s="66"/>
      <c r="CU259" s="49"/>
      <c r="CV259" s="55"/>
      <c r="CW259" s="55"/>
      <c r="CX259" s="55"/>
      <c r="CY259" s="55"/>
      <c r="CZ259" s="50"/>
      <c r="DA259" s="55"/>
      <c r="DB259" s="55"/>
      <c r="DC259" s="56"/>
      <c r="DD259" s="57"/>
      <c r="DE259" s="57"/>
      <c r="DF259" s="57"/>
      <c r="DG259" s="57"/>
      <c r="DH259" s="57"/>
      <c r="DI259" s="57"/>
      <c r="DJ259" s="58"/>
      <c r="DK259" s="54"/>
      <c r="DL259" s="56"/>
      <c r="DM259" s="49"/>
      <c r="DN259" s="49"/>
      <c r="DO259" s="49"/>
      <c r="DP259" s="56"/>
      <c r="DQ259" s="56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81"/>
      <c r="EE259" s="81"/>
      <c r="EF259" s="81"/>
      <c r="EG259" s="81"/>
      <c r="EH259" s="81"/>
      <c r="EI259" s="81"/>
      <c r="EJ259" s="81"/>
      <c r="EK259" s="81"/>
      <c r="EL259" s="81"/>
      <c r="EM259" s="81"/>
      <c r="EN259" s="81"/>
      <c r="EO259" s="81"/>
      <c r="EP259" s="81"/>
      <c r="EQ259" s="81"/>
      <c r="ER259" s="81"/>
      <c r="ES259" s="81"/>
      <c r="ET259" s="81"/>
      <c r="EU259" s="81"/>
      <c r="EV259" s="81"/>
      <c r="EW259" s="81"/>
      <c r="EX259" s="81"/>
      <c r="EY259" s="81"/>
      <c r="EZ259" s="81"/>
      <c r="FA259" s="81"/>
      <c r="FB259" s="81"/>
      <c r="FC259" s="81"/>
      <c r="FD259" s="81"/>
      <c r="FE259" s="81"/>
      <c r="FF259" s="81"/>
      <c r="FG259" s="81"/>
      <c r="FH259" s="81"/>
    </row>
    <row r="260" spans="1:164">
      <c r="A260" s="2">
        <v>17</v>
      </c>
      <c r="B260" s="1" t="s">
        <v>122</v>
      </c>
      <c r="C260" s="133">
        <v>43829</v>
      </c>
      <c r="D260" s="1" t="s">
        <v>125</v>
      </c>
      <c r="E260" s="6" t="s">
        <v>73</v>
      </c>
      <c r="F260" s="1" t="s">
        <v>10</v>
      </c>
      <c r="G260" s="6" t="s">
        <v>101</v>
      </c>
      <c r="H260" s="6" t="s">
        <v>121</v>
      </c>
      <c r="I260" s="135">
        <v>34</v>
      </c>
      <c r="J260" s="1">
        <v>32</v>
      </c>
      <c r="K260" s="1">
        <v>489</v>
      </c>
      <c r="L260" s="1">
        <v>1</v>
      </c>
      <c r="M260" s="1">
        <v>433</v>
      </c>
      <c r="N260" s="1">
        <v>1</v>
      </c>
      <c r="O260" t="str">
        <f t="shared" si="90"/>
        <v>Tampa Bay Buccaneers</v>
      </c>
      <c r="P260" t="str">
        <f t="shared" si="91"/>
        <v>Atlanta Falcons</v>
      </c>
      <c r="Q260">
        <f t="shared" si="92"/>
        <v>32</v>
      </c>
      <c r="R260">
        <f t="shared" si="93"/>
        <v>34</v>
      </c>
      <c r="S260" s="132">
        <f t="shared" si="142"/>
        <v>43829</v>
      </c>
      <c r="T260" s="83" t="str">
        <f t="shared" si="95"/>
        <v>Atlanta Falcons</v>
      </c>
      <c r="U260" s="84">
        <f t="shared" si="96"/>
        <v>34</v>
      </c>
      <c r="V260" s="83" t="str">
        <f t="shared" si="97"/>
        <v>Tampa Bay Buccaneers</v>
      </c>
      <c r="W260" s="84">
        <f t="shared" si="98"/>
        <v>32</v>
      </c>
      <c r="X260" s="83">
        <f t="shared" si="143"/>
        <v>66</v>
      </c>
      <c r="Y260" s="84">
        <f t="shared" si="144"/>
        <v>-2</v>
      </c>
      <c r="Z260" s="85">
        <f t="shared" si="145"/>
        <v>-1.7202304185891446</v>
      </c>
      <c r="AA260" s="86">
        <f t="shared" si="146"/>
        <v>0.15184148666835581</v>
      </c>
      <c r="AB260" s="8">
        <f t="shared" si="147"/>
        <v>-1.0285674644401661</v>
      </c>
      <c r="AC260" s="34">
        <f t="shared" si="148"/>
        <v>14.322724473696816</v>
      </c>
      <c r="AD260" s="18">
        <f t="shared" si="149"/>
        <v>312.48607003283752</v>
      </c>
      <c r="AE260" s="85">
        <f t="shared" si="150"/>
        <v>-1.5600718577709416</v>
      </c>
      <c r="AF260" s="8">
        <f t="shared" si="151"/>
        <v>0.17363633613854615</v>
      </c>
      <c r="AG260" s="8">
        <f t="shared" si="152"/>
        <v>-0.93989256338170812</v>
      </c>
      <c r="AH260" s="34">
        <f t="shared" si="153"/>
        <v>13.050976005267419</v>
      </c>
      <c r="AI260" s="18">
        <f t="shared" si="154"/>
        <v>438.86160633188143</v>
      </c>
      <c r="AJ260" s="18">
        <f t="shared" si="155"/>
        <v>1.2717484684293971</v>
      </c>
      <c r="AK260" s="18">
        <f t="shared" si="156"/>
        <v>0.80862083920307937</v>
      </c>
      <c r="AL260" s="8">
        <f t="shared" si="157"/>
        <v>0</v>
      </c>
      <c r="AM260" s="48">
        <f t="shared" si="158"/>
        <v>1</v>
      </c>
      <c r="AN260" s="48">
        <f t="shared" si="159"/>
        <v>0</v>
      </c>
      <c r="AO260" s="19">
        <f t="shared" si="160"/>
        <v>0.52671886254671707</v>
      </c>
      <c r="AP260" s="34">
        <f t="shared" si="161"/>
        <v>2.8086208392030794</v>
      </c>
      <c r="AQ260" s="17">
        <f t="shared" si="162"/>
        <v>0.27743276016250745</v>
      </c>
      <c r="AR260" s="14">
        <f t="shared" si="163"/>
        <v>-0.748065696121475</v>
      </c>
      <c r="AS260" s="48"/>
      <c r="AZ260" s="93"/>
      <c r="BA260" s="10"/>
      <c r="BB260" s="10"/>
      <c r="BC260" s="10"/>
      <c r="BD260" s="10"/>
      <c r="BE260" s="10"/>
      <c r="BG260" s="10"/>
      <c r="BH260" s="10"/>
      <c r="BI260" s="10"/>
      <c r="BK260" s="10"/>
      <c r="BL260" s="122"/>
      <c r="BM260" s="122"/>
      <c r="BN260" s="49"/>
      <c r="BO260" s="49"/>
      <c r="BP260" s="49"/>
      <c r="BQ260" s="50"/>
      <c r="BR260" s="50"/>
      <c r="BS260" s="50"/>
      <c r="BT260" s="91"/>
      <c r="BU260" s="50"/>
      <c r="BV260" s="50"/>
      <c r="BW260" s="50"/>
      <c r="BX260" s="51"/>
      <c r="BY260" s="50"/>
      <c r="BZ260" s="50"/>
      <c r="CA260" s="54"/>
      <c r="CB260" s="54"/>
      <c r="CC260" s="54"/>
      <c r="CD260" s="54"/>
      <c r="CE260" s="54"/>
      <c r="CF260" s="54"/>
      <c r="CG260" s="54"/>
      <c r="CH260" s="51"/>
      <c r="CI260" s="50"/>
      <c r="CJ260" s="50"/>
      <c r="CK260" s="49"/>
      <c r="CL260" s="49"/>
      <c r="CM260" s="49"/>
      <c r="CN260" s="66"/>
      <c r="CO260" s="66"/>
      <c r="CP260" s="66"/>
      <c r="CQ260" s="66"/>
      <c r="CR260" s="66"/>
      <c r="CS260" s="66"/>
      <c r="CT260" s="66"/>
      <c r="CU260" s="49"/>
      <c r="CV260" s="55"/>
      <c r="CW260" s="55"/>
      <c r="CX260" s="55"/>
      <c r="CY260" s="55"/>
      <c r="CZ260" s="50"/>
      <c r="DA260" s="55"/>
      <c r="DB260" s="55"/>
      <c r="DC260" s="56"/>
      <c r="DD260" s="57"/>
      <c r="DE260" s="57"/>
      <c r="DF260" s="57"/>
      <c r="DG260" s="57"/>
      <c r="DH260" s="57"/>
      <c r="DI260" s="57"/>
      <c r="DJ260" s="58"/>
      <c r="DK260" s="54"/>
      <c r="DL260" s="56"/>
      <c r="DM260" s="49"/>
      <c r="DN260" s="49"/>
      <c r="DO260" s="49"/>
      <c r="DP260" s="56"/>
      <c r="DQ260" s="56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81"/>
      <c r="EE260" s="81"/>
      <c r="EF260" s="81"/>
      <c r="EG260" s="81"/>
      <c r="EH260" s="81"/>
      <c r="EI260" s="81"/>
      <c r="EJ260" s="81"/>
      <c r="EK260" s="81"/>
      <c r="EL260" s="81"/>
      <c r="EM260" s="81"/>
      <c r="EN260" s="81"/>
      <c r="EO260" s="81"/>
      <c r="EP260" s="81"/>
      <c r="EQ260" s="81"/>
      <c r="ER260" s="81"/>
      <c r="ES260" s="81"/>
      <c r="ET260" s="81"/>
      <c r="EU260" s="81"/>
      <c r="EV260" s="81"/>
      <c r="EW260" s="81"/>
      <c r="EX260" s="81"/>
      <c r="EY260" s="81"/>
      <c r="EZ260" s="81"/>
      <c r="FA260" s="81"/>
      <c r="FB260" s="81"/>
      <c r="FC260" s="81"/>
      <c r="FD260" s="81"/>
      <c r="FE260" s="81"/>
      <c r="FF260" s="81"/>
      <c r="FG260" s="81"/>
      <c r="FH260" s="81"/>
    </row>
    <row r="261" spans="1:164">
      <c r="S261" s="82"/>
      <c r="T261" s="83"/>
      <c r="U261" s="84"/>
      <c r="V261" s="83"/>
      <c r="W261" s="84"/>
      <c r="X261" s="83"/>
      <c r="Y261" s="84"/>
      <c r="Z261" s="85"/>
      <c r="AA261" s="85"/>
      <c r="AB261" s="85"/>
      <c r="AC261" s="8"/>
      <c r="AD261" s="18"/>
      <c r="AE261" s="18"/>
      <c r="AF261" s="18"/>
      <c r="AG261" s="18"/>
      <c r="AH261" s="18"/>
      <c r="AI261" s="18"/>
      <c r="AJ261" s="18"/>
      <c r="AK261" s="18"/>
      <c r="AL261" s="18"/>
      <c r="AM261" s="34"/>
      <c r="AN261" s="34"/>
      <c r="AO261" s="34"/>
      <c r="AP261" s="19"/>
      <c r="AQ261" s="19"/>
      <c r="AR261" s="19"/>
      <c r="AS261" s="48"/>
      <c r="AZ261" s="93"/>
      <c r="BA261" s="10"/>
      <c r="BB261" s="10"/>
      <c r="BC261" s="10"/>
      <c r="BD261" s="10"/>
      <c r="BE261" s="10"/>
      <c r="BG261" s="10"/>
      <c r="BH261" s="10"/>
      <c r="BI261" s="10"/>
      <c r="BK261" s="10"/>
      <c r="BL261" s="122"/>
      <c r="BM261" s="122"/>
      <c r="BN261" s="49"/>
      <c r="BO261" s="49"/>
      <c r="BP261" s="49"/>
      <c r="BQ261" s="50"/>
      <c r="BR261" s="50"/>
      <c r="BS261" s="50"/>
      <c r="BT261" s="91"/>
      <c r="BU261" s="50"/>
      <c r="BV261" s="50"/>
      <c r="BW261" s="50"/>
      <c r="BX261" s="51"/>
      <c r="BY261" s="50"/>
      <c r="BZ261" s="50"/>
      <c r="CA261" s="54"/>
      <c r="CB261" s="54"/>
      <c r="CC261" s="54"/>
      <c r="CD261" s="54"/>
      <c r="CE261" s="54"/>
      <c r="CF261" s="54"/>
      <c r="CG261" s="54"/>
      <c r="CH261" s="51"/>
      <c r="CI261" s="50"/>
      <c r="CJ261" s="50"/>
      <c r="CK261" s="49"/>
      <c r="CL261" s="49"/>
      <c r="CM261" s="49"/>
      <c r="CN261" s="66"/>
      <c r="CO261" s="66"/>
      <c r="CP261" s="66"/>
      <c r="CQ261" s="66"/>
      <c r="CR261" s="66"/>
      <c r="CS261" s="66"/>
      <c r="CT261" s="66"/>
      <c r="CU261" s="49"/>
      <c r="CV261" s="55"/>
      <c r="CW261" s="55"/>
      <c r="CX261" s="55"/>
      <c r="CY261" s="55"/>
      <c r="CZ261" s="50"/>
      <c r="DA261" s="55"/>
      <c r="DB261" s="55"/>
      <c r="DC261" s="56"/>
      <c r="DD261" s="57"/>
      <c r="DE261" s="57"/>
      <c r="DF261" s="57"/>
      <c r="DG261" s="57"/>
      <c r="DH261" s="57"/>
      <c r="DI261" s="57"/>
      <c r="DJ261" s="58"/>
      <c r="DK261" s="54"/>
      <c r="DL261" s="56"/>
      <c r="DM261" s="49"/>
      <c r="DN261" s="49"/>
      <c r="DO261" s="49"/>
      <c r="DP261" s="56"/>
      <c r="DQ261" s="56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81"/>
      <c r="EE261" s="81"/>
      <c r="EF261" s="81"/>
      <c r="EG261" s="81"/>
      <c r="EH261" s="81"/>
      <c r="EI261" s="81"/>
      <c r="EJ261" s="81"/>
      <c r="EK261" s="81"/>
      <c r="EL261" s="81"/>
      <c r="EM261" s="81"/>
      <c r="EN261" s="81"/>
      <c r="EO261" s="81"/>
      <c r="EP261" s="81"/>
      <c r="EQ261" s="81"/>
      <c r="ER261" s="81"/>
      <c r="ES261" s="81"/>
      <c r="ET261" s="81"/>
      <c r="EU261" s="81"/>
      <c r="EV261" s="81"/>
      <c r="EW261" s="81"/>
      <c r="EX261" s="81"/>
      <c r="EY261" s="81"/>
      <c r="EZ261" s="81"/>
      <c r="FA261" s="81"/>
      <c r="FB261" s="81"/>
      <c r="FC261" s="81"/>
      <c r="FD261" s="81"/>
      <c r="FE261" s="81"/>
      <c r="FF261" s="81"/>
      <c r="FG261" s="81"/>
      <c r="FH261" s="81"/>
    </row>
    <row r="262" spans="1:164">
      <c r="S262" s="82"/>
      <c r="T262" s="83"/>
      <c r="U262" s="84"/>
      <c r="V262" s="83"/>
      <c r="W262" s="84"/>
      <c r="X262" s="83"/>
      <c r="Y262" s="84"/>
      <c r="Z262" s="85"/>
      <c r="AA262" s="85"/>
      <c r="AB262" s="85"/>
      <c r="AC262" s="8"/>
      <c r="AD262" s="18"/>
      <c r="AE262" s="18"/>
      <c r="AF262" s="18"/>
      <c r="AG262" s="18"/>
      <c r="AH262" s="18"/>
      <c r="AI262" s="18"/>
      <c r="AJ262" s="18"/>
      <c r="AK262" s="18"/>
      <c r="AL262" s="18"/>
      <c r="AM262" s="34"/>
      <c r="AN262" s="34"/>
      <c r="AO262" s="34"/>
      <c r="AP262" s="19"/>
      <c r="AQ262" s="19"/>
      <c r="AR262" s="19"/>
      <c r="AS262" s="48"/>
      <c r="AZ262" s="93"/>
      <c r="BA262" s="10"/>
      <c r="BB262" s="10"/>
      <c r="BC262" s="10"/>
      <c r="BD262" s="10"/>
      <c r="BE262" s="10"/>
      <c r="BG262" s="10"/>
      <c r="BH262" s="10"/>
      <c r="BI262" s="10"/>
      <c r="BK262" s="10"/>
      <c r="BL262" s="122"/>
      <c r="BM262" s="122"/>
      <c r="BN262" s="49"/>
      <c r="BO262" s="49"/>
      <c r="BP262" s="49"/>
      <c r="BQ262" s="50"/>
      <c r="BR262" s="50"/>
      <c r="BS262" s="50"/>
      <c r="BT262" s="91"/>
      <c r="BU262" s="50"/>
      <c r="BV262" s="50"/>
      <c r="BW262" s="50"/>
      <c r="BX262" s="51"/>
      <c r="BY262" s="50"/>
      <c r="BZ262" s="50"/>
      <c r="CA262" s="54"/>
      <c r="CB262" s="54"/>
      <c r="CC262" s="54"/>
      <c r="CD262" s="54"/>
      <c r="CE262" s="54"/>
      <c r="CF262" s="54"/>
      <c r="CG262" s="54"/>
      <c r="CH262" s="51"/>
      <c r="CI262" s="50"/>
      <c r="CJ262" s="50"/>
      <c r="CK262" s="49"/>
      <c r="CL262" s="49"/>
      <c r="CM262" s="49"/>
      <c r="CN262" s="66"/>
      <c r="CO262" s="66"/>
      <c r="CP262" s="66"/>
      <c r="CQ262" s="66"/>
      <c r="CR262" s="66"/>
      <c r="CS262" s="66"/>
      <c r="CT262" s="66"/>
      <c r="CU262" s="49"/>
      <c r="CV262" s="55"/>
      <c r="CW262" s="55"/>
      <c r="CX262" s="55"/>
      <c r="CY262" s="55"/>
      <c r="CZ262" s="50"/>
      <c r="DA262" s="55"/>
      <c r="DB262" s="55"/>
      <c r="DC262" s="56"/>
      <c r="DD262" s="57"/>
      <c r="DE262" s="57"/>
      <c r="DF262" s="57"/>
      <c r="DG262" s="57"/>
      <c r="DH262" s="57"/>
      <c r="DI262" s="57"/>
      <c r="DJ262" s="58"/>
      <c r="DK262" s="54"/>
      <c r="DL262" s="56"/>
      <c r="DM262" s="49"/>
      <c r="DN262" s="49"/>
      <c r="DO262" s="49"/>
      <c r="DP262" s="56"/>
      <c r="DQ262" s="56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81"/>
      <c r="EE262" s="81"/>
      <c r="EF262" s="81"/>
      <c r="EG262" s="81"/>
      <c r="EH262" s="81"/>
      <c r="EI262" s="81"/>
      <c r="EJ262" s="81"/>
      <c r="EK262" s="81"/>
      <c r="EL262" s="81"/>
      <c r="EM262" s="81"/>
      <c r="EN262" s="81"/>
      <c r="EO262" s="81"/>
      <c r="EP262" s="81"/>
      <c r="EQ262" s="81"/>
      <c r="ER262" s="81"/>
      <c r="ES262" s="81"/>
      <c r="ET262" s="81"/>
      <c r="EU262" s="81"/>
      <c r="EV262" s="81"/>
      <c r="EW262" s="81"/>
      <c r="EX262" s="81"/>
      <c r="EY262" s="81"/>
      <c r="EZ262" s="81"/>
      <c r="FA262" s="81"/>
      <c r="FB262" s="81"/>
      <c r="FC262" s="81"/>
      <c r="FD262" s="81"/>
      <c r="FE262" s="81"/>
      <c r="FF262" s="81"/>
      <c r="FG262" s="81"/>
      <c r="FH262" s="81"/>
    </row>
    <row r="263" spans="1:164">
      <c r="S263" s="82"/>
      <c r="T263" s="83"/>
      <c r="U263" s="84"/>
      <c r="V263" s="83"/>
      <c r="W263" s="84"/>
      <c r="X263" s="83"/>
      <c r="Y263" s="84"/>
      <c r="Z263" s="85"/>
      <c r="AA263" s="85"/>
      <c r="AB263" s="85"/>
      <c r="AC263" s="8"/>
      <c r="AD263" s="18"/>
      <c r="AE263" s="18"/>
      <c r="AF263" s="18"/>
      <c r="AG263" s="18"/>
      <c r="AH263" s="18"/>
      <c r="AI263" s="18"/>
      <c r="AJ263" s="18"/>
      <c r="AK263" s="18"/>
      <c r="AL263" s="18"/>
      <c r="AM263" s="34"/>
      <c r="AN263" s="34"/>
      <c r="AO263" s="34"/>
      <c r="AP263" s="19"/>
      <c r="AQ263" s="19"/>
      <c r="AR263" s="19"/>
      <c r="AS263" s="48"/>
      <c r="AZ263" s="93"/>
      <c r="BA263" s="10"/>
      <c r="BB263" s="10"/>
      <c r="BC263" s="10"/>
      <c r="BD263" s="10"/>
      <c r="BE263" s="10"/>
      <c r="BG263" s="10"/>
      <c r="BH263" s="10"/>
      <c r="BI263" s="10"/>
      <c r="BK263" s="10"/>
      <c r="BL263" s="122"/>
      <c r="BM263" s="122"/>
      <c r="BN263" s="49"/>
      <c r="BO263" s="49"/>
      <c r="BP263" s="49"/>
      <c r="BQ263" s="50"/>
      <c r="BR263" s="50"/>
      <c r="BS263" s="50"/>
      <c r="BT263" s="91"/>
      <c r="BU263" s="50"/>
      <c r="BV263" s="50"/>
      <c r="BW263" s="50"/>
      <c r="BX263" s="51"/>
      <c r="BY263" s="50"/>
      <c r="BZ263" s="50"/>
      <c r="CA263" s="54"/>
      <c r="CB263" s="54"/>
      <c r="CC263" s="54"/>
      <c r="CD263" s="54"/>
      <c r="CE263" s="54"/>
      <c r="CF263" s="54"/>
      <c r="CG263" s="54"/>
      <c r="CH263" s="51"/>
      <c r="CI263" s="50"/>
      <c r="CJ263" s="50"/>
      <c r="CK263" s="49"/>
      <c r="CL263" s="49"/>
      <c r="CM263" s="49"/>
      <c r="CN263" s="66"/>
      <c r="CO263" s="66"/>
      <c r="CP263" s="66"/>
      <c r="CQ263" s="66"/>
      <c r="CR263" s="66"/>
      <c r="CS263" s="66"/>
      <c r="CT263" s="66"/>
      <c r="CU263" s="49"/>
      <c r="CV263" s="55"/>
      <c r="CW263" s="55"/>
      <c r="CX263" s="55"/>
      <c r="CY263" s="55"/>
      <c r="CZ263" s="50"/>
      <c r="DA263" s="55"/>
      <c r="DB263" s="55"/>
      <c r="DC263" s="56"/>
      <c r="DD263" s="57"/>
      <c r="DE263" s="57"/>
      <c r="DF263" s="57"/>
      <c r="DG263" s="57"/>
      <c r="DH263" s="57"/>
      <c r="DI263" s="57"/>
      <c r="DJ263" s="58"/>
      <c r="DK263" s="54"/>
      <c r="DL263" s="56"/>
      <c r="DM263" s="49"/>
      <c r="DN263" s="49"/>
      <c r="DO263" s="49"/>
      <c r="DP263" s="56"/>
      <c r="DQ263" s="56"/>
      <c r="DR263" s="49"/>
      <c r="DS263" s="49"/>
      <c r="DT263" s="49"/>
      <c r="DU263" s="49"/>
      <c r="DV263" s="49"/>
      <c r="DW263" s="49"/>
      <c r="DX263" s="49"/>
      <c r="DY263" s="49"/>
      <c r="DZ263" s="49"/>
      <c r="EA263" s="49"/>
      <c r="EB263" s="49"/>
      <c r="EC263" s="49"/>
      <c r="ED263" s="81"/>
      <c r="EE263" s="81"/>
      <c r="EF263" s="81"/>
      <c r="EG263" s="81"/>
      <c r="EH263" s="81"/>
      <c r="EI263" s="81"/>
      <c r="EJ263" s="81"/>
      <c r="EK263" s="81"/>
      <c r="EL263" s="81"/>
      <c r="EM263" s="81"/>
      <c r="EN263" s="81"/>
      <c r="EO263" s="81"/>
      <c r="EP263" s="81"/>
      <c r="EQ263" s="81"/>
      <c r="ER263" s="81"/>
      <c r="ES263" s="81"/>
      <c r="ET263" s="81"/>
      <c r="EU263" s="81"/>
      <c r="EV263" s="81"/>
      <c r="EW263" s="81"/>
      <c r="EX263" s="81"/>
      <c r="EY263" s="81"/>
      <c r="EZ263" s="81"/>
      <c r="FA263" s="81"/>
      <c r="FB263" s="81"/>
      <c r="FC263" s="81"/>
      <c r="FD263" s="81"/>
      <c r="FE263" s="81"/>
      <c r="FF263" s="81"/>
      <c r="FG263" s="81"/>
      <c r="FH263" s="81"/>
    </row>
    <row r="264" spans="1:164">
      <c r="S264" s="82"/>
      <c r="T264" s="83"/>
      <c r="U264" s="84"/>
      <c r="V264" s="83"/>
      <c r="W264" s="84"/>
      <c r="X264" s="83"/>
      <c r="Y264" s="84"/>
      <c r="Z264" s="85"/>
      <c r="AA264" s="85"/>
      <c r="AB264" s="85"/>
      <c r="AC264" s="8"/>
      <c r="AD264" s="18"/>
      <c r="AE264" s="18"/>
      <c r="AF264" s="18"/>
      <c r="AG264" s="18"/>
      <c r="AH264" s="18"/>
      <c r="AI264" s="18"/>
      <c r="AJ264" s="18"/>
      <c r="AK264" s="18"/>
      <c r="AL264" s="18"/>
      <c r="AM264" s="34"/>
      <c r="AN264" s="34"/>
      <c r="AO264" s="34"/>
      <c r="AP264" s="19"/>
      <c r="AQ264" s="19"/>
      <c r="AR264" s="19"/>
      <c r="AS264" s="48"/>
      <c r="AZ264" s="93"/>
      <c r="BA264" s="10"/>
      <c r="BB264" s="10"/>
      <c r="BC264" s="10"/>
      <c r="BD264" s="10"/>
      <c r="BE264" s="10"/>
      <c r="BG264" s="10"/>
      <c r="BH264" s="10"/>
      <c r="BI264" s="10"/>
      <c r="BK264" s="10"/>
      <c r="BL264" s="122"/>
      <c r="BM264" s="122"/>
      <c r="BN264" s="49"/>
      <c r="BO264" s="49"/>
      <c r="BP264" s="49"/>
      <c r="BQ264" s="50"/>
      <c r="BR264" s="50"/>
      <c r="BS264" s="50"/>
      <c r="BT264" s="91"/>
      <c r="BU264" s="50"/>
      <c r="BV264" s="50"/>
      <c r="BW264" s="50"/>
      <c r="BX264" s="51"/>
      <c r="BY264" s="50"/>
      <c r="BZ264" s="50"/>
      <c r="CA264" s="54"/>
      <c r="CB264" s="54"/>
      <c r="CC264" s="54"/>
      <c r="CD264" s="54"/>
      <c r="CE264" s="54"/>
      <c r="CF264" s="54"/>
      <c r="CG264" s="54"/>
      <c r="CH264" s="51"/>
      <c r="CI264" s="50"/>
      <c r="CJ264" s="50"/>
      <c r="CK264" s="49"/>
      <c r="CL264" s="49"/>
      <c r="CM264" s="49"/>
      <c r="CN264" s="66"/>
      <c r="CO264" s="66"/>
      <c r="CP264" s="66"/>
      <c r="CQ264" s="66"/>
      <c r="CR264" s="66"/>
      <c r="CS264" s="66"/>
      <c r="CT264" s="66"/>
      <c r="CU264" s="49"/>
      <c r="CV264" s="55"/>
      <c r="CW264" s="55"/>
      <c r="CX264" s="55"/>
      <c r="CY264" s="55"/>
      <c r="CZ264" s="50"/>
      <c r="DA264" s="55"/>
      <c r="DB264" s="55"/>
      <c r="DC264" s="56"/>
      <c r="DD264" s="57"/>
      <c r="DE264" s="57"/>
      <c r="DF264" s="57"/>
      <c r="DG264" s="57"/>
      <c r="DH264" s="57"/>
      <c r="DI264" s="57"/>
      <c r="DJ264" s="58"/>
      <c r="DK264" s="54"/>
      <c r="DL264" s="56"/>
      <c r="DM264" s="49"/>
      <c r="DN264" s="49"/>
      <c r="DO264" s="49"/>
      <c r="DP264" s="56"/>
      <c r="DQ264" s="56"/>
      <c r="DR264" s="49"/>
      <c r="DS264" s="49"/>
      <c r="DT264" s="49"/>
      <c r="DU264" s="49"/>
      <c r="DV264" s="49"/>
      <c r="DW264" s="49"/>
      <c r="DX264" s="49"/>
      <c r="DY264" s="49"/>
      <c r="DZ264" s="49"/>
      <c r="EA264" s="49"/>
      <c r="EB264" s="49"/>
      <c r="EC264" s="49"/>
      <c r="ED264" s="81"/>
      <c r="EE264" s="81"/>
      <c r="EF264" s="81"/>
      <c r="EG264" s="81"/>
      <c r="EH264" s="81"/>
      <c r="EI264" s="81"/>
      <c r="EJ264" s="81"/>
      <c r="EK264" s="81"/>
      <c r="EL264" s="81"/>
      <c r="EM264" s="81"/>
      <c r="EN264" s="81"/>
      <c r="EO264" s="81"/>
      <c r="EP264" s="81"/>
      <c r="EQ264" s="81"/>
      <c r="ER264" s="81"/>
      <c r="ES264" s="81"/>
      <c r="ET264" s="81"/>
      <c r="EU264" s="81"/>
      <c r="EV264" s="81"/>
      <c r="EW264" s="81"/>
      <c r="EX264" s="81"/>
      <c r="EY264" s="81"/>
      <c r="EZ264" s="81"/>
      <c r="FA264" s="81"/>
      <c r="FB264" s="81"/>
      <c r="FC264" s="81"/>
      <c r="FD264" s="81"/>
      <c r="FE264" s="81"/>
      <c r="FF264" s="81"/>
      <c r="FG264" s="81"/>
      <c r="FH264" s="81"/>
    </row>
    <row r="265" spans="1:164">
      <c r="S265" s="82"/>
      <c r="T265" s="83"/>
      <c r="U265" s="84"/>
      <c r="V265" s="83"/>
      <c r="W265" s="84"/>
      <c r="X265" s="83"/>
      <c r="Y265" s="84"/>
      <c r="Z265" s="85"/>
      <c r="AA265" s="85"/>
      <c r="AB265" s="85"/>
      <c r="AC265" s="8"/>
      <c r="AD265" s="18"/>
      <c r="AE265" s="18"/>
      <c r="AF265" s="18"/>
      <c r="AG265" s="18"/>
      <c r="AH265" s="18"/>
      <c r="AI265" s="18"/>
      <c r="AJ265" s="18"/>
      <c r="AK265" s="18"/>
      <c r="AL265" s="18"/>
      <c r="AM265" s="34"/>
      <c r="AN265" s="34"/>
      <c r="AO265" s="34"/>
      <c r="AP265" s="19"/>
      <c r="AQ265" s="19"/>
      <c r="AR265" s="19"/>
      <c r="AS265" s="48"/>
      <c r="AZ265" s="93"/>
      <c r="BA265" s="10"/>
      <c r="BB265" s="10"/>
      <c r="BC265" s="10"/>
      <c r="BD265" s="10"/>
      <c r="BE265" s="10"/>
      <c r="BG265" s="10"/>
      <c r="BH265" s="10"/>
      <c r="BI265" s="10"/>
      <c r="BK265" s="10"/>
      <c r="BL265" s="122"/>
      <c r="BM265" s="122"/>
      <c r="BN265" s="49"/>
      <c r="BO265" s="49"/>
      <c r="BP265" s="49"/>
      <c r="BQ265" s="50"/>
      <c r="BR265" s="50"/>
      <c r="BS265" s="50"/>
      <c r="BT265" s="91"/>
      <c r="BU265" s="50"/>
      <c r="BV265" s="50"/>
      <c r="BW265" s="50"/>
      <c r="BX265" s="51"/>
      <c r="BY265" s="50"/>
      <c r="BZ265" s="50"/>
      <c r="CA265" s="54"/>
      <c r="CB265" s="54"/>
      <c r="CC265" s="54"/>
      <c r="CD265" s="54"/>
      <c r="CE265" s="54"/>
      <c r="CF265" s="54"/>
      <c r="CG265" s="54"/>
      <c r="CH265" s="51"/>
      <c r="CI265" s="50"/>
      <c r="CJ265" s="50"/>
      <c r="CK265" s="49"/>
      <c r="CL265" s="49"/>
      <c r="CM265" s="49"/>
      <c r="CN265" s="66"/>
      <c r="CO265" s="66"/>
      <c r="CP265" s="66"/>
      <c r="CQ265" s="66"/>
      <c r="CR265" s="66"/>
      <c r="CS265" s="66"/>
      <c r="CT265" s="66"/>
      <c r="CU265" s="49"/>
      <c r="CV265" s="55"/>
      <c r="CW265" s="55"/>
      <c r="CX265" s="55"/>
      <c r="CY265" s="55"/>
      <c r="CZ265" s="50"/>
      <c r="DA265" s="55"/>
      <c r="DB265" s="55"/>
      <c r="DC265" s="56"/>
      <c r="DD265" s="57"/>
      <c r="DE265" s="57"/>
      <c r="DF265" s="57"/>
      <c r="DG265" s="57"/>
      <c r="DH265" s="57"/>
      <c r="DI265" s="57"/>
      <c r="DJ265" s="58"/>
      <c r="DK265" s="54"/>
      <c r="DL265" s="56"/>
      <c r="DM265" s="49"/>
      <c r="DN265" s="49"/>
      <c r="DO265" s="49"/>
      <c r="DP265" s="56"/>
      <c r="DQ265" s="56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81"/>
      <c r="EE265" s="81"/>
      <c r="EF265" s="81"/>
      <c r="EG265" s="81"/>
      <c r="EH265" s="81"/>
      <c r="EI265" s="81"/>
      <c r="EJ265" s="81"/>
      <c r="EK265" s="81"/>
      <c r="EL265" s="81"/>
      <c r="EM265" s="81"/>
      <c r="EN265" s="81"/>
      <c r="EO265" s="81"/>
      <c r="EP265" s="81"/>
      <c r="EQ265" s="81"/>
      <c r="ER265" s="81"/>
      <c r="ES265" s="81"/>
      <c r="ET265" s="81"/>
      <c r="EU265" s="81"/>
      <c r="EV265" s="81"/>
      <c r="EW265" s="81"/>
      <c r="EX265" s="81"/>
      <c r="EY265" s="81"/>
      <c r="EZ265" s="81"/>
      <c r="FA265" s="81"/>
      <c r="FB265" s="81"/>
      <c r="FC265" s="81"/>
      <c r="FD265" s="81"/>
      <c r="FE265" s="81"/>
      <c r="FF265" s="81"/>
      <c r="FG265" s="81"/>
      <c r="FH265" s="81"/>
    </row>
    <row r="266" spans="1:164">
      <c r="S266" s="82"/>
      <c r="T266" s="83"/>
      <c r="U266" s="84"/>
      <c r="V266" s="83"/>
      <c r="W266" s="84"/>
      <c r="X266" s="83"/>
      <c r="Y266" s="84"/>
      <c r="Z266" s="85"/>
      <c r="AA266" s="85"/>
      <c r="AB266" s="85"/>
      <c r="AC266" s="8"/>
      <c r="AD266" s="18"/>
      <c r="AE266" s="18"/>
      <c r="AF266" s="18"/>
      <c r="AG266" s="18"/>
      <c r="AH266" s="18"/>
      <c r="AI266" s="18"/>
      <c r="AJ266" s="18"/>
      <c r="AK266" s="18"/>
      <c r="AL266" s="18"/>
      <c r="AM266" s="34"/>
      <c r="AN266" s="34"/>
      <c r="AO266" s="34"/>
      <c r="AP266" s="19"/>
      <c r="AQ266" s="19"/>
      <c r="AR266" s="19"/>
      <c r="AS266" s="48"/>
      <c r="AZ266" s="93"/>
      <c r="BA266" s="10"/>
      <c r="BB266" s="10"/>
      <c r="BC266" s="10"/>
      <c r="BD266" s="10"/>
      <c r="BE266" s="10"/>
      <c r="BG266" s="10"/>
      <c r="BH266" s="10"/>
      <c r="BI266" s="10"/>
      <c r="BK266" s="10"/>
      <c r="BL266" s="122"/>
      <c r="BM266" s="122"/>
      <c r="BN266" s="49"/>
      <c r="BO266" s="49"/>
      <c r="BP266" s="49"/>
      <c r="BQ266" s="50"/>
      <c r="BR266" s="50"/>
      <c r="BS266" s="50"/>
      <c r="BT266" s="91"/>
      <c r="BU266" s="50"/>
      <c r="BV266" s="50"/>
      <c r="BW266" s="50"/>
      <c r="BX266" s="51"/>
      <c r="BY266" s="50"/>
      <c r="BZ266" s="50"/>
      <c r="CA266" s="54"/>
      <c r="CB266" s="54"/>
      <c r="CC266" s="54"/>
      <c r="CD266" s="54"/>
      <c r="CE266" s="54"/>
      <c r="CF266" s="54"/>
      <c r="CG266" s="54"/>
      <c r="CH266" s="51"/>
      <c r="CI266" s="50"/>
      <c r="CJ266" s="50"/>
      <c r="CK266" s="49"/>
      <c r="CL266" s="49"/>
      <c r="CM266" s="49"/>
      <c r="CN266" s="66"/>
      <c r="CO266" s="66"/>
      <c r="CP266" s="66"/>
      <c r="CQ266" s="66"/>
      <c r="CR266" s="66"/>
      <c r="CS266" s="66"/>
      <c r="CT266" s="66"/>
      <c r="CU266" s="49"/>
      <c r="CV266" s="55"/>
      <c r="CW266" s="55"/>
      <c r="CX266" s="55"/>
      <c r="CY266" s="55"/>
      <c r="CZ266" s="50"/>
      <c r="DA266" s="55"/>
      <c r="DB266" s="55"/>
      <c r="DC266" s="56"/>
      <c r="DD266" s="57"/>
      <c r="DE266" s="57"/>
      <c r="DF266" s="57"/>
      <c r="DG266" s="57"/>
      <c r="DH266" s="57"/>
      <c r="DI266" s="57"/>
      <c r="DJ266" s="58"/>
      <c r="DK266" s="54"/>
      <c r="DL266" s="56"/>
      <c r="DM266" s="49"/>
      <c r="DN266" s="49"/>
      <c r="DO266" s="49"/>
      <c r="DP266" s="56"/>
      <c r="DQ266" s="56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81"/>
      <c r="EE266" s="81"/>
      <c r="EF266" s="81"/>
      <c r="EG266" s="81"/>
      <c r="EH266" s="81"/>
      <c r="EI266" s="81"/>
      <c r="EJ266" s="81"/>
      <c r="EK266" s="81"/>
      <c r="EL266" s="81"/>
      <c r="EM266" s="81"/>
      <c r="EN266" s="81"/>
      <c r="EO266" s="81"/>
      <c r="EP266" s="81"/>
      <c r="EQ266" s="81"/>
      <c r="ER266" s="81"/>
      <c r="ES266" s="81"/>
      <c r="ET266" s="81"/>
      <c r="EU266" s="81"/>
      <c r="EV266" s="81"/>
      <c r="EW266" s="81"/>
      <c r="EX266" s="81"/>
      <c r="EY266" s="81"/>
      <c r="EZ266" s="81"/>
      <c r="FA266" s="81"/>
      <c r="FB266" s="81"/>
      <c r="FC266" s="81"/>
      <c r="FD266" s="81"/>
      <c r="FE266" s="81"/>
      <c r="FF266" s="81"/>
      <c r="FG266" s="81"/>
      <c r="FH266" s="81"/>
    </row>
    <row r="267" spans="1:164">
      <c r="S267" s="82"/>
      <c r="T267" s="83"/>
      <c r="U267" s="84"/>
      <c r="V267" s="83"/>
      <c r="W267" s="84"/>
      <c r="X267" s="83"/>
      <c r="Y267" s="84"/>
      <c r="Z267" s="85"/>
      <c r="AA267" s="85"/>
      <c r="AB267" s="85"/>
      <c r="AC267" s="8"/>
      <c r="AD267" s="18"/>
      <c r="AE267" s="18"/>
      <c r="AF267" s="18"/>
      <c r="AG267" s="18"/>
      <c r="AH267" s="18"/>
      <c r="AI267" s="18"/>
      <c r="AJ267" s="18"/>
      <c r="AK267" s="18"/>
      <c r="AL267" s="18"/>
      <c r="AM267" s="34"/>
      <c r="AN267" s="34"/>
      <c r="AO267" s="34"/>
      <c r="AP267" s="19"/>
      <c r="AQ267" s="19"/>
      <c r="AR267" s="19"/>
      <c r="AS267" s="48"/>
      <c r="AZ267" s="93"/>
      <c r="BA267" s="10"/>
      <c r="BB267" s="10"/>
      <c r="BC267" s="10"/>
      <c r="BD267" s="10"/>
      <c r="BE267" s="10"/>
      <c r="BG267" s="10"/>
      <c r="BH267" s="10"/>
      <c r="BI267" s="10"/>
      <c r="BK267" s="10"/>
      <c r="BL267" s="122"/>
      <c r="BM267" s="122"/>
      <c r="BN267" s="49"/>
      <c r="BO267" s="49"/>
      <c r="BP267" s="49"/>
      <c r="BQ267" s="50"/>
      <c r="BR267" s="50"/>
      <c r="BS267" s="50"/>
      <c r="BT267" s="91"/>
      <c r="BU267" s="50"/>
      <c r="BV267" s="50"/>
      <c r="BW267" s="50"/>
      <c r="BX267" s="51"/>
      <c r="BY267" s="50"/>
      <c r="BZ267" s="50"/>
      <c r="CA267" s="54"/>
      <c r="CB267" s="54"/>
      <c r="CC267" s="54"/>
      <c r="CD267" s="54"/>
      <c r="CE267" s="54"/>
      <c r="CF267" s="54"/>
      <c r="CG267" s="54"/>
      <c r="CH267" s="51"/>
      <c r="CI267" s="50"/>
      <c r="CJ267" s="50"/>
      <c r="CK267" s="49"/>
      <c r="CL267" s="49"/>
      <c r="CM267" s="49"/>
      <c r="CN267" s="66"/>
      <c r="CO267" s="66"/>
      <c r="CP267" s="66"/>
      <c r="CQ267" s="66"/>
      <c r="CR267" s="66"/>
      <c r="CS267" s="66"/>
      <c r="CT267" s="66"/>
      <c r="CU267" s="49"/>
      <c r="CV267" s="55"/>
      <c r="CW267" s="55"/>
      <c r="CX267" s="55"/>
      <c r="CY267" s="55"/>
      <c r="CZ267" s="50"/>
      <c r="DA267" s="55"/>
      <c r="DB267" s="55"/>
      <c r="DC267" s="56"/>
      <c r="DD267" s="57"/>
      <c r="DE267" s="57"/>
      <c r="DF267" s="57"/>
      <c r="DG267" s="57"/>
      <c r="DH267" s="57"/>
      <c r="DI267" s="57"/>
      <c r="DJ267" s="58"/>
      <c r="DK267" s="54"/>
      <c r="DL267" s="56"/>
      <c r="DM267" s="49"/>
      <c r="DN267" s="49"/>
      <c r="DO267" s="49"/>
      <c r="DP267" s="56"/>
      <c r="DQ267" s="56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81"/>
      <c r="EE267" s="81"/>
      <c r="EF267" s="81"/>
      <c r="EG267" s="81"/>
      <c r="EH267" s="81"/>
      <c r="EI267" s="81"/>
      <c r="EJ267" s="81"/>
      <c r="EK267" s="81"/>
      <c r="EL267" s="81"/>
      <c r="EM267" s="81"/>
      <c r="EN267" s="81"/>
      <c r="EO267" s="81"/>
      <c r="EP267" s="81"/>
      <c r="EQ267" s="81"/>
      <c r="ER267" s="81"/>
      <c r="ES267" s="81"/>
      <c r="ET267" s="81"/>
      <c r="EU267" s="81"/>
      <c r="EV267" s="81"/>
      <c r="EW267" s="81"/>
      <c r="EX267" s="81"/>
      <c r="EY267" s="81"/>
      <c r="EZ267" s="81"/>
      <c r="FA267" s="81"/>
      <c r="FB267" s="81"/>
      <c r="FC267" s="81"/>
      <c r="FD267" s="81"/>
      <c r="FE267" s="81"/>
      <c r="FF267" s="81"/>
      <c r="FG267" s="81"/>
      <c r="FH267" s="81"/>
    </row>
    <row r="268" spans="1:164">
      <c r="S268" s="82"/>
      <c r="T268" s="83"/>
      <c r="U268" s="84"/>
      <c r="V268" s="83"/>
      <c r="W268" s="84"/>
      <c r="X268" s="83"/>
      <c r="Y268" s="84"/>
      <c r="Z268" s="85"/>
      <c r="AA268" s="85"/>
      <c r="AB268" s="85"/>
      <c r="AC268" s="8"/>
      <c r="AD268" s="18"/>
      <c r="AE268" s="18"/>
      <c r="AF268" s="18"/>
      <c r="AG268" s="18"/>
      <c r="AH268" s="18"/>
      <c r="AI268" s="18"/>
      <c r="AJ268" s="18"/>
      <c r="AK268" s="18"/>
      <c r="AL268" s="18"/>
      <c r="AM268" s="34"/>
      <c r="AN268" s="34"/>
      <c r="AO268" s="34"/>
      <c r="AP268" s="19"/>
      <c r="AQ268" s="19"/>
      <c r="AR268" s="19"/>
      <c r="AS268" s="48"/>
      <c r="BN268" s="49"/>
      <c r="BO268" s="49"/>
      <c r="BP268" s="49"/>
      <c r="BQ268" s="50"/>
      <c r="BR268" s="50"/>
      <c r="BS268" s="50"/>
      <c r="BT268" s="50"/>
      <c r="BU268" s="50"/>
      <c r="BV268" s="50"/>
      <c r="BW268" s="50"/>
      <c r="BX268" s="51"/>
      <c r="BY268" s="50"/>
      <c r="BZ268" s="50"/>
      <c r="CA268" s="54"/>
      <c r="CB268" s="54"/>
      <c r="CC268" s="54"/>
      <c r="CD268" s="54"/>
      <c r="CE268" s="54"/>
      <c r="CF268" s="54"/>
      <c r="CG268" s="54"/>
      <c r="CH268" s="51"/>
      <c r="CI268" s="50"/>
      <c r="CJ268" s="50"/>
      <c r="CK268" s="49"/>
      <c r="CL268" s="49"/>
      <c r="CM268" s="49"/>
      <c r="CN268" s="66"/>
      <c r="CO268" s="66"/>
      <c r="CP268" s="66"/>
      <c r="CQ268" s="66"/>
      <c r="CR268" s="66"/>
      <c r="CS268" s="66"/>
      <c r="CT268" s="66"/>
      <c r="CU268" s="49"/>
      <c r="CV268" s="49"/>
      <c r="CW268" s="49"/>
      <c r="CX268" s="49"/>
      <c r="CY268" s="49"/>
      <c r="CZ268" s="49"/>
      <c r="DA268" s="49"/>
      <c r="DB268" s="49"/>
      <c r="DC268" s="56"/>
      <c r="DD268" s="57"/>
      <c r="DE268" s="57"/>
      <c r="DF268" s="57"/>
      <c r="DG268" s="57"/>
      <c r="DH268" s="57"/>
      <c r="DI268" s="57"/>
      <c r="DJ268" s="58"/>
      <c r="DK268" s="54"/>
      <c r="DL268" s="56"/>
      <c r="DM268" s="49"/>
      <c r="DN268" s="49"/>
      <c r="DO268" s="49"/>
      <c r="DP268" s="56"/>
      <c r="DQ268" s="56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81"/>
      <c r="EE268" s="81"/>
      <c r="EF268" s="81"/>
      <c r="EG268" s="81"/>
      <c r="EH268" s="81"/>
      <c r="EI268" s="81"/>
      <c r="EJ268" s="81"/>
      <c r="EK268" s="81"/>
      <c r="EL268" s="81"/>
      <c r="EM268" s="81"/>
      <c r="EN268" s="81"/>
      <c r="EO268" s="81"/>
      <c r="EP268" s="81"/>
      <c r="EQ268" s="81"/>
      <c r="ER268" s="81"/>
      <c r="ES268" s="81"/>
      <c r="ET268" s="81"/>
      <c r="EU268" s="81"/>
      <c r="EV268" s="81"/>
      <c r="EW268" s="81"/>
      <c r="EX268" s="81"/>
      <c r="EY268" s="81"/>
      <c r="EZ268" s="81"/>
      <c r="FA268" s="81"/>
      <c r="FB268" s="81"/>
      <c r="FC268" s="81"/>
      <c r="FD268" s="81"/>
      <c r="FE268" s="81"/>
      <c r="FF268" s="81"/>
      <c r="FG268" s="81"/>
      <c r="FH268" s="81"/>
    </row>
    <row r="269" spans="1:164">
      <c r="S269" s="82"/>
      <c r="T269" s="83"/>
      <c r="U269" s="84"/>
      <c r="V269" s="83"/>
      <c r="W269" s="84"/>
      <c r="X269" s="83"/>
      <c r="Y269" s="84"/>
      <c r="Z269" s="85"/>
      <c r="AA269" s="85"/>
      <c r="AB269" s="85"/>
      <c r="AC269" s="8"/>
      <c r="AD269" s="18"/>
      <c r="AE269" s="18"/>
      <c r="AF269" s="18"/>
      <c r="AG269" s="18"/>
      <c r="AH269" s="18"/>
      <c r="AI269" s="18"/>
      <c r="AJ269" s="18"/>
      <c r="AK269" s="18"/>
      <c r="AL269" s="18"/>
      <c r="AM269" s="34"/>
      <c r="AN269" s="34"/>
      <c r="AO269" s="34"/>
      <c r="AP269" s="19"/>
      <c r="AQ269" s="19"/>
      <c r="AR269" s="19"/>
      <c r="AS269" s="48"/>
      <c r="BN269" s="49"/>
      <c r="BO269" s="49"/>
      <c r="BP269" s="49"/>
      <c r="BQ269" s="50"/>
      <c r="BR269" s="50"/>
      <c r="BS269" s="50"/>
      <c r="BT269" s="50"/>
      <c r="BU269" s="50"/>
      <c r="BV269" s="50"/>
      <c r="BW269" s="50"/>
      <c r="BX269" s="51"/>
      <c r="BY269" s="50"/>
      <c r="BZ269" s="50"/>
      <c r="CA269" s="54"/>
      <c r="CB269" s="54"/>
      <c r="CC269" s="54"/>
      <c r="CD269" s="54"/>
      <c r="CE269" s="54"/>
      <c r="CF269" s="54"/>
      <c r="CG269" s="54"/>
      <c r="CH269" s="51"/>
      <c r="CI269" s="50"/>
      <c r="CJ269" s="50"/>
      <c r="CK269" s="49"/>
      <c r="CL269" s="49"/>
      <c r="CM269" s="49"/>
      <c r="CN269" s="66"/>
      <c r="CO269" s="66"/>
      <c r="CP269" s="66"/>
      <c r="CQ269" s="66"/>
      <c r="CR269" s="66"/>
      <c r="CS269" s="66"/>
      <c r="CT269" s="66"/>
      <c r="CU269" s="49"/>
      <c r="CV269" s="49"/>
      <c r="CW269" s="49"/>
      <c r="CX269" s="49"/>
      <c r="CY269" s="49"/>
      <c r="CZ269" s="49"/>
      <c r="DA269" s="49"/>
      <c r="DB269" s="49"/>
      <c r="DC269" s="56"/>
      <c r="DD269" s="57"/>
      <c r="DE269" s="57"/>
      <c r="DF269" s="57"/>
      <c r="DG269" s="57"/>
      <c r="DH269" s="57"/>
      <c r="DI269" s="57"/>
      <c r="DJ269" s="58"/>
      <c r="DK269" s="54"/>
      <c r="DL269" s="56"/>
      <c r="DM269" s="49"/>
      <c r="DN269" s="49"/>
      <c r="DO269" s="49"/>
      <c r="DP269" s="56"/>
      <c r="DQ269" s="56"/>
      <c r="DR269" s="49"/>
      <c r="DS269" s="49"/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81"/>
      <c r="EE269" s="81"/>
      <c r="EF269" s="81"/>
      <c r="EG269" s="81"/>
      <c r="EH269" s="81"/>
      <c r="EI269" s="81"/>
      <c r="EJ269" s="81"/>
      <c r="EK269" s="81"/>
      <c r="EL269" s="81"/>
      <c r="EM269" s="81"/>
      <c r="EN269" s="81"/>
      <c r="EO269" s="81"/>
      <c r="EP269" s="81"/>
      <c r="EQ269" s="81"/>
      <c r="ER269" s="81"/>
      <c r="ES269" s="81"/>
      <c r="ET269" s="81"/>
      <c r="EU269" s="81"/>
      <c r="EV269" s="81"/>
      <c r="EW269" s="81"/>
      <c r="EX269" s="81"/>
      <c r="EY269" s="81"/>
      <c r="EZ269" s="81"/>
      <c r="FA269" s="81"/>
      <c r="FB269" s="81"/>
      <c r="FC269" s="81"/>
      <c r="FD269" s="81"/>
      <c r="FE269" s="81"/>
      <c r="FF269" s="81"/>
      <c r="FG269" s="81"/>
      <c r="FH269" s="81"/>
    </row>
    <row r="270" spans="1:164">
      <c r="S270" s="82"/>
      <c r="T270" s="83"/>
      <c r="U270" s="84"/>
      <c r="V270" s="83"/>
      <c r="W270" s="84"/>
      <c r="X270" s="83"/>
      <c r="Y270" s="84"/>
      <c r="Z270" s="85"/>
      <c r="AA270" s="85"/>
      <c r="AB270" s="85"/>
      <c r="AC270" s="8"/>
      <c r="AD270" s="18"/>
      <c r="AE270" s="18"/>
      <c r="AF270" s="18"/>
      <c r="AG270" s="18"/>
      <c r="AH270" s="18"/>
      <c r="AI270" s="18"/>
      <c r="AJ270" s="18"/>
      <c r="AK270" s="18"/>
      <c r="AL270" s="18"/>
      <c r="AM270" s="34"/>
      <c r="AN270" s="34"/>
      <c r="AO270" s="34"/>
      <c r="AP270" s="19"/>
      <c r="AQ270" s="19"/>
      <c r="AR270" s="19"/>
      <c r="AS270" s="48"/>
      <c r="BN270" s="49"/>
      <c r="BO270" s="49"/>
      <c r="BP270" s="49"/>
      <c r="BQ270" s="50"/>
      <c r="BR270" s="50"/>
      <c r="BS270" s="50"/>
      <c r="BT270" s="50"/>
      <c r="BU270" s="50"/>
      <c r="BV270" s="50"/>
      <c r="BW270" s="50"/>
      <c r="BX270" s="51"/>
      <c r="BY270" s="50"/>
      <c r="BZ270" s="50"/>
      <c r="CA270" s="54"/>
      <c r="CB270" s="54"/>
      <c r="CC270" s="54"/>
      <c r="CD270" s="54"/>
      <c r="CE270" s="54"/>
      <c r="CF270" s="54"/>
      <c r="CG270" s="54"/>
      <c r="CH270" s="51"/>
      <c r="CI270" s="50"/>
      <c r="CJ270" s="50"/>
      <c r="CK270" s="49"/>
      <c r="CL270" s="49"/>
      <c r="CM270" s="49"/>
      <c r="CN270" s="66"/>
      <c r="CO270" s="66"/>
      <c r="CP270" s="66"/>
      <c r="CQ270" s="66"/>
      <c r="CR270" s="66"/>
      <c r="CS270" s="66"/>
      <c r="CT270" s="66"/>
      <c r="CU270" s="49"/>
      <c r="CV270" s="49"/>
      <c r="CW270" s="49"/>
      <c r="CX270" s="49"/>
      <c r="CY270" s="49"/>
      <c r="CZ270" s="49"/>
      <c r="DA270" s="49"/>
      <c r="DB270" s="49"/>
      <c r="DC270" s="56"/>
      <c r="DD270" s="57"/>
      <c r="DE270" s="57"/>
      <c r="DF270" s="57"/>
      <c r="DG270" s="57"/>
      <c r="DH270" s="57"/>
      <c r="DI270" s="57"/>
      <c r="DJ270" s="58"/>
      <c r="DK270" s="54"/>
      <c r="DL270" s="56"/>
      <c r="DM270" s="49"/>
      <c r="DN270" s="49"/>
      <c r="DO270" s="49"/>
      <c r="DP270" s="56"/>
      <c r="DQ270" s="56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81"/>
      <c r="EE270" s="81"/>
      <c r="EF270" s="81"/>
      <c r="EG270" s="81"/>
      <c r="EH270" s="81"/>
      <c r="EI270" s="81"/>
      <c r="EJ270" s="81"/>
      <c r="EK270" s="81"/>
      <c r="EL270" s="81"/>
      <c r="EM270" s="81"/>
      <c r="EN270" s="81"/>
      <c r="EO270" s="81"/>
      <c r="EP270" s="81"/>
      <c r="EQ270" s="81"/>
      <c r="ER270" s="81"/>
      <c r="ES270" s="81"/>
      <c r="ET270" s="81"/>
      <c r="EU270" s="81"/>
      <c r="EV270" s="81"/>
      <c r="EW270" s="81"/>
      <c r="EX270" s="81"/>
      <c r="EY270" s="81"/>
      <c r="EZ270" s="81"/>
      <c r="FA270" s="81"/>
      <c r="FB270" s="81"/>
      <c r="FC270" s="81"/>
      <c r="FD270" s="81"/>
      <c r="FE270" s="81"/>
      <c r="FF270" s="81"/>
      <c r="FG270" s="81"/>
      <c r="FH270" s="81"/>
    </row>
    <row r="271" spans="1:164">
      <c r="S271" s="82"/>
      <c r="T271" s="83"/>
      <c r="U271" s="84"/>
      <c r="V271" s="83"/>
      <c r="W271" s="84"/>
      <c r="X271" s="83"/>
      <c r="Y271" s="84"/>
      <c r="Z271" s="85"/>
      <c r="AA271" s="85"/>
      <c r="AB271" s="85"/>
      <c r="AC271" s="8"/>
      <c r="AD271" s="18"/>
      <c r="AE271" s="18"/>
      <c r="AF271" s="18"/>
      <c r="AG271" s="18"/>
      <c r="AH271" s="18"/>
      <c r="AI271" s="18"/>
      <c r="AJ271" s="18"/>
      <c r="AK271" s="18"/>
      <c r="AL271" s="18"/>
      <c r="AM271" s="34"/>
      <c r="AN271" s="34"/>
      <c r="AO271" s="34"/>
      <c r="AP271" s="19"/>
      <c r="AQ271" s="19"/>
      <c r="AR271" s="19"/>
      <c r="AS271" s="48"/>
      <c r="BN271" s="49"/>
      <c r="BO271" s="49"/>
      <c r="BP271" s="49"/>
      <c r="BQ271" s="50"/>
      <c r="BR271" s="50"/>
      <c r="BS271" s="50"/>
      <c r="BT271" s="50"/>
      <c r="BU271" s="50"/>
      <c r="BV271" s="50"/>
      <c r="BW271" s="50"/>
      <c r="BX271" s="51"/>
      <c r="BY271" s="50"/>
      <c r="BZ271" s="50"/>
      <c r="CA271" s="54"/>
      <c r="CB271" s="54"/>
      <c r="CC271" s="54"/>
      <c r="CD271" s="54"/>
      <c r="CE271" s="54"/>
      <c r="CF271" s="54"/>
      <c r="CG271" s="54"/>
      <c r="CH271" s="51"/>
      <c r="CI271" s="50"/>
      <c r="CJ271" s="50"/>
      <c r="CK271" s="49"/>
      <c r="CL271" s="49"/>
      <c r="CM271" s="49"/>
      <c r="CN271" s="66"/>
      <c r="CO271" s="66"/>
      <c r="CP271" s="66"/>
      <c r="CQ271" s="66"/>
      <c r="CR271" s="66"/>
      <c r="CS271" s="66"/>
      <c r="CT271" s="66"/>
      <c r="CU271" s="49"/>
      <c r="CV271" s="49"/>
      <c r="CW271" s="49"/>
      <c r="CX271" s="49"/>
      <c r="CY271" s="49"/>
      <c r="CZ271" s="49"/>
      <c r="DA271" s="49"/>
      <c r="DB271" s="49"/>
      <c r="DC271" s="56"/>
      <c r="DD271" s="57"/>
      <c r="DE271" s="57"/>
      <c r="DF271" s="57"/>
      <c r="DG271" s="57"/>
      <c r="DH271" s="57"/>
      <c r="DI271" s="57"/>
      <c r="DJ271" s="58"/>
      <c r="DK271" s="54"/>
      <c r="DL271" s="56"/>
      <c r="DM271" s="49"/>
      <c r="DN271" s="49"/>
      <c r="DO271" s="49"/>
      <c r="DP271" s="56"/>
      <c r="DQ271" s="56"/>
      <c r="DR271" s="49"/>
      <c r="DS271" s="49"/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81"/>
      <c r="EE271" s="81"/>
      <c r="EF271" s="81"/>
      <c r="EG271" s="81"/>
      <c r="EH271" s="81"/>
      <c r="EI271" s="81"/>
      <c r="EJ271" s="81"/>
      <c r="EK271" s="81"/>
      <c r="EL271" s="81"/>
      <c r="EM271" s="81"/>
      <c r="EN271" s="81"/>
      <c r="EO271" s="81"/>
      <c r="EP271" s="81"/>
      <c r="EQ271" s="81"/>
      <c r="ER271" s="81"/>
      <c r="ES271" s="81"/>
      <c r="ET271" s="81"/>
      <c r="EU271" s="81"/>
      <c r="EV271" s="81"/>
      <c r="EW271" s="81"/>
      <c r="EX271" s="81"/>
      <c r="EY271" s="81"/>
      <c r="EZ271" s="81"/>
      <c r="FA271" s="81"/>
      <c r="FB271" s="81"/>
      <c r="FC271" s="81"/>
      <c r="FD271" s="81"/>
      <c r="FE271" s="81"/>
      <c r="FF271" s="81"/>
      <c r="FG271" s="81"/>
      <c r="FH271" s="81"/>
    </row>
    <row r="272" spans="1:164">
      <c r="S272" s="82"/>
      <c r="T272" s="83"/>
      <c r="U272" s="84"/>
      <c r="V272" s="83"/>
      <c r="W272" s="84"/>
      <c r="X272" s="83"/>
      <c r="Y272" s="84"/>
      <c r="Z272" s="85"/>
      <c r="AA272" s="85"/>
      <c r="AB272" s="85"/>
      <c r="AC272" s="8"/>
      <c r="AD272" s="18"/>
      <c r="AE272" s="18"/>
      <c r="AF272" s="18"/>
      <c r="AG272" s="18"/>
      <c r="AH272" s="18"/>
      <c r="AI272" s="18"/>
      <c r="AJ272" s="18"/>
      <c r="AK272" s="18"/>
      <c r="AL272" s="18"/>
      <c r="AM272" s="34"/>
      <c r="AN272" s="34"/>
      <c r="AO272" s="34"/>
      <c r="AP272" s="19"/>
      <c r="AQ272" s="19"/>
      <c r="AR272" s="19"/>
      <c r="AS272" s="48"/>
      <c r="BN272" s="49"/>
      <c r="BO272" s="49"/>
      <c r="BP272" s="49"/>
      <c r="BQ272" s="50"/>
      <c r="BR272" s="50"/>
      <c r="BS272" s="50"/>
      <c r="BT272" s="50"/>
      <c r="BU272" s="50"/>
      <c r="BV272" s="50"/>
      <c r="BW272" s="50"/>
      <c r="BX272" s="51"/>
      <c r="BY272" s="50"/>
      <c r="BZ272" s="50"/>
      <c r="CA272" s="54"/>
      <c r="CB272" s="54"/>
      <c r="CC272" s="54"/>
      <c r="CD272" s="54"/>
      <c r="CE272" s="54"/>
      <c r="CF272" s="54"/>
      <c r="CG272" s="54"/>
      <c r="CH272" s="51"/>
      <c r="CI272" s="50"/>
      <c r="CJ272" s="50"/>
      <c r="CK272" s="49"/>
      <c r="CL272" s="49"/>
      <c r="CM272" s="49"/>
      <c r="CN272" s="66"/>
      <c r="CO272" s="66"/>
      <c r="CP272" s="66"/>
      <c r="CQ272" s="66"/>
      <c r="CR272" s="66"/>
      <c r="CS272" s="66"/>
      <c r="CT272" s="66"/>
      <c r="CU272" s="49"/>
      <c r="CV272" s="49"/>
      <c r="CW272" s="49"/>
      <c r="CX272" s="49"/>
      <c r="CY272" s="49"/>
      <c r="CZ272" s="49"/>
      <c r="DA272" s="49"/>
      <c r="DB272" s="49"/>
      <c r="DC272" s="56"/>
      <c r="DD272" s="57"/>
      <c r="DE272" s="57"/>
      <c r="DF272" s="57"/>
      <c r="DG272" s="57"/>
      <c r="DH272" s="57"/>
      <c r="DI272" s="57"/>
      <c r="DJ272" s="58"/>
      <c r="DK272" s="54"/>
      <c r="DL272" s="56"/>
      <c r="DM272" s="49"/>
      <c r="DN272" s="49"/>
      <c r="DO272" s="49"/>
      <c r="DP272" s="56"/>
      <c r="DQ272" s="56"/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81"/>
      <c r="EE272" s="81"/>
      <c r="EF272" s="81"/>
      <c r="EG272" s="81"/>
      <c r="EH272" s="81"/>
      <c r="EI272" s="81"/>
      <c r="EJ272" s="81"/>
      <c r="EK272" s="81"/>
      <c r="EL272" s="81"/>
      <c r="EM272" s="81"/>
      <c r="EN272" s="81"/>
      <c r="EO272" s="81"/>
      <c r="EP272" s="81"/>
      <c r="EQ272" s="81"/>
      <c r="ER272" s="81"/>
      <c r="ES272" s="81"/>
      <c r="ET272" s="81"/>
      <c r="EU272" s="81"/>
      <c r="EV272" s="81"/>
      <c r="EW272" s="81"/>
      <c r="EX272" s="81"/>
      <c r="EY272" s="81"/>
      <c r="EZ272" s="81"/>
      <c r="FA272" s="81"/>
      <c r="FB272" s="81"/>
      <c r="FC272" s="81"/>
      <c r="FD272" s="81"/>
      <c r="FE272" s="81"/>
      <c r="FF272" s="81"/>
      <c r="FG272" s="81"/>
      <c r="FH272" s="81"/>
    </row>
    <row r="273" spans="19:164">
      <c r="S273" s="82"/>
      <c r="T273" s="83"/>
      <c r="U273" s="84"/>
      <c r="V273" s="83"/>
      <c r="W273" s="84"/>
      <c r="X273" s="83"/>
      <c r="Y273" s="84"/>
      <c r="Z273" s="85"/>
      <c r="AA273" s="85"/>
      <c r="AB273" s="85"/>
      <c r="AC273" s="8"/>
      <c r="AD273" s="18"/>
      <c r="AE273" s="18"/>
      <c r="AF273" s="18"/>
      <c r="AG273" s="18"/>
      <c r="AH273" s="18"/>
      <c r="AI273" s="18"/>
      <c r="AJ273" s="18"/>
      <c r="AK273" s="18"/>
      <c r="AL273" s="18"/>
      <c r="AM273" s="34"/>
      <c r="AN273" s="34"/>
      <c r="AO273" s="34"/>
      <c r="AP273" s="19"/>
      <c r="AQ273" s="19"/>
      <c r="AR273" s="19"/>
      <c r="AS273" s="48"/>
      <c r="BN273" s="49"/>
      <c r="BO273" s="49"/>
      <c r="BP273" s="49"/>
      <c r="BQ273" s="50"/>
      <c r="BR273" s="50"/>
      <c r="BS273" s="50"/>
      <c r="BT273" s="50"/>
      <c r="BU273" s="50"/>
      <c r="BV273" s="50"/>
      <c r="BW273" s="50"/>
      <c r="BX273" s="51"/>
      <c r="BY273" s="50"/>
      <c r="BZ273" s="50"/>
      <c r="CA273" s="54"/>
      <c r="CB273" s="54"/>
      <c r="CC273" s="54"/>
      <c r="CD273" s="54"/>
      <c r="CE273" s="54"/>
      <c r="CF273" s="54"/>
      <c r="CG273" s="54"/>
      <c r="CH273" s="51"/>
      <c r="CI273" s="50"/>
      <c r="CJ273" s="50"/>
      <c r="CK273" s="49"/>
      <c r="CL273" s="49"/>
      <c r="CM273" s="49"/>
      <c r="CN273" s="66"/>
      <c r="CO273" s="66"/>
      <c r="CP273" s="66"/>
      <c r="CQ273" s="66"/>
      <c r="CR273" s="66"/>
      <c r="CS273" s="66"/>
      <c r="CT273" s="66"/>
      <c r="CU273" s="49"/>
      <c r="CV273" s="49"/>
      <c r="CW273" s="49"/>
      <c r="CX273" s="49"/>
      <c r="CY273" s="49"/>
      <c r="CZ273" s="49"/>
      <c r="DA273" s="49"/>
      <c r="DB273" s="49"/>
      <c r="DC273" s="56"/>
      <c r="DD273" s="57"/>
      <c r="DE273" s="57"/>
      <c r="DF273" s="57"/>
      <c r="DG273" s="57"/>
      <c r="DH273" s="57"/>
      <c r="DI273" s="57"/>
      <c r="DJ273" s="58"/>
      <c r="DK273" s="54"/>
      <c r="DL273" s="56"/>
      <c r="DM273" s="49"/>
      <c r="DN273" s="49"/>
      <c r="DO273" s="49"/>
      <c r="DP273" s="56"/>
      <c r="DQ273" s="56"/>
      <c r="DR273" s="49"/>
      <c r="DS273" s="49"/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81"/>
      <c r="EE273" s="81"/>
      <c r="EF273" s="81"/>
      <c r="EG273" s="81"/>
      <c r="EH273" s="81"/>
      <c r="EI273" s="81"/>
      <c r="EJ273" s="81"/>
      <c r="EK273" s="81"/>
      <c r="EL273" s="81"/>
      <c r="EM273" s="81"/>
      <c r="EN273" s="81"/>
      <c r="EO273" s="81"/>
      <c r="EP273" s="81"/>
      <c r="EQ273" s="81"/>
      <c r="ER273" s="81"/>
      <c r="ES273" s="81"/>
      <c r="ET273" s="81"/>
      <c r="EU273" s="81"/>
      <c r="EV273" s="81"/>
      <c r="EW273" s="81"/>
      <c r="EX273" s="81"/>
      <c r="EY273" s="81"/>
      <c r="EZ273" s="81"/>
      <c r="FA273" s="81"/>
      <c r="FB273" s="81"/>
      <c r="FC273" s="81"/>
      <c r="FD273" s="81"/>
      <c r="FE273" s="81"/>
      <c r="FF273" s="81"/>
      <c r="FG273" s="81"/>
      <c r="FH273" s="81"/>
    </row>
    <row r="274" spans="19:164">
      <c r="S274" s="82"/>
      <c r="T274" s="83"/>
      <c r="U274" s="84"/>
      <c r="V274" s="83"/>
      <c r="W274" s="84"/>
      <c r="X274" s="83"/>
      <c r="Y274" s="84"/>
      <c r="Z274" s="85"/>
      <c r="AA274" s="85"/>
      <c r="AB274" s="85"/>
      <c r="AC274" s="8"/>
      <c r="AD274" s="18"/>
      <c r="AE274" s="18"/>
      <c r="AF274" s="18"/>
      <c r="AG274" s="18"/>
      <c r="AH274" s="18"/>
      <c r="AI274" s="18"/>
      <c r="AJ274" s="18"/>
      <c r="AK274" s="18"/>
      <c r="AL274" s="18"/>
      <c r="AM274" s="34"/>
      <c r="AN274" s="34"/>
      <c r="AO274" s="34"/>
      <c r="AP274" s="19"/>
      <c r="AQ274" s="19"/>
      <c r="AR274" s="19"/>
      <c r="AS274" s="48"/>
      <c r="BN274" s="49"/>
      <c r="BO274" s="49"/>
      <c r="BP274" s="49"/>
      <c r="BQ274" s="50"/>
      <c r="BR274" s="50"/>
      <c r="BS274" s="50"/>
      <c r="BT274" s="50"/>
      <c r="BU274" s="50"/>
      <c r="BV274" s="50"/>
      <c r="BW274" s="50"/>
      <c r="BX274" s="51"/>
      <c r="BY274" s="50"/>
      <c r="BZ274" s="50"/>
      <c r="CA274" s="54"/>
      <c r="CB274" s="54"/>
      <c r="CC274" s="54"/>
      <c r="CD274" s="54"/>
      <c r="CE274" s="54"/>
      <c r="CF274" s="54"/>
      <c r="CG274" s="54"/>
      <c r="CH274" s="51"/>
      <c r="CI274" s="50"/>
      <c r="CJ274" s="50"/>
      <c r="CK274" s="49"/>
      <c r="CL274" s="49"/>
      <c r="CM274" s="49"/>
      <c r="CN274" s="66"/>
      <c r="CO274" s="66"/>
      <c r="CP274" s="66"/>
      <c r="CQ274" s="66"/>
      <c r="CR274" s="66"/>
      <c r="CS274" s="66"/>
      <c r="CT274" s="66"/>
      <c r="CU274" s="49"/>
      <c r="CV274" s="49"/>
      <c r="CW274" s="49"/>
      <c r="CX274" s="49"/>
      <c r="CY274" s="49"/>
      <c r="CZ274" s="49"/>
      <c r="DA274" s="49"/>
      <c r="DB274" s="49"/>
      <c r="DC274" s="56"/>
      <c r="DD274" s="57"/>
      <c r="DE274" s="57"/>
      <c r="DF274" s="57"/>
      <c r="DG274" s="57"/>
      <c r="DH274" s="57"/>
      <c r="DI274" s="57"/>
      <c r="DJ274" s="58"/>
      <c r="DK274" s="54"/>
      <c r="DL274" s="56"/>
      <c r="DM274" s="49"/>
      <c r="DN274" s="49"/>
      <c r="DO274" s="49"/>
      <c r="DP274" s="56"/>
      <c r="DQ274" s="56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81"/>
      <c r="EE274" s="81"/>
      <c r="EF274" s="81"/>
      <c r="EG274" s="81"/>
      <c r="EH274" s="81"/>
      <c r="EI274" s="81"/>
      <c r="EJ274" s="81"/>
      <c r="EK274" s="81"/>
      <c r="EL274" s="81"/>
      <c r="EM274" s="81"/>
      <c r="EN274" s="81"/>
      <c r="EO274" s="81"/>
      <c r="EP274" s="81"/>
      <c r="EQ274" s="81"/>
      <c r="ER274" s="81"/>
      <c r="ES274" s="81"/>
      <c r="ET274" s="81"/>
      <c r="EU274" s="81"/>
      <c r="EV274" s="81"/>
      <c r="EW274" s="81"/>
      <c r="EX274" s="81"/>
      <c r="EY274" s="81"/>
      <c r="EZ274" s="81"/>
      <c r="FA274" s="81"/>
      <c r="FB274" s="81"/>
      <c r="FC274" s="81"/>
      <c r="FD274" s="81"/>
      <c r="FE274" s="81"/>
      <c r="FF274" s="81"/>
      <c r="FG274" s="81"/>
      <c r="FH274" s="81"/>
    </row>
    <row r="275" spans="19:164">
      <c r="S275" s="82"/>
      <c r="T275" s="83"/>
      <c r="U275" s="84"/>
      <c r="V275" s="83"/>
      <c r="W275" s="84"/>
      <c r="X275" s="83"/>
      <c r="Y275" s="84"/>
      <c r="Z275" s="85"/>
      <c r="AA275" s="85"/>
      <c r="AB275" s="85"/>
      <c r="AC275" s="8"/>
      <c r="AD275" s="18"/>
      <c r="AE275" s="18"/>
      <c r="AF275" s="18"/>
      <c r="AG275" s="18"/>
      <c r="AH275" s="18"/>
      <c r="AI275" s="18"/>
      <c r="AJ275" s="18"/>
      <c r="AK275" s="18"/>
      <c r="AL275" s="18"/>
      <c r="AM275" s="34"/>
      <c r="AN275" s="34"/>
      <c r="AO275" s="34"/>
      <c r="AP275" s="19"/>
      <c r="AQ275" s="19"/>
      <c r="AR275" s="19"/>
      <c r="AS275" s="48"/>
      <c r="BN275" s="49"/>
      <c r="BO275" s="49"/>
      <c r="BP275" s="49"/>
      <c r="BQ275" s="50"/>
      <c r="BR275" s="50"/>
      <c r="BS275" s="50"/>
      <c r="BT275" s="50"/>
      <c r="BU275" s="50"/>
      <c r="BV275" s="50"/>
      <c r="BW275" s="50"/>
      <c r="BX275" s="51"/>
      <c r="BY275" s="50"/>
      <c r="BZ275" s="50"/>
      <c r="CA275" s="54"/>
      <c r="CB275" s="54"/>
      <c r="CC275" s="54"/>
      <c r="CD275" s="54"/>
      <c r="CE275" s="54"/>
      <c r="CF275" s="54"/>
      <c r="CG275" s="54"/>
      <c r="CH275" s="51"/>
      <c r="CI275" s="50"/>
      <c r="CJ275" s="50"/>
      <c r="CK275" s="49"/>
      <c r="CL275" s="49"/>
      <c r="CM275" s="49"/>
      <c r="CN275" s="66"/>
      <c r="CO275" s="66"/>
      <c r="CP275" s="66"/>
      <c r="CQ275" s="66"/>
      <c r="CR275" s="66"/>
      <c r="CS275" s="66"/>
      <c r="CT275" s="66"/>
      <c r="CU275" s="49"/>
      <c r="CV275" s="49"/>
      <c r="CW275" s="49"/>
      <c r="CX275" s="49"/>
      <c r="CY275" s="49"/>
      <c r="CZ275" s="49"/>
      <c r="DA275" s="49"/>
      <c r="DB275" s="49"/>
      <c r="DC275" s="56"/>
      <c r="DD275" s="57"/>
      <c r="DE275" s="57"/>
      <c r="DF275" s="57"/>
      <c r="DG275" s="57"/>
      <c r="DH275" s="57"/>
      <c r="DI275" s="57"/>
      <c r="DJ275" s="58"/>
      <c r="DK275" s="54"/>
      <c r="DL275" s="56"/>
      <c r="DM275" s="49"/>
      <c r="DN275" s="49"/>
      <c r="DO275" s="49"/>
      <c r="DP275" s="56"/>
      <c r="DQ275" s="56"/>
      <c r="DR275" s="49"/>
      <c r="DS275" s="49"/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81"/>
      <c r="EE275" s="81"/>
      <c r="EF275" s="81"/>
      <c r="EG275" s="81"/>
      <c r="EH275" s="81"/>
      <c r="EI275" s="81"/>
      <c r="EJ275" s="81"/>
      <c r="EK275" s="81"/>
      <c r="EL275" s="81"/>
      <c r="EM275" s="81"/>
      <c r="EN275" s="81"/>
      <c r="EO275" s="81"/>
      <c r="EP275" s="81"/>
      <c r="EQ275" s="81"/>
      <c r="ER275" s="81"/>
      <c r="ES275" s="81"/>
      <c r="ET275" s="81"/>
      <c r="EU275" s="81"/>
      <c r="EV275" s="81"/>
      <c r="EW275" s="81"/>
      <c r="EX275" s="81"/>
      <c r="EY275" s="81"/>
      <c r="EZ275" s="81"/>
      <c r="FA275" s="81"/>
      <c r="FB275" s="81"/>
      <c r="FC275" s="81"/>
      <c r="FD275" s="81"/>
      <c r="FE275" s="81"/>
      <c r="FF275" s="81"/>
      <c r="FG275" s="81"/>
      <c r="FH275" s="81"/>
    </row>
    <row r="276" spans="19:164">
      <c r="S276" s="82"/>
      <c r="T276" s="83"/>
      <c r="U276" s="84"/>
      <c r="V276" s="83"/>
      <c r="W276" s="84"/>
      <c r="X276" s="83"/>
      <c r="Y276" s="84"/>
      <c r="Z276" s="85"/>
      <c r="AA276" s="85"/>
      <c r="AB276" s="85"/>
      <c r="AC276" s="8"/>
      <c r="AD276" s="18"/>
      <c r="AE276" s="18"/>
      <c r="AF276" s="18"/>
      <c r="AG276" s="18"/>
      <c r="AH276" s="18"/>
      <c r="AI276" s="18"/>
      <c r="AJ276" s="18"/>
      <c r="AK276" s="18"/>
      <c r="AL276" s="18"/>
      <c r="AM276" s="34"/>
      <c r="AN276" s="34"/>
      <c r="AO276" s="34"/>
      <c r="AP276" s="19"/>
      <c r="AQ276" s="19"/>
      <c r="AR276" s="19"/>
      <c r="AS276" s="48"/>
      <c r="BN276" s="49"/>
      <c r="BO276" s="49"/>
      <c r="BP276" s="49"/>
      <c r="BQ276" s="50"/>
      <c r="BR276" s="50"/>
      <c r="BS276" s="50"/>
      <c r="BT276" s="50"/>
      <c r="BU276" s="50"/>
      <c r="BV276" s="50"/>
      <c r="BW276" s="50"/>
      <c r="BX276" s="51"/>
      <c r="BY276" s="50"/>
      <c r="BZ276" s="50"/>
      <c r="CA276" s="54"/>
      <c r="CB276" s="54"/>
      <c r="CC276" s="54"/>
      <c r="CD276" s="54"/>
      <c r="CE276" s="54"/>
      <c r="CF276" s="54"/>
      <c r="CG276" s="54"/>
      <c r="CH276" s="51"/>
      <c r="CI276" s="50"/>
      <c r="CJ276" s="50"/>
      <c r="CK276" s="49"/>
      <c r="CL276" s="49"/>
      <c r="CM276" s="49"/>
      <c r="CN276" s="66"/>
      <c r="CO276" s="66"/>
      <c r="CP276" s="66"/>
      <c r="CQ276" s="66"/>
      <c r="CR276" s="66"/>
      <c r="CS276" s="66"/>
      <c r="CT276" s="66"/>
      <c r="CU276" s="49"/>
      <c r="CV276" s="49"/>
      <c r="CW276" s="49"/>
      <c r="CX276" s="49"/>
      <c r="CY276" s="49"/>
      <c r="CZ276" s="49"/>
      <c r="DA276" s="49"/>
      <c r="DB276" s="49"/>
      <c r="DC276" s="56"/>
      <c r="DD276" s="57"/>
      <c r="DE276" s="57"/>
      <c r="DF276" s="57"/>
      <c r="DG276" s="57"/>
      <c r="DH276" s="57"/>
      <c r="DI276" s="57"/>
      <c r="DJ276" s="58"/>
      <c r="DK276" s="54"/>
      <c r="DL276" s="56"/>
      <c r="DM276" s="49"/>
      <c r="DN276" s="49"/>
      <c r="DO276" s="49"/>
      <c r="DP276" s="56"/>
      <c r="DQ276" s="56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81"/>
      <c r="EE276" s="81"/>
      <c r="EF276" s="81"/>
      <c r="EG276" s="81"/>
      <c r="EH276" s="81"/>
      <c r="EI276" s="81"/>
      <c r="EJ276" s="81"/>
      <c r="EK276" s="81"/>
      <c r="EL276" s="81"/>
      <c r="EM276" s="81"/>
      <c r="EN276" s="81"/>
      <c r="EO276" s="81"/>
      <c r="EP276" s="81"/>
      <c r="EQ276" s="81"/>
      <c r="ER276" s="81"/>
      <c r="ES276" s="81"/>
      <c r="ET276" s="81"/>
      <c r="EU276" s="81"/>
      <c r="EV276" s="81"/>
      <c r="EW276" s="81"/>
      <c r="EX276" s="81"/>
      <c r="EY276" s="81"/>
      <c r="EZ276" s="81"/>
      <c r="FA276" s="81"/>
      <c r="FB276" s="81"/>
      <c r="FC276" s="81"/>
      <c r="FD276" s="81"/>
      <c r="FE276" s="81"/>
      <c r="FF276" s="81"/>
      <c r="FG276" s="81"/>
      <c r="FH276" s="81"/>
    </row>
    <row r="277" spans="19:164">
      <c r="S277" s="82"/>
      <c r="T277" s="83"/>
      <c r="U277" s="84"/>
      <c r="V277" s="83"/>
      <c r="W277" s="84"/>
      <c r="X277" s="83"/>
      <c r="Y277" s="84"/>
      <c r="Z277" s="85"/>
      <c r="AA277" s="85"/>
      <c r="AB277" s="85"/>
      <c r="AC277" s="8"/>
      <c r="AD277" s="18"/>
      <c r="AE277" s="18"/>
      <c r="AF277" s="18"/>
      <c r="AG277" s="18"/>
      <c r="AH277" s="18"/>
      <c r="AI277" s="18"/>
      <c r="AJ277" s="18"/>
      <c r="AK277" s="18"/>
      <c r="AL277" s="18"/>
      <c r="AM277" s="34"/>
      <c r="AN277" s="34"/>
      <c r="AO277" s="34"/>
      <c r="AP277" s="19"/>
      <c r="AQ277" s="19"/>
      <c r="AR277" s="19"/>
      <c r="AS277" s="48"/>
      <c r="BN277" s="49"/>
      <c r="BO277" s="49"/>
      <c r="BP277" s="49"/>
      <c r="BQ277" s="50"/>
      <c r="BR277" s="50"/>
      <c r="BS277" s="50"/>
      <c r="BT277" s="50"/>
      <c r="BU277" s="50"/>
      <c r="BV277" s="50"/>
      <c r="BW277" s="50"/>
      <c r="BX277" s="51"/>
      <c r="BY277" s="50"/>
      <c r="BZ277" s="50"/>
      <c r="CA277" s="54"/>
      <c r="CB277" s="54"/>
      <c r="CC277" s="54"/>
      <c r="CD277" s="54"/>
      <c r="CE277" s="54"/>
      <c r="CF277" s="54"/>
      <c r="CG277" s="54"/>
      <c r="CH277" s="51"/>
      <c r="CI277" s="50"/>
      <c r="CJ277" s="50"/>
      <c r="CK277" s="49"/>
      <c r="CL277" s="49"/>
      <c r="CM277" s="49"/>
      <c r="CN277" s="66"/>
      <c r="CO277" s="66"/>
      <c r="CP277" s="66"/>
      <c r="CQ277" s="66"/>
      <c r="CR277" s="66"/>
      <c r="CS277" s="66"/>
      <c r="CT277" s="66"/>
      <c r="CU277" s="49"/>
      <c r="CV277" s="49"/>
      <c r="CW277" s="49"/>
      <c r="CX277" s="49"/>
      <c r="CY277" s="49"/>
      <c r="CZ277" s="49"/>
      <c r="DA277" s="49"/>
      <c r="DB277" s="49"/>
      <c r="DC277" s="56"/>
      <c r="DD277" s="57"/>
      <c r="DE277" s="57"/>
      <c r="DF277" s="57"/>
      <c r="DG277" s="57"/>
      <c r="DH277" s="57"/>
      <c r="DI277" s="57"/>
      <c r="DJ277" s="58"/>
      <c r="DK277" s="54"/>
      <c r="DL277" s="56"/>
      <c r="DM277" s="49"/>
      <c r="DN277" s="49"/>
      <c r="DO277" s="49"/>
      <c r="DP277" s="56"/>
      <c r="DQ277" s="56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81"/>
      <c r="EE277" s="81"/>
      <c r="EF277" s="81"/>
      <c r="EG277" s="81"/>
      <c r="EH277" s="81"/>
      <c r="EI277" s="81"/>
      <c r="EJ277" s="81"/>
      <c r="EK277" s="81"/>
      <c r="EL277" s="81"/>
      <c r="EM277" s="81"/>
      <c r="EN277" s="81"/>
      <c r="EO277" s="81"/>
      <c r="EP277" s="81"/>
      <c r="EQ277" s="81"/>
      <c r="ER277" s="81"/>
      <c r="ES277" s="81"/>
      <c r="ET277" s="81"/>
      <c r="EU277" s="81"/>
      <c r="EV277" s="81"/>
      <c r="EW277" s="81"/>
      <c r="EX277" s="81"/>
      <c r="EY277" s="81"/>
      <c r="EZ277" s="81"/>
      <c r="FA277" s="81"/>
      <c r="FB277" s="81"/>
      <c r="FC277" s="81"/>
      <c r="FD277" s="81"/>
      <c r="FE277" s="81"/>
      <c r="FF277" s="81"/>
      <c r="FG277" s="81"/>
      <c r="FH277" s="81"/>
    </row>
    <row r="278" spans="19:164">
      <c r="S278" s="82"/>
      <c r="T278" s="83"/>
      <c r="U278" s="84"/>
      <c r="V278" s="83"/>
      <c r="W278" s="84"/>
      <c r="X278" s="83"/>
      <c r="Y278" s="84"/>
      <c r="Z278" s="85"/>
      <c r="AA278" s="85"/>
      <c r="AB278" s="85"/>
      <c r="AC278" s="8"/>
      <c r="AD278" s="18"/>
      <c r="AE278" s="18"/>
      <c r="AF278" s="18"/>
      <c r="AG278" s="18"/>
      <c r="AH278" s="18"/>
      <c r="AI278" s="18"/>
      <c r="AJ278" s="18"/>
      <c r="AK278" s="18"/>
      <c r="AL278" s="18"/>
      <c r="AM278" s="34"/>
      <c r="AN278" s="34"/>
      <c r="AO278" s="34"/>
      <c r="AP278" s="19"/>
      <c r="AQ278" s="19"/>
      <c r="AR278" s="19"/>
      <c r="AS278" s="48"/>
      <c r="BN278" s="49"/>
      <c r="BO278" s="49"/>
      <c r="BP278" s="49"/>
      <c r="BQ278" s="50"/>
      <c r="BR278" s="50"/>
      <c r="BS278" s="50"/>
      <c r="BT278" s="50"/>
      <c r="BU278" s="50"/>
      <c r="BV278" s="50"/>
      <c r="BW278" s="50"/>
      <c r="BX278" s="51"/>
      <c r="BY278" s="50"/>
      <c r="BZ278" s="50"/>
      <c r="CA278" s="54"/>
      <c r="CB278" s="54"/>
      <c r="CC278" s="54"/>
      <c r="CD278" s="54"/>
      <c r="CE278" s="54"/>
      <c r="CF278" s="54"/>
      <c r="CG278" s="54"/>
      <c r="CH278" s="51"/>
      <c r="CI278" s="50"/>
      <c r="CJ278" s="50"/>
      <c r="CK278" s="49"/>
      <c r="CL278" s="49"/>
      <c r="CM278" s="49"/>
      <c r="CN278" s="66"/>
      <c r="CO278" s="66"/>
      <c r="CP278" s="66"/>
      <c r="CQ278" s="66"/>
      <c r="CR278" s="66"/>
      <c r="CS278" s="66"/>
      <c r="CT278" s="66"/>
      <c r="CU278" s="49"/>
      <c r="CV278" s="49"/>
      <c r="CW278" s="49"/>
      <c r="CX278" s="49"/>
      <c r="CY278" s="49"/>
      <c r="CZ278" s="49"/>
      <c r="DA278" s="49"/>
      <c r="DB278" s="49"/>
      <c r="DC278" s="56"/>
      <c r="DD278" s="57"/>
      <c r="DE278" s="57"/>
      <c r="DF278" s="57"/>
      <c r="DG278" s="57"/>
      <c r="DH278" s="57"/>
      <c r="DI278" s="57"/>
      <c r="DJ278" s="58"/>
      <c r="DK278" s="54"/>
      <c r="DL278" s="56"/>
      <c r="DM278" s="49"/>
      <c r="DN278" s="49"/>
      <c r="DO278" s="49"/>
      <c r="DP278" s="56"/>
      <c r="DQ278" s="56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81"/>
      <c r="EE278" s="81"/>
      <c r="EF278" s="81"/>
      <c r="EG278" s="81"/>
      <c r="EH278" s="81"/>
      <c r="EI278" s="81"/>
      <c r="EJ278" s="81"/>
      <c r="EK278" s="81"/>
      <c r="EL278" s="81"/>
      <c r="EM278" s="81"/>
      <c r="EN278" s="81"/>
      <c r="EO278" s="81"/>
      <c r="EP278" s="81"/>
      <c r="EQ278" s="81"/>
      <c r="ER278" s="81"/>
      <c r="ES278" s="81"/>
      <c r="ET278" s="81"/>
      <c r="EU278" s="81"/>
      <c r="EV278" s="81"/>
      <c r="EW278" s="81"/>
      <c r="EX278" s="81"/>
      <c r="EY278" s="81"/>
      <c r="EZ278" s="81"/>
      <c r="FA278" s="81"/>
      <c r="FB278" s="81"/>
      <c r="FC278" s="81"/>
      <c r="FD278" s="81"/>
      <c r="FE278" s="81"/>
      <c r="FF278" s="81"/>
      <c r="FG278" s="81"/>
      <c r="FH278" s="81"/>
    </row>
    <row r="279" spans="19:164">
      <c r="S279" s="82"/>
      <c r="T279" s="83"/>
      <c r="U279" s="84"/>
      <c r="V279" s="83"/>
      <c r="W279" s="84"/>
      <c r="X279" s="83"/>
      <c r="Y279" s="84"/>
      <c r="Z279" s="85"/>
      <c r="AA279" s="85"/>
      <c r="AB279" s="85"/>
      <c r="AC279" s="8"/>
      <c r="AD279" s="18"/>
      <c r="AE279" s="18"/>
      <c r="AF279" s="18"/>
      <c r="AG279" s="18"/>
      <c r="AH279" s="18"/>
      <c r="AI279" s="18"/>
      <c r="AJ279" s="18"/>
      <c r="AK279" s="18"/>
      <c r="AL279" s="18"/>
      <c r="AM279" s="34"/>
      <c r="AN279" s="34"/>
      <c r="AO279" s="34"/>
      <c r="AP279" s="19"/>
      <c r="AQ279" s="19"/>
      <c r="AR279" s="19"/>
      <c r="AS279" s="48"/>
      <c r="BN279" s="49"/>
      <c r="BO279" s="49"/>
      <c r="BP279" s="49"/>
      <c r="BQ279" s="50"/>
      <c r="BR279" s="50"/>
      <c r="BS279" s="50"/>
      <c r="BT279" s="50"/>
      <c r="BU279" s="50"/>
      <c r="BV279" s="50"/>
      <c r="BW279" s="50"/>
      <c r="BX279" s="51"/>
      <c r="BY279" s="50"/>
      <c r="BZ279" s="50"/>
      <c r="CA279" s="54"/>
      <c r="CB279" s="54"/>
      <c r="CC279" s="54"/>
      <c r="CD279" s="54"/>
      <c r="CE279" s="54"/>
      <c r="CF279" s="54"/>
      <c r="CG279" s="54"/>
      <c r="CH279" s="51"/>
      <c r="CI279" s="50"/>
      <c r="CJ279" s="50"/>
      <c r="CK279" s="49"/>
      <c r="CL279" s="49"/>
      <c r="CM279" s="49"/>
      <c r="CN279" s="66"/>
      <c r="CO279" s="66"/>
      <c r="CP279" s="66"/>
      <c r="CQ279" s="66"/>
      <c r="CR279" s="66"/>
      <c r="CS279" s="66"/>
      <c r="CT279" s="66"/>
      <c r="CU279" s="49"/>
      <c r="CV279" s="49"/>
      <c r="CW279" s="49"/>
      <c r="CX279" s="49"/>
      <c r="CY279" s="49"/>
      <c r="CZ279" s="49"/>
      <c r="DA279" s="49"/>
      <c r="DB279" s="49"/>
      <c r="DC279" s="56"/>
      <c r="DD279" s="57"/>
      <c r="DE279" s="57"/>
      <c r="DF279" s="57"/>
      <c r="DG279" s="57"/>
      <c r="DH279" s="57"/>
      <c r="DI279" s="57"/>
      <c r="DJ279" s="58"/>
      <c r="DK279" s="54"/>
      <c r="DL279" s="56"/>
      <c r="DM279" s="49"/>
      <c r="DN279" s="49"/>
      <c r="DO279" s="49"/>
      <c r="DP279" s="56"/>
      <c r="DQ279" s="56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81"/>
      <c r="EE279" s="81"/>
      <c r="EF279" s="81"/>
      <c r="EG279" s="81"/>
      <c r="EH279" s="81"/>
      <c r="EI279" s="81"/>
      <c r="EJ279" s="81"/>
      <c r="EK279" s="81"/>
      <c r="EL279" s="81"/>
      <c r="EM279" s="81"/>
      <c r="EN279" s="81"/>
      <c r="EO279" s="81"/>
      <c r="EP279" s="81"/>
      <c r="EQ279" s="81"/>
      <c r="ER279" s="81"/>
      <c r="ES279" s="81"/>
      <c r="ET279" s="81"/>
      <c r="EU279" s="81"/>
      <c r="EV279" s="81"/>
      <c r="EW279" s="81"/>
      <c r="EX279" s="81"/>
      <c r="EY279" s="81"/>
      <c r="EZ279" s="81"/>
      <c r="FA279" s="81"/>
      <c r="FB279" s="81"/>
      <c r="FC279" s="81"/>
      <c r="FD279" s="81"/>
      <c r="FE279" s="81"/>
      <c r="FF279" s="81"/>
      <c r="FG279" s="81"/>
      <c r="FH279" s="81"/>
    </row>
    <row r="280" spans="19:164">
      <c r="S280" s="82"/>
      <c r="T280" s="83"/>
      <c r="U280" s="84"/>
      <c r="V280" s="83"/>
      <c r="W280" s="84"/>
      <c r="X280" s="83"/>
      <c r="Y280" s="84"/>
      <c r="Z280" s="85"/>
      <c r="AA280" s="85"/>
      <c r="AB280" s="85"/>
      <c r="AC280" s="8"/>
      <c r="AD280" s="18"/>
      <c r="AE280" s="18"/>
      <c r="AF280" s="18"/>
      <c r="AG280" s="18"/>
      <c r="AH280" s="18"/>
      <c r="AI280" s="18"/>
      <c r="AJ280" s="18"/>
      <c r="AK280" s="18"/>
      <c r="AL280" s="18"/>
      <c r="AM280" s="34"/>
      <c r="AN280" s="34"/>
      <c r="AO280" s="34"/>
      <c r="AP280" s="19"/>
      <c r="AQ280" s="19"/>
      <c r="AR280" s="19"/>
      <c r="AS280" s="48"/>
      <c r="BN280" s="49"/>
      <c r="BO280" s="49"/>
      <c r="BP280" s="49"/>
      <c r="BQ280" s="50"/>
      <c r="BR280" s="50"/>
      <c r="BS280" s="50"/>
      <c r="BT280" s="50"/>
      <c r="BU280" s="50"/>
      <c r="BV280" s="50"/>
      <c r="BW280" s="50"/>
      <c r="BX280" s="51"/>
      <c r="BY280" s="50"/>
      <c r="BZ280" s="50"/>
      <c r="CA280" s="54"/>
      <c r="CB280" s="54"/>
      <c r="CC280" s="54"/>
      <c r="CD280" s="54"/>
      <c r="CE280" s="54"/>
      <c r="CF280" s="54"/>
      <c r="CG280" s="54"/>
      <c r="CH280" s="51"/>
      <c r="CI280" s="50"/>
      <c r="CJ280" s="50"/>
      <c r="CK280" s="49"/>
      <c r="CL280" s="49"/>
      <c r="CM280" s="49"/>
      <c r="CN280" s="66"/>
      <c r="CO280" s="66"/>
      <c r="CP280" s="66"/>
      <c r="CQ280" s="66"/>
      <c r="CR280" s="66"/>
      <c r="CS280" s="66"/>
      <c r="CT280" s="66"/>
      <c r="CU280" s="49"/>
      <c r="CV280" s="49"/>
      <c r="CW280" s="49"/>
      <c r="CX280" s="49"/>
      <c r="CY280" s="49"/>
      <c r="CZ280" s="49"/>
      <c r="DA280" s="49"/>
      <c r="DB280" s="49"/>
      <c r="DC280" s="56"/>
      <c r="DD280" s="57"/>
      <c r="DE280" s="57"/>
      <c r="DF280" s="57"/>
      <c r="DG280" s="57"/>
      <c r="DH280" s="57"/>
      <c r="DI280" s="57"/>
      <c r="DJ280" s="58"/>
      <c r="DK280" s="54"/>
      <c r="DL280" s="56"/>
      <c r="DM280" s="49"/>
      <c r="DN280" s="49"/>
      <c r="DO280" s="49"/>
      <c r="DP280" s="56"/>
      <c r="DQ280" s="56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81"/>
      <c r="EE280" s="81"/>
      <c r="EF280" s="81"/>
      <c r="EG280" s="81"/>
      <c r="EH280" s="81"/>
      <c r="EI280" s="81"/>
      <c r="EJ280" s="81"/>
      <c r="EK280" s="81"/>
      <c r="EL280" s="81"/>
      <c r="EM280" s="81"/>
      <c r="EN280" s="81"/>
      <c r="EO280" s="81"/>
      <c r="EP280" s="81"/>
      <c r="EQ280" s="81"/>
      <c r="ER280" s="81"/>
      <c r="ES280" s="81"/>
      <c r="ET280" s="81"/>
      <c r="EU280" s="81"/>
      <c r="EV280" s="81"/>
      <c r="EW280" s="81"/>
      <c r="EX280" s="81"/>
      <c r="EY280" s="81"/>
      <c r="EZ280" s="81"/>
      <c r="FA280" s="81"/>
      <c r="FB280" s="81"/>
      <c r="FC280" s="81"/>
      <c r="FD280" s="81"/>
      <c r="FE280" s="81"/>
      <c r="FF280" s="81"/>
      <c r="FG280" s="81"/>
      <c r="FH280" s="81"/>
    </row>
    <row r="281" spans="19:164">
      <c r="S281" s="82"/>
      <c r="T281" s="83"/>
      <c r="U281" s="84"/>
      <c r="V281" s="83"/>
      <c r="W281" s="84"/>
      <c r="X281" s="83"/>
      <c r="Y281" s="84"/>
      <c r="Z281" s="85"/>
      <c r="AA281" s="85"/>
      <c r="AB281" s="85"/>
      <c r="AC281" s="8"/>
      <c r="AD281" s="18"/>
      <c r="AE281" s="18"/>
      <c r="AF281" s="18"/>
      <c r="AG281" s="18"/>
      <c r="AH281" s="18"/>
      <c r="AI281" s="18"/>
      <c r="AJ281" s="18"/>
      <c r="AK281" s="18"/>
      <c r="AL281" s="18"/>
      <c r="AM281" s="34"/>
      <c r="AN281" s="34"/>
      <c r="AO281" s="34"/>
      <c r="AP281" s="19"/>
      <c r="AQ281" s="19"/>
      <c r="AR281" s="19"/>
      <c r="AS281" s="48"/>
      <c r="BN281" s="49"/>
      <c r="BO281" s="49"/>
      <c r="BP281" s="49"/>
      <c r="BQ281" s="50"/>
      <c r="BR281" s="50"/>
      <c r="BS281" s="50"/>
      <c r="BT281" s="50"/>
      <c r="BU281" s="50"/>
      <c r="BV281" s="50"/>
      <c r="BW281" s="50"/>
      <c r="BX281" s="51"/>
      <c r="BY281" s="50"/>
      <c r="BZ281" s="50"/>
      <c r="CA281" s="54"/>
      <c r="CB281" s="54"/>
      <c r="CC281" s="54"/>
      <c r="CD281" s="54"/>
      <c r="CE281" s="54"/>
      <c r="CF281" s="54"/>
      <c r="CG281" s="54"/>
      <c r="CH281" s="51"/>
      <c r="CI281" s="50"/>
      <c r="CJ281" s="50"/>
      <c r="CK281" s="49"/>
      <c r="CL281" s="49"/>
      <c r="CM281" s="49"/>
      <c r="CN281" s="66"/>
      <c r="CO281" s="66"/>
      <c r="CP281" s="66"/>
      <c r="CQ281" s="66"/>
      <c r="CR281" s="66"/>
      <c r="CS281" s="66"/>
      <c r="CT281" s="66"/>
      <c r="CU281" s="49"/>
      <c r="CV281" s="49"/>
      <c r="CW281" s="49"/>
      <c r="CX281" s="49"/>
      <c r="CY281" s="49"/>
      <c r="CZ281" s="49"/>
      <c r="DA281" s="49"/>
      <c r="DB281" s="49"/>
      <c r="DC281" s="56"/>
      <c r="DD281" s="57"/>
      <c r="DE281" s="57"/>
      <c r="DF281" s="57"/>
      <c r="DG281" s="57"/>
      <c r="DH281" s="57"/>
      <c r="DI281" s="57"/>
      <c r="DJ281" s="58"/>
      <c r="DK281" s="54"/>
      <c r="DL281" s="56"/>
      <c r="DM281" s="49"/>
      <c r="DN281" s="49"/>
      <c r="DO281" s="49"/>
      <c r="DP281" s="56"/>
      <c r="DQ281" s="56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81"/>
      <c r="EE281" s="81"/>
      <c r="EF281" s="81"/>
      <c r="EG281" s="81"/>
      <c r="EH281" s="81"/>
      <c r="EI281" s="81"/>
      <c r="EJ281" s="81"/>
      <c r="EK281" s="81"/>
      <c r="EL281" s="81"/>
      <c r="EM281" s="81"/>
      <c r="EN281" s="81"/>
      <c r="EO281" s="81"/>
      <c r="EP281" s="81"/>
      <c r="EQ281" s="81"/>
      <c r="ER281" s="81"/>
      <c r="ES281" s="81"/>
      <c r="ET281" s="81"/>
      <c r="EU281" s="81"/>
      <c r="EV281" s="81"/>
      <c r="EW281" s="81"/>
      <c r="EX281" s="81"/>
      <c r="EY281" s="81"/>
      <c r="EZ281" s="81"/>
      <c r="FA281" s="81"/>
      <c r="FB281" s="81"/>
      <c r="FC281" s="81"/>
      <c r="FD281" s="81"/>
      <c r="FE281" s="81"/>
      <c r="FF281" s="81"/>
      <c r="FG281" s="81"/>
      <c r="FH281" s="81"/>
    </row>
    <row r="282" spans="19:164">
      <c r="S282" s="82"/>
      <c r="T282" s="83"/>
      <c r="U282" s="84"/>
      <c r="V282" s="83"/>
      <c r="W282" s="84"/>
      <c r="X282" s="83"/>
      <c r="Y282" s="84"/>
      <c r="Z282" s="85"/>
      <c r="AA282" s="85"/>
      <c r="AB282" s="85"/>
      <c r="AC282" s="8"/>
      <c r="AD282" s="18"/>
      <c r="AE282" s="18"/>
      <c r="AF282" s="18"/>
      <c r="AG282" s="18"/>
      <c r="AH282" s="18"/>
      <c r="AI282" s="18"/>
      <c r="AJ282" s="18"/>
      <c r="AK282" s="18"/>
      <c r="AL282" s="18"/>
      <c r="AM282" s="34"/>
      <c r="AN282" s="34"/>
      <c r="AO282" s="34"/>
      <c r="AP282" s="19"/>
      <c r="AQ282" s="19"/>
      <c r="AR282" s="19"/>
      <c r="AS282" s="48"/>
      <c r="BN282" s="49"/>
      <c r="BO282" s="49"/>
      <c r="BP282" s="49"/>
      <c r="BQ282" s="50"/>
      <c r="BR282" s="50"/>
      <c r="BS282" s="50"/>
      <c r="BT282" s="50"/>
      <c r="BU282" s="50"/>
      <c r="BV282" s="50"/>
      <c r="BW282" s="50"/>
      <c r="BX282" s="51"/>
      <c r="BY282" s="50"/>
      <c r="BZ282" s="50"/>
      <c r="CA282" s="54"/>
      <c r="CB282" s="54"/>
      <c r="CC282" s="54"/>
      <c r="CD282" s="54"/>
      <c r="CE282" s="54"/>
      <c r="CF282" s="54"/>
      <c r="CG282" s="54"/>
      <c r="CH282" s="51"/>
      <c r="CI282" s="50"/>
      <c r="CJ282" s="50"/>
      <c r="CK282" s="49"/>
      <c r="CL282" s="49"/>
      <c r="CM282" s="49"/>
      <c r="CN282" s="66"/>
      <c r="CO282" s="66"/>
      <c r="CP282" s="66"/>
      <c r="CQ282" s="66"/>
      <c r="CR282" s="66"/>
      <c r="CS282" s="66"/>
      <c r="CT282" s="66"/>
      <c r="CU282" s="49"/>
      <c r="CV282" s="49"/>
      <c r="CW282" s="49"/>
      <c r="CX282" s="49"/>
      <c r="CY282" s="49"/>
      <c r="CZ282" s="49"/>
      <c r="DA282" s="49"/>
      <c r="DB282" s="49"/>
      <c r="DC282" s="56"/>
      <c r="DD282" s="57"/>
      <c r="DE282" s="57"/>
      <c r="DF282" s="57"/>
      <c r="DG282" s="57"/>
      <c r="DH282" s="57"/>
      <c r="DI282" s="57"/>
      <c r="DJ282" s="58"/>
      <c r="DK282" s="54"/>
      <c r="DL282" s="56"/>
      <c r="DM282" s="49"/>
      <c r="DN282" s="49"/>
      <c r="DO282" s="49"/>
      <c r="DP282" s="56"/>
      <c r="DQ282" s="56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81"/>
      <c r="EE282" s="81"/>
      <c r="EF282" s="81"/>
      <c r="EG282" s="81"/>
      <c r="EH282" s="81"/>
      <c r="EI282" s="81"/>
      <c r="EJ282" s="81"/>
      <c r="EK282" s="81"/>
      <c r="EL282" s="81"/>
      <c r="EM282" s="81"/>
      <c r="EN282" s="81"/>
      <c r="EO282" s="81"/>
      <c r="EP282" s="81"/>
      <c r="EQ282" s="81"/>
      <c r="ER282" s="81"/>
      <c r="ES282" s="81"/>
      <c r="ET282" s="81"/>
      <c r="EU282" s="81"/>
      <c r="EV282" s="81"/>
      <c r="EW282" s="81"/>
      <c r="EX282" s="81"/>
      <c r="EY282" s="81"/>
      <c r="EZ282" s="81"/>
      <c r="FA282" s="81"/>
      <c r="FB282" s="81"/>
      <c r="FC282" s="81"/>
      <c r="FD282" s="81"/>
      <c r="FE282" s="81"/>
      <c r="FF282" s="81"/>
      <c r="FG282" s="81"/>
      <c r="FH282" s="81"/>
    </row>
    <row r="283" spans="19:164">
      <c r="S283" s="82"/>
      <c r="T283" s="83"/>
      <c r="U283" s="84"/>
      <c r="V283" s="83"/>
      <c r="W283" s="84"/>
      <c r="X283" s="83"/>
      <c r="Y283" s="84"/>
      <c r="Z283" s="85"/>
      <c r="AA283" s="85"/>
      <c r="AB283" s="85"/>
      <c r="AC283" s="8"/>
      <c r="AD283" s="18"/>
      <c r="AE283" s="18"/>
      <c r="AF283" s="18"/>
      <c r="AG283" s="18"/>
      <c r="AH283" s="18"/>
      <c r="AI283" s="18"/>
      <c r="AJ283" s="18"/>
      <c r="AK283" s="18"/>
      <c r="AL283" s="18"/>
      <c r="AM283" s="34"/>
      <c r="AN283" s="34"/>
      <c r="AO283" s="34"/>
      <c r="AP283" s="19"/>
      <c r="AQ283" s="19"/>
      <c r="AR283" s="19"/>
      <c r="AS283" s="48"/>
      <c r="BN283" s="49"/>
      <c r="BO283" s="49"/>
      <c r="BP283" s="49"/>
      <c r="BQ283" s="50"/>
      <c r="BR283" s="50"/>
      <c r="BS283" s="50"/>
      <c r="BT283" s="50"/>
      <c r="BU283" s="50"/>
      <c r="BV283" s="50"/>
      <c r="BW283" s="50"/>
      <c r="BX283" s="51"/>
      <c r="BY283" s="50"/>
      <c r="BZ283" s="50"/>
      <c r="CA283" s="54"/>
      <c r="CB283" s="54"/>
      <c r="CC283" s="54"/>
      <c r="CD283" s="54"/>
      <c r="CE283" s="54"/>
      <c r="CF283" s="54"/>
      <c r="CG283" s="54"/>
      <c r="CH283" s="51"/>
      <c r="CI283" s="50"/>
      <c r="CJ283" s="50"/>
      <c r="CK283" s="49"/>
      <c r="CL283" s="49"/>
      <c r="CM283" s="49"/>
      <c r="CN283" s="66"/>
      <c r="CO283" s="66"/>
      <c r="CP283" s="66"/>
      <c r="CQ283" s="66"/>
      <c r="CR283" s="66"/>
      <c r="CS283" s="66"/>
      <c r="CT283" s="66"/>
      <c r="CU283" s="49"/>
      <c r="CV283" s="49"/>
      <c r="CW283" s="49"/>
      <c r="CX283" s="49"/>
      <c r="CY283" s="49"/>
      <c r="CZ283" s="49"/>
      <c r="DA283" s="49"/>
      <c r="DB283" s="49"/>
      <c r="DC283" s="56"/>
      <c r="DD283" s="57"/>
      <c r="DE283" s="57"/>
      <c r="DF283" s="57"/>
      <c r="DG283" s="57"/>
      <c r="DH283" s="57"/>
      <c r="DI283" s="57"/>
      <c r="DJ283" s="58"/>
      <c r="DK283" s="54"/>
      <c r="DL283" s="56"/>
      <c r="DM283" s="49"/>
      <c r="DN283" s="49"/>
      <c r="DO283" s="49"/>
      <c r="DP283" s="56"/>
      <c r="DQ283" s="56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81"/>
      <c r="EE283" s="81"/>
      <c r="EF283" s="81"/>
      <c r="EG283" s="81"/>
      <c r="EH283" s="81"/>
      <c r="EI283" s="81"/>
      <c r="EJ283" s="81"/>
      <c r="EK283" s="81"/>
      <c r="EL283" s="81"/>
      <c r="EM283" s="81"/>
      <c r="EN283" s="81"/>
      <c r="EO283" s="81"/>
      <c r="EP283" s="81"/>
      <c r="EQ283" s="81"/>
      <c r="ER283" s="81"/>
      <c r="ES283" s="81"/>
      <c r="ET283" s="81"/>
      <c r="EU283" s="81"/>
      <c r="EV283" s="81"/>
      <c r="EW283" s="81"/>
      <c r="EX283" s="81"/>
      <c r="EY283" s="81"/>
      <c r="EZ283" s="81"/>
      <c r="FA283" s="81"/>
      <c r="FB283" s="81"/>
      <c r="FC283" s="81"/>
      <c r="FD283" s="81"/>
      <c r="FE283" s="81"/>
      <c r="FF283" s="81"/>
      <c r="FG283" s="81"/>
      <c r="FH283" s="81"/>
    </row>
    <row r="284" spans="19:164">
      <c r="S284" s="82"/>
      <c r="T284" s="83"/>
      <c r="U284" s="84"/>
      <c r="V284" s="83"/>
      <c r="W284" s="84"/>
      <c r="X284" s="83"/>
      <c r="Y284" s="84"/>
      <c r="Z284" s="85"/>
      <c r="AA284" s="85"/>
      <c r="AB284" s="85"/>
      <c r="AC284" s="8"/>
      <c r="AD284" s="18"/>
      <c r="AE284" s="18"/>
      <c r="AF284" s="18"/>
      <c r="AG284" s="18"/>
      <c r="AH284" s="18"/>
      <c r="AI284" s="18"/>
      <c r="AJ284" s="18"/>
      <c r="AK284" s="18"/>
      <c r="AL284" s="18"/>
      <c r="AM284" s="34"/>
      <c r="AN284" s="34"/>
      <c r="AO284" s="34"/>
      <c r="AP284" s="19"/>
      <c r="AQ284" s="19"/>
      <c r="AR284" s="19"/>
      <c r="AS284" s="48"/>
      <c r="BN284" s="49"/>
      <c r="BO284" s="49"/>
      <c r="BP284" s="49"/>
      <c r="BQ284" s="50"/>
      <c r="BR284" s="50"/>
      <c r="BS284" s="50"/>
      <c r="BT284" s="50"/>
      <c r="BU284" s="50"/>
      <c r="BV284" s="50"/>
      <c r="BW284" s="50"/>
      <c r="BX284" s="51"/>
      <c r="BY284" s="50"/>
      <c r="BZ284" s="50"/>
      <c r="CA284" s="54"/>
      <c r="CB284" s="54"/>
      <c r="CC284" s="54"/>
      <c r="CD284" s="54"/>
      <c r="CE284" s="54"/>
      <c r="CF284" s="54"/>
      <c r="CG284" s="54"/>
      <c r="CH284" s="51"/>
      <c r="CI284" s="50"/>
      <c r="CJ284" s="50"/>
      <c r="CK284" s="49"/>
      <c r="CL284" s="49"/>
      <c r="CM284" s="49"/>
      <c r="CN284" s="66"/>
      <c r="CO284" s="66"/>
      <c r="CP284" s="66"/>
      <c r="CQ284" s="66"/>
      <c r="CR284" s="66"/>
      <c r="CS284" s="66"/>
      <c r="CT284" s="66"/>
      <c r="CU284" s="49"/>
      <c r="CV284" s="49"/>
      <c r="CW284" s="49"/>
      <c r="CX284" s="49"/>
      <c r="CY284" s="49"/>
      <c r="CZ284" s="49"/>
      <c r="DA284" s="49"/>
      <c r="DB284" s="49"/>
      <c r="DC284" s="56"/>
      <c r="DD284" s="57"/>
      <c r="DE284" s="57"/>
      <c r="DF284" s="57"/>
      <c r="DG284" s="57"/>
      <c r="DH284" s="57"/>
      <c r="DI284" s="57"/>
      <c r="DJ284" s="58"/>
      <c r="DK284" s="54"/>
      <c r="DL284" s="56"/>
      <c r="DM284" s="49"/>
      <c r="DN284" s="49"/>
      <c r="DO284" s="49"/>
      <c r="DP284" s="56"/>
      <c r="DQ284" s="56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81"/>
      <c r="EE284" s="81"/>
      <c r="EF284" s="81"/>
      <c r="EG284" s="81"/>
      <c r="EH284" s="81"/>
      <c r="EI284" s="81"/>
      <c r="EJ284" s="81"/>
      <c r="EK284" s="81"/>
      <c r="EL284" s="81"/>
      <c r="EM284" s="81"/>
      <c r="EN284" s="81"/>
      <c r="EO284" s="81"/>
      <c r="EP284" s="81"/>
      <c r="EQ284" s="81"/>
      <c r="ER284" s="81"/>
      <c r="ES284" s="81"/>
      <c r="ET284" s="81"/>
      <c r="EU284" s="81"/>
      <c r="EV284" s="81"/>
      <c r="EW284" s="81"/>
      <c r="EX284" s="81"/>
      <c r="EY284" s="81"/>
      <c r="EZ284" s="81"/>
      <c r="FA284" s="81"/>
      <c r="FB284" s="81"/>
      <c r="FC284" s="81"/>
      <c r="FD284" s="81"/>
      <c r="FE284" s="81"/>
      <c r="FF284" s="81"/>
      <c r="FG284" s="81"/>
      <c r="FH284" s="81"/>
    </row>
    <row r="285" spans="19:164">
      <c r="S285" s="82"/>
      <c r="T285" s="83"/>
      <c r="U285" s="84"/>
      <c r="V285" s="83"/>
      <c r="W285" s="84"/>
      <c r="X285" s="83"/>
      <c r="Y285" s="84"/>
      <c r="Z285" s="85"/>
      <c r="AA285" s="85"/>
      <c r="AB285" s="85"/>
      <c r="AC285" s="8"/>
      <c r="AD285" s="18"/>
      <c r="AE285" s="18"/>
      <c r="AF285" s="18"/>
      <c r="AG285" s="18"/>
      <c r="AH285" s="18"/>
      <c r="AI285" s="18"/>
      <c r="AJ285" s="18"/>
      <c r="AK285" s="18"/>
      <c r="AL285" s="18"/>
      <c r="AM285" s="34"/>
      <c r="AN285" s="34"/>
      <c r="AO285" s="34"/>
      <c r="AP285" s="19"/>
      <c r="AQ285" s="19"/>
      <c r="AR285" s="19"/>
      <c r="AS285" s="48"/>
      <c r="BN285" s="49"/>
      <c r="BO285" s="49"/>
      <c r="BP285" s="49"/>
      <c r="BQ285" s="50"/>
      <c r="BR285" s="50"/>
      <c r="BS285" s="50"/>
      <c r="BT285" s="50"/>
      <c r="BU285" s="50"/>
      <c r="BV285" s="50"/>
      <c r="BW285" s="50"/>
      <c r="BX285" s="51"/>
      <c r="BY285" s="50"/>
      <c r="BZ285" s="50"/>
      <c r="CA285" s="54"/>
      <c r="CB285" s="54"/>
      <c r="CC285" s="54"/>
      <c r="CD285" s="54"/>
      <c r="CE285" s="54"/>
      <c r="CF285" s="54"/>
      <c r="CG285" s="54"/>
      <c r="CH285" s="51"/>
      <c r="CI285" s="50"/>
      <c r="CJ285" s="50"/>
      <c r="CK285" s="49"/>
      <c r="CL285" s="49"/>
      <c r="CM285" s="49"/>
      <c r="CN285" s="66"/>
      <c r="CO285" s="66"/>
      <c r="CP285" s="66"/>
      <c r="CQ285" s="66"/>
      <c r="CR285" s="66"/>
      <c r="CS285" s="66"/>
      <c r="CT285" s="66"/>
      <c r="CU285" s="49"/>
      <c r="CV285" s="49"/>
      <c r="CW285" s="49"/>
      <c r="CX285" s="49"/>
      <c r="CY285" s="49"/>
      <c r="CZ285" s="49"/>
      <c r="DA285" s="49"/>
      <c r="DB285" s="49"/>
      <c r="DC285" s="56"/>
      <c r="DD285" s="57"/>
      <c r="DE285" s="57"/>
      <c r="DF285" s="57"/>
      <c r="DG285" s="57"/>
      <c r="DH285" s="57"/>
      <c r="DI285" s="57"/>
      <c r="DJ285" s="58"/>
      <c r="DK285" s="54"/>
      <c r="DL285" s="56"/>
      <c r="DM285" s="49"/>
      <c r="DN285" s="49"/>
      <c r="DO285" s="49"/>
      <c r="DP285" s="56"/>
      <c r="DQ285" s="56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81"/>
      <c r="EE285" s="81"/>
      <c r="EF285" s="81"/>
      <c r="EG285" s="81"/>
      <c r="EH285" s="81"/>
      <c r="EI285" s="81"/>
      <c r="EJ285" s="81"/>
      <c r="EK285" s="81"/>
      <c r="EL285" s="81"/>
      <c r="EM285" s="81"/>
      <c r="EN285" s="81"/>
      <c r="EO285" s="81"/>
      <c r="EP285" s="81"/>
      <c r="EQ285" s="81"/>
      <c r="ER285" s="81"/>
      <c r="ES285" s="81"/>
      <c r="ET285" s="81"/>
      <c r="EU285" s="81"/>
      <c r="EV285" s="81"/>
      <c r="EW285" s="81"/>
      <c r="EX285" s="81"/>
      <c r="EY285" s="81"/>
      <c r="EZ285" s="81"/>
      <c r="FA285" s="81"/>
      <c r="FB285" s="81"/>
      <c r="FC285" s="81"/>
      <c r="FD285" s="81"/>
      <c r="FE285" s="81"/>
      <c r="FF285" s="81"/>
      <c r="FG285" s="81"/>
      <c r="FH285" s="81"/>
    </row>
    <row r="286" spans="19:164">
      <c r="S286" s="82"/>
      <c r="T286" s="83"/>
      <c r="U286" s="84"/>
      <c r="V286" s="83"/>
      <c r="W286" s="84"/>
      <c r="X286" s="83"/>
      <c r="Y286" s="84"/>
      <c r="Z286" s="85"/>
      <c r="AA286" s="85"/>
      <c r="AB286" s="85"/>
      <c r="AC286" s="8"/>
      <c r="AD286" s="18"/>
      <c r="AE286" s="18"/>
      <c r="AF286" s="18"/>
      <c r="AG286" s="18"/>
      <c r="AH286" s="18"/>
      <c r="AI286" s="18"/>
      <c r="AJ286" s="18"/>
      <c r="AK286" s="18"/>
      <c r="AL286" s="18"/>
      <c r="AM286" s="34"/>
      <c r="AN286" s="34"/>
      <c r="AO286" s="34"/>
      <c r="AP286" s="19"/>
      <c r="AQ286" s="19"/>
      <c r="AR286" s="19"/>
      <c r="AS286" s="48"/>
      <c r="BN286" s="49"/>
      <c r="BO286" s="49"/>
      <c r="BP286" s="49"/>
      <c r="BQ286" s="50"/>
      <c r="BR286" s="50"/>
      <c r="BS286" s="50"/>
      <c r="BT286" s="50"/>
      <c r="BU286" s="50"/>
      <c r="BV286" s="50"/>
      <c r="BW286" s="50"/>
      <c r="BX286" s="51"/>
      <c r="BY286" s="50"/>
      <c r="BZ286" s="50"/>
      <c r="CA286" s="54"/>
      <c r="CB286" s="54"/>
      <c r="CC286" s="54"/>
      <c r="CD286" s="54"/>
      <c r="CE286" s="54"/>
      <c r="CF286" s="54"/>
      <c r="CG286" s="54"/>
      <c r="CH286" s="51"/>
      <c r="CI286" s="50"/>
      <c r="CJ286" s="50"/>
      <c r="CK286" s="49"/>
      <c r="CL286" s="49"/>
      <c r="CM286" s="49"/>
      <c r="CN286" s="66"/>
      <c r="CO286" s="66"/>
      <c r="CP286" s="66"/>
      <c r="CQ286" s="66"/>
      <c r="CR286" s="66"/>
      <c r="CS286" s="66"/>
      <c r="CT286" s="66"/>
      <c r="CU286" s="49"/>
      <c r="CV286" s="49"/>
      <c r="CW286" s="49"/>
      <c r="CX286" s="49"/>
      <c r="CY286" s="49"/>
      <c r="CZ286" s="49"/>
      <c r="DA286" s="49"/>
      <c r="DB286" s="49"/>
      <c r="DC286" s="56"/>
      <c r="DD286" s="57"/>
      <c r="DE286" s="57"/>
      <c r="DF286" s="57"/>
      <c r="DG286" s="57"/>
      <c r="DH286" s="57"/>
      <c r="DI286" s="57"/>
      <c r="DJ286" s="58"/>
      <c r="DK286" s="54"/>
      <c r="DL286" s="56"/>
      <c r="DM286" s="49"/>
      <c r="DN286" s="49"/>
      <c r="DO286" s="49"/>
      <c r="DP286" s="56"/>
      <c r="DQ286" s="56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81"/>
      <c r="EE286" s="81"/>
      <c r="EF286" s="81"/>
      <c r="EG286" s="81"/>
      <c r="EH286" s="81"/>
      <c r="EI286" s="81"/>
      <c r="EJ286" s="81"/>
      <c r="EK286" s="81"/>
      <c r="EL286" s="81"/>
      <c r="EM286" s="81"/>
      <c r="EN286" s="81"/>
      <c r="EO286" s="81"/>
      <c r="EP286" s="81"/>
      <c r="EQ286" s="81"/>
      <c r="ER286" s="81"/>
      <c r="ES286" s="81"/>
      <c r="ET286" s="81"/>
      <c r="EU286" s="81"/>
      <c r="EV286" s="81"/>
      <c r="EW286" s="81"/>
      <c r="EX286" s="81"/>
      <c r="EY286" s="81"/>
      <c r="EZ286" s="81"/>
      <c r="FA286" s="81"/>
      <c r="FB286" s="81"/>
      <c r="FC286" s="81"/>
      <c r="FD286" s="81"/>
      <c r="FE286" s="81"/>
      <c r="FF286" s="81"/>
      <c r="FG286" s="81"/>
      <c r="FH286" s="81"/>
    </row>
    <row r="287" spans="19:164">
      <c r="S287" s="82"/>
      <c r="T287" s="83"/>
      <c r="U287" s="84"/>
      <c r="V287" s="83"/>
      <c r="W287" s="84"/>
      <c r="X287" s="83"/>
      <c r="Y287" s="84"/>
      <c r="Z287" s="85"/>
      <c r="AA287" s="85"/>
      <c r="AB287" s="85"/>
      <c r="AC287" s="8"/>
      <c r="AD287" s="18"/>
      <c r="AE287" s="18"/>
      <c r="AF287" s="18"/>
      <c r="AG287" s="18"/>
      <c r="AH287" s="18"/>
      <c r="AI287" s="18"/>
      <c r="AJ287" s="18"/>
      <c r="AK287" s="18"/>
      <c r="AL287" s="18"/>
      <c r="AM287" s="34"/>
      <c r="AN287" s="34"/>
      <c r="AO287" s="34"/>
      <c r="AP287" s="19"/>
      <c r="AQ287" s="19"/>
      <c r="AR287" s="19"/>
      <c r="AS287" s="48"/>
      <c r="BN287" s="49"/>
      <c r="BO287" s="49"/>
      <c r="BP287" s="49"/>
      <c r="BQ287" s="50"/>
      <c r="BR287" s="50"/>
      <c r="BS287" s="50"/>
      <c r="BT287" s="50"/>
      <c r="BU287" s="50"/>
      <c r="BV287" s="50"/>
      <c r="BW287" s="50"/>
      <c r="BX287" s="51"/>
      <c r="BY287" s="50"/>
      <c r="BZ287" s="50"/>
      <c r="CA287" s="54"/>
      <c r="CB287" s="54"/>
      <c r="CC287" s="54"/>
      <c r="CD287" s="54"/>
      <c r="CE287" s="54"/>
      <c r="CF287" s="54"/>
      <c r="CG287" s="54"/>
      <c r="CH287" s="51"/>
      <c r="CI287" s="50"/>
      <c r="CJ287" s="50"/>
      <c r="CK287" s="49"/>
      <c r="CL287" s="49"/>
      <c r="CM287" s="49"/>
      <c r="CN287" s="66"/>
      <c r="CO287" s="66"/>
      <c r="CP287" s="66"/>
      <c r="CQ287" s="66"/>
      <c r="CR287" s="66"/>
      <c r="CS287" s="66"/>
      <c r="CT287" s="66"/>
      <c r="CU287" s="49"/>
      <c r="CV287" s="49"/>
      <c r="CW287" s="49"/>
      <c r="CX287" s="49"/>
      <c r="CY287" s="49"/>
      <c r="CZ287" s="49"/>
      <c r="DA287" s="49"/>
      <c r="DB287" s="49"/>
      <c r="DC287" s="56"/>
      <c r="DD287" s="57"/>
      <c r="DE287" s="57"/>
      <c r="DF287" s="57"/>
      <c r="DG287" s="57"/>
      <c r="DH287" s="57"/>
      <c r="DI287" s="57"/>
      <c r="DJ287" s="58"/>
      <c r="DK287" s="54"/>
      <c r="DL287" s="56"/>
      <c r="DM287" s="49"/>
      <c r="DN287" s="49"/>
      <c r="DO287" s="49"/>
      <c r="DP287" s="56"/>
      <c r="DQ287" s="56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81"/>
      <c r="EE287" s="81"/>
      <c r="EF287" s="81"/>
      <c r="EG287" s="81"/>
      <c r="EH287" s="81"/>
      <c r="EI287" s="81"/>
      <c r="EJ287" s="81"/>
      <c r="EK287" s="81"/>
      <c r="EL287" s="81"/>
      <c r="EM287" s="81"/>
      <c r="EN287" s="81"/>
      <c r="EO287" s="81"/>
      <c r="EP287" s="81"/>
      <c r="EQ287" s="81"/>
      <c r="ER287" s="81"/>
      <c r="ES287" s="81"/>
      <c r="ET287" s="81"/>
      <c r="EU287" s="81"/>
      <c r="EV287" s="81"/>
      <c r="EW287" s="81"/>
      <c r="EX287" s="81"/>
      <c r="EY287" s="81"/>
      <c r="EZ287" s="81"/>
      <c r="FA287" s="81"/>
      <c r="FB287" s="81"/>
      <c r="FC287" s="81"/>
      <c r="FD287" s="81"/>
      <c r="FE287" s="81"/>
      <c r="FF287" s="81"/>
      <c r="FG287" s="81"/>
      <c r="FH287" s="81"/>
    </row>
    <row r="288" spans="19:164">
      <c r="S288" s="82"/>
      <c r="T288" s="83"/>
      <c r="U288" s="84"/>
      <c r="V288" s="83"/>
      <c r="W288" s="84"/>
      <c r="X288" s="83"/>
      <c r="Y288" s="84"/>
      <c r="Z288" s="85"/>
      <c r="AA288" s="85"/>
      <c r="AB288" s="85"/>
      <c r="AC288" s="8"/>
      <c r="AD288" s="18"/>
      <c r="AE288" s="18"/>
      <c r="AF288" s="18"/>
      <c r="AG288" s="18"/>
      <c r="AH288" s="18"/>
      <c r="AI288" s="18"/>
      <c r="AJ288" s="18"/>
      <c r="AK288" s="18"/>
      <c r="AL288" s="18"/>
      <c r="AM288" s="34"/>
      <c r="AN288" s="34"/>
      <c r="AO288" s="34"/>
      <c r="AP288" s="19"/>
      <c r="AQ288" s="19"/>
      <c r="AR288" s="19"/>
      <c r="AS288" s="48"/>
      <c r="BN288" s="49"/>
      <c r="BO288" s="49"/>
      <c r="BP288" s="49"/>
      <c r="BQ288" s="50"/>
      <c r="BR288" s="50"/>
      <c r="BS288" s="50"/>
      <c r="BT288" s="50"/>
      <c r="BU288" s="50"/>
      <c r="BV288" s="50"/>
      <c r="BW288" s="50"/>
      <c r="BX288" s="51"/>
      <c r="BY288" s="50"/>
      <c r="BZ288" s="50"/>
      <c r="CA288" s="54"/>
      <c r="CB288" s="54"/>
      <c r="CC288" s="54"/>
      <c r="CD288" s="54"/>
      <c r="CE288" s="54"/>
      <c r="CF288" s="54"/>
      <c r="CG288" s="54"/>
      <c r="CH288" s="51"/>
      <c r="CI288" s="50"/>
      <c r="CJ288" s="50"/>
      <c r="CK288" s="49"/>
      <c r="CL288" s="49"/>
      <c r="CM288" s="49"/>
      <c r="CN288" s="66"/>
      <c r="CO288" s="66"/>
      <c r="CP288" s="66"/>
      <c r="CQ288" s="66"/>
      <c r="CR288" s="66"/>
      <c r="CS288" s="66"/>
      <c r="CT288" s="66"/>
      <c r="CU288" s="49"/>
      <c r="CV288" s="49"/>
      <c r="CW288" s="49"/>
      <c r="CX288" s="49"/>
      <c r="CY288" s="49"/>
      <c r="CZ288" s="49"/>
      <c r="DA288" s="49"/>
      <c r="DB288" s="49"/>
      <c r="DC288" s="56"/>
      <c r="DD288" s="57"/>
      <c r="DE288" s="57"/>
      <c r="DF288" s="57"/>
      <c r="DG288" s="57"/>
      <c r="DH288" s="57"/>
      <c r="DI288" s="57"/>
      <c r="DJ288" s="58"/>
      <c r="DK288" s="54"/>
      <c r="DL288" s="56"/>
      <c r="DM288" s="49"/>
      <c r="DN288" s="49"/>
      <c r="DO288" s="49"/>
      <c r="DP288" s="56"/>
      <c r="DQ288" s="56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81"/>
      <c r="EE288" s="81"/>
      <c r="EF288" s="81"/>
      <c r="EG288" s="81"/>
      <c r="EH288" s="81"/>
      <c r="EI288" s="81"/>
      <c r="EJ288" s="81"/>
      <c r="EK288" s="81"/>
      <c r="EL288" s="81"/>
      <c r="EM288" s="81"/>
      <c r="EN288" s="81"/>
      <c r="EO288" s="81"/>
      <c r="EP288" s="81"/>
      <c r="EQ288" s="81"/>
      <c r="ER288" s="81"/>
      <c r="ES288" s="81"/>
      <c r="ET288" s="81"/>
      <c r="EU288" s="81"/>
      <c r="EV288" s="81"/>
      <c r="EW288" s="81"/>
      <c r="EX288" s="81"/>
      <c r="EY288" s="81"/>
      <c r="EZ288" s="81"/>
      <c r="FA288" s="81"/>
      <c r="FB288" s="81"/>
      <c r="FC288" s="81"/>
      <c r="FD288" s="81"/>
      <c r="FE288" s="81"/>
      <c r="FF288" s="81"/>
      <c r="FG288" s="81"/>
      <c r="FH288" s="81"/>
    </row>
    <row r="289" spans="19:164">
      <c r="S289" s="82"/>
      <c r="T289" s="83"/>
      <c r="U289" s="84"/>
      <c r="V289" s="83"/>
      <c r="W289" s="84"/>
      <c r="X289" s="83"/>
      <c r="Y289" s="84"/>
      <c r="Z289" s="85"/>
      <c r="AA289" s="85"/>
      <c r="AB289" s="85"/>
      <c r="AC289" s="8"/>
      <c r="AD289" s="18"/>
      <c r="AE289" s="18"/>
      <c r="AF289" s="18"/>
      <c r="AG289" s="18"/>
      <c r="AH289" s="18"/>
      <c r="AI289" s="18"/>
      <c r="AJ289" s="18"/>
      <c r="AK289" s="18"/>
      <c r="AL289" s="18"/>
      <c r="AM289" s="34"/>
      <c r="AN289" s="34"/>
      <c r="AO289" s="34"/>
      <c r="AP289" s="19"/>
      <c r="AQ289" s="19"/>
      <c r="AR289" s="19"/>
      <c r="AS289" s="48"/>
      <c r="BN289" s="49"/>
      <c r="BO289" s="49"/>
      <c r="BP289" s="49"/>
      <c r="BQ289" s="50"/>
      <c r="BR289" s="50"/>
      <c r="BS289" s="50"/>
      <c r="BT289" s="50"/>
      <c r="BU289" s="50"/>
      <c r="BV289" s="50"/>
      <c r="BW289" s="50"/>
      <c r="BX289" s="51"/>
      <c r="BY289" s="50"/>
      <c r="BZ289" s="50"/>
      <c r="CA289" s="54"/>
      <c r="CB289" s="54"/>
      <c r="CC289" s="54"/>
      <c r="CD289" s="54"/>
      <c r="CE289" s="54"/>
      <c r="CF289" s="54"/>
      <c r="CG289" s="54"/>
      <c r="CH289" s="51"/>
      <c r="CI289" s="50"/>
      <c r="CJ289" s="50"/>
      <c r="CK289" s="49"/>
      <c r="CL289" s="49"/>
      <c r="CM289" s="49"/>
      <c r="CN289" s="66"/>
      <c r="CO289" s="66"/>
      <c r="CP289" s="66"/>
      <c r="CQ289" s="66"/>
      <c r="CR289" s="66"/>
      <c r="CS289" s="66"/>
      <c r="CT289" s="66"/>
      <c r="CU289" s="49"/>
      <c r="CV289" s="49"/>
      <c r="CW289" s="49"/>
      <c r="CX289" s="49"/>
      <c r="CY289" s="49"/>
      <c r="CZ289" s="49"/>
      <c r="DA289" s="49"/>
      <c r="DB289" s="49"/>
      <c r="DC289" s="56"/>
      <c r="DD289" s="57"/>
      <c r="DE289" s="57"/>
      <c r="DF289" s="57"/>
      <c r="DG289" s="57"/>
      <c r="DH289" s="57"/>
      <c r="DI289" s="57"/>
      <c r="DJ289" s="58"/>
      <c r="DK289" s="54"/>
      <c r="DL289" s="56"/>
      <c r="DM289" s="49"/>
      <c r="DN289" s="49"/>
      <c r="DO289" s="49"/>
      <c r="DP289" s="56"/>
      <c r="DQ289" s="56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81"/>
      <c r="EE289" s="81"/>
      <c r="EF289" s="81"/>
      <c r="EG289" s="81"/>
      <c r="EH289" s="81"/>
      <c r="EI289" s="81"/>
      <c r="EJ289" s="81"/>
      <c r="EK289" s="81"/>
      <c r="EL289" s="81"/>
      <c r="EM289" s="81"/>
      <c r="EN289" s="81"/>
      <c r="EO289" s="81"/>
      <c r="EP289" s="81"/>
      <c r="EQ289" s="81"/>
      <c r="ER289" s="81"/>
      <c r="ES289" s="81"/>
      <c r="ET289" s="81"/>
      <c r="EU289" s="81"/>
      <c r="EV289" s="81"/>
      <c r="EW289" s="81"/>
      <c r="EX289" s="81"/>
      <c r="EY289" s="81"/>
      <c r="EZ289" s="81"/>
      <c r="FA289" s="81"/>
      <c r="FB289" s="81"/>
      <c r="FC289" s="81"/>
      <c r="FD289" s="81"/>
      <c r="FE289" s="81"/>
      <c r="FF289" s="81"/>
      <c r="FG289" s="81"/>
      <c r="FH289" s="81"/>
    </row>
    <row r="290" spans="19:164">
      <c r="S290" s="82"/>
      <c r="T290" s="83"/>
      <c r="U290" s="84"/>
      <c r="V290" s="83"/>
      <c r="W290" s="84"/>
      <c r="X290" s="83"/>
      <c r="Y290" s="84"/>
      <c r="Z290" s="85"/>
      <c r="AA290" s="85"/>
      <c r="AB290" s="85"/>
      <c r="AC290" s="8"/>
      <c r="AD290" s="18"/>
      <c r="AE290" s="18"/>
      <c r="AF290" s="18"/>
      <c r="AG290" s="18"/>
      <c r="AH290" s="18"/>
      <c r="AI290" s="18"/>
      <c r="AJ290" s="18"/>
      <c r="AK290" s="18"/>
      <c r="AL290" s="18"/>
      <c r="AM290" s="34"/>
      <c r="AN290" s="34"/>
      <c r="AO290" s="34"/>
      <c r="AP290" s="19"/>
      <c r="AQ290" s="19"/>
      <c r="AR290" s="19"/>
      <c r="AS290" s="48"/>
      <c r="BN290" s="49"/>
      <c r="BO290" s="49"/>
      <c r="BP290" s="49"/>
      <c r="BQ290" s="50"/>
      <c r="BR290" s="50"/>
      <c r="BS290" s="50"/>
      <c r="BT290" s="50"/>
      <c r="BU290" s="50"/>
      <c r="BV290" s="50"/>
      <c r="BW290" s="50"/>
      <c r="BX290" s="51"/>
      <c r="BY290" s="50"/>
      <c r="BZ290" s="50"/>
      <c r="CA290" s="54"/>
      <c r="CB290" s="54"/>
      <c r="CC290" s="54"/>
      <c r="CD290" s="54"/>
      <c r="CE290" s="54"/>
      <c r="CF290" s="54"/>
      <c r="CG290" s="54"/>
      <c r="CH290" s="51"/>
      <c r="CI290" s="50"/>
      <c r="CJ290" s="50"/>
      <c r="CK290" s="49"/>
      <c r="CL290" s="49"/>
      <c r="CM290" s="49"/>
      <c r="CN290" s="66"/>
      <c r="CO290" s="66"/>
      <c r="CP290" s="66"/>
      <c r="CQ290" s="66"/>
      <c r="CR290" s="66"/>
      <c r="CS290" s="66"/>
      <c r="CT290" s="66"/>
      <c r="CU290" s="49"/>
      <c r="CV290" s="49"/>
      <c r="CW290" s="49"/>
      <c r="CX290" s="49"/>
      <c r="CY290" s="49"/>
      <c r="CZ290" s="49"/>
      <c r="DA290" s="49"/>
      <c r="DB290" s="49"/>
      <c r="DC290" s="56"/>
      <c r="DD290" s="57"/>
      <c r="DE290" s="57"/>
      <c r="DF290" s="57"/>
      <c r="DG290" s="57"/>
      <c r="DH290" s="57"/>
      <c r="DI290" s="57"/>
      <c r="DJ290" s="58"/>
      <c r="DK290" s="54"/>
      <c r="DL290" s="56"/>
      <c r="DM290" s="49"/>
      <c r="DN290" s="49"/>
      <c r="DO290" s="49"/>
      <c r="DP290" s="56"/>
      <c r="DQ290" s="56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81"/>
      <c r="EE290" s="81"/>
      <c r="EF290" s="81"/>
      <c r="EG290" s="81"/>
      <c r="EH290" s="81"/>
      <c r="EI290" s="81"/>
      <c r="EJ290" s="81"/>
      <c r="EK290" s="81"/>
      <c r="EL290" s="81"/>
      <c r="EM290" s="81"/>
      <c r="EN290" s="81"/>
      <c r="EO290" s="81"/>
      <c r="EP290" s="81"/>
      <c r="EQ290" s="81"/>
      <c r="ER290" s="81"/>
      <c r="ES290" s="81"/>
      <c r="ET290" s="81"/>
      <c r="EU290" s="81"/>
      <c r="EV290" s="81"/>
      <c r="EW290" s="81"/>
      <c r="EX290" s="81"/>
      <c r="EY290" s="81"/>
      <c r="EZ290" s="81"/>
      <c r="FA290" s="81"/>
      <c r="FB290" s="81"/>
      <c r="FC290" s="81"/>
      <c r="FD290" s="81"/>
      <c r="FE290" s="81"/>
      <c r="FF290" s="81"/>
      <c r="FG290" s="81"/>
      <c r="FH290" s="81"/>
    </row>
    <row r="291" spans="19:164">
      <c r="S291" s="82"/>
      <c r="T291" s="83"/>
      <c r="U291" s="84"/>
      <c r="V291" s="83"/>
      <c r="W291" s="84"/>
      <c r="X291" s="83"/>
      <c r="Y291" s="84"/>
      <c r="Z291" s="85"/>
      <c r="AA291" s="85"/>
      <c r="AB291" s="85"/>
      <c r="AC291" s="8"/>
      <c r="AD291" s="18"/>
      <c r="AE291" s="18"/>
      <c r="AF291" s="18"/>
      <c r="AG291" s="18"/>
      <c r="AH291" s="18"/>
      <c r="AI291" s="18"/>
      <c r="AJ291" s="18"/>
      <c r="AK291" s="18"/>
      <c r="AL291" s="18"/>
      <c r="AM291" s="34"/>
      <c r="AN291" s="34"/>
      <c r="AO291" s="34"/>
      <c r="AP291" s="19"/>
      <c r="AQ291" s="19"/>
      <c r="AR291" s="19"/>
      <c r="AS291" s="48"/>
      <c r="BN291" s="49"/>
      <c r="BO291" s="49"/>
      <c r="BP291" s="49"/>
      <c r="BQ291" s="50"/>
      <c r="BR291" s="50"/>
      <c r="BS291" s="50"/>
      <c r="BT291" s="50"/>
      <c r="BU291" s="50"/>
      <c r="BV291" s="50"/>
      <c r="BW291" s="50"/>
      <c r="BX291" s="51"/>
      <c r="BY291" s="50"/>
      <c r="BZ291" s="50"/>
      <c r="CA291" s="54"/>
      <c r="CB291" s="54"/>
      <c r="CC291" s="54"/>
      <c r="CD291" s="54"/>
      <c r="CE291" s="54"/>
      <c r="CF291" s="54"/>
      <c r="CG291" s="54"/>
      <c r="CH291" s="51"/>
      <c r="CI291" s="50"/>
      <c r="CJ291" s="50"/>
      <c r="CK291" s="49"/>
      <c r="CL291" s="49"/>
      <c r="CM291" s="49"/>
      <c r="CN291" s="66"/>
      <c r="CO291" s="66"/>
      <c r="CP291" s="66"/>
      <c r="CQ291" s="66"/>
      <c r="CR291" s="66"/>
      <c r="CS291" s="66"/>
      <c r="CT291" s="66"/>
      <c r="CU291" s="49"/>
      <c r="CV291" s="49"/>
      <c r="CW291" s="49"/>
      <c r="CX291" s="49"/>
      <c r="CY291" s="49"/>
      <c r="CZ291" s="49"/>
      <c r="DA291" s="49"/>
      <c r="DB291" s="49"/>
      <c r="DC291" s="56"/>
      <c r="DD291" s="57"/>
      <c r="DE291" s="57"/>
      <c r="DF291" s="57"/>
      <c r="DG291" s="57"/>
      <c r="DH291" s="57"/>
      <c r="DI291" s="57"/>
      <c r="DJ291" s="58"/>
      <c r="DK291" s="54"/>
      <c r="DL291" s="56"/>
      <c r="DM291" s="49"/>
      <c r="DN291" s="49"/>
      <c r="DO291" s="49"/>
      <c r="DP291" s="56"/>
      <c r="DQ291" s="56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81"/>
      <c r="EE291" s="81"/>
      <c r="EF291" s="81"/>
      <c r="EG291" s="81"/>
      <c r="EH291" s="81"/>
      <c r="EI291" s="81"/>
      <c r="EJ291" s="81"/>
      <c r="EK291" s="81"/>
      <c r="EL291" s="81"/>
      <c r="EM291" s="81"/>
      <c r="EN291" s="81"/>
      <c r="EO291" s="81"/>
      <c r="EP291" s="81"/>
      <c r="EQ291" s="81"/>
      <c r="ER291" s="81"/>
      <c r="ES291" s="81"/>
      <c r="ET291" s="81"/>
      <c r="EU291" s="81"/>
      <c r="EV291" s="81"/>
      <c r="EW291" s="81"/>
      <c r="EX291" s="81"/>
      <c r="EY291" s="81"/>
      <c r="EZ291" s="81"/>
      <c r="FA291" s="81"/>
      <c r="FB291" s="81"/>
      <c r="FC291" s="81"/>
      <c r="FD291" s="81"/>
      <c r="FE291" s="81"/>
      <c r="FF291" s="81"/>
      <c r="FG291" s="81"/>
      <c r="FH291" s="81"/>
    </row>
    <row r="292" spans="19:164">
      <c r="S292" s="82"/>
      <c r="T292" s="83"/>
      <c r="U292" s="84"/>
      <c r="V292" s="83"/>
      <c r="W292" s="84"/>
      <c r="X292" s="83"/>
      <c r="Y292" s="84"/>
      <c r="Z292" s="85"/>
      <c r="AA292" s="85"/>
      <c r="AB292" s="85"/>
      <c r="AC292" s="8"/>
      <c r="AD292" s="18"/>
      <c r="AE292" s="18"/>
      <c r="AF292" s="18"/>
      <c r="AG292" s="18"/>
      <c r="AH292" s="18"/>
      <c r="AI292" s="18"/>
      <c r="AJ292" s="18"/>
      <c r="AK292" s="18"/>
      <c r="AL292" s="18"/>
      <c r="AM292" s="34"/>
      <c r="AN292" s="34"/>
      <c r="AO292" s="34"/>
      <c r="AP292" s="19"/>
      <c r="AQ292" s="19"/>
      <c r="AR292" s="19"/>
      <c r="AS292" s="48"/>
      <c r="BN292" s="49"/>
      <c r="BO292" s="49"/>
      <c r="BP292" s="49"/>
      <c r="BQ292" s="50"/>
      <c r="BR292" s="50"/>
      <c r="BS292" s="50"/>
      <c r="BT292" s="50"/>
      <c r="BU292" s="50"/>
      <c r="BV292" s="50"/>
      <c r="BW292" s="50"/>
      <c r="BX292" s="51"/>
      <c r="BY292" s="50"/>
      <c r="BZ292" s="50"/>
      <c r="CA292" s="54"/>
      <c r="CB292" s="54"/>
      <c r="CC292" s="54"/>
      <c r="CD292" s="54"/>
      <c r="CE292" s="54"/>
      <c r="CF292" s="54"/>
      <c r="CG292" s="54"/>
      <c r="CH292" s="51"/>
      <c r="CI292" s="50"/>
      <c r="CJ292" s="50"/>
      <c r="CK292" s="49"/>
      <c r="CL292" s="49"/>
      <c r="CM292" s="49"/>
      <c r="CN292" s="66"/>
      <c r="CO292" s="66"/>
      <c r="CP292" s="66"/>
      <c r="CQ292" s="66"/>
      <c r="CR292" s="66"/>
      <c r="CS292" s="66"/>
      <c r="CT292" s="66"/>
      <c r="CU292" s="49"/>
      <c r="CV292" s="49"/>
      <c r="CW292" s="49"/>
      <c r="CX292" s="49"/>
      <c r="CY292" s="49"/>
      <c r="CZ292" s="49"/>
      <c r="DA292" s="49"/>
      <c r="DB292" s="49"/>
      <c r="DC292" s="56"/>
      <c r="DD292" s="57"/>
      <c r="DE292" s="57"/>
      <c r="DF292" s="57"/>
      <c r="DG292" s="57"/>
      <c r="DH292" s="57"/>
      <c r="DI292" s="57"/>
      <c r="DJ292" s="58"/>
      <c r="DK292" s="54"/>
      <c r="DL292" s="56"/>
      <c r="DM292" s="49"/>
      <c r="DN292" s="49"/>
      <c r="DO292" s="49"/>
      <c r="DP292" s="56"/>
      <c r="DQ292" s="56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81"/>
      <c r="EE292" s="81"/>
      <c r="EF292" s="81"/>
      <c r="EG292" s="81"/>
      <c r="EH292" s="81"/>
      <c r="EI292" s="81"/>
      <c r="EJ292" s="81"/>
      <c r="EK292" s="81"/>
      <c r="EL292" s="81"/>
      <c r="EM292" s="81"/>
      <c r="EN292" s="81"/>
      <c r="EO292" s="81"/>
      <c r="EP292" s="81"/>
      <c r="EQ292" s="81"/>
      <c r="ER292" s="81"/>
      <c r="ES292" s="81"/>
      <c r="ET292" s="81"/>
      <c r="EU292" s="81"/>
      <c r="EV292" s="81"/>
      <c r="EW292" s="81"/>
      <c r="EX292" s="81"/>
      <c r="EY292" s="81"/>
      <c r="EZ292" s="81"/>
      <c r="FA292" s="81"/>
      <c r="FB292" s="81"/>
      <c r="FC292" s="81"/>
      <c r="FD292" s="81"/>
      <c r="FE292" s="81"/>
      <c r="FF292" s="81"/>
      <c r="FG292" s="81"/>
      <c r="FH292" s="81"/>
    </row>
    <row r="293" spans="19:164">
      <c r="S293" s="82"/>
      <c r="T293" s="83"/>
      <c r="U293" s="84"/>
      <c r="V293" s="83"/>
      <c r="W293" s="84"/>
      <c r="X293" s="83"/>
      <c r="Y293" s="84"/>
      <c r="Z293" s="85"/>
      <c r="AA293" s="85"/>
      <c r="AB293" s="85"/>
      <c r="AC293" s="8"/>
      <c r="AD293" s="18"/>
      <c r="AE293" s="18"/>
      <c r="AF293" s="18"/>
      <c r="AG293" s="18"/>
      <c r="AH293" s="18"/>
      <c r="AI293" s="18"/>
      <c r="AJ293" s="18"/>
      <c r="AK293" s="18"/>
      <c r="AL293" s="18"/>
      <c r="AM293" s="34"/>
      <c r="AN293" s="34"/>
      <c r="AO293" s="34"/>
      <c r="AP293" s="19"/>
      <c r="AQ293" s="19"/>
      <c r="AR293" s="19"/>
      <c r="AS293" s="48"/>
      <c r="BN293" s="49"/>
      <c r="BO293" s="49"/>
      <c r="BP293" s="49"/>
      <c r="BQ293" s="50"/>
      <c r="BR293" s="50"/>
      <c r="BS293" s="50"/>
      <c r="BT293" s="50"/>
      <c r="BU293" s="50"/>
      <c r="BV293" s="50"/>
      <c r="BW293" s="50"/>
      <c r="BX293" s="51"/>
      <c r="BY293" s="50"/>
      <c r="BZ293" s="50"/>
      <c r="CA293" s="54"/>
      <c r="CB293" s="54"/>
      <c r="CC293" s="54"/>
      <c r="CD293" s="54"/>
      <c r="CE293" s="54"/>
      <c r="CF293" s="54"/>
      <c r="CG293" s="54"/>
      <c r="CH293" s="51"/>
      <c r="CI293" s="50"/>
      <c r="CJ293" s="50"/>
      <c r="CK293" s="49"/>
      <c r="CL293" s="49"/>
      <c r="CM293" s="49"/>
      <c r="CN293" s="66"/>
      <c r="CO293" s="66"/>
      <c r="CP293" s="66"/>
      <c r="CQ293" s="66"/>
      <c r="CR293" s="66"/>
      <c r="CS293" s="66"/>
      <c r="CT293" s="66"/>
      <c r="CU293" s="49"/>
      <c r="CV293" s="49"/>
      <c r="CW293" s="49"/>
      <c r="CX293" s="49"/>
      <c r="CY293" s="49"/>
      <c r="CZ293" s="49"/>
      <c r="DA293" s="49"/>
      <c r="DB293" s="49"/>
      <c r="DC293" s="56"/>
      <c r="DD293" s="57"/>
      <c r="DE293" s="57"/>
      <c r="DF293" s="57"/>
      <c r="DG293" s="57"/>
      <c r="DH293" s="57"/>
      <c r="DI293" s="57"/>
      <c r="DJ293" s="58"/>
      <c r="DK293" s="54"/>
      <c r="DL293" s="56"/>
      <c r="DM293" s="49"/>
      <c r="DN293" s="49"/>
      <c r="DO293" s="49"/>
      <c r="DP293" s="56"/>
      <c r="DQ293" s="56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81"/>
      <c r="EE293" s="81"/>
      <c r="EF293" s="81"/>
      <c r="EG293" s="81"/>
      <c r="EH293" s="81"/>
      <c r="EI293" s="81"/>
      <c r="EJ293" s="81"/>
      <c r="EK293" s="81"/>
      <c r="EL293" s="81"/>
      <c r="EM293" s="81"/>
      <c r="EN293" s="81"/>
      <c r="EO293" s="81"/>
      <c r="EP293" s="81"/>
      <c r="EQ293" s="81"/>
      <c r="ER293" s="81"/>
      <c r="ES293" s="81"/>
      <c r="ET293" s="81"/>
      <c r="EU293" s="81"/>
      <c r="EV293" s="81"/>
      <c r="EW293" s="81"/>
      <c r="EX293" s="81"/>
      <c r="EY293" s="81"/>
      <c r="EZ293" s="81"/>
      <c r="FA293" s="81"/>
      <c r="FB293" s="81"/>
      <c r="FC293" s="81"/>
      <c r="FD293" s="81"/>
      <c r="FE293" s="81"/>
      <c r="FF293" s="81"/>
      <c r="FG293" s="81"/>
      <c r="FH293" s="81"/>
    </row>
    <row r="294" spans="19:164">
      <c r="S294" s="82"/>
      <c r="T294" s="83"/>
      <c r="U294" s="84"/>
      <c r="V294" s="83"/>
      <c r="W294" s="84"/>
      <c r="X294" s="83"/>
      <c r="Y294" s="84"/>
      <c r="Z294" s="85"/>
      <c r="AA294" s="85"/>
      <c r="AB294" s="85"/>
      <c r="AC294" s="8"/>
      <c r="AD294" s="18"/>
      <c r="AE294" s="18"/>
      <c r="AF294" s="18"/>
      <c r="AG294" s="18"/>
      <c r="AH294" s="18"/>
      <c r="AI294" s="18"/>
      <c r="AJ294" s="18"/>
      <c r="AK294" s="18"/>
      <c r="AL294" s="18"/>
      <c r="AM294" s="34"/>
      <c r="AN294" s="34"/>
      <c r="AO294" s="34"/>
      <c r="AP294" s="19"/>
      <c r="AQ294" s="19"/>
      <c r="AR294" s="19"/>
      <c r="AS294" s="48"/>
      <c r="BN294" s="49"/>
      <c r="BO294" s="49"/>
      <c r="BP294" s="49"/>
      <c r="BQ294" s="50"/>
      <c r="BR294" s="50"/>
      <c r="BS294" s="50"/>
      <c r="BT294" s="50"/>
      <c r="BU294" s="50"/>
      <c r="BV294" s="50"/>
      <c r="BW294" s="50"/>
      <c r="BX294" s="51"/>
      <c r="BY294" s="50"/>
      <c r="BZ294" s="50"/>
      <c r="CA294" s="54"/>
      <c r="CB294" s="54"/>
      <c r="CC294" s="54"/>
      <c r="CD294" s="54"/>
      <c r="CE294" s="54"/>
      <c r="CF294" s="54"/>
      <c r="CG294" s="54"/>
      <c r="CH294" s="51"/>
      <c r="CI294" s="50"/>
      <c r="CJ294" s="50"/>
      <c r="CK294" s="49"/>
      <c r="CL294" s="49"/>
      <c r="CM294" s="49"/>
      <c r="CN294" s="66"/>
      <c r="CO294" s="66"/>
      <c r="CP294" s="66"/>
      <c r="CQ294" s="66"/>
      <c r="CR294" s="66"/>
      <c r="CS294" s="66"/>
      <c r="CT294" s="66"/>
      <c r="CU294" s="49"/>
      <c r="CV294" s="49"/>
      <c r="CW294" s="49"/>
      <c r="CX294" s="49"/>
      <c r="CY294" s="49"/>
      <c r="CZ294" s="49"/>
      <c r="DA294" s="49"/>
      <c r="DB294" s="49"/>
      <c r="DC294" s="56"/>
      <c r="DD294" s="57"/>
      <c r="DE294" s="57"/>
      <c r="DF294" s="57"/>
      <c r="DG294" s="57"/>
      <c r="DH294" s="57"/>
      <c r="DI294" s="57"/>
      <c r="DJ294" s="58"/>
      <c r="DK294" s="54"/>
      <c r="DL294" s="56"/>
      <c r="DM294" s="49"/>
      <c r="DN294" s="49"/>
      <c r="DO294" s="49"/>
      <c r="DP294" s="56"/>
      <c r="DQ294" s="56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81"/>
      <c r="EE294" s="81"/>
      <c r="EF294" s="81"/>
      <c r="EG294" s="81"/>
      <c r="EH294" s="81"/>
      <c r="EI294" s="81"/>
      <c r="EJ294" s="81"/>
      <c r="EK294" s="81"/>
      <c r="EL294" s="81"/>
      <c r="EM294" s="81"/>
      <c r="EN294" s="81"/>
      <c r="EO294" s="81"/>
      <c r="EP294" s="81"/>
      <c r="EQ294" s="81"/>
      <c r="ER294" s="81"/>
      <c r="ES294" s="81"/>
      <c r="ET294" s="81"/>
      <c r="EU294" s="81"/>
      <c r="EV294" s="81"/>
      <c r="EW294" s="81"/>
      <c r="EX294" s="81"/>
      <c r="EY294" s="81"/>
      <c r="EZ294" s="81"/>
      <c r="FA294" s="81"/>
      <c r="FB294" s="81"/>
      <c r="FC294" s="81"/>
      <c r="FD294" s="81"/>
      <c r="FE294" s="81"/>
      <c r="FF294" s="81"/>
      <c r="FG294" s="81"/>
      <c r="FH294" s="81"/>
    </row>
    <row r="295" spans="19:164">
      <c r="S295" s="82"/>
      <c r="T295" s="83"/>
      <c r="U295" s="84"/>
      <c r="V295" s="83"/>
      <c r="W295" s="84"/>
      <c r="X295" s="83"/>
      <c r="Y295" s="84"/>
      <c r="Z295" s="85"/>
      <c r="AA295" s="85"/>
      <c r="AB295" s="85"/>
      <c r="AC295" s="8"/>
      <c r="AD295" s="18"/>
      <c r="AE295" s="18"/>
      <c r="AF295" s="18"/>
      <c r="AG295" s="18"/>
      <c r="AH295" s="18"/>
      <c r="AI295" s="18"/>
      <c r="AJ295" s="18"/>
      <c r="AK295" s="18"/>
      <c r="AL295" s="18"/>
      <c r="AM295" s="34"/>
      <c r="AN295" s="34"/>
      <c r="AO295" s="34"/>
      <c r="AP295" s="19"/>
      <c r="AQ295" s="19"/>
      <c r="AR295" s="19"/>
      <c r="AS295" s="48"/>
      <c r="BN295" s="49"/>
      <c r="BO295" s="49"/>
      <c r="BP295" s="49"/>
      <c r="BQ295" s="50"/>
      <c r="BR295" s="50"/>
      <c r="BS295" s="50"/>
      <c r="BT295" s="50"/>
      <c r="BU295" s="50"/>
      <c r="BV295" s="50"/>
      <c r="BW295" s="50"/>
      <c r="BX295" s="51"/>
      <c r="BY295" s="50"/>
      <c r="BZ295" s="50"/>
      <c r="CA295" s="54"/>
      <c r="CB295" s="54"/>
      <c r="CC295" s="54"/>
      <c r="CD295" s="54"/>
      <c r="CE295" s="54"/>
      <c r="CF295" s="54"/>
      <c r="CG295" s="54"/>
      <c r="CH295" s="51"/>
      <c r="CI295" s="50"/>
      <c r="CJ295" s="50"/>
      <c r="CK295" s="49"/>
      <c r="CL295" s="49"/>
      <c r="CM295" s="49"/>
      <c r="CN295" s="66"/>
      <c r="CO295" s="66"/>
      <c r="CP295" s="66"/>
      <c r="CQ295" s="66"/>
      <c r="CR295" s="66"/>
      <c r="CS295" s="66"/>
      <c r="CT295" s="66"/>
      <c r="CU295" s="49"/>
      <c r="CV295" s="49"/>
      <c r="CW295" s="49"/>
      <c r="CX295" s="49"/>
      <c r="CY295" s="49"/>
      <c r="CZ295" s="49"/>
      <c r="DA295" s="49"/>
      <c r="DB295" s="49"/>
      <c r="DC295" s="56"/>
      <c r="DD295" s="57"/>
      <c r="DE295" s="57"/>
      <c r="DF295" s="57"/>
      <c r="DG295" s="57"/>
      <c r="DH295" s="57"/>
      <c r="DI295" s="57"/>
      <c r="DJ295" s="58"/>
      <c r="DK295" s="54"/>
      <c r="DL295" s="56"/>
      <c r="DM295" s="49"/>
      <c r="DN295" s="49"/>
      <c r="DO295" s="49"/>
      <c r="DP295" s="56"/>
      <c r="DQ295" s="56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81"/>
      <c r="EE295" s="81"/>
      <c r="EF295" s="81"/>
      <c r="EG295" s="81"/>
      <c r="EH295" s="81"/>
      <c r="EI295" s="81"/>
      <c r="EJ295" s="81"/>
      <c r="EK295" s="81"/>
      <c r="EL295" s="81"/>
      <c r="EM295" s="81"/>
      <c r="EN295" s="81"/>
      <c r="EO295" s="81"/>
      <c r="EP295" s="81"/>
      <c r="EQ295" s="81"/>
      <c r="ER295" s="81"/>
      <c r="ES295" s="81"/>
      <c r="ET295" s="81"/>
      <c r="EU295" s="81"/>
      <c r="EV295" s="81"/>
      <c r="EW295" s="81"/>
      <c r="EX295" s="81"/>
      <c r="EY295" s="81"/>
      <c r="EZ295" s="81"/>
      <c r="FA295" s="81"/>
      <c r="FB295" s="81"/>
      <c r="FC295" s="81"/>
      <c r="FD295" s="81"/>
      <c r="FE295" s="81"/>
      <c r="FF295" s="81"/>
      <c r="FG295" s="81"/>
      <c r="FH295" s="81"/>
    </row>
    <row r="296" spans="19:164">
      <c r="S296" s="82"/>
      <c r="T296" s="83"/>
      <c r="U296" s="84"/>
      <c r="V296" s="83"/>
      <c r="W296" s="84"/>
      <c r="X296" s="83"/>
      <c r="Y296" s="84"/>
      <c r="Z296" s="85"/>
      <c r="AA296" s="85"/>
      <c r="AB296" s="85"/>
      <c r="AC296" s="8"/>
      <c r="AD296" s="18"/>
      <c r="AE296" s="18"/>
      <c r="AF296" s="18"/>
      <c r="AG296" s="18"/>
      <c r="AH296" s="18"/>
      <c r="AI296" s="18"/>
      <c r="AJ296" s="18"/>
      <c r="AK296" s="18"/>
      <c r="AL296" s="18"/>
      <c r="AM296" s="34"/>
      <c r="AN296" s="34"/>
      <c r="AO296" s="34"/>
      <c r="AP296" s="19"/>
      <c r="AQ296" s="19"/>
      <c r="AR296" s="19"/>
      <c r="AS296" s="48"/>
      <c r="BN296" s="49"/>
      <c r="BO296" s="49"/>
      <c r="BP296" s="49"/>
      <c r="BQ296" s="50"/>
      <c r="BR296" s="50"/>
      <c r="BS296" s="50"/>
      <c r="BT296" s="50"/>
      <c r="BU296" s="50"/>
      <c r="BV296" s="50"/>
      <c r="BW296" s="50"/>
      <c r="BX296" s="51"/>
      <c r="BY296" s="50"/>
      <c r="BZ296" s="50"/>
      <c r="CA296" s="54"/>
      <c r="CB296" s="54"/>
      <c r="CC296" s="54"/>
      <c r="CD296" s="54"/>
      <c r="CE296" s="54"/>
      <c r="CF296" s="54"/>
      <c r="CG296" s="54"/>
      <c r="CH296" s="51"/>
      <c r="CI296" s="50"/>
      <c r="CJ296" s="50"/>
      <c r="CK296" s="49"/>
      <c r="CL296" s="49"/>
      <c r="CM296" s="49"/>
      <c r="CN296" s="66"/>
      <c r="CO296" s="66"/>
      <c r="CP296" s="66"/>
      <c r="CQ296" s="66"/>
      <c r="CR296" s="66"/>
      <c r="CS296" s="66"/>
      <c r="CT296" s="66"/>
      <c r="CU296" s="49"/>
      <c r="CV296" s="49"/>
      <c r="CW296" s="49"/>
      <c r="CX296" s="49"/>
      <c r="CY296" s="49"/>
      <c r="CZ296" s="49"/>
      <c r="DA296" s="49"/>
      <c r="DB296" s="49"/>
      <c r="DC296" s="56"/>
      <c r="DD296" s="57"/>
      <c r="DE296" s="57"/>
      <c r="DF296" s="57"/>
      <c r="DG296" s="57"/>
      <c r="DH296" s="57"/>
      <c r="DI296" s="57"/>
      <c r="DJ296" s="58"/>
      <c r="DK296" s="54"/>
      <c r="DL296" s="56"/>
      <c r="DM296" s="49"/>
      <c r="DN296" s="49"/>
      <c r="DO296" s="49"/>
      <c r="DP296" s="56"/>
      <c r="DQ296" s="56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81"/>
      <c r="EE296" s="81"/>
      <c r="EF296" s="81"/>
      <c r="EG296" s="81"/>
      <c r="EH296" s="81"/>
      <c r="EI296" s="81"/>
      <c r="EJ296" s="81"/>
      <c r="EK296" s="81"/>
      <c r="EL296" s="81"/>
      <c r="EM296" s="81"/>
      <c r="EN296" s="81"/>
      <c r="EO296" s="81"/>
      <c r="EP296" s="81"/>
      <c r="EQ296" s="81"/>
      <c r="ER296" s="81"/>
      <c r="ES296" s="81"/>
      <c r="ET296" s="81"/>
      <c r="EU296" s="81"/>
      <c r="EV296" s="81"/>
      <c r="EW296" s="81"/>
      <c r="EX296" s="81"/>
      <c r="EY296" s="81"/>
      <c r="EZ296" s="81"/>
      <c r="FA296" s="81"/>
      <c r="FB296" s="81"/>
      <c r="FC296" s="81"/>
      <c r="FD296" s="81"/>
      <c r="FE296" s="81"/>
      <c r="FF296" s="81"/>
      <c r="FG296" s="81"/>
      <c r="FH296" s="81"/>
    </row>
    <row r="297" spans="19:164">
      <c r="S297" s="82"/>
      <c r="T297" s="83"/>
      <c r="U297" s="84"/>
      <c r="V297" s="83"/>
      <c r="W297" s="84"/>
      <c r="X297" s="83"/>
      <c r="Y297" s="84"/>
      <c r="Z297" s="85"/>
      <c r="AA297" s="85"/>
      <c r="AB297" s="85"/>
      <c r="AC297" s="8"/>
      <c r="AD297" s="18"/>
      <c r="AE297" s="18"/>
      <c r="AF297" s="18"/>
      <c r="AG297" s="18"/>
      <c r="AH297" s="18"/>
      <c r="AI297" s="18"/>
      <c r="AJ297" s="18"/>
      <c r="AK297" s="18"/>
      <c r="AL297" s="18"/>
      <c r="AM297" s="34"/>
      <c r="AN297" s="34"/>
      <c r="AO297" s="34"/>
      <c r="AP297" s="19"/>
      <c r="AQ297" s="19"/>
      <c r="AR297" s="19"/>
      <c r="AS297" s="48"/>
      <c r="BN297" s="49"/>
      <c r="BO297" s="49"/>
      <c r="BP297" s="49"/>
      <c r="BQ297" s="50"/>
      <c r="BR297" s="50"/>
      <c r="BS297" s="50"/>
      <c r="BT297" s="50"/>
      <c r="BU297" s="50"/>
      <c r="BV297" s="50"/>
      <c r="BW297" s="50"/>
      <c r="BX297" s="51"/>
      <c r="BY297" s="50"/>
      <c r="BZ297" s="50"/>
      <c r="CA297" s="54"/>
      <c r="CB297" s="54"/>
      <c r="CC297" s="54"/>
      <c r="CD297" s="54"/>
      <c r="CE297" s="54"/>
      <c r="CF297" s="54"/>
      <c r="CG297" s="54"/>
      <c r="CH297" s="51"/>
      <c r="CI297" s="50"/>
      <c r="CJ297" s="50"/>
      <c r="CK297" s="49"/>
      <c r="CL297" s="49"/>
      <c r="CM297" s="49"/>
      <c r="CN297" s="66"/>
      <c r="CO297" s="66"/>
      <c r="CP297" s="66"/>
      <c r="CQ297" s="66"/>
      <c r="CR297" s="66"/>
      <c r="CS297" s="66"/>
      <c r="CT297" s="66"/>
      <c r="CU297" s="49"/>
      <c r="CV297" s="49"/>
      <c r="CW297" s="49"/>
      <c r="CX297" s="49"/>
      <c r="CY297" s="49"/>
      <c r="CZ297" s="49"/>
      <c r="DA297" s="49"/>
      <c r="DB297" s="49"/>
      <c r="DC297" s="56"/>
      <c r="DD297" s="57"/>
      <c r="DE297" s="57"/>
      <c r="DF297" s="57"/>
      <c r="DG297" s="57"/>
      <c r="DH297" s="57"/>
      <c r="DI297" s="57"/>
      <c r="DJ297" s="58"/>
      <c r="DK297" s="54"/>
      <c r="DL297" s="56"/>
      <c r="DM297" s="49"/>
      <c r="DN297" s="49"/>
      <c r="DO297" s="49"/>
      <c r="DP297" s="56"/>
      <c r="DQ297" s="56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81"/>
      <c r="EE297" s="81"/>
      <c r="EF297" s="81"/>
      <c r="EG297" s="81"/>
      <c r="EH297" s="81"/>
      <c r="EI297" s="81"/>
      <c r="EJ297" s="81"/>
      <c r="EK297" s="81"/>
      <c r="EL297" s="81"/>
      <c r="EM297" s="81"/>
      <c r="EN297" s="81"/>
      <c r="EO297" s="81"/>
      <c r="EP297" s="81"/>
      <c r="EQ297" s="81"/>
      <c r="ER297" s="81"/>
      <c r="ES297" s="81"/>
      <c r="ET297" s="81"/>
      <c r="EU297" s="81"/>
      <c r="EV297" s="81"/>
      <c r="EW297" s="81"/>
      <c r="EX297" s="81"/>
      <c r="EY297" s="81"/>
      <c r="EZ297" s="81"/>
      <c r="FA297" s="81"/>
      <c r="FB297" s="81"/>
      <c r="FC297" s="81"/>
      <c r="FD297" s="81"/>
      <c r="FE297" s="81"/>
      <c r="FF297" s="81"/>
      <c r="FG297" s="81"/>
      <c r="FH297" s="81"/>
    </row>
    <row r="298" spans="19:164">
      <c r="S298" s="82"/>
      <c r="T298" s="83"/>
      <c r="U298" s="84"/>
      <c r="V298" s="83"/>
      <c r="W298" s="84"/>
      <c r="X298" s="83"/>
      <c r="Y298" s="84"/>
      <c r="Z298" s="85"/>
      <c r="AA298" s="85"/>
      <c r="AB298" s="85"/>
      <c r="AC298" s="8"/>
      <c r="AD298" s="18"/>
      <c r="AE298" s="18"/>
      <c r="AF298" s="18"/>
      <c r="AG298" s="18"/>
      <c r="AH298" s="18"/>
      <c r="AI298" s="18"/>
      <c r="AJ298" s="18"/>
      <c r="AK298" s="18"/>
      <c r="AL298" s="18"/>
      <c r="AM298" s="34"/>
      <c r="AN298" s="34"/>
      <c r="AO298" s="34"/>
      <c r="AP298" s="19"/>
      <c r="AQ298" s="19"/>
      <c r="AR298" s="19"/>
      <c r="AS298" s="48"/>
      <c r="BN298" s="49"/>
      <c r="BO298" s="49"/>
      <c r="BP298" s="49"/>
      <c r="BQ298" s="50"/>
      <c r="BR298" s="50"/>
      <c r="BS298" s="50"/>
      <c r="BT298" s="50"/>
      <c r="BU298" s="50"/>
      <c r="BV298" s="50"/>
      <c r="BW298" s="50"/>
      <c r="BX298" s="51"/>
      <c r="BY298" s="50"/>
      <c r="BZ298" s="50"/>
      <c r="CA298" s="54"/>
      <c r="CB298" s="54"/>
      <c r="CC298" s="54"/>
      <c r="CD298" s="54"/>
      <c r="CE298" s="54"/>
      <c r="CF298" s="54"/>
      <c r="CG298" s="54"/>
      <c r="CH298" s="51"/>
      <c r="CI298" s="50"/>
      <c r="CJ298" s="50"/>
      <c r="CK298" s="49"/>
      <c r="CL298" s="49"/>
      <c r="CM298" s="49"/>
      <c r="CN298" s="66"/>
      <c r="CO298" s="66"/>
      <c r="CP298" s="66"/>
      <c r="CQ298" s="66"/>
      <c r="CR298" s="66"/>
      <c r="CS298" s="66"/>
      <c r="CT298" s="66"/>
      <c r="CU298" s="49"/>
      <c r="CV298" s="49"/>
      <c r="CW298" s="49"/>
      <c r="CX298" s="49"/>
      <c r="CY298" s="49"/>
      <c r="CZ298" s="49"/>
      <c r="DA298" s="49"/>
      <c r="DB298" s="49"/>
      <c r="DC298" s="56"/>
      <c r="DD298" s="57"/>
      <c r="DE298" s="57"/>
      <c r="DF298" s="57"/>
      <c r="DG298" s="57"/>
      <c r="DH298" s="57"/>
      <c r="DI298" s="57"/>
      <c r="DJ298" s="58"/>
      <c r="DK298" s="54"/>
      <c r="DL298" s="56"/>
      <c r="DM298" s="49"/>
      <c r="DN298" s="49"/>
      <c r="DO298" s="49"/>
      <c r="DP298" s="56"/>
      <c r="DQ298" s="56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81"/>
      <c r="EE298" s="81"/>
      <c r="EF298" s="81"/>
      <c r="EG298" s="81"/>
      <c r="EH298" s="81"/>
      <c r="EI298" s="81"/>
      <c r="EJ298" s="81"/>
      <c r="EK298" s="81"/>
      <c r="EL298" s="81"/>
      <c r="EM298" s="81"/>
      <c r="EN298" s="81"/>
      <c r="EO298" s="81"/>
      <c r="EP298" s="81"/>
      <c r="EQ298" s="81"/>
      <c r="ER298" s="81"/>
      <c r="ES298" s="81"/>
      <c r="ET298" s="81"/>
      <c r="EU298" s="81"/>
      <c r="EV298" s="81"/>
      <c r="EW298" s="81"/>
      <c r="EX298" s="81"/>
      <c r="EY298" s="81"/>
      <c r="EZ298" s="81"/>
      <c r="FA298" s="81"/>
      <c r="FB298" s="81"/>
      <c r="FC298" s="81"/>
      <c r="FD298" s="81"/>
      <c r="FE298" s="81"/>
      <c r="FF298" s="81"/>
      <c r="FG298" s="81"/>
      <c r="FH298" s="81"/>
    </row>
    <row r="299" spans="19:164">
      <c r="S299" s="82"/>
      <c r="T299" s="83"/>
      <c r="U299" s="84"/>
      <c r="V299" s="83"/>
      <c r="W299" s="84"/>
      <c r="X299" s="83"/>
      <c r="Y299" s="84"/>
      <c r="Z299" s="85"/>
      <c r="AA299" s="85"/>
      <c r="AB299" s="85"/>
      <c r="AC299" s="8"/>
      <c r="AD299" s="18"/>
      <c r="AE299" s="18"/>
      <c r="AF299" s="18"/>
      <c r="AG299" s="18"/>
      <c r="AH299" s="18"/>
      <c r="AI299" s="18"/>
      <c r="AJ299" s="18"/>
      <c r="AK299" s="18"/>
      <c r="AL299" s="18"/>
      <c r="AM299" s="34"/>
      <c r="AN299" s="34"/>
      <c r="AO299" s="34"/>
      <c r="AP299" s="19"/>
      <c r="AQ299" s="19"/>
      <c r="AR299" s="19"/>
      <c r="AS299" s="48"/>
      <c r="BN299" s="49"/>
      <c r="BO299" s="49"/>
      <c r="BP299" s="49"/>
      <c r="BQ299" s="50"/>
      <c r="BR299" s="50"/>
      <c r="BS299" s="50"/>
      <c r="BT299" s="50"/>
      <c r="BU299" s="50"/>
      <c r="BV299" s="50"/>
      <c r="BW299" s="50"/>
      <c r="BX299" s="51"/>
      <c r="BY299" s="50"/>
      <c r="BZ299" s="50"/>
      <c r="CA299" s="54"/>
      <c r="CB299" s="54"/>
      <c r="CC299" s="54"/>
      <c r="CD299" s="54"/>
      <c r="CE299" s="54"/>
      <c r="CF299" s="54"/>
      <c r="CG299" s="54"/>
      <c r="CH299" s="51"/>
      <c r="CI299" s="50"/>
      <c r="CJ299" s="50"/>
      <c r="CK299" s="49"/>
      <c r="CL299" s="49"/>
      <c r="CM299" s="49"/>
      <c r="CN299" s="66"/>
      <c r="CO299" s="66"/>
      <c r="CP299" s="66"/>
      <c r="CQ299" s="66"/>
      <c r="CR299" s="66"/>
      <c r="CS299" s="66"/>
      <c r="CT299" s="66"/>
      <c r="CU299" s="49"/>
      <c r="CV299" s="49"/>
      <c r="CW299" s="49"/>
      <c r="CX299" s="49"/>
      <c r="CY299" s="49"/>
      <c r="CZ299" s="49"/>
      <c r="DA299" s="49"/>
      <c r="DB299" s="49"/>
      <c r="DC299" s="56"/>
      <c r="DD299" s="57"/>
      <c r="DE299" s="57"/>
      <c r="DF299" s="57"/>
      <c r="DG299" s="57"/>
      <c r="DH299" s="57"/>
      <c r="DI299" s="57"/>
      <c r="DJ299" s="58"/>
      <c r="DK299" s="54"/>
      <c r="DL299" s="56"/>
      <c r="DM299" s="49"/>
      <c r="DN299" s="49"/>
      <c r="DO299" s="49"/>
      <c r="DP299" s="56"/>
      <c r="DQ299" s="56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81"/>
      <c r="EE299" s="81"/>
      <c r="EF299" s="81"/>
      <c r="EG299" s="81"/>
      <c r="EH299" s="81"/>
      <c r="EI299" s="81"/>
      <c r="EJ299" s="81"/>
      <c r="EK299" s="81"/>
      <c r="EL299" s="81"/>
      <c r="EM299" s="81"/>
      <c r="EN299" s="81"/>
      <c r="EO299" s="81"/>
      <c r="EP299" s="81"/>
      <c r="EQ299" s="81"/>
      <c r="ER299" s="81"/>
      <c r="ES299" s="81"/>
      <c r="ET299" s="81"/>
      <c r="EU299" s="81"/>
      <c r="EV299" s="81"/>
      <c r="EW299" s="81"/>
      <c r="EX299" s="81"/>
      <c r="EY299" s="81"/>
      <c r="EZ299" s="81"/>
      <c r="FA299" s="81"/>
      <c r="FB299" s="81"/>
      <c r="FC299" s="81"/>
      <c r="FD299" s="81"/>
      <c r="FE299" s="81"/>
      <c r="FF299" s="81"/>
      <c r="FG299" s="81"/>
      <c r="FH299" s="81"/>
    </row>
    <row r="300" spans="19:164">
      <c r="S300" s="82"/>
      <c r="T300" s="83"/>
      <c r="U300" s="84"/>
      <c r="V300" s="83"/>
      <c r="W300" s="84"/>
      <c r="X300" s="83"/>
      <c r="Y300" s="84"/>
      <c r="Z300" s="85"/>
      <c r="AA300" s="85"/>
      <c r="AB300" s="85"/>
      <c r="AC300" s="8"/>
      <c r="AD300" s="18"/>
      <c r="AE300" s="18"/>
      <c r="AF300" s="18"/>
      <c r="AG300" s="18"/>
      <c r="AH300" s="18"/>
      <c r="AI300" s="18"/>
      <c r="AJ300" s="18"/>
      <c r="AK300" s="18"/>
      <c r="AL300" s="18"/>
      <c r="AM300" s="34"/>
      <c r="AN300" s="34"/>
      <c r="AO300" s="34"/>
      <c r="AP300" s="19"/>
      <c r="AQ300" s="19"/>
      <c r="AR300" s="19"/>
      <c r="AS300" s="48"/>
      <c r="BN300" s="49"/>
      <c r="BO300" s="49"/>
      <c r="BP300" s="49"/>
      <c r="BQ300" s="50"/>
      <c r="BR300" s="50"/>
      <c r="BS300" s="50"/>
      <c r="BT300" s="50"/>
      <c r="BU300" s="50"/>
      <c r="BV300" s="50"/>
      <c r="BW300" s="50"/>
      <c r="BX300" s="51"/>
      <c r="BY300" s="50"/>
      <c r="BZ300" s="50"/>
      <c r="CA300" s="54"/>
      <c r="CB300" s="54"/>
      <c r="CC300" s="54"/>
      <c r="CD300" s="54"/>
      <c r="CE300" s="54"/>
      <c r="CF300" s="54"/>
      <c r="CG300" s="54"/>
      <c r="CH300" s="51"/>
      <c r="CI300" s="50"/>
      <c r="CJ300" s="50"/>
      <c r="CK300" s="49"/>
      <c r="CL300" s="49"/>
      <c r="CM300" s="49"/>
      <c r="CN300" s="66"/>
      <c r="CO300" s="66"/>
      <c r="CP300" s="66"/>
      <c r="CQ300" s="66"/>
      <c r="CR300" s="66"/>
      <c r="CS300" s="66"/>
      <c r="CT300" s="66"/>
      <c r="CU300" s="49"/>
      <c r="CV300" s="49"/>
      <c r="CW300" s="49"/>
      <c r="CX300" s="49"/>
      <c r="CY300" s="49"/>
      <c r="CZ300" s="49"/>
      <c r="DA300" s="49"/>
      <c r="DB300" s="49"/>
      <c r="DC300" s="56"/>
      <c r="DD300" s="57"/>
      <c r="DE300" s="57"/>
      <c r="DF300" s="57"/>
      <c r="DG300" s="57"/>
      <c r="DH300" s="57"/>
      <c r="DI300" s="57"/>
      <c r="DJ300" s="58"/>
      <c r="DK300" s="54"/>
      <c r="DL300" s="56"/>
      <c r="DM300" s="49"/>
      <c r="DN300" s="49"/>
      <c r="DO300" s="49"/>
      <c r="DP300" s="56"/>
      <c r="DQ300" s="56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81"/>
      <c r="EE300" s="81"/>
      <c r="EF300" s="81"/>
      <c r="EG300" s="81"/>
      <c r="EH300" s="81"/>
      <c r="EI300" s="81"/>
      <c r="EJ300" s="81"/>
      <c r="EK300" s="81"/>
      <c r="EL300" s="81"/>
      <c r="EM300" s="81"/>
      <c r="EN300" s="81"/>
      <c r="EO300" s="81"/>
      <c r="EP300" s="81"/>
      <c r="EQ300" s="81"/>
      <c r="ER300" s="81"/>
      <c r="ES300" s="81"/>
      <c r="ET300" s="81"/>
      <c r="EU300" s="81"/>
      <c r="EV300" s="81"/>
      <c r="EW300" s="81"/>
      <c r="EX300" s="81"/>
      <c r="EY300" s="81"/>
      <c r="EZ300" s="81"/>
      <c r="FA300" s="81"/>
      <c r="FB300" s="81"/>
      <c r="FC300" s="81"/>
      <c r="FD300" s="81"/>
      <c r="FE300" s="81"/>
      <c r="FF300" s="81"/>
      <c r="FG300" s="81"/>
      <c r="FH300" s="81"/>
    </row>
    <row r="301" spans="19:164">
      <c r="S301" s="82"/>
      <c r="T301" s="83"/>
      <c r="U301" s="84"/>
      <c r="V301" s="83"/>
      <c r="W301" s="84"/>
      <c r="X301" s="83"/>
      <c r="Y301" s="84"/>
      <c r="Z301" s="85"/>
      <c r="AA301" s="85"/>
      <c r="AB301" s="85"/>
      <c r="AC301" s="8"/>
      <c r="AD301" s="18"/>
      <c r="AE301" s="18"/>
      <c r="AF301" s="18"/>
      <c r="AG301" s="18"/>
      <c r="AH301" s="18"/>
      <c r="AI301" s="18"/>
      <c r="AJ301" s="18"/>
      <c r="AK301" s="18"/>
      <c r="AL301" s="18"/>
      <c r="AM301" s="34"/>
      <c r="AN301" s="34"/>
      <c r="AO301" s="34"/>
      <c r="AP301" s="19"/>
      <c r="AQ301" s="19"/>
      <c r="AR301" s="19"/>
      <c r="AS301" s="48"/>
      <c r="BN301" s="49"/>
      <c r="BO301" s="49"/>
      <c r="BP301" s="49"/>
      <c r="BQ301" s="50"/>
      <c r="BR301" s="50"/>
      <c r="BS301" s="50"/>
      <c r="BT301" s="50"/>
      <c r="BU301" s="50"/>
      <c r="BV301" s="50"/>
      <c r="BW301" s="50"/>
      <c r="BX301" s="51"/>
      <c r="BY301" s="50"/>
      <c r="BZ301" s="50"/>
      <c r="CA301" s="54"/>
      <c r="CB301" s="54"/>
      <c r="CC301" s="54"/>
      <c r="CD301" s="54"/>
      <c r="CE301" s="54"/>
      <c r="CF301" s="54"/>
      <c r="CG301" s="54"/>
      <c r="CH301" s="51"/>
      <c r="CI301" s="50"/>
      <c r="CJ301" s="50"/>
      <c r="CK301" s="49"/>
      <c r="CL301" s="49"/>
      <c r="CM301" s="49"/>
      <c r="CN301" s="66"/>
      <c r="CO301" s="66"/>
      <c r="CP301" s="66"/>
      <c r="CQ301" s="66"/>
      <c r="CR301" s="66"/>
      <c r="CS301" s="66"/>
      <c r="CT301" s="66"/>
      <c r="CU301" s="49"/>
      <c r="CV301" s="49"/>
      <c r="CW301" s="49"/>
      <c r="CX301" s="49"/>
      <c r="CY301" s="49"/>
      <c r="CZ301" s="49"/>
      <c r="DA301" s="49"/>
      <c r="DB301" s="49"/>
      <c r="DC301" s="56"/>
      <c r="DD301" s="57"/>
      <c r="DE301" s="57"/>
      <c r="DF301" s="57"/>
      <c r="DG301" s="57"/>
      <c r="DH301" s="57"/>
      <c r="DI301" s="57"/>
      <c r="DJ301" s="58"/>
      <c r="DK301" s="54"/>
      <c r="DL301" s="56"/>
      <c r="DM301" s="49"/>
      <c r="DN301" s="49"/>
      <c r="DO301" s="49"/>
      <c r="DP301" s="56"/>
      <c r="DQ301" s="56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81"/>
      <c r="EE301" s="81"/>
      <c r="EF301" s="81"/>
      <c r="EG301" s="81"/>
      <c r="EH301" s="81"/>
      <c r="EI301" s="81"/>
      <c r="EJ301" s="81"/>
      <c r="EK301" s="81"/>
      <c r="EL301" s="81"/>
      <c r="EM301" s="81"/>
      <c r="EN301" s="81"/>
      <c r="EO301" s="81"/>
      <c r="EP301" s="81"/>
      <c r="EQ301" s="81"/>
      <c r="ER301" s="81"/>
      <c r="ES301" s="81"/>
      <c r="ET301" s="81"/>
      <c r="EU301" s="81"/>
      <c r="EV301" s="81"/>
      <c r="EW301" s="81"/>
      <c r="EX301" s="81"/>
      <c r="EY301" s="81"/>
      <c r="EZ301" s="81"/>
      <c r="FA301" s="81"/>
      <c r="FB301" s="81"/>
      <c r="FC301" s="81"/>
      <c r="FD301" s="81"/>
      <c r="FE301" s="81"/>
      <c r="FF301" s="81"/>
      <c r="FG301" s="81"/>
      <c r="FH301" s="81"/>
    </row>
    <row r="302" spans="19:164">
      <c r="S302" s="82"/>
      <c r="T302" s="83"/>
      <c r="U302" s="84"/>
      <c r="V302" s="83"/>
      <c r="W302" s="84"/>
      <c r="X302" s="83"/>
      <c r="Y302" s="84"/>
      <c r="Z302" s="85"/>
      <c r="AA302" s="85"/>
      <c r="AB302" s="85"/>
      <c r="AC302" s="8"/>
      <c r="AD302" s="18"/>
      <c r="AE302" s="18"/>
      <c r="AF302" s="18"/>
      <c r="AG302" s="18"/>
      <c r="AH302" s="18"/>
      <c r="AI302" s="18"/>
      <c r="AJ302" s="18"/>
      <c r="AK302" s="18"/>
      <c r="AL302" s="18"/>
      <c r="AM302" s="34"/>
      <c r="AN302" s="34"/>
      <c r="AO302" s="34"/>
      <c r="AP302" s="19"/>
      <c r="AQ302" s="19"/>
      <c r="AR302" s="19"/>
      <c r="AS302" s="48"/>
      <c r="BN302" s="49"/>
      <c r="BO302" s="49"/>
      <c r="BP302" s="49"/>
      <c r="BQ302" s="50"/>
      <c r="BR302" s="50"/>
      <c r="BS302" s="50"/>
      <c r="BT302" s="50"/>
      <c r="BU302" s="50"/>
      <c r="BV302" s="50"/>
      <c r="BW302" s="50"/>
      <c r="BX302" s="51"/>
      <c r="BY302" s="50"/>
      <c r="BZ302" s="50"/>
      <c r="CA302" s="54"/>
      <c r="CB302" s="54"/>
      <c r="CC302" s="54"/>
      <c r="CD302" s="54"/>
      <c r="CE302" s="54"/>
      <c r="CF302" s="54"/>
      <c r="CG302" s="54"/>
      <c r="CH302" s="51"/>
      <c r="CI302" s="50"/>
      <c r="CJ302" s="50"/>
      <c r="CK302" s="49"/>
      <c r="CL302" s="49"/>
      <c r="CM302" s="49"/>
      <c r="CN302" s="66"/>
      <c r="CO302" s="66"/>
      <c r="CP302" s="66"/>
      <c r="CQ302" s="66"/>
      <c r="CR302" s="66"/>
      <c r="CS302" s="66"/>
      <c r="CT302" s="66"/>
      <c r="CU302" s="49"/>
      <c r="CV302" s="49"/>
      <c r="CW302" s="49"/>
      <c r="CX302" s="49"/>
      <c r="CY302" s="49"/>
      <c r="CZ302" s="49"/>
      <c r="DA302" s="49"/>
      <c r="DB302" s="49"/>
      <c r="DC302" s="56"/>
      <c r="DD302" s="57"/>
      <c r="DE302" s="57"/>
      <c r="DF302" s="57"/>
      <c r="DG302" s="57"/>
      <c r="DH302" s="57"/>
      <c r="DI302" s="57"/>
      <c r="DJ302" s="58"/>
      <c r="DK302" s="54"/>
      <c r="DL302" s="56"/>
      <c r="DM302" s="49"/>
      <c r="DN302" s="49"/>
      <c r="DO302" s="49"/>
      <c r="DP302" s="56"/>
      <c r="DQ302" s="56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81"/>
      <c r="EE302" s="81"/>
      <c r="EF302" s="81"/>
      <c r="EG302" s="81"/>
      <c r="EH302" s="81"/>
      <c r="EI302" s="81"/>
      <c r="EJ302" s="81"/>
      <c r="EK302" s="81"/>
      <c r="EL302" s="81"/>
      <c r="EM302" s="81"/>
      <c r="EN302" s="81"/>
      <c r="EO302" s="81"/>
      <c r="EP302" s="81"/>
      <c r="EQ302" s="81"/>
      <c r="ER302" s="81"/>
      <c r="ES302" s="81"/>
      <c r="ET302" s="81"/>
      <c r="EU302" s="81"/>
      <c r="EV302" s="81"/>
      <c r="EW302" s="81"/>
      <c r="EX302" s="81"/>
      <c r="EY302" s="81"/>
      <c r="EZ302" s="81"/>
      <c r="FA302" s="81"/>
      <c r="FB302" s="81"/>
      <c r="FC302" s="81"/>
      <c r="FD302" s="81"/>
      <c r="FE302" s="81"/>
      <c r="FF302" s="81"/>
      <c r="FG302" s="81"/>
      <c r="FH302" s="81"/>
    </row>
    <row r="303" spans="19:164">
      <c r="S303" s="82"/>
      <c r="T303" s="83"/>
      <c r="U303" s="84"/>
      <c r="V303" s="83"/>
      <c r="W303" s="84"/>
      <c r="X303" s="83"/>
      <c r="Y303" s="84"/>
      <c r="Z303" s="85"/>
      <c r="AA303" s="85"/>
      <c r="AB303" s="85"/>
      <c r="AC303" s="8"/>
      <c r="AD303" s="18"/>
      <c r="AE303" s="18"/>
      <c r="AF303" s="18"/>
      <c r="AG303" s="18"/>
      <c r="AH303" s="18"/>
      <c r="AI303" s="18"/>
      <c r="AJ303" s="18"/>
      <c r="AK303" s="18"/>
      <c r="AL303" s="18"/>
      <c r="AM303" s="34"/>
      <c r="AN303" s="34"/>
      <c r="AO303" s="34"/>
      <c r="AP303" s="19"/>
      <c r="AQ303" s="19"/>
      <c r="AR303" s="19"/>
      <c r="AS303" s="48"/>
      <c r="BN303" s="49"/>
      <c r="BO303" s="49"/>
      <c r="BP303" s="49"/>
      <c r="BQ303" s="50"/>
      <c r="BR303" s="50"/>
      <c r="BS303" s="50"/>
      <c r="BT303" s="50"/>
      <c r="BU303" s="50"/>
      <c r="BV303" s="50"/>
      <c r="BW303" s="50"/>
      <c r="BX303" s="51"/>
      <c r="BY303" s="50"/>
      <c r="BZ303" s="50"/>
      <c r="CA303" s="54"/>
      <c r="CB303" s="54"/>
      <c r="CC303" s="54"/>
      <c r="CD303" s="54"/>
      <c r="CE303" s="54"/>
      <c r="CF303" s="54"/>
      <c r="CG303" s="54"/>
      <c r="CH303" s="51"/>
      <c r="CI303" s="50"/>
      <c r="CJ303" s="50"/>
      <c r="CK303" s="49"/>
      <c r="CL303" s="49"/>
      <c r="CM303" s="49"/>
      <c r="CN303" s="66"/>
      <c r="CO303" s="66"/>
      <c r="CP303" s="66"/>
      <c r="CQ303" s="66"/>
      <c r="CR303" s="66"/>
      <c r="CS303" s="66"/>
      <c r="CT303" s="66"/>
      <c r="CU303" s="49"/>
      <c r="CV303" s="49"/>
      <c r="CW303" s="49"/>
      <c r="CX303" s="49"/>
      <c r="CY303" s="49"/>
      <c r="CZ303" s="49"/>
      <c r="DA303" s="49"/>
      <c r="DB303" s="49"/>
      <c r="DC303" s="56"/>
      <c r="DD303" s="57"/>
      <c r="DE303" s="57"/>
      <c r="DF303" s="57"/>
      <c r="DG303" s="57"/>
      <c r="DH303" s="57"/>
      <c r="DI303" s="57"/>
      <c r="DJ303" s="58"/>
      <c r="DK303" s="54"/>
      <c r="DL303" s="56"/>
      <c r="DM303" s="49"/>
      <c r="DN303" s="49"/>
      <c r="DO303" s="49"/>
      <c r="DP303" s="56"/>
      <c r="DQ303" s="56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81"/>
      <c r="EE303" s="81"/>
      <c r="EF303" s="81"/>
      <c r="EG303" s="81"/>
      <c r="EH303" s="81"/>
      <c r="EI303" s="81"/>
      <c r="EJ303" s="81"/>
      <c r="EK303" s="81"/>
      <c r="EL303" s="81"/>
      <c r="EM303" s="81"/>
      <c r="EN303" s="81"/>
      <c r="EO303" s="81"/>
      <c r="EP303" s="81"/>
      <c r="EQ303" s="81"/>
      <c r="ER303" s="81"/>
      <c r="ES303" s="81"/>
      <c r="ET303" s="81"/>
      <c r="EU303" s="81"/>
      <c r="EV303" s="81"/>
      <c r="EW303" s="81"/>
      <c r="EX303" s="81"/>
      <c r="EY303" s="81"/>
      <c r="EZ303" s="81"/>
      <c r="FA303" s="81"/>
      <c r="FB303" s="81"/>
      <c r="FC303" s="81"/>
      <c r="FD303" s="81"/>
      <c r="FE303" s="81"/>
      <c r="FF303" s="81"/>
      <c r="FG303" s="81"/>
      <c r="FH303" s="81"/>
    </row>
    <row r="304" spans="19:164">
      <c r="S304" s="82"/>
      <c r="T304" s="83"/>
      <c r="U304" s="84"/>
      <c r="V304" s="83"/>
      <c r="W304" s="84"/>
      <c r="X304" s="83"/>
      <c r="Y304" s="84"/>
      <c r="Z304" s="85"/>
      <c r="AA304" s="85"/>
      <c r="AB304" s="85"/>
      <c r="AC304" s="8"/>
      <c r="AD304" s="18"/>
      <c r="AE304" s="18"/>
      <c r="AF304" s="18"/>
      <c r="AG304" s="18"/>
      <c r="AH304" s="18"/>
      <c r="AI304" s="18"/>
      <c r="AJ304" s="18"/>
      <c r="AK304" s="18"/>
      <c r="AL304" s="18"/>
      <c r="AM304" s="34"/>
      <c r="AN304" s="34"/>
      <c r="AO304" s="34"/>
      <c r="AP304" s="19"/>
      <c r="AQ304" s="19"/>
      <c r="AR304" s="19"/>
      <c r="AS304" s="48"/>
      <c r="BN304" s="49"/>
      <c r="BO304" s="49"/>
      <c r="BP304" s="49"/>
      <c r="BQ304" s="50"/>
      <c r="BR304" s="50"/>
      <c r="BS304" s="50"/>
      <c r="BT304" s="50"/>
      <c r="BU304" s="50"/>
      <c r="BV304" s="50"/>
      <c r="BW304" s="50"/>
      <c r="BX304" s="51"/>
      <c r="BY304" s="50"/>
      <c r="BZ304" s="50"/>
      <c r="CA304" s="54"/>
      <c r="CB304" s="54"/>
      <c r="CC304" s="54"/>
      <c r="CD304" s="54"/>
      <c r="CE304" s="54"/>
      <c r="CF304" s="54"/>
      <c r="CG304" s="54"/>
      <c r="CH304" s="51"/>
      <c r="CI304" s="50"/>
      <c r="CJ304" s="50"/>
      <c r="CK304" s="49"/>
      <c r="CL304" s="49"/>
      <c r="CM304" s="49"/>
      <c r="CN304" s="66"/>
      <c r="CO304" s="66"/>
      <c r="CP304" s="66"/>
      <c r="CQ304" s="66"/>
      <c r="CR304" s="66"/>
      <c r="CS304" s="66"/>
      <c r="CT304" s="66"/>
      <c r="CU304" s="49"/>
      <c r="CV304" s="49"/>
      <c r="CW304" s="49"/>
      <c r="CX304" s="49"/>
      <c r="CY304" s="49"/>
      <c r="CZ304" s="49"/>
      <c r="DA304" s="49"/>
      <c r="DB304" s="49"/>
      <c r="DC304" s="56"/>
      <c r="DD304" s="57"/>
      <c r="DE304" s="57"/>
      <c r="DF304" s="57"/>
      <c r="DG304" s="57"/>
      <c r="DH304" s="57"/>
      <c r="DI304" s="57"/>
      <c r="DJ304" s="58"/>
      <c r="DK304" s="54"/>
      <c r="DL304" s="56"/>
      <c r="DM304" s="49"/>
      <c r="DN304" s="49"/>
      <c r="DO304" s="49"/>
      <c r="DP304" s="56"/>
      <c r="DQ304" s="56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81"/>
      <c r="EE304" s="81"/>
      <c r="EF304" s="81"/>
      <c r="EG304" s="81"/>
      <c r="EH304" s="81"/>
      <c r="EI304" s="81"/>
      <c r="EJ304" s="81"/>
      <c r="EK304" s="81"/>
      <c r="EL304" s="81"/>
      <c r="EM304" s="81"/>
      <c r="EN304" s="81"/>
      <c r="EO304" s="81"/>
      <c r="EP304" s="81"/>
      <c r="EQ304" s="81"/>
      <c r="ER304" s="81"/>
      <c r="ES304" s="81"/>
      <c r="ET304" s="81"/>
      <c r="EU304" s="81"/>
      <c r="EV304" s="81"/>
      <c r="EW304" s="81"/>
      <c r="EX304" s="81"/>
      <c r="EY304" s="81"/>
      <c r="EZ304" s="81"/>
      <c r="FA304" s="81"/>
      <c r="FB304" s="81"/>
      <c r="FC304" s="81"/>
      <c r="FD304" s="81"/>
      <c r="FE304" s="81"/>
      <c r="FF304" s="81"/>
      <c r="FG304" s="81"/>
      <c r="FH304" s="81"/>
    </row>
    <row r="305" spans="19:164">
      <c r="S305" s="82"/>
      <c r="T305" s="83"/>
      <c r="U305" s="84"/>
      <c r="V305" s="83"/>
      <c r="W305" s="84"/>
      <c r="X305" s="83"/>
      <c r="Y305" s="84"/>
      <c r="Z305" s="85"/>
      <c r="AA305" s="85"/>
      <c r="AB305" s="85"/>
      <c r="AC305" s="8"/>
      <c r="AD305" s="18"/>
      <c r="AE305" s="18"/>
      <c r="AF305" s="18"/>
      <c r="AG305" s="18"/>
      <c r="AH305" s="18"/>
      <c r="AI305" s="18"/>
      <c r="AJ305" s="18"/>
      <c r="AK305" s="18"/>
      <c r="AL305" s="18"/>
      <c r="AM305" s="34"/>
      <c r="AN305" s="34"/>
      <c r="AO305" s="34"/>
      <c r="AP305" s="19"/>
      <c r="AQ305" s="19"/>
      <c r="AR305" s="19"/>
      <c r="AS305" s="48"/>
      <c r="BN305" s="49"/>
      <c r="BO305" s="49"/>
      <c r="BP305" s="49"/>
      <c r="BQ305" s="50"/>
      <c r="BR305" s="50"/>
      <c r="BS305" s="50"/>
      <c r="BT305" s="50"/>
      <c r="BU305" s="50"/>
      <c r="BV305" s="50"/>
      <c r="BW305" s="50"/>
      <c r="BX305" s="51"/>
      <c r="BY305" s="50"/>
      <c r="BZ305" s="50"/>
      <c r="CA305" s="54"/>
      <c r="CB305" s="54"/>
      <c r="CC305" s="54"/>
      <c r="CD305" s="54"/>
      <c r="CE305" s="54"/>
      <c r="CF305" s="54"/>
      <c r="CG305" s="54"/>
      <c r="CH305" s="51"/>
      <c r="CI305" s="50"/>
      <c r="CJ305" s="50"/>
      <c r="CK305" s="49"/>
      <c r="CL305" s="49"/>
      <c r="CM305" s="49"/>
      <c r="CN305" s="66"/>
      <c r="CO305" s="66"/>
      <c r="CP305" s="66"/>
      <c r="CQ305" s="66"/>
      <c r="CR305" s="66"/>
      <c r="CS305" s="66"/>
      <c r="CT305" s="66"/>
      <c r="CU305" s="49"/>
      <c r="CV305" s="49"/>
      <c r="CW305" s="49"/>
      <c r="CX305" s="49"/>
      <c r="CY305" s="49"/>
      <c r="CZ305" s="49"/>
      <c r="DA305" s="49"/>
      <c r="DB305" s="49"/>
      <c r="DC305" s="56"/>
      <c r="DD305" s="57"/>
      <c r="DE305" s="57"/>
      <c r="DF305" s="57"/>
      <c r="DG305" s="57"/>
      <c r="DH305" s="57"/>
      <c r="DI305" s="57"/>
      <c r="DJ305" s="58"/>
      <c r="DK305" s="54"/>
      <c r="DL305" s="56"/>
      <c r="DM305" s="49"/>
      <c r="DN305" s="49"/>
      <c r="DO305" s="49"/>
      <c r="DP305" s="56"/>
      <c r="DQ305" s="56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81"/>
      <c r="EE305" s="81"/>
      <c r="EF305" s="81"/>
      <c r="EG305" s="81"/>
      <c r="EH305" s="81"/>
      <c r="EI305" s="81"/>
      <c r="EJ305" s="81"/>
      <c r="EK305" s="81"/>
      <c r="EL305" s="81"/>
      <c r="EM305" s="81"/>
      <c r="EN305" s="81"/>
      <c r="EO305" s="81"/>
      <c r="EP305" s="81"/>
      <c r="EQ305" s="81"/>
      <c r="ER305" s="81"/>
      <c r="ES305" s="81"/>
      <c r="ET305" s="81"/>
      <c r="EU305" s="81"/>
      <c r="EV305" s="81"/>
      <c r="EW305" s="81"/>
      <c r="EX305" s="81"/>
      <c r="EY305" s="81"/>
      <c r="EZ305" s="81"/>
      <c r="FA305" s="81"/>
      <c r="FB305" s="81"/>
      <c r="FC305" s="81"/>
      <c r="FD305" s="81"/>
      <c r="FE305" s="81"/>
      <c r="FF305" s="81"/>
      <c r="FG305" s="81"/>
      <c r="FH305" s="81"/>
    </row>
    <row r="306" spans="19:164">
      <c r="S306" s="82"/>
      <c r="T306" s="83"/>
      <c r="U306" s="84"/>
      <c r="V306" s="83"/>
      <c r="W306" s="84"/>
      <c r="X306" s="83"/>
      <c r="Y306" s="84"/>
      <c r="Z306" s="85"/>
      <c r="AA306" s="85"/>
      <c r="AB306" s="85"/>
      <c r="AC306" s="8"/>
      <c r="AD306" s="18"/>
      <c r="AE306" s="18"/>
      <c r="AF306" s="18"/>
      <c r="AG306" s="18"/>
      <c r="AH306" s="18"/>
      <c r="AI306" s="18"/>
      <c r="AJ306" s="18"/>
      <c r="AK306" s="18"/>
      <c r="AL306" s="18"/>
      <c r="AM306" s="34"/>
      <c r="AN306" s="34"/>
      <c r="AO306" s="34"/>
      <c r="AP306" s="19"/>
      <c r="AQ306" s="19"/>
      <c r="AR306" s="19"/>
      <c r="AS306" s="48"/>
      <c r="BN306" s="49"/>
      <c r="BO306" s="49"/>
      <c r="BP306" s="49"/>
      <c r="BQ306" s="50"/>
      <c r="BR306" s="50"/>
      <c r="BS306" s="50"/>
      <c r="BT306" s="50"/>
      <c r="BU306" s="50"/>
      <c r="BV306" s="50"/>
      <c r="BW306" s="50"/>
      <c r="BX306" s="51"/>
      <c r="BY306" s="50"/>
      <c r="BZ306" s="50"/>
      <c r="CA306" s="54"/>
      <c r="CB306" s="54"/>
      <c r="CC306" s="54"/>
      <c r="CD306" s="54"/>
      <c r="CE306" s="54"/>
      <c r="CF306" s="54"/>
      <c r="CG306" s="54"/>
      <c r="CH306" s="51"/>
      <c r="CI306" s="50"/>
      <c r="CJ306" s="50"/>
      <c r="CK306" s="49"/>
      <c r="CL306" s="49"/>
      <c r="CM306" s="49"/>
      <c r="CN306" s="66"/>
      <c r="CO306" s="66"/>
      <c r="CP306" s="66"/>
      <c r="CQ306" s="66"/>
      <c r="CR306" s="66"/>
      <c r="CS306" s="66"/>
      <c r="CT306" s="66"/>
      <c r="CU306" s="49"/>
      <c r="CV306" s="49"/>
      <c r="CW306" s="49"/>
      <c r="CX306" s="49"/>
      <c r="CY306" s="49"/>
      <c r="CZ306" s="49"/>
      <c r="DA306" s="49"/>
      <c r="DB306" s="49"/>
      <c r="DC306" s="56"/>
      <c r="DD306" s="57"/>
      <c r="DE306" s="57"/>
      <c r="DF306" s="57"/>
      <c r="DG306" s="57"/>
      <c r="DH306" s="57"/>
      <c r="DI306" s="57"/>
      <c r="DJ306" s="58"/>
      <c r="DK306" s="54"/>
      <c r="DL306" s="56"/>
      <c r="DM306" s="49"/>
      <c r="DN306" s="49"/>
      <c r="DO306" s="49"/>
      <c r="DP306" s="56"/>
      <c r="DQ306" s="56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81"/>
      <c r="EE306" s="81"/>
      <c r="EF306" s="81"/>
      <c r="EG306" s="81"/>
      <c r="EH306" s="81"/>
      <c r="EI306" s="81"/>
      <c r="EJ306" s="81"/>
      <c r="EK306" s="81"/>
      <c r="EL306" s="81"/>
      <c r="EM306" s="81"/>
      <c r="EN306" s="81"/>
      <c r="EO306" s="81"/>
      <c r="EP306" s="81"/>
      <c r="EQ306" s="81"/>
      <c r="ER306" s="81"/>
      <c r="ES306" s="81"/>
      <c r="ET306" s="81"/>
      <c r="EU306" s="81"/>
      <c r="EV306" s="81"/>
      <c r="EW306" s="81"/>
      <c r="EX306" s="81"/>
      <c r="EY306" s="81"/>
      <c r="EZ306" s="81"/>
      <c r="FA306" s="81"/>
      <c r="FB306" s="81"/>
      <c r="FC306" s="81"/>
      <c r="FD306" s="81"/>
      <c r="FE306" s="81"/>
      <c r="FF306" s="81"/>
      <c r="FG306" s="81"/>
      <c r="FH306" s="81"/>
    </row>
    <row r="307" spans="19:164">
      <c r="S307" s="82"/>
      <c r="T307" s="83"/>
      <c r="U307" s="84"/>
      <c r="V307" s="83"/>
      <c r="W307" s="84"/>
      <c r="X307" s="83"/>
      <c r="Y307" s="84"/>
      <c r="Z307" s="85"/>
      <c r="AA307" s="85"/>
      <c r="AB307" s="85"/>
      <c r="AC307" s="8"/>
      <c r="AD307" s="18"/>
      <c r="AE307" s="18"/>
      <c r="AF307" s="18"/>
      <c r="AG307" s="18"/>
      <c r="AH307" s="18"/>
      <c r="AI307" s="18"/>
      <c r="AJ307" s="18"/>
      <c r="AK307" s="18"/>
      <c r="AL307" s="18"/>
      <c r="AM307" s="34"/>
      <c r="AN307" s="34"/>
      <c r="AO307" s="34"/>
      <c r="AP307" s="19"/>
      <c r="AQ307" s="19"/>
      <c r="AR307" s="19"/>
      <c r="AS307" s="48"/>
      <c r="BN307" s="49"/>
      <c r="BO307" s="49"/>
      <c r="BP307" s="49"/>
      <c r="BQ307" s="50"/>
      <c r="BR307" s="50"/>
      <c r="BS307" s="50"/>
      <c r="BT307" s="50"/>
      <c r="BU307" s="50"/>
      <c r="BV307" s="50"/>
      <c r="BW307" s="50"/>
      <c r="BX307" s="51"/>
      <c r="BY307" s="50"/>
      <c r="BZ307" s="50"/>
      <c r="CA307" s="54"/>
      <c r="CB307" s="54"/>
      <c r="CC307" s="54"/>
      <c r="CD307" s="54"/>
      <c r="CE307" s="54"/>
      <c r="CF307" s="54"/>
      <c r="CG307" s="54"/>
      <c r="CH307" s="51"/>
      <c r="CI307" s="50"/>
      <c r="CJ307" s="50"/>
      <c r="CK307" s="49"/>
      <c r="CL307" s="49"/>
      <c r="CM307" s="49"/>
      <c r="CN307" s="66"/>
      <c r="CO307" s="66"/>
      <c r="CP307" s="66"/>
      <c r="CQ307" s="66"/>
      <c r="CR307" s="66"/>
      <c r="CS307" s="66"/>
      <c r="CT307" s="66"/>
      <c r="CU307" s="49"/>
      <c r="CV307" s="49"/>
      <c r="CW307" s="49"/>
      <c r="CX307" s="49"/>
      <c r="CY307" s="49"/>
      <c r="CZ307" s="49"/>
      <c r="DA307" s="49"/>
      <c r="DB307" s="49"/>
      <c r="DC307" s="56"/>
      <c r="DD307" s="57"/>
      <c r="DE307" s="57"/>
      <c r="DF307" s="57"/>
      <c r="DG307" s="57"/>
      <c r="DH307" s="57"/>
      <c r="DI307" s="57"/>
      <c r="DJ307" s="58"/>
      <c r="DK307" s="54"/>
      <c r="DL307" s="56"/>
      <c r="DM307" s="49"/>
      <c r="DN307" s="49"/>
      <c r="DO307" s="49"/>
      <c r="DP307" s="56"/>
      <c r="DQ307" s="56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81"/>
      <c r="EE307" s="81"/>
      <c r="EF307" s="81"/>
      <c r="EG307" s="81"/>
      <c r="EH307" s="81"/>
      <c r="EI307" s="81"/>
      <c r="EJ307" s="81"/>
      <c r="EK307" s="81"/>
      <c r="EL307" s="81"/>
      <c r="EM307" s="81"/>
      <c r="EN307" s="81"/>
      <c r="EO307" s="81"/>
      <c r="EP307" s="81"/>
      <c r="EQ307" s="81"/>
      <c r="ER307" s="81"/>
      <c r="ES307" s="81"/>
      <c r="ET307" s="81"/>
      <c r="EU307" s="81"/>
      <c r="EV307" s="81"/>
      <c r="EW307" s="81"/>
      <c r="EX307" s="81"/>
      <c r="EY307" s="81"/>
      <c r="EZ307" s="81"/>
      <c r="FA307" s="81"/>
      <c r="FB307" s="81"/>
      <c r="FC307" s="81"/>
      <c r="FD307" s="81"/>
      <c r="FE307" s="81"/>
      <c r="FF307" s="81"/>
      <c r="FG307" s="81"/>
      <c r="FH307" s="81"/>
    </row>
    <row r="308" spans="19:164">
      <c r="S308" s="82"/>
      <c r="T308" s="83"/>
      <c r="U308" s="84"/>
      <c r="V308" s="83"/>
      <c r="W308" s="84"/>
      <c r="X308" s="83"/>
      <c r="Y308" s="84"/>
      <c r="Z308" s="85"/>
      <c r="AA308" s="85"/>
      <c r="AB308" s="85"/>
      <c r="AC308" s="8"/>
      <c r="AD308" s="18"/>
      <c r="AE308" s="18"/>
      <c r="AF308" s="18"/>
      <c r="AG308" s="18"/>
      <c r="AH308" s="18"/>
      <c r="AI308" s="18"/>
      <c r="AJ308" s="18"/>
      <c r="AK308" s="18"/>
      <c r="AL308" s="18"/>
      <c r="AM308" s="34"/>
      <c r="AN308" s="34"/>
      <c r="AO308" s="34"/>
      <c r="AP308" s="19"/>
      <c r="AQ308" s="19"/>
      <c r="AR308" s="19"/>
      <c r="AS308" s="48"/>
      <c r="BN308" s="49"/>
      <c r="BO308" s="49"/>
      <c r="BP308" s="49"/>
      <c r="BQ308" s="50"/>
      <c r="BR308" s="50"/>
      <c r="BS308" s="50"/>
      <c r="BT308" s="50"/>
      <c r="BU308" s="50"/>
      <c r="BV308" s="50"/>
      <c r="BW308" s="50"/>
      <c r="BX308" s="51"/>
      <c r="BY308" s="50"/>
      <c r="BZ308" s="50"/>
      <c r="CA308" s="54"/>
      <c r="CB308" s="54"/>
      <c r="CC308" s="54"/>
      <c r="CD308" s="54"/>
      <c r="CE308" s="54"/>
      <c r="CF308" s="54"/>
      <c r="CG308" s="54"/>
      <c r="CH308" s="51"/>
      <c r="CI308" s="50"/>
      <c r="CJ308" s="50"/>
      <c r="CK308" s="49"/>
      <c r="CL308" s="49"/>
      <c r="CM308" s="49"/>
      <c r="CN308" s="66"/>
      <c r="CO308" s="66"/>
      <c r="CP308" s="66"/>
      <c r="CQ308" s="66"/>
      <c r="CR308" s="66"/>
      <c r="CS308" s="66"/>
      <c r="CT308" s="66"/>
      <c r="CU308" s="49"/>
      <c r="CV308" s="49"/>
      <c r="CW308" s="49"/>
      <c r="CX308" s="49"/>
      <c r="CY308" s="49"/>
      <c r="CZ308" s="49"/>
      <c r="DA308" s="49"/>
      <c r="DB308" s="49"/>
      <c r="DC308" s="56"/>
      <c r="DD308" s="57"/>
      <c r="DE308" s="57"/>
      <c r="DF308" s="57"/>
      <c r="DG308" s="57"/>
      <c r="DH308" s="57"/>
      <c r="DI308" s="57"/>
      <c r="DJ308" s="58"/>
      <c r="DK308" s="54"/>
      <c r="DL308" s="56"/>
      <c r="DM308" s="49"/>
      <c r="DN308" s="49"/>
      <c r="DO308" s="49"/>
      <c r="DP308" s="56"/>
      <c r="DQ308" s="56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81"/>
      <c r="EE308" s="81"/>
      <c r="EF308" s="81"/>
      <c r="EG308" s="81"/>
      <c r="EH308" s="81"/>
      <c r="EI308" s="81"/>
      <c r="EJ308" s="81"/>
      <c r="EK308" s="81"/>
      <c r="EL308" s="81"/>
      <c r="EM308" s="81"/>
      <c r="EN308" s="81"/>
      <c r="EO308" s="81"/>
      <c r="EP308" s="81"/>
      <c r="EQ308" s="81"/>
      <c r="ER308" s="81"/>
      <c r="ES308" s="81"/>
      <c r="ET308" s="81"/>
      <c r="EU308" s="81"/>
      <c r="EV308" s="81"/>
      <c r="EW308" s="81"/>
      <c r="EX308" s="81"/>
      <c r="EY308" s="81"/>
      <c r="EZ308" s="81"/>
      <c r="FA308" s="81"/>
      <c r="FB308" s="81"/>
      <c r="FC308" s="81"/>
      <c r="FD308" s="81"/>
      <c r="FE308" s="81"/>
      <c r="FF308" s="81"/>
      <c r="FG308" s="81"/>
      <c r="FH308" s="81"/>
    </row>
    <row r="309" spans="19:164">
      <c r="S309" s="82"/>
      <c r="T309" s="83"/>
      <c r="U309" s="84"/>
      <c r="V309" s="83"/>
      <c r="W309" s="84"/>
      <c r="X309" s="83"/>
      <c r="Y309" s="84"/>
      <c r="Z309" s="85"/>
      <c r="AA309" s="85"/>
      <c r="AB309" s="85"/>
      <c r="AC309" s="8"/>
      <c r="AD309" s="18"/>
      <c r="AE309" s="18"/>
      <c r="AF309" s="18"/>
      <c r="AG309" s="18"/>
      <c r="AH309" s="18"/>
      <c r="AI309" s="18"/>
      <c r="AJ309" s="18"/>
      <c r="AK309" s="18"/>
      <c r="AL309" s="18"/>
      <c r="AM309" s="34"/>
      <c r="AN309" s="34"/>
      <c r="AO309" s="34"/>
      <c r="AP309" s="19"/>
      <c r="AQ309" s="19"/>
      <c r="AR309" s="19"/>
      <c r="AS309" s="48"/>
      <c r="BN309" s="49"/>
      <c r="BO309" s="49"/>
      <c r="BP309" s="49"/>
      <c r="BQ309" s="50"/>
      <c r="BR309" s="50"/>
      <c r="BS309" s="50"/>
      <c r="BT309" s="50"/>
      <c r="BU309" s="50"/>
      <c r="BV309" s="50"/>
      <c r="BW309" s="50"/>
      <c r="BX309" s="51"/>
      <c r="BY309" s="50"/>
      <c r="BZ309" s="50"/>
      <c r="CA309" s="54"/>
      <c r="CB309" s="54"/>
      <c r="CC309" s="54"/>
      <c r="CD309" s="54"/>
      <c r="CE309" s="54"/>
      <c r="CF309" s="54"/>
      <c r="CG309" s="54"/>
      <c r="CH309" s="51"/>
      <c r="CI309" s="50"/>
      <c r="CJ309" s="50"/>
      <c r="CK309" s="49"/>
      <c r="CL309" s="49"/>
      <c r="CM309" s="49"/>
      <c r="CN309" s="66"/>
      <c r="CO309" s="66"/>
      <c r="CP309" s="66"/>
      <c r="CQ309" s="66"/>
      <c r="CR309" s="66"/>
      <c r="CS309" s="66"/>
      <c r="CT309" s="66"/>
      <c r="CU309" s="49"/>
      <c r="CV309" s="49"/>
      <c r="CW309" s="49"/>
      <c r="CX309" s="49"/>
      <c r="CY309" s="49"/>
      <c r="CZ309" s="49"/>
      <c r="DA309" s="49"/>
      <c r="DB309" s="49"/>
      <c r="DC309" s="56"/>
      <c r="DD309" s="57"/>
      <c r="DE309" s="57"/>
      <c r="DF309" s="57"/>
      <c r="DG309" s="57"/>
      <c r="DH309" s="57"/>
      <c r="DI309" s="57"/>
      <c r="DJ309" s="58"/>
      <c r="DK309" s="54"/>
      <c r="DL309" s="56"/>
      <c r="DM309" s="49"/>
      <c r="DN309" s="49"/>
      <c r="DO309" s="49"/>
      <c r="DP309" s="56"/>
      <c r="DQ309" s="56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</row>
    <row r="310" spans="19:164">
      <c r="S310" s="82"/>
      <c r="T310" s="83"/>
      <c r="U310" s="84"/>
      <c r="V310" s="83"/>
      <c r="W310" s="84"/>
      <c r="X310" s="83"/>
      <c r="Y310" s="84"/>
      <c r="Z310" s="85"/>
      <c r="AA310" s="85"/>
      <c r="AB310" s="85"/>
      <c r="AC310" s="8"/>
      <c r="AD310" s="18"/>
      <c r="AE310" s="18"/>
      <c r="AF310" s="18"/>
      <c r="AG310" s="18"/>
      <c r="AH310" s="18"/>
      <c r="AI310" s="18"/>
      <c r="AJ310" s="18"/>
      <c r="AK310" s="18"/>
      <c r="AL310" s="18"/>
      <c r="AM310" s="34"/>
      <c r="AN310" s="34"/>
      <c r="AO310" s="34"/>
      <c r="AP310" s="19"/>
      <c r="AQ310" s="19"/>
      <c r="AR310" s="19"/>
      <c r="AS310" s="48"/>
      <c r="BN310" s="49"/>
      <c r="BO310" s="49"/>
      <c r="BP310" s="49"/>
      <c r="BQ310" s="50"/>
      <c r="BR310" s="50"/>
      <c r="BS310" s="50"/>
      <c r="BT310" s="50"/>
      <c r="BU310" s="50"/>
      <c r="BV310" s="50"/>
      <c r="BW310" s="50"/>
      <c r="BX310" s="51"/>
      <c r="BY310" s="50"/>
      <c r="BZ310" s="50"/>
      <c r="CA310" s="54"/>
      <c r="CB310" s="54"/>
      <c r="CC310" s="54"/>
      <c r="CD310" s="54"/>
      <c r="CE310" s="54"/>
      <c r="CF310" s="54"/>
      <c r="CG310" s="54"/>
      <c r="CH310" s="51"/>
      <c r="CI310" s="50"/>
      <c r="CJ310" s="50"/>
      <c r="CK310" s="49"/>
      <c r="CL310" s="49"/>
      <c r="CM310" s="49"/>
      <c r="CN310" s="66"/>
      <c r="CO310" s="66"/>
      <c r="CP310" s="66"/>
      <c r="CQ310" s="66"/>
      <c r="CR310" s="66"/>
      <c r="CS310" s="66"/>
      <c r="CT310" s="66"/>
      <c r="CU310" s="49"/>
      <c r="CV310" s="49"/>
      <c r="CW310" s="49"/>
      <c r="CX310" s="49"/>
      <c r="CY310" s="49"/>
      <c r="CZ310" s="49"/>
      <c r="DA310" s="49"/>
      <c r="DB310" s="49"/>
      <c r="DC310" s="56"/>
      <c r="DD310" s="57"/>
      <c r="DE310" s="57"/>
      <c r="DF310" s="57"/>
      <c r="DG310" s="57"/>
      <c r="DH310" s="57"/>
      <c r="DI310" s="57"/>
      <c r="DJ310" s="58"/>
      <c r="DK310" s="54"/>
      <c r="DL310" s="56"/>
      <c r="DM310" s="49"/>
      <c r="DN310" s="49"/>
      <c r="DO310" s="49"/>
      <c r="DP310" s="56"/>
      <c r="DQ310" s="56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81"/>
      <c r="EE310" s="81"/>
      <c r="EF310" s="81"/>
      <c r="EG310" s="81"/>
      <c r="EH310" s="81"/>
      <c r="EI310" s="81"/>
      <c r="EJ310" s="81"/>
      <c r="EK310" s="81"/>
      <c r="EL310" s="81"/>
      <c r="EM310" s="81"/>
      <c r="EN310" s="81"/>
      <c r="EO310" s="81"/>
      <c r="EP310" s="81"/>
      <c r="EQ310" s="81"/>
      <c r="ER310" s="81"/>
      <c r="ES310" s="81"/>
      <c r="ET310" s="81"/>
      <c r="EU310" s="81"/>
      <c r="EV310" s="81"/>
      <c r="EW310" s="81"/>
      <c r="EX310" s="81"/>
      <c r="EY310" s="81"/>
      <c r="EZ310" s="81"/>
      <c r="FA310" s="81"/>
      <c r="FB310" s="81"/>
      <c r="FC310" s="81"/>
      <c r="FD310" s="81"/>
      <c r="FE310" s="81"/>
      <c r="FF310" s="81"/>
      <c r="FG310" s="81"/>
      <c r="FH310" s="81"/>
    </row>
    <row r="311" spans="19:164">
      <c r="S311" s="82"/>
      <c r="T311" s="83"/>
      <c r="U311" s="84"/>
      <c r="V311" s="83"/>
      <c r="W311" s="84"/>
      <c r="X311" s="83"/>
      <c r="Y311" s="84"/>
      <c r="Z311" s="85"/>
      <c r="AA311" s="85"/>
      <c r="AB311" s="85"/>
      <c r="AC311" s="8"/>
      <c r="AD311" s="18"/>
      <c r="AE311" s="18"/>
      <c r="AF311" s="18"/>
      <c r="AG311" s="18"/>
      <c r="AH311" s="18"/>
      <c r="AI311" s="18"/>
      <c r="AJ311" s="18"/>
      <c r="AK311" s="18"/>
      <c r="AL311" s="18"/>
      <c r="AM311" s="34"/>
      <c r="AN311" s="34"/>
      <c r="AO311" s="34"/>
      <c r="AP311" s="19"/>
      <c r="AQ311" s="19"/>
      <c r="AR311" s="19"/>
      <c r="AS311" s="48"/>
      <c r="BN311" s="49"/>
      <c r="BO311" s="49"/>
      <c r="BP311" s="49"/>
      <c r="BQ311" s="50"/>
      <c r="BR311" s="50"/>
      <c r="BS311" s="50"/>
      <c r="BT311" s="50"/>
      <c r="BU311" s="50"/>
      <c r="BV311" s="50"/>
      <c r="BW311" s="50"/>
      <c r="BX311" s="51"/>
      <c r="BY311" s="50"/>
      <c r="BZ311" s="50"/>
      <c r="CA311" s="54"/>
      <c r="CB311" s="54"/>
      <c r="CC311" s="54"/>
      <c r="CD311" s="54"/>
      <c r="CE311" s="54"/>
      <c r="CF311" s="54"/>
      <c r="CG311" s="54"/>
      <c r="CH311" s="51"/>
      <c r="CI311" s="50"/>
      <c r="CJ311" s="50"/>
      <c r="CK311" s="49"/>
      <c r="CL311" s="49"/>
      <c r="CM311" s="49"/>
      <c r="CN311" s="66"/>
      <c r="CO311" s="66"/>
      <c r="CP311" s="66"/>
      <c r="CQ311" s="66"/>
      <c r="CR311" s="66"/>
      <c r="CS311" s="66"/>
      <c r="CT311" s="66"/>
      <c r="CU311" s="49"/>
      <c r="CV311" s="49"/>
      <c r="CW311" s="49"/>
      <c r="CX311" s="49"/>
      <c r="CY311" s="49"/>
      <c r="CZ311" s="49"/>
      <c r="DA311" s="49"/>
      <c r="DB311" s="49"/>
      <c r="DC311" s="56"/>
      <c r="DD311" s="57"/>
      <c r="DE311" s="57"/>
      <c r="DF311" s="57"/>
      <c r="DG311" s="57"/>
      <c r="DH311" s="57"/>
      <c r="DI311" s="57"/>
      <c r="DJ311" s="58"/>
      <c r="DK311" s="54"/>
      <c r="DL311" s="56"/>
      <c r="DM311" s="49"/>
      <c r="DN311" s="49"/>
      <c r="DO311" s="49"/>
      <c r="DP311" s="56"/>
      <c r="DQ311" s="56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81"/>
      <c r="EE311" s="81"/>
      <c r="EF311" s="81"/>
      <c r="EG311" s="81"/>
      <c r="EH311" s="81"/>
      <c r="EI311" s="81"/>
      <c r="EJ311" s="81"/>
      <c r="EK311" s="81"/>
      <c r="EL311" s="81"/>
      <c r="EM311" s="81"/>
      <c r="EN311" s="81"/>
      <c r="EO311" s="81"/>
      <c r="EP311" s="81"/>
      <c r="EQ311" s="81"/>
      <c r="ER311" s="81"/>
      <c r="ES311" s="81"/>
      <c r="ET311" s="81"/>
      <c r="EU311" s="81"/>
      <c r="EV311" s="81"/>
      <c r="EW311" s="81"/>
      <c r="EX311" s="81"/>
      <c r="EY311" s="81"/>
      <c r="EZ311" s="81"/>
      <c r="FA311" s="81"/>
      <c r="FB311" s="81"/>
      <c r="FC311" s="81"/>
      <c r="FD311" s="81"/>
      <c r="FE311" s="81"/>
      <c r="FF311" s="81"/>
      <c r="FG311" s="81"/>
      <c r="FH311" s="81"/>
    </row>
    <row r="312" spans="19:164">
      <c r="S312" s="82"/>
      <c r="T312" s="83"/>
      <c r="U312" s="84"/>
      <c r="V312" s="83"/>
      <c r="W312" s="84"/>
      <c r="X312" s="83"/>
      <c r="Y312" s="84"/>
      <c r="Z312" s="85"/>
      <c r="AA312" s="85"/>
      <c r="AB312" s="85"/>
      <c r="AC312" s="8"/>
      <c r="AD312" s="18"/>
      <c r="AE312" s="18"/>
      <c r="AF312" s="18"/>
      <c r="AG312" s="18"/>
      <c r="AH312" s="18"/>
      <c r="AI312" s="18"/>
      <c r="AJ312" s="18"/>
      <c r="AK312" s="18"/>
      <c r="AL312" s="18"/>
      <c r="AM312" s="34"/>
      <c r="AN312" s="34"/>
      <c r="AO312" s="34"/>
      <c r="AP312" s="19"/>
      <c r="AQ312" s="19"/>
      <c r="AR312" s="19"/>
      <c r="AS312" s="48"/>
      <c r="BN312" s="49"/>
      <c r="BO312" s="49"/>
      <c r="BP312" s="49"/>
      <c r="BQ312" s="50"/>
      <c r="BR312" s="50"/>
      <c r="BS312" s="50"/>
      <c r="BT312" s="50"/>
      <c r="BU312" s="50"/>
      <c r="BV312" s="50"/>
      <c r="BW312" s="50"/>
      <c r="BX312" s="51"/>
      <c r="BY312" s="50"/>
      <c r="BZ312" s="50"/>
      <c r="CA312" s="54"/>
      <c r="CB312" s="54"/>
      <c r="CC312" s="54"/>
      <c r="CD312" s="54"/>
      <c r="CE312" s="54"/>
      <c r="CF312" s="54"/>
      <c r="CG312" s="54"/>
      <c r="CH312" s="51"/>
      <c r="CI312" s="50"/>
      <c r="CJ312" s="50"/>
      <c r="CK312" s="49"/>
      <c r="CL312" s="49"/>
      <c r="CM312" s="49"/>
      <c r="CN312" s="66"/>
      <c r="CO312" s="66"/>
      <c r="CP312" s="66"/>
      <c r="CQ312" s="66"/>
      <c r="CR312" s="66"/>
      <c r="CS312" s="66"/>
      <c r="CT312" s="66"/>
      <c r="CU312" s="49"/>
      <c r="CV312" s="49"/>
      <c r="CW312" s="49"/>
      <c r="CX312" s="49"/>
      <c r="CY312" s="49"/>
      <c r="CZ312" s="49"/>
      <c r="DA312" s="49"/>
      <c r="DB312" s="49"/>
      <c r="DC312" s="56"/>
      <c r="DD312" s="57"/>
      <c r="DE312" s="57"/>
      <c r="DF312" s="57"/>
      <c r="DG312" s="57"/>
      <c r="DH312" s="57"/>
      <c r="DI312" s="57"/>
      <c r="DJ312" s="58"/>
      <c r="DK312" s="54"/>
      <c r="DL312" s="56"/>
      <c r="DM312" s="49"/>
      <c r="DN312" s="49"/>
      <c r="DO312" s="49"/>
      <c r="DP312" s="56"/>
      <c r="DQ312" s="56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81"/>
      <c r="EE312" s="81"/>
      <c r="EF312" s="81"/>
      <c r="EG312" s="81"/>
      <c r="EH312" s="81"/>
      <c r="EI312" s="81"/>
      <c r="EJ312" s="81"/>
      <c r="EK312" s="81"/>
      <c r="EL312" s="81"/>
      <c r="EM312" s="81"/>
      <c r="EN312" s="81"/>
      <c r="EO312" s="81"/>
      <c r="EP312" s="81"/>
      <c r="EQ312" s="81"/>
      <c r="ER312" s="81"/>
      <c r="ES312" s="81"/>
      <c r="ET312" s="81"/>
      <c r="EU312" s="81"/>
      <c r="EV312" s="81"/>
      <c r="EW312" s="81"/>
      <c r="EX312" s="81"/>
      <c r="EY312" s="81"/>
      <c r="EZ312" s="81"/>
      <c r="FA312" s="81"/>
      <c r="FB312" s="81"/>
      <c r="FC312" s="81"/>
      <c r="FD312" s="81"/>
      <c r="FE312" s="81"/>
      <c r="FF312" s="81"/>
      <c r="FG312" s="81"/>
      <c r="FH312" s="81"/>
    </row>
    <row r="313" spans="19:164">
      <c r="S313" s="82"/>
      <c r="T313" s="83"/>
      <c r="U313" s="84"/>
      <c r="V313" s="83"/>
      <c r="W313" s="84"/>
      <c r="X313" s="83"/>
      <c r="Y313" s="84"/>
      <c r="Z313" s="85"/>
      <c r="AA313" s="85"/>
      <c r="AB313" s="85"/>
      <c r="AC313" s="8"/>
      <c r="AD313" s="18"/>
      <c r="AE313" s="18"/>
      <c r="AF313" s="18"/>
      <c r="AG313" s="18"/>
      <c r="AH313" s="18"/>
      <c r="AI313" s="18"/>
      <c r="AJ313" s="18"/>
      <c r="AK313" s="18"/>
      <c r="AL313" s="18"/>
      <c r="AM313" s="34"/>
      <c r="AN313" s="34"/>
      <c r="AO313" s="34"/>
      <c r="AP313" s="19"/>
      <c r="AQ313" s="19"/>
      <c r="AR313" s="19"/>
      <c r="AS313" s="48"/>
      <c r="BN313" s="49"/>
      <c r="BO313" s="49"/>
      <c r="BP313" s="49"/>
      <c r="BQ313" s="50"/>
      <c r="BR313" s="50"/>
      <c r="BS313" s="50"/>
      <c r="BT313" s="50"/>
      <c r="BU313" s="50"/>
      <c r="BV313" s="50"/>
      <c r="BW313" s="50"/>
      <c r="BX313" s="51"/>
      <c r="BY313" s="50"/>
      <c r="BZ313" s="50"/>
      <c r="CA313" s="54"/>
      <c r="CB313" s="54"/>
      <c r="CC313" s="54"/>
      <c r="CD313" s="54"/>
      <c r="CE313" s="54"/>
      <c r="CF313" s="54"/>
      <c r="CG313" s="54"/>
      <c r="CH313" s="51"/>
      <c r="CI313" s="50"/>
      <c r="CJ313" s="50"/>
      <c r="CK313" s="49"/>
      <c r="CL313" s="49"/>
      <c r="CM313" s="49"/>
      <c r="CN313" s="66"/>
      <c r="CO313" s="66"/>
      <c r="CP313" s="66"/>
      <c r="CQ313" s="66"/>
      <c r="CR313" s="66"/>
      <c r="CS313" s="66"/>
      <c r="CT313" s="66"/>
      <c r="CU313" s="49"/>
      <c r="CV313" s="49"/>
      <c r="CW313" s="49"/>
      <c r="CX313" s="49"/>
      <c r="CY313" s="49"/>
      <c r="CZ313" s="49"/>
      <c r="DA313" s="49"/>
      <c r="DB313" s="49"/>
      <c r="DC313" s="56"/>
      <c r="DD313" s="57"/>
      <c r="DE313" s="57"/>
      <c r="DF313" s="57"/>
      <c r="DG313" s="57"/>
      <c r="DH313" s="57"/>
      <c r="DI313" s="57"/>
      <c r="DJ313" s="58"/>
      <c r="DK313" s="54"/>
      <c r="DL313" s="56"/>
      <c r="DM313" s="49"/>
      <c r="DN313" s="49"/>
      <c r="DO313" s="49"/>
      <c r="DP313" s="56"/>
      <c r="DQ313" s="56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81"/>
      <c r="EE313" s="81"/>
      <c r="EF313" s="81"/>
      <c r="EG313" s="81"/>
      <c r="EH313" s="81"/>
      <c r="EI313" s="81"/>
      <c r="EJ313" s="81"/>
      <c r="EK313" s="81"/>
      <c r="EL313" s="81"/>
      <c r="EM313" s="81"/>
      <c r="EN313" s="81"/>
      <c r="EO313" s="81"/>
      <c r="EP313" s="81"/>
      <c r="EQ313" s="81"/>
      <c r="ER313" s="81"/>
      <c r="ES313" s="81"/>
      <c r="ET313" s="81"/>
      <c r="EU313" s="81"/>
      <c r="EV313" s="81"/>
      <c r="EW313" s="81"/>
      <c r="EX313" s="81"/>
      <c r="EY313" s="81"/>
      <c r="EZ313" s="81"/>
      <c r="FA313" s="81"/>
      <c r="FB313" s="81"/>
      <c r="FC313" s="81"/>
      <c r="FD313" s="81"/>
      <c r="FE313" s="81"/>
      <c r="FF313" s="81"/>
      <c r="FG313" s="81"/>
      <c r="FH313" s="81"/>
    </row>
    <row r="314" spans="19:164">
      <c r="S314" s="82"/>
      <c r="T314" s="83"/>
      <c r="U314" s="84"/>
      <c r="V314" s="83"/>
      <c r="W314" s="84"/>
      <c r="X314" s="83"/>
      <c r="Y314" s="84"/>
      <c r="Z314" s="85"/>
      <c r="AA314" s="85"/>
      <c r="AB314" s="85"/>
      <c r="AC314" s="8"/>
      <c r="AD314" s="18"/>
      <c r="AE314" s="18"/>
      <c r="AF314" s="18"/>
      <c r="AG314" s="18"/>
      <c r="AH314" s="18"/>
      <c r="AI314" s="18"/>
      <c r="AJ314" s="18"/>
      <c r="AK314" s="18"/>
      <c r="AL314" s="18"/>
      <c r="AM314" s="34"/>
      <c r="AN314" s="34"/>
      <c r="AO314" s="34"/>
      <c r="AP314" s="19"/>
      <c r="AQ314" s="19"/>
      <c r="AR314" s="19"/>
      <c r="AS314" s="48"/>
      <c r="BN314" s="49"/>
      <c r="BO314" s="49"/>
      <c r="BP314" s="49"/>
      <c r="BQ314" s="50"/>
      <c r="BR314" s="50"/>
      <c r="BS314" s="50"/>
      <c r="BT314" s="50"/>
      <c r="BU314" s="50"/>
      <c r="BV314" s="50"/>
      <c r="BW314" s="50"/>
      <c r="BX314" s="51"/>
      <c r="BY314" s="50"/>
      <c r="BZ314" s="50"/>
      <c r="CA314" s="54"/>
      <c r="CB314" s="54"/>
      <c r="CC314" s="54"/>
      <c r="CD314" s="54"/>
      <c r="CE314" s="54"/>
      <c r="CF314" s="54"/>
      <c r="CG314" s="54"/>
      <c r="CH314" s="51"/>
      <c r="CI314" s="50"/>
      <c r="CJ314" s="50"/>
      <c r="CK314" s="49"/>
      <c r="CL314" s="49"/>
      <c r="CM314" s="49"/>
      <c r="CN314" s="66"/>
      <c r="CO314" s="66"/>
      <c r="CP314" s="66"/>
      <c r="CQ314" s="66"/>
      <c r="CR314" s="66"/>
      <c r="CS314" s="66"/>
      <c r="CT314" s="66"/>
      <c r="CU314" s="49"/>
      <c r="CV314" s="49"/>
      <c r="CW314" s="49"/>
      <c r="CX314" s="49"/>
      <c r="CY314" s="49"/>
      <c r="CZ314" s="49"/>
      <c r="DA314" s="49"/>
      <c r="DB314" s="49"/>
      <c r="DC314" s="56"/>
      <c r="DD314" s="57"/>
      <c r="DE314" s="57"/>
      <c r="DF314" s="57"/>
      <c r="DG314" s="57"/>
      <c r="DH314" s="57"/>
      <c r="DI314" s="57"/>
      <c r="DJ314" s="58"/>
      <c r="DK314" s="54"/>
      <c r="DL314" s="56"/>
      <c r="DM314" s="49"/>
      <c r="DN314" s="49"/>
      <c r="DO314" s="49"/>
      <c r="DP314" s="56"/>
      <c r="DQ314" s="56"/>
      <c r="DR314" s="49"/>
      <c r="DS314" s="49"/>
      <c r="DT314" s="49"/>
      <c r="DU314" s="49"/>
      <c r="DV314" s="49"/>
      <c r="DW314" s="49"/>
      <c r="DX314" s="49"/>
      <c r="DY314" s="49"/>
      <c r="DZ314" s="49"/>
      <c r="EA314" s="49"/>
      <c r="EB314" s="49"/>
      <c r="EC314" s="49"/>
      <c r="ED314" s="81"/>
      <c r="EE314" s="81"/>
      <c r="EF314" s="81"/>
      <c r="EG314" s="81"/>
      <c r="EH314" s="81"/>
      <c r="EI314" s="81"/>
      <c r="EJ314" s="81"/>
      <c r="EK314" s="81"/>
      <c r="EL314" s="81"/>
      <c r="EM314" s="81"/>
      <c r="EN314" s="81"/>
      <c r="EO314" s="81"/>
      <c r="EP314" s="81"/>
      <c r="EQ314" s="81"/>
      <c r="ER314" s="81"/>
      <c r="ES314" s="81"/>
      <c r="ET314" s="81"/>
      <c r="EU314" s="81"/>
      <c r="EV314" s="81"/>
      <c r="EW314" s="81"/>
      <c r="EX314" s="81"/>
      <c r="EY314" s="81"/>
      <c r="EZ314" s="81"/>
      <c r="FA314" s="81"/>
      <c r="FB314" s="81"/>
      <c r="FC314" s="81"/>
      <c r="FD314" s="81"/>
      <c r="FE314" s="81"/>
      <c r="FF314" s="81"/>
      <c r="FG314" s="81"/>
      <c r="FH314" s="81"/>
    </row>
    <row r="315" spans="19:164">
      <c r="S315" s="82"/>
      <c r="T315" s="83"/>
      <c r="U315" s="84"/>
      <c r="V315" s="83"/>
      <c r="W315" s="84"/>
      <c r="X315" s="83"/>
      <c r="Y315" s="84"/>
      <c r="Z315" s="85"/>
      <c r="AA315" s="85"/>
      <c r="AB315" s="85"/>
      <c r="AC315" s="8"/>
      <c r="AD315" s="18"/>
      <c r="AE315" s="18"/>
      <c r="AF315" s="18"/>
      <c r="AG315" s="18"/>
      <c r="AH315" s="18"/>
      <c r="AI315" s="18"/>
      <c r="AJ315" s="18"/>
      <c r="AK315" s="18"/>
      <c r="AL315" s="18"/>
      <c r="AM315" s="34"/>
      <c r="AN315" s="34"/>
      <c r="AO315" s="34"/>
      <c r="AP315" s="19"/>
      <c r="AQ315" s="19"/>
      <c r="AR315" s="19"/>
      <c r="AS315" s="48"/>
      <c r="BN315" s="49"/>
      <c r="BO315" s="49"/>
      <c r="BP315" s="49"/>
      <c r="BQ315" s="50"/>
      <c r="BR315" s="50"/>
      <c r="BS315" s="50"/>
      <c r="BT315" s="50"/>
      <c r="BU315" s="50"/>
      <c r="BV315" s="50"/>
      <c r="BW315" s="50"/>
      <c r="BX315" s="51"/>
      <c r="BY315" s="50"/>
      <c r="BZ315" s="50"/>
      <c r="CA315" s="54"/>
      <c r="CB315" s="54"/>
      <c r="CC315" s="54"/>
      <c r="CD315" s="54"/>
      <c r="CE315" s="54"/>
      <c r="CF315" s="54"/>
      <c r="CG315" s="54"/>
      <c r="CH315" s="51"/>
      <c r="CI315" s="50"/>
      <c r="CJ315" s="50"/>
      <c r="CK315" s="49"/>
      <c r="CL315" s="49"/>
      <c r="CM315" s="49"/>
      <c r="CN315" s="66"/>
      <c r="CO315" s="66"/>
      <c r="CP315" s="66"/>
      <c r="CQ315" s="66"/>
      <c r="CR315" s="66"/>
      <c r="CS315" s="66"/>
      <c r="CT315" s="66"/>
      <c r="CU315" s="49"/>
      <c r="CV315" s="49"/>
      <c r="CW315" s="49"/>
      <c r="CX315" s="49"/>
      <c r="CY315" s="49"/>
      <c r="CZ315" s="49"/>
      <c r="DA315" s="49"/>
      <c r="DB315" s="49"/>
      <c r="DC315" s="56"/>
      <c r="DD315" s="57"/>
      <c r="DE315" s="57"/>
      <c r="DF315" s="57"/>
      <c r="DG315" s="57"/>
      <c r="DH315" s="57"/>
      <c r="DI315" s="57"/>
      <c r="DJ315" s="58"/>
      <c r="DK315" s="54"/>
      <c r="DL315" s="56"/>
      <c r="DM315" s="49"/>
      <c r="DN315" s="49"/>
      <c r="DO315" s="49"/>
      <c r="DP315" s="56"/>
      <c r="DQ315" s="56"/>
      <c r="DR315" s="49"/>
      <c r="DS315" s="49"/>
      <c r="DT315" s="49"/>
      <c r="DU315" s="49"/>
      <c r="DV315" s="49"/>
      <c r="DW315" s="49"/>
      <c r="DX315" s="49"/>
      <c r="DY315" s="49"/>
      <c r="DZ315" s="49"/>
      <c r="EA315" s="49"/>
      <c r="EB315" s="49"/>
      <c r="EC315" s="49"/>
      <c r="ED315" s="81"/>
      <c r="EE315" s="81"/>
      <c r="EF315" s="81"/>
      <c r="EG315" s="81"/>
      <c r="EH315" s="81"/>
      <c r="EI315" s="81"/>
      <c r="EJ315" s="81"/>
      <c r="EK315" s="81"/>
      <c r="EL315" s="81"/>
      <c r="EM315" s="81"/>
      <c r="EN315" s="81"/>
      <c r="EO315" s="81"/>
      <c r="EP315" s="81"/>
      <c r="EQ315" s="81"/>
      <c r="ER315" s="81"/>
      <c r="ES315" s="81"/>
      <c r="ET315" s="81"/>
      <c r="EU315" s="81"/>
      <c r="EV315" s="81"/>
      <c r="EW315" s="81"/>
      <c r="EX315" s="81"/>
      <c r="EY315" s="81"/>
      <c r="EZ315" s="81"/>
      <c r="FA315" s="81"/>
      <c r="FB315" s="81"/>
      <c r="FC315" s="81"/>
      <c r="FD315" s="81"/>
      <c r="FE315" s="81"/>
      <c r="FF315" s="81"/>
      <c r="FG315" s="81"/>
      <c r="FH315" s="81"/>
    </row>
    <row r="316" spans="19:164">
      <c r="S316" s="82"/>
      <c r="T316" s="83"/>
      <c r="U316" s="84"/>
      <c r="V316" s="83"/>
      <c r="W316" s="84"/>
      <c r="X316" s="83"/>
      <c r="Y316" s="84"/>
      <c r="Z316" s="85"/>
      <c r="AA316" s="85"/>
      <c r="AB316" s="85"/>
      <c r="AC316" s="8"/>
      <c r="AD316" s="18"/>
      <c r="AE316" s="18"/>
      <c r="AF316" s="18"/>
      <c r="AG316" s="18"/>
      <c r="AH316" s="18"/>
      <c r="AI316" s="18"/>
      <c r="AJ316" s="18"/>
      <c r="AK316" s="18"/>
      <c r="AL316" s="18"/>
      <c r="AM316" s="34"/>
      <c r="AN316" s="34"/>
      <c r="AO316" s="34"/>
      <c r="AP316" s="19"/>
      <c r="AQ316" s="19"/>
      <c r="AR316" s="19"/>
      <c r="AS316" s="48"/>
      <c r="BN316" s="49"/>
      <c r="BO316" s="49"/>
      <c r="BP316" s="49"/>
      <c r="BQ316" s="50"/>
      <c r="BR316" s="50"/>
      <c r="BS316" s="50"/>
      <c r="BT316" s="50"/>
      <c r="BU316" s="50"/>
      <c r="BV316" s="50"/>
      <c r="BW316" s="50"/>
      <c r="BX316" s="51"/>
      <c r="BY316" s="50"/>
      <c r="BZ316" s="50"/>
      <c r="CA316" s="54"/>
      <c r="CB316" s="54"/>
      <c r="CC316" s="54"/>
      <c r="CD316" s="54"/>
      <c r="CE316" s="54"/>
      <c r="CF316" s="54"/>
      <c r="CG316" s="54"/>
      <c r="CH316" s="51"/>
      <c r="CI316" s="50"/>
      <c r="CJ316" s="50"/>
      <c r="CK316" s="49"/>
      <c r="CL316" s="49"/>
      <c r="CM316" s="49"/>
      <c r="CN316" s="66"/>
      <c r="CO316" s="66"/>
      <c r="CP316" s="66"/>
      <c r="CQ316" s="66"/>
      <c r="CR316" s="66"/>
      <c r="CS316" s="66"/>
      <c r="CT316" s="66"/>
      <c r="CU316" s="49"/>
      <c r="CV316" s="49"/>
      <c r="CW316" s="49"/>
      <c r="CX316" s="49"/>
      <c r="CY316" s="49"/>
      <c r="CZ316" s="49"/>
      <c r="DA316" s="49"/>
      <c r="DB316" s="49"/>
      <c r="DC316" s="56"/>
      <c r="DD316" s="57"/>
      <c r="DE316" s="57"/>
      <c r="DF316" s="57"/>
      <c r="DG316" s="57"/>
      <c r="DH316" s="57"/>
      <c r="DI316" s="57"/>
      <c r="DJ316" s="58"/>
      <c r="DK316" s="54"/>
      <c r="DL316" s="56"/>
      <c r="DM316" s="49"/>
      <c r="DN316" s="49"/>
      <c r="DO316" s="49"/>
      <c r="DP316" s="56"/>
      <c r="DQ316" s="56"/>
      <c r="DR316" s="49"/>
      <c r="DS316" s="49"/>
      <c r="DT316" s="49"/>
      <c r="DU316" s="49"/>
      <c r="DV316" s="49"/>
      <c r="DW316" s="49"/>
      <c r="DX316" s="49"/>
      <c r="DY316" s="49"/>
      <c r="DZ316" s="49"/>
      <c r="EA316" s="49"/>
      <c r="EB316" s="49"/>
      <c r="EC316" s="49"/>
      <c r="ED316" s="81"/>
      <c r="EE316" s="81"/>
      <c r="EF316" s="81"/>
      <c r="EG316" s="81"/>
      <c r="EH316" s="81"/>
      <c r="EI316" s="81"/>
      <c r="EJ316" s="81"/>
      <c r="EK316" s="81"/>
      <c r="EL316" s="81"/>
      <c r="EM316" s="81"/>
      <c r="EN316" s="81"/>
      <c r="EO316" s="81"/>
      <c r="EP316" s="81"/>
      <c r="EQ316" s="81"/>
      <c r="ER316" s="81"/>
      <c r="ES316" s="81"/>
      <c r="ET316" s="81"/>
      <c r="EU316" s="81"/>
      <c r="EV316" s="81"/>
      <c r="EW316" s="81"/>
      <c r="EX316" s="81"/>
      <c r="EY316" s="81"/>
      <c r="EZ316" s="81"/>
      <c r="FA316" s="81"/>
      <c r="FB316" s="81"/>
      <c r="FC316" s="81"/>
      <c r="FD316" s="81"/>
      <c r="FE316" s="81"/>
      <c r="FF316" s="81"/>
      <c r="FG316" s="81"/>
      <c r="FH316" s="81"/>
    </row>
    <row r="317" spans="19:164">
      <c r="S317" s="82"/>
      <c r="T317" s="83"/>
      <c r="U317" s="84"/>
      <c r="V317" s="83"/>
      <c r="W317" s="84"/>
      <c r="X317" s="83"/>
      <c r="Y317" s="84"/>
      <c r="Z317" s="85"/>
      <c r="AA317" s="85"/>
      <c r="AB317" s="85"/>
      <c r="AC317" s="8"/>
      <c r="AD317" s="18"/>
      <c r="AE317" s="18"/>
      <c r="AF317" s="18"/>
      <c r="AG317" s="18"/>
      <c r="AH317" s="18"/>
      <c r="AI317" s="18"/>
      <c r="AJ317" s="18"/>
      <c r="AK317" s="18"/>
      <c r="AL317" s="18"/>
      <c r="AM317" s="34"/>
      <c r="AN317" s="34"/>
      <c r="AO317" s="34"/>
      <c r="AP317" s="19"/>
      <c r="AQ317" s="19"/>
      <c r="AR317" s="19"/>
      <c r="AS317" s="48"/>
      <c r="BN317" s="49"/>
      <c r="BO317" s="49"/>
      <c r="BP317" s="49"/>
      <c r="BQ317" s="50"/>
      <c r="BR317" s="50"/>
      <c r="BS317" s="50"/>
      <c r="BT317" s="50"/>
      <c r="BU317" s="50"/>
      <c r="BV317" s="50"/>
      <c r="BW317" s="50"/>
      <c r="BX317" s="51"/>
      <c r="BY317" s="50"/>
      <c r="BZ317" s="50"/>
      <c r="CA317" s="54"/>
      <c r="CB317" s="54"/>
      <c r="CC317" s="54"/>
      <c r="CD317" s="54"/>
      <c r="CE317" s="54"/>
      <c r="CF317" s="54"/>
      <c r="CG317" s="54"/>
      <c r="CH317" s="51"/>
      <c r="CI317" s="50"/>
      <c r="CJ317" s="50"/>
      <c r="CK317" s="49"/>
      <c r="CL317" s="49"/>
      <c r="CM317" s="49"/>
      <c r="CN317" s="66"/>
      <c r="CO317" s="66"/>
      <c r="CP317" s="66"/>
      <c r="CQ317" s="66"/>
      <c r="CR317" s="66"/>
      <c r="CS317" s="66"/>
      <c r="CT317" s="66"/>
      <c r="CU317" s="49"/>
      <c r="CV317" s="49"/>
      <c r="CW317" s="49"/>
      <c r="CX317" s="49"/>
      <c r="CY317" s="49"/>
      <c r="CZ317" s="49"/>
      <c r="DA317" s="49"/>
      <c r="DB317" s="49"/>
      <c r="DC317" s="56"/>
      <c r="DD317" s="57"/>
      <c r="DE317" s="57"/>
      <c r="DF317" s="57"/>
      <c r="DG317" s="57"/>
      <c r="DH317" s="57"/>
      <c r="DI317" s="57"/>
      <c r="DJ317" s="58"/>
      <c r="DK317" s="54"/>
      <c r="DL317" s="56"/>
      <c r="DM317" s="49"/>
      <c r="DN317" s="49"/>
      <c r="DO317" s="49"/>
      <c r="DP317" s="56"/>
      <c r="DQ317" s="56"/>
      <c r="DR317" s="49"/>
      <c r="DS317" s="49"/>
      <c r="DT317" s="49"/>
      <c r="DU317" s="49"/>
      <c r="DV317" s="49"/>
      <c r="DW317" s="49"/>
      <c r="DX317" s="49"/>
      <c r="DY317" s="49"/>
      <c r="DZ317" s="49"/>
      <c r="EA317" s="49"/>
      <c r="EB317" s="49"/>
      <c r="EC317" s="49"/>
      <c r="ED317" s="81"/>
      <c r="EE317" s="81"/>
      <c r="EF317" s="81"/>
      <c r="EG317" s="81"/>
      <c r="EH317" s="81"/>
      <c r="EI317" s="81"/>
      <c r="EJ317" s="81"/>
      <c r="EK317" s="81"/>
      <c r="EL317" s="81"/>
      <c r="EM317" s="81"/>
      <c r="EN317" s="81"/>
      <c r="EO317" s="81"/>
      <c r="EP317" s="81"/>
      <c r="EQ317" s="81"/>
      <c r="ER317" s="81"/>
      <c r="ES317" s="81"/>
      <c r="ET317" s="81"/>
      <c r="EU317" s="81"/>
      <c r="EV317" s="81"/>
      <c r="EW317" s="81"/>
      <c r="EX317" s="81"/>
      <c r="EY317" s="81"/>
      <c r="EZ317" s="81"/>
      <c r="FA317" s="81"/>
      <c r="FB317" s="81"/>
      <c r="FC317" s="81"/>
      <c r="FD317" s="81"/>
      <c r="FE317" s="81"/>
      <c r="FF317" s="81"/>
      <c r="FG317" s="81"/>
      <c r="FH317" s="81"/>
    </row>
    <row r="318" spans="19:164">
      <c r="S318" s="82"/>
      <c r="T318" s="83"/>
      <c r="U318" s="84"/>
      <c r="V318" s="83"/>
      <c r="W318" s="84"/>
      <c r="X318" s="83"/>
      <c r="Y318" s="84"/>
      <c r="Z318" s="85"/>
      <c r="AA318" s="85"/>
      <c r="AB318" s="85"/>
      <c r="AC318" s="8"/>
      <c r="AD318" s="18"/>
      <c r="AE318" s="18"/>
      <c r="AF318" s="18"/>
      <c r="AG318" s="18"/>
      <c r="AH318" s="18"/>
      <c r="AI318" s="18"/>
      <c r="AJ318" s="18"/>
      <c r="AK318" s="18"/>
      <c r="AL318" s="18"/>
      <c r="AM318" s="34"/>
      <c r="AN318" s="34"/>
      <c r="AO318" s="34"/>
      <c r="AP318" s="19"/>
      <c r="AQ318" s="19"/>
      <c r="AR318" s="19"/>
      <c r="AS318" s="48"/>
      <c r="BN318" s="49"/>
      <c r="BO318" s="49"/>
      <c r="BP318" s="49"/>
      <c r="BQ318" s="50"/>
      <c r="BR318" s="50"/>
      <c r="BS318" s="50"/>
      <c r="BT318" s="50"/>
      <c r="BU318" s="50"/>
      <c r="BV318" s="50"/>
      <c r="BW318" s="50"/>
      <c r="BX318" s="51"/>
      <c r="BY318" s="50"/>
      <c r="BZ318" s="50"/>
      <c r="CA318" s="54"/>
      <c r="CB318" s="54"/>
      <c r="CC318" s="54"/>
      <c r="CD318" s="54"/>
      <c r="CE318" s="54"/>
      <c r="CF318" s="54"/>
      <c r="CG318" s="54"/>
      <c r="CH318" s="51"/>
      <c r="CI318" s="50"/>
      <c r="CJ318" s="50"/>
      <c r="CK318" s="49"/>
      <c r="CL318" s="49"/>
      <c r="CM318" s="49"/>
      <c r="CN318" s="66"/>
      <c r="CO318" s="66"/>
      <c r="CP318" s="66"/>
      <c r="CQ318" s="66"/>
      <c r="CR318" s="66"/>
      <c r="CS318" s="66"/>
      <c r="CT318" s="66"/>
      <c r="CU318" s="49"/>
      <c r="CV318" s="49"/>
      <c r="CW318" s="49"/>
      <c r="CX318" s="49"/>
      <c r="CY318" s="49"/>
      <c r="CZ318" s="49"/>
      <c r="DA318" s="49"/>
      <c r="DB318" s="49"/>
      <c r="DC318" s="56"/>
      <c r="DD318" s="57"/>
      <c r="DE318" s="57"/>
      <c r="DF318" s="57"/>
      <c r="DG318" s="57"/>
      <c r="DH318" s="57"/>
      <c r="DI318" s="57"/>
      <c r="DJ318" s="58"/>
      <c r="DK318" s="54"/>
      <c r="DL318" s="56"/>
      <c r="DM318" s="49"/>
      <c r="DN318" s="49"/>
      <c r="DO318" s="49"/>
      <c r="DP318" s="56"/>
      <c r="DQ318" s="56"/>
      <c r="DR318" s="49"/>
      <c r="DS318" s="49"/>
      <c r="DT318" s="49"/>
      <c r="DU318" s="49"/>
      <c r="DV318" s="49"/>
      <c r="DW318" s="49"/>
      <c r="DX318" s="49"/>
      <c r="DY318" s="49"/>
      <c r="DZ318" s="49"/>
      <c r="EA318" s="49"/>
      <c r="EB318" s="49"/>
      <c r="EC318" s="49"/>
      <c r="ED318" s="81"/>
      <c r="EE318" s="81"/>
      <c r="EF318" s="81"/>
      <c r="EG318" s="81"/>
      <c r="EH318" s="81"/>
      <c r="EI318" s="81"/>
      <c r="EJ318" s="81"/>
      <c r="EK318" s="81"/>
      <c r="EL318" s="81"/>
      <c r="EM318" s="81"/>
      <c r="EN318" s="81"/>
      <c r="EO318" s="81"/>
      <c r="EP318" s="81"/>
      <c r="EQ318" s="81"/>
      <c r="ER318" s="81"/>
      <c r="ES318" s="81"/>
      <c r="ET318" s="81"/>
      <c r="EU318" s="81"/>
      <c r="EV318" s="81"/>
      <c r="EW318" s="81"/>
      <c r="EX318" s="81"/>
      <c r="EY318" s="81"/>
      <c r="EZ318" s="81"/>
      <c r="FA318" s="81"/>
      <c r="FB318" s="81"/>
      <c r="FC318" s="81"/>
      <c r="FD318" s="81"/>
      <c r="FE318" s="81"/>
      <c r="FF318" s="81"/>
      <c r="FG318" s="81"/>
      <c r="FH318" s="81"/>
    </row>
    <row r="319" spans="19:164">
      <c r="S319" s="82"/>
      <c r="T319" s="83"/>
      <c r="U319" s="84"/>
      <c r="V319" s="83"/>
      <c r="W319" s="84"/>
      <c r="X319" s="83"/>
      <c r="Y319" s="84"/>
      <c r="Z319" s="85"/>
      <c r="AA319" s="85"/>
      <c r="AB319" s="85"/>
      <c r="AC319" s="8"/>
      <c r="AD319" s="18"/>
      <c r="AE319" s="18"/>
      <c r="AF319" s="18"/>
      <c r="AG319" s="18"/>
      <c r="AH319" s="18"/>
      <c r="AI319" s="18"/>
      <c r="AJ319" s="18"/>
      <c r="AK319" s="18"/>
      <c r="AL319" s="18"/>
      <c r="AM319" s="34"/>
      <c r="AN319" s="34"/>
      <c r="AO319" s="34"/>
      <c r="AP319" s="19"/>
      <c r="AQ319" s="19"/>
      <c r="AR319" s="19"/>
      <c r="AS319" s="48"/>
      <c r="BN319" s="49"/>
      <c r="BO319" s="49"/>
      <c r="BP319" s="49"/>
      <c r="BQ319" s="50"/>
      <c r="BR319" s="50"/>
      <c r="BS319" s="50"/>
      <c r="BT319" s="50"/>
      <c r="BU319" s="50"/>
      <c r="BV319" s="50"/>
      <c r="BW319" s="50"/>
      <c r="BX319" s="51"/>
      <c r="BY319" s="50"/>
      <c r="BZ319" s="50"/>
      <c r="CA319" s="54"/>
      <c r="CB319" s="54"/>
      <c r="CC319" s="54"/>
      <c r="CD319" s="54"/>
      <c r="CE319" s="54"/>
      <c r="CF319" s="54"/>
      <c r="CG319" s="54"/>
      <c r="CH319" s="51"/>
      <c r="CI319" s="50"/>
      <c r="CJ319" s="50"/>
      <c r="CK319" s="49"/>
      <c r="CL319" s="49"/>
      <c r="CM319" s="49"/>
      <c r="CN319" s="66"/>
      <c r="CO319" s="66"/>
      <c r="CP319" s="66"/>
      <c r="CQ319" s="66"/>
      <c r="CR319" s="66"/>
      <c r="CS319" s="66"/>
      <c r="CT319" s="66"/>
      <c r="CU319" s="49"/>
      <c r="CV319" s="49"/>
      <c r="CW319" s="49"/>
      <c r="CX319" s="49"/>
      <c r="CY319" s="49"/>
      <c r="CZ319" s="49"/>
      <c r="DA319" s="49"/>
      <c r="DB319" s="49"/>
      <c r="DC319" s="56"/>
      <c r="DD319" s="57"/>
      <c r="DE319" s="57"/>
      <c r="DF319" s="57"/>
      <c r="DG319" s="57"/>
      <c r="DH319" s="57"/>
      <c r="DI319" s="57"/>
      <c r="DJ319" s="58"/>
      <c r="DK319" s="54"/>
      <c r="DL319" s="56"/>
      <c r="DM319" s="49"/>
      <c r="DN319" s="49"/>
      <c r="DO319" s="49"/>
      <c r="DP319" s="56"/>
      <c r="DQ319" s="56"/>
      <c r="DR319" s="49"/>
      <c r="DS319" s="49"/>
      <c r="DT319" s="49"/>
      <c r="DU319" s="49"/>
      <c r="DV319" s="49"/>
      <c r="DW319" s="49"/>
      <c r="DX319" s="49"/>
      <c r="DY319" s="49"/>
      <c r="DZ319" s="49"/>
      <c r="EA319" s="49"/>
      <c r="EB319" s="49"/>
      <c r="EC319" s="49"/>
      <c r="ED319" s="81"/>
      <c r="EE319" s="81"/>
      <c r="EF319" s="81"/>
      <c r="EG319" s="81"/>
      <c r="EH319" s="81"/>
      <c r="EI319" s="81"/>
      <c r="EJ319" s="81"/>
      <c r="EK319" s="81"/>
      <c r="EL319" s="81"/>
      <c r="EM319" s="81"/>
      <c r="EN319" s="81"/>
      <c r="EO319" s="81"/>
      <c r="EP319" s="81"/>
      <c r="EQ319" s="81"/>
      <c r="ER319" s="81"/>
      <c r="ES319" s="81"/>
      <c r="ET319" s="81"/>
      <c r="EU319" s="81"/>
      <c r="EV319" s="81"/>
      <c r="EW319" s="81"/>
      <c r="EX319" s="81"/>
      <c r="EY319" s="81"/>
      <c r="EZ319" s="81"/>
      <c r="FA319" s="81"/>
      <c r="FB319" s="81"/>
      <c r="FC319" s="81"/>
      <c r="FD319" s="81"/>
      <c r="FE319" s="81"/>
      <c r="FF319" s="81"/>
      <c r="FG319" s="81"/>
      <c r="FH319" s="81"/>
    </row>
    <row r="320" spans="19:164">
      <c r="S320" s="82"/>
      <c r="T320" s="83"/>
      <c r="U320" s="84"/>
      <c r="V320" s="83"/>
      <c r="W320" s="84"/>
      <c r="X320" s="83"/>
      <c r="Y320" s="84"/>
      <c r="Z320" s="85"/>
      <c r="AA320" s="85"/>
      <c r="AB320" s="85"/>
      <c r="AC320" s="8"/>
      <c r="AD320" s="18"/>
      <c r="AE320" s="18"/>
      <c r="AF320" s="18"/>
      <c r="AG320" s="18"/>
      <c r="AH320" s="18"/>
      <c r="AI320" s="18"/>
      <c r="AJ320" s="18"/>
      <c r="AK320" s="18"/>
      <c r="AL320" s="18"/>
      <c r="AM320" s="34"/>
      <c r="AN320" s="34"/>
      <c r="AO320" s="34"/>
      <c r="AP320" s="19"/>
      <c r="AQ320" s="19"/>
      <c r="AR320" s="19"/>
      <c r="AS320" s="48"/>
      <c r="BN320" s="49"/>
      <c r="BO320" s="49"/>
      <c r="BP320" s="49"/>
      <c r="BQ320" s="50"/>
      <c r="BR320" s="50"/>
      <c r="BS320" s="50"/>
      <c r="BT320" s="50"/>
      <c r="BU320" s="50"/>
      <c r="BV320" s="50"/>
      <c r="BW320" s="50"/>
      <c r="BX320" s="51"/>
      <c r="BY320" s="50"/>
      <c r="BZ320" s="50"/>
      <c r="CA320" s="54"/>
      <c r="CB320" s="54"/>
      <c r="CC320" s="54"/>
      <c r="CD320" s="54"/>
      <c r="CE320" s="54"/>
      <c r="CF320" s="54"/>
      <c r="CG320" s="54"/>
      <c r="CH320" s="51"/>
      <c r="CI320" s="50"/>
      <c r="CJ320" s="50"/>
      <c r="CK320" s="49"/>
      <c r="CL320" s="49"/>
      <c r="CM320" s="49"/>
      <c r="CN320" s="66"/>
      <c r="CO320" s="66"/>
      <c r="CP320" s="66"/>
      <c r="CQ320" s="66"/>
      <c r="CR320" s="66"/>
      <c r="CS320" s="66"/>
      <c r="CT320" s="66"/>
      <c r="CU320" s="49"/>
      <c r="CV320" s="49"/>
      <c r="CW320" s="49"/>
      <c r="CX320" s="49"/>
      <c r="CY320" s="49"/>
      <c r="CZ320" s="49"/>
      <c r="DA320" s="49"/>
      <c r="DB320" s="49"/>
      <c r="DC320" s="56"/>
      <c r="DD320" s="57"/>
      <c r="DE320" s="57"/>
      <c r="DF320" s="57"/>
      <c r="DG320" s="57"/>
      <c r="DH320" s="57"/>
      <c r="DI320" s="57"/>
      <c r="DJ320" s="58"/>
      <c r="DK320" s="54"/>
      <c r="DL320" s="56"/>
      <c r="DM320" s="49"/>
      <c r="DN320" s="49"/>
      <c r="DO320" s="49"/>
      <c r="DP320" s="56"/>
      <c r="DQ320" s="56"/>
      <c r="DR320" s="49"/>
      <c r="DS320" s="49"/>
      <c r="DT320" s="49"/>
      <c r="DU320" s="49"/>
      <c r="DV320" s="49"/>
      <c r="DW320" s="49"/>
      <c r="DX320" s="49"/>
      <c r="DY320" s="49"/>
      <c r="DZ320" s="49"/>
      <c r="EA320" s="49"/>
      <c r="EB320" s="49"/>
      <c r="EC320" s="49"/>
      <c r="ED320" s="81"/>
      <c r="EE320" s="81"/>
      <c r="EF320" s="81"/>
      <c r="EG320" s="81"/>
      <c r="EH320" s="81"/>
      <c r="EI320" s="81"/>
      <c r="EJ320" s="81"/>
      <c r="EK320" s="81"/>
      <c r="EL320" s="81"/>
      <c r="EM320" s="81"/>
      <c r="EN320" s="81"/>
      <c r="EO320" s="81"/>
      <c r="EP320" s="81"/>
      <c r="EQ320" s="81"/>
      <c r="ER320" s="81"/>
      <c r="ES320" s="81"/>
      <c r="ET320" s="81"/>
      <c r="EU320" s="81"/>
      <c r="EV320" s="81"/>
      <c r="EW320" s="81"/>
      <c r="EX320" s="81"/>
      <c r="EY320" s="81"/>
      <c r="EZ320" s="81"/>
      <c r="FA320" s="81"/>
      <c r="FB320" s="81"/>
      <c r="FC320" s="81"/>
      <c r="FD320" s="81"/>
      <c r="FE320" s="81"/>
      <c r="FF320" s="81"/>
      <c r="FG320" s="81"/>
      <c r="FH320" s="81"/>
    </row>
    <row r="321" spans="19:164">
      <c r="S321" s="82"/>
      <c r="T321" s="83"/>
      <c r="U321" s="84"/>
      <c r="V321" s="83"/>
      <c r="W321" s="84"/>
      <c r="X321" s="83"/>
      <c r="Y321" s="84"/>
      <c r="Z321" s="85"/>
      <c r="AA321" s="85"/>
      <c r="AB321" s="85"/>
      <c r="AC321" s="8"/>
      <c r="AD321" s="18"/>
      <c r="AE321" s="18"/>
      <c r="AF321" s="18"/>
      <c r="AG321" s="18"/>
      <c r="AH321" s="18"/>
      <c r="AI321" s="18"/>
      <c r="AJ321" s="18"/>
      <c r="AK321" s="18"/>
      <c r="AL321" s="18"/>
      <c r="AM321" s="34"/>
      <c r="AN321" s="34"/>
      <c r="AO321" s="34"/>
      <c r="AP321" s="19"/>
      <c r="AQ321" s="19"/>
      <c r="AR321" s="19"/>
      <c r="AS321" s="48"/>
      <c r="BN321" s="49"/>
      <c r="BO321" s="49"/>
      <c r="BP321" s="49"/>
      <c r="BQ321" s="50"/>
      <c r="BR321" s="50"/>
      <c r="BS321" s="50"/>
      <c r="BT321" s="50"/>
      <c r="BU321" s="50"/>
      <c r="BV321" s="50"/>
      <c r="BW321" s="50"/>
      <c r="BX321" s="51"/>
      <c r="BY321" s="50"/>
      <c r="BZ321" s="50"/>
      <c r="CA321" s="54"/>
      <c r="CB321" s="54"/>
      <c r="CC321" s="54"/>
      <c r="CD321" s="54"/>
      <c r="CE321" s="54"/>
      <c r="CF321" s="54"/>
      <c r="CG321" s="54"/>
      <c r="CH321" s="51"/>
      <c r="CI321" s="50"/>
      <c r="CJ321" s="50"/>
      <c r="CK321" s="49"/>
      <c r="CL321" s="49"/>
      <c r="CM321" s="49"/>
      <c r="CN321" s="66"/>
      <c r="CO321" s="66"/>
      <c r="CP321" s="66"/>
      <c r="CQ321" s="66"/>
      <c r="CR321" s="66"/>
      <c r="CS321" s="66"/>
      <c r="CT321" s="66"/>
      <c r="CU321" s="49"/>
      <c r="CV321" s="49"/>
      <c r="CW321" s="49"/>
      <c r="CX321" s="49"/>
      <c r="CY321" s="49"/>
      <c r="CZ321" s="49"/>
      <c r="DA321" s="49"/>
      <c r="DB321" s="49"/>
      <c r="DC321" s="56"/>
      <c r="DD321" s="57"/>
      <c r="DE321" s="57"/>
      <c r="DF321" s="57"/>
      <c r="DG321" s="57"/>
      <c r="DH321" s="57"/>
      <c r="DI321" s="57"/>
      <c r="DJ321" s="58"/>
      <c r="DK321" s="54"/>
      <c r="DL321" s="56"/>
      <c r="DM321" s="49"/>
      <c r="DN321" s="49"/>
      <c r="DO321" s="49"/>
      <c r="DP321" s="56"/>
      <c r="DQ321" s="56"/>
      <c r="DR321" s="49"/>
      <c r="DS321" s="49"/>
      <c r="DT321" s="49"/>
      <c r="DU321" s="49"/>
      <c r="DV321" s="49"/>
      <c r="DW321" s="49"/>
      <c r="DX321" s="49"/>
      <c r="DY321" s="49"/>
      <c r="DZ321" s="49"/>
      <c r="EA321" s="49"/>
      <c r="EB321" s="49"/>
      <c r="EC321" s="49"/>
      <c r="ED321" s="81"/>
      <c r="EE321" s="81"/>
      <c r="EF321" s="81"/>
      <c r="EG321" s="81"/>
      <c r="EH321" s="81"/>
      <c r="EI321" s="81"/>
      <c r="EJ321" s="81"/>
      <c r="EK321" s="81"/>
      <c r="EL321" s="81"/>
      <c r="EM321" s="81"/>
      <c r="EN321" s="81"/>
      <c r="EO321" s="81"/>
      <c r="EP321" s="81"/>
      <c r="EQ321" s="81"/>
      <c r="ER321" s="81"/>
      <c r="ES321" s="81"/>
      <c r="ET321" s="81"/>
      <c r="EU321" s="81"/>
      <c r="EV321" s="81"/>
      <c r="EW321" s="81"/>
      <c r="EX321" s="81"/>
      <c r="EY321" s="81"/>
      <c r="EZ321" s="81"/>
      <c r="FA321" s="81"/>
      <c r="FB321" s="81"/>
      <c r="FC321" s="81"/>
      <c r="FD321" s="81"/>
      <c r="FE321" s="81"/>
      <c r="FF321" s="81"/>
      <c r="FG321" s="81"/>
      <c r="FH321" s="81"/>
    </row>
    <row r="322" spans="19:164">
      <c r="S322" s="82"/>
      <c r="T322" s="83"/>
      <c r="U322" s="84"/>
      <c r="V322" s="83"/>
      <c r="W322" s="84"/>
      <c r="X322" s="83"/>
      <c r="Y322" s="84"/>
      <c r="Z322" s="85"/>
      <c r="AA322" s="85"/>
      <c r="AB322" s="85"/>
      <c r="AC322" s="8"/>
      <c r="AD322" s="18"/>
      <c r="AE322" s="18"/>
      <c r="AF322" s="18"/>
      <c r="AG322" s="18"/>
      <c r="AH322" s="18"/>
      <c r="AI322" s="18"/>
      <c r="AJ322" s="18"/>
      <c r="AK322" s="18"/>
      <c r="AL322" s="18"/>
      <c r="AM322" s="34"/>
      <c r="AN322" s="34"/>
      <c r="AO322" s="34"/>
      <c r="AP322" s="19"/>
      <c r="AQ322" s="19"/>
      <c r="AR322" s="19"/>
      <c r="AS322" s="48"/>
      <c r="BN322" s="49"/>
      <c r="BO322" s="49"/>
      <c r="BP322" s="49"/>
      <c r="BQ322" s="50"/>
      <c r="BR322" s="50"/>
      <c r="BS322" s="50"/>
      <c r="BT322" s="50"/>
      <c r="BU322" s="50"/>
      <c r="BV322" s="50"/>
      <c r="BW322" s="50"/>
      <c r="BX322" s="51"/>
      <c r="BY322" s="50"/>
      <c r="BZ322" s="50"/>
      <c r="CA322" s="54"/>
      <c r="CB322" s="54"/>
      <c r="CC322" s="54"/>
      <c r="CD322" s="54"/>
      <c r="CE322" s="54"/>
      <c r="CF322" s="54"/>
      <c r="CG322" s="54"/>
      <c r="CH322" s="51"/>
      <c r="CI322" s="50"/>
      <c r="CJ322" s="50"/>
      <c r="CK322" s="49"/>
      <c r="CL322" s="49"/>
      <c r="CM322" s="49"/>
      <c r="CN322" s="66"/>
      <c r="CO322" s="66"/>
      <c r="CP322" s="66"/>
      <c r="CQ322" s="66"/>
      <c r="CR322" s="66"/>
      <c r="CS322" s="66"/>
      <c r="CT322" s="66"/>
      <c r="CU322" s="49"/>
      <c r="CV322" s="49"/>
      <c r="CW322" s="49"/>
      <c r="CX322" s="49"/>
      <c r="CY322" s="49"/>
      <c r="CZ322" s="49"/>
      <c r="DA322" s="49"/>
      <c r="DB322" s="49"/>
      <c r="DC322" s="56"/>
      <c r="DD322" s="57"/>
      <c r="DE322" s="57"/>
      <c r="DF322" s="57"/>
      <c r="DG322" s="57"/>
      <c r="DH322" s="57"/>
      <c r="DI322" s="57"/>
      <c r="DJ322" s="58"/>
      <c r="DK322" s="54"/>
      <c r="DL322" s="56"/>
      <c r="DM322" s="49"/>
      <c r="DN322" s="49"/>
      <c r="DO322" s="49"/>
      <c r="DP322" s="56"/>
      <c r="DQ322" s="56"/>
      <c r="DR322" s="49"/>
      <c r="DS322" s="49"/>
      <c r="DT322" s="49"/>
      <c r="DU322" s="49"/>
      <c r="DV322" s="49"/>
      <c r="DW322" s="49"/>
      <c r="DX322" s="49"/>
      <c r="DY322" s="49"/>
      <c r="DZ322" s="49"/>
      <c r="EA322" s="49"/>
      <c r="EB322" s="49"/>
      <c r="EC322" s="49"/>
      <c r="ED322" s="81"/>
      <c r="EE322" s="81"/>
      <c r="EF322" s="81"/>
      <c r="EG322" s="81"/>
      <c r="EH322" s="81"/>
      <c r="EI322" s="81"/>
      <c r="EJ322" s="81"/>
      <c r="EK322" s="81"/>
      <c r="EL322" s="81"/>
      <c r="EM322" s="81"/>
      <c r="EN322" s="81"/>
      <c r="EO322" s="81"/>
      <c r="EP322" s="81"/>
      <c r="EQ322" s="81"/>
      <c r="ER322" s="81"/>
      <c r="ES322" s="81"/>
      <c r="ET322" s="81"/>
      <c r="EU322" s="81"/>
      <c r="EV322" s="81"/>
      <c r="EW322" s="81"/>
      <c r="EX322" s="81"/>
      <c r="EY322" s="81"/>
      <c r="EZ322" s="81"/>
      <c r="FA322" s="81"/>
      <c r="FB322" s="81"/>
      <c r="FC322" s="81"/>
      <c r="FD322" s="81"/>
      <c r="FE322" s="81"/>
      <c r="FF322" s="81"/>
      <c r="FG322" s="81"/>
      <c r="FH322" s="81"/>
    </row>
    <row r="323" spans="19:164">
      <c r="S323" s="82"/>
      <c r="T323" s="83"/>
      <c r="U323" s="84"/>
      <c r="V323" s="83"/>
      <c r="W323" s="84"/>
      <c r="X323" s="83"/>
      <c r="Y323" s="84"/>
      <c r="Z323" s="85"/>
      <c r="AA323" s="85"/>
      <c r="AB323" s="85"/>
      <c r="AC323" s="8"/>
      <c r="AD323" s="18"/>
      <c r="AE323" s="18"/>
      <c r="AF323" s="18"/>
      <c r="AG323" s="18"/>
      <c r="AH323" s="18"/>
      <c r="AI323" s="18"/>
      <c r="AJ323" s="18"/>
      <c r="AK323" s="18"/>
      <c r="AL323" s="18"/>
      <c r="AM323" s="34"/>
      <c r="AN323" s="34"/>
      <c r="AO323" s="34"/>
      <c r="AP323" s="19"/>
      <c r="AQ323" s="19"/>
      <c r="AR323" s="19"/>
      <c r="AS323" s="48"/>
      <c r="BN323" s="49"/>
      <c r="BO323" s="49"/>
      <c r="BP323" s="49"/>
      <c r="BQ323" s="50"/>
      <c r="BR323" s="50"/>
      <c r="BS323" s="50"/>
      <c r="BT323" s="50"/>
      <c r="BU323" s="50"/>
      <c r="BV323" s="50"/>
      <c r="BW323" s="50"/>
      <c r="BX323" s="51"/>
      <c r="BY323" s="50"/>
      <c r="BZ323" s="50"/>
      <c r="CA323" s="54"/>
      <c r="CB323" s="54"/>
      <c r="CC323" s="54"/>
      <c r="CD323" s="54"/>
      <c r="CE323" s="54"/>
      <c r="CF323" s="54"/>
      <c r="CG323" s="54"/>
      <c r="CH323" s="51"/>
      <c r="CI323" s="50"/>
      <c r="CJ323" s="50"/>
      <c r="CK323" s="49"/>
      <c r="CL323" s="49"/>
      <c r="CM323" s="49"/>
      <c r="CN323" s="66"/>
      <c r="CO323" s="66"/>
      <c r="CP323" s="66"/>
      <c r="CQ323" s="66"/>
      <c r="CR323" s="66"/>
      <c r="CS323" s="66"/>
      <c r="CT323" s="66"/>
      <c r="CU323" s="49"/>
      <c r="CV323" s="49"/>
      <c r="CW323" s="49"/>
      <c r="CX323" s="49"/>
      <c r="CY323" s="49"/>
      <c r="CZ323" s="49"/>
      <c r="DA323" s="49"/>
      <c r="DB323" s="49"/>
      <c r="DC323" s="56"/>
      <c r="DD323" s="57"/>
      <c r="DE323" s="57"/>
      <c r="DF323" s="57"/>
      <c r="DG323" s="57"/>
      <c r="DH323" s="57"/>
      <c r="DI323" s="57"/>
      <c r="DJ323" s="58"/>
      <c r="DK323" s="54"/>
      <c r="DL323" s="56"/>
      <c r="DM323" s="49"/>
      <c r="DN323" s="49"/>
      <c r="DO323" s="49"/>
      <c r="DP323" s="56"/>
      <c r="DQ323" s="56"/>
      <c r="DR323" s="49"/>
      <c r="DS323" s="49"/>
      <c r="DT323" s="49"/>
      <c r="DU323" s="49"/>
      <c r="DV323" s="49"/>
      <c r="DW323" s="49"/>
      <c r="DX323" s="49"/>
      <c r="DY323" s="49"/>
      <c r="DZ323" s="49"/>
      <c r="EA323" s="49"/>
      <c r="EB323" s="49"/>
      <c r="EC323" s="49"/>
      <c r="ED323" s="81"/>
      <c r="EE323" s="81"/>
      <c r="EF323" s="81"/>
      <c r="EG323" s="81"/>
      <c r="EH323" s="81"/>
      <c r="EI323" s="81"/>
      <c r="EJ323" s="81"/>
      <c r="EK323" s="81"/>
      <c r="EL323" s="81"/>
      <c r="EM323" s="81"/>
      <c r="EN323" s="81"/>
      <c r="EO323" s="81"/>
      <c r="EP323" s="81"/>
      <c r="EQ323" s="81"/>
      <c r="ER323" s="81"/>
      <c r="ES323" s="81"/>
      <c r="ET323" s="81"/>
      <c r="EU323" s="81"/>
      <c r="EV323" s="81"/>
      <c r="EW323" s="81"/>
      <c r="EX323" s="81"/>
      <c r="EY323" s="81"/>
      <c r="EZ323" s="81"/>
      <c r="FA323" s="81"/>
      <c r="FB323" s="81"/>
      <c r="FC323" s="81"/>
      <c r="FD323" s="81"/>
      <c r="FE323" s="81"/>
      <c r="FF323" s="81"/>
      <c r="FG323" s="81"/>
      <c r="FH323" s="81"/>
    </row>
    <row r="324" spans="19:164">
      <c r="S324" s="82"/>
      <c r="T324" s="83"/>
      <c r="U324" s="84"/>
      <c r="V324" s="83"/>
      <c r="W324" s="84"/>
      <c r="X324" s="83"/>
      <c r="Y324" s="84"/>
      <c r="Z324" s="85"/>
      <c r="AA324" s="85"/>
      <c r="AB324" s="85"/>
      <c r="AC324" s="8"/>
      <c r="AD324" s="18"/>
      <c r="AE324" s="18"/>
      <c r="AF324" s="18"/>
      <c r="AG324" s="18"/>
      <c r="AH324" s="18"/>
      <c r="AI324" s="18"/>
      <c r="AJ324" s="18"/>
      <c r="AK324" s="18"/>
      <c r="AL324" s="18"/>
      <c r="AM324" s="34"/>
      <c r="AN324" s="34"/>
      <c r="AO324" s="34"/>
      <c r="AP324" s="19"/>
      <c r="AQ324" s="19"/>
      <c r="AR324" s="19"/>
      <c r="AS324" s="48"/>
      <c r="BN324" s="49"/>
      <c r="BO324" s="49"/>
      <c r="BP324" s="49"/>
      <c r="BQ324" s="50"/>
      <c r="BR324" s="50"/>
      <c r="BS324" s="50"/>
      <c r="BT324" s="50"/>
      <c r="BU324" s="50"/>
      <c r="BV324" s="50"/>
      <c r="BW324" s="50"/>
      <c r="BX324" s="51"/>
      <c r="BY324" s="50"/>
      <c r="BZ324" s="50"/>
      <c r="CA324" s="54"/>
      <c r="CB324" s="54"/>
      <c r="CC324" s="54"/>
      <c r="CD324" s="54"/>
      <c r="CE324" s="54"/>
      <c r="CF324" s="54"/>
      <c r="CG324" s="54"/>
      <c r="CH324" s="51"/>
      <c r="CI324" s="50"/>
      <c r="CJ324" s="50"/>
      <c r="CK324" s="49"/>
      <c r="CL324" s="49"/>
      <c r="CM324" s="49"/>
      <c r="CN324" s="66"/>
      <c r="CO324" s="66"/>
      <c r="CP324" s="66"/>
      <c r="CQ324" s="66"/>
      <c r="CR324" s="66"/>
      <c r="CS324" s="66"/>
      <c r="CT324" s="66"/>
      <c r="CU324" s="49"/>
      <c r="CV324" s="49"/>
      <c r="CW324" s="49"/>
      <c r="CX324" s="49"/>
      <c r="CY324" s="49"/>
      <c r="CZ324" s="49"/>
      <c r="DA324" s="49"/>
      <c r="DB324" s="49"/>
      <c r="DC324" s="56"/>
      <c r="DD324" s="57"/>
      <c r="DE324" s="57"/>
      <c r="DF324" s="57"/>
      <c r="DG324" s="57"/>
      <c r="DH324" s="57"/>
      <c r="DI324" s="57"/>
      <c r="DJ324" s="58"/>
      <c r="DK324" s="54"/>
      <c r="DL324" s="56"/>
      <c r="DM324" s="49"/>
      <c r="DN324" s="49"/>
      <c r="DO324" s="49"/>
      <c r="DP324" s="56"/>
      <c r="DQ324" s="56"/>
      <c r="DR324" s="49"/>
      <c r="DS324" s="49"/>
      <c r="DT324" s="49"/>
      <c r="DU324" s="49"/>
      <c r="DV324" s="49"/>
      <c r="DW324" s="49"/>
      <c r="DX324" s="49"/>
      <c r="DY324" s="49"/>
      <c r="DZ324" s="49"/>
      <c r="EA324" s="49"/>
      <c r="EB324" s="49"/>
      <c r="EC324" s="49"/>
      <c r="ED324" s="81"/>
      <c r="EE324" s="81"/>
      <c r="EF324" s="81"/>
      <c r="EG324" s="81"/>
      <c r="EH324" s="81"/>
      <c r="EI324" s="81"/>
      <c r="EJ324" s="81"/>
      <c r="EK324" s="81"/>
      <c r="EL324" s="81"/>
      <c r="EM324" s="81"/>
      <c r="EN324" s="81"/>
      <c r="EO324" s="81"/>
      <c r="EP324" s="81"/>
      <c r="EQ324" s="81"/>
      <c r="ER324" s="81"/>
      <c r="ES324" s="81"/>
      <c r="ET324" s="81"/>
      <c r="EU324" s="81"/>
      <c r="EV324" s="81"/>
      <c r="EW324" s="81"/>
      <c r="EX324" s="81"/>
      <c r="EY324" s="81"/>
      <c r="EZ324" s="81"/>
      <c r="FA324" s="81"/>
      <c r="FB324" s="81"/>
      <c r="FC324" s="81"/>
      <c r="FD324" s="81"/>
      <c r="FE324" s="81"/>
      <c r="FF324" s="81"/>
      <c r="FG324" s="81"/>
      <c r="FH324" s="81"/>
    </row>
    <row r="325" spans="19:164">
      <c r="S325" s="82"/>
      <c r="T325" s="83"/>
      <c r="U325" s="84"/>
      <c r="V325" s="83"/>
      <c r="W325" s="84"/>
      <c r="X325" s="83"/>
      <c r="Y325" s="84"/>
      <c r="Z325" s="85"/>
      <c r="AA325" s="85"/>
      <c r="AB325" s="85"/>
      <c r="AC325" s="8"/>
      <c r="AD325" s="18"/>
      <c r="AE325" s="18"/>
      <c r="AF325" s="18"/>
      <c r="AG325" s="18"/>
      <c r="AH325" s="18"/>
      <c r="AI325" s="18"/>
      <c r="AJ325" s="18"/>
      <c r="AK325" s="18"/>
      <c r="AL325" s="18"/>
      <c r="AM325" s="34"/>
      <c r="AN325" s="34"/>
      <c r="AO325" s="34"/>
      <c r="AP325" s="19"/>
      <c r="AQ325" s="19"/>
      <c r="AR325" s="19"/>
      <c r="AS325" s="48"/>
      <c r="BN325" s="49"/>
      <c r="BO325" s="49"/>
      <c r="BP325" s="49"/>
      <c r="BQ325" s="50"/>
      <c r="BR325" s="50"/>
      <c r="BS325" s="50"/>
      <c r="BT325" s="50"/>
      <c r="BU325" s="50"/>
      <c r="BV325" s="50"/>
      <c r="BW325" s="50"/>
      <c r="BX325" s="51"/>
      <c r="BY325" s="50"/>
      <c r="BZ325" s="50"/>
      <c r="CA325" s="54"/>
      <c r="CB325" s="54"/>
      <c r="CC325" s="54"/>
      <c r="CD325" s="54"/>
      <c r="CE325" s="54"/>
      <c r="CF325" s="54"/>
      <c r="CG325" s="54"/>
      <c r="CH325" s="51"/>
      <c r="CI325" s="50"/>
      <c r="CJ325" s="50"/>
      <c r="CK325" s="49"/>
      <c r="CL325" s="49"/>
      <c r="CM325" s="49"/>
      <c r="CN325" s="66"/>
      <c r="CO325" s="66"/>
      <c r="CP325" s="66"/>
      <c r="CQ325" s="66"/>
      <c r="CR325" s="66"/>
      <c r="CS325" s="66"/>
      <c r="CT325" s="66"/>
      <c r="CU325" s="49"/>
      <c r="CV325" s="49"/>
      <c r="CW325" s="49"/>
      <c r="CX325" s="49"/>
      <c r="CY325" s="49"/>
      <c r="CZ325" s="49"/>
      <c r="DA325" s="49"/>
      <c r="DB325" s="49"/>
      <c r="DC325" s="56"/>
      <c r="DD325" s="57"/>
      <c r="DE325" s="57"/>
      <c r="DF325" s="57"/>
      <c r="DG325" s="57"/>
      <c r="DH325" s="57"/>
      <c r="DI325" s="57"/>
      <c r="DJ325" s="58"/>
      <c r="DK325" s="54"/>
      <c r="DL325" s="56"/>
      <c r="DM325" s="49"/>
      <c r="DN325" s="49"/>
      <c r="DO325" s="49"/>
      <c r="DP325" s="56"/>
      <c r="DQ325" s="56"/>
      <c r="DR325" s="49"/>
      <c r="DS325" s="49"/>
      <c r="DT325" s="49"/>
      <c r="DU325" s="49"/>
      <c r="DV325" s="49"/>
      <c r="DW325" s="49"/>
      <c r="DX325" s="49"/>
      <c r="DY325" s="49"/>
      <c r="DZ325" s="49"/>
      <c r="EA325" s="49"/>
      <c r="EB325" s="49"/>
      <c r="EC325" s="49"/>
      <c r="ED325" s="81"/>
      <c r="EE325" s="81"/>
      <c r="EF325" s="81"/>
      <c r="EG325" s="81"/>
      <c r="EH325" s="81"/>
      <c r="EI325" s="81"/>
      <c r="EJ325" s="81"/>
      <c r="EK325" s="81"/>
      <c r="EL325" s="81"/>
      <c r="EM325" s="81"/>
      <c r="EN325" s="81"/>
      <c r="EO325" s="81"/>
      <c r="EP325" s="81"/>
      <c r="EQ325" s="81"/>
      <c r="ER325" s="81"/>
      <c r="ES325" s="81"/>
      <c r="ET325" s="81"/>
      <c r="EU325" s="81"/>
      <c r="EV325" s="81"/>
      <c r="EW325" s="81"/>
      <c r="EX325" s="81"/>
      <c r="EY325" s="81"/>
      <c r="EZ325" s="81"/>
      <c r="FA325" s="81"/>
      <c r="FB325" s="81"/>
      <c r="FC325" s="81"/>
      <c r="FD325" s="81"/>
      <c r="FE325" s="81"/>
      <c r="FF325" s="81"/>
      <c r="FG325" s="81"/>
      <c r="FH325" s="81"/>
    </row>
    <row r="326" spans="19:164">
      <c r="S326" s="82"/>
      <c r="T326" s="83"/>
      <c r="U326" s="84"/>
      <c r="V326" s="83"/>
      <c r="W326" s="84"/>
      <c r="X326" s="83"/>
      <c r="Y326" s="84"/>
      <c r="Z326" s="85"/>
      <c r="AA326" s="85"/>
      <c r="AB326" s="85"/>
      <c r="AC326" s="8"/>
      <c r="AD326" s="18"/>
      <c r="AE326" s="18"/>
      <c r="AF326" s="18"/>
      <c r="AG326" s="18"/>
      <c r="AH326" s="18"/>
      <c r="AI326" s="18"/>
      <c r="AJ326" s="18"/>
      <c r="AK326" s="18"/>
      <c r="AL326" s="18"/>
      <c r="AM326" s="34"/>
      <c r="AN326" s="34"/>
      <c r="AO326" s="34"/>
      <c r="AP326" s="19"/>
      <c r="AQ326" s="19"/>
      <c r="AR326" s="19"/>
      <c r="AS326" s="48"/>
      <c r="BN326" s="49"/>
      <c r="BO326" s="49"/>
      <c r="BP326" s="49"/>
      <c r="BQ326" s="50"/>
      <c r="BR326" s="50"/>
      <c r="BS326" s="50"/>
      <c r="BT326" s="50"/>
      <c r="BU326" s="50"/>
      <c r="BV326" s="50"/>
      <c r="BW326" s="50"/>
      <c r="BX326" s="51"/>
      <c r="BY326" s="50"/>
      <c r="BZ326" s="50"/>
      <c r="CA326" s="54"/>
      <c r="CB326" s="54"/>
      <c r="CC326" s="54"/>
      <c r="CD326" s="54"/>
      <c r="CE326" s="54"/>
      <c r="CF326" s="54"/>
      <c r="CG326" s="54"/>
      <c r="CH326" s="51"/>
      <c r="CI326" s="50"/>
      <c r="CJ326" s="50"/>
      <c r="CK326" s="49"/>
      <c r="CL326" s="49"/>
      <c r="CM326" s="49"/>
      <c r="CN326" s="66"/>
      <c r="CO326" s="66"/>
      <c r="CP326" s="66"/>
      <c r="CQ326" s="66"/>
      <c r="CR326" s="66"/>
      <c r="CS326" s="66"/>
      <c r="CT326" s="66"/>
      <c r="CU326" s="49"/>
      <c r="CV326" s="49"/>
      <c r="CW326" s="49"/>
      <c r="CX326" s="49"/>
      <c r="CY326" s="49"/>
      <c r="CZ326" s="49"/>
      <c r="DA326" s="49"/>
      <c r="DB326" s="49"/>
      <c r="DC326" s="56"/>
      <c r="DD326" s="57"/>
      <c r="DE326" s="57"/>
      <c r="DF326" s="57"/>
      <c r="DG326" s="57"/>
      <c r="DH326" s="57"/>
      <c r="DI326" s="57"/>
      <c r="DJ326" s="58"/>
      <c r="DK326" s="54"/>
      <c r="DL326" s="56"/>
      <c r="DM326" s="49"/>
      <c r="DN326" s="49"/>
      <c r="DO326" s="49"/>
      <c r="DP326" s="56"/>
      <c r="DQ326" s="56"/>
      <c r="DR326" s="49"/>
      <c r="DS326" s="49"/>
      <c r="DT326" s="49"/>
      <c r="DU326" s="49"/>
      <c r="DV326" s="49"/>
      <c r="DW326" s="49"/>
      <c r="DX326" s="49"/>
      <c r="DY326" s="49"/>
      <c r="DZ326" s="49"/>
      <c r="EA326" s="49"/>
      <c r="EB326" s="49"/>
      <c r="EC326" s="49"/>
      <c r="ED326" s="81"/>
      <c r="EE326" s="81"/>
      <c r="EF326" s="81"/>
      <c r="EG326" s="81"/>
      <c r="EH326" s="81"/>
      <c r="EI326" s="81"/>
      <c r="EJ326" s="81"/>
      <c r="EK326" s="81"/>
      <c r="EL326" s="81"/>
      <c r="EM326" s="81"/>
      <c r="EN326" s="81"/>
      <c r="EO326" s="81"/>
      <c r="EP326" s="81"/>
      <c r="EQ326" s="81"/>
      <c r="ER326" s="81"/>
      <c r="ES326" s="81"/>
      <c r="ET326" s="81"/>
      <c r="EU326" s="81"/>
      <c r="EV326" s="81"/>
      <c r="EW326" s="81"/>
      <c r="EX326" s="81"/>
      <c r="EY326" s="81"/>
      <c r="EZ326" s="81"/>
      <c r="FA326" s="81"/>
      <c r="FB326" s="81"/>
      <c r="FC326" s="81"/>
      <c r="FD326" s="81"/>
      <c r="FE326" s="81"/>
      <c r="FF326" s="81"/>
      <c r="FG326" s="81"/>
      <c r="FH326" s="81"/>
    </row>
    <row r="327" spans="19:164">
      <c r="S327" s="82"/>
      <c r="T327" s="83"/>
      <c r="U327" s="84"/>
      <c r="V327" s="83"/>
      <c r="W327" s="84"/>
      <c r="X327" s="83"/>
      <c r="Y327" s="84"/>
      <c r="Z327" s="85"/>
      <c r="AA327" s="85"/>
      <c r="AB327" s="85"/>
      <c r="AC327" s="8"/>
      <c r="AD327" s="18"/>
      <c r="AE327" s="18"/>
      <c r="AF327" s="18"/>
      <c r="AG327" s="18"/>
      <c r="AH327" s="18"/>
      <c r="AI327" s="18"/>
      <c r="AJ327" s="18"/>
      <c r="AK327" s="18"/>
      <c r="AL327" s="18"/>
      <c r="AM327" s="34"/>
      <c r="AN327" s="34"/>
      <c r="AO327" s="34"/>
      <c r="AP327" s="19"/>
      <c r="AQ327" s="19"/>
      <c r="AR327" s="19"/>
      <c r="AS327" s="48"/>
      <c r="BN327" s="49"/>
      <c r="BO327" s="49"/>
      <c r="BP327" s="49"/>
      <c r="BQ327" s="50"/>
      <c r="BR327" s="50"/>
      <c r="BS327" s="50"/>
      <c r="BT327" s="50"/>
      <c r="BU327" s="50"/>
      <c r="BV327" s="50"/>
      <c r="BW327" s="50"/>
      <c r="BX327" s="51"/>
      <c r="BY327" s="50"/>
      <c r="BZ327" s="50"/>
      <c r="CA327" s="54"/>
      <c r="CB327" s="54"/>
      <c r="CC327" s="54"/>
      <c r="CD327" s="54"/>
      <c r="CE327" s="54"/>
      <c r="CF327" s="54"/>
      <c r="CG327" s="54"/>
      <c r="CH327" s="51"/>
      <c r="CI327" s="50"/>
      <c r="CJ327" s="50"/>
      <c r="CK327" s="49"/>
      <c r="CL327" s="49"/>
      <c r="CM327" s="49"/>
      <c r="CN327" s="66"/>
      <c r="CO327" s="66"/>
      <c r="CP327" s="66"/>
      <c r="CQ327" s="66"/>
      <c r="CR327" s="66"/>
      <c r="CS327" s="66"/>
      <c r="CT327" s="66"/>
      <c r="CU327" s="49"/>
      <c r="CV327" s="49"/>
      <c r="CW327" s="49"/>
      <c r="CX327" s="49"/>
      <c r="CY327" s="49"/>
      <c r="CZ327" s="49"/>
      <c r="DA327" s="49"/>
      <c r="DB327" s="49"/>
      <c r="DC327" s="56"/>
      <c r="DD327" s="57"/>
      <c r="DE327" s="57"/>
      <c r="DF327" s="57"/>
      <c r="DG327" s="57"/>
      <c r="DH327" s="57"/>
      <c r="DI327" s="57"/>
      <c r="DJ327" s="58"/>
      <c r="DK327" s="54"/>
      <c r="DL327" s="56"/>
      <c r="DM327" s="49"/>
      <c r="DN327" s="49"/>
      <c r="DO327" s="49"/>
      <c r="DP327" s="56"/>
      <c r="DQ327" s="56"/>
      <c r="DR327" s="49"/>
      <c r="DS327" s="49"/>
      <c r="DT327" s="49"/>
      <c r="DU327" s="49"/>
      <c r="DV327" s="49"/>
      <c r="DW327" s="49"/>
      <c r="DX327" s="49"/>
      <c r="DY327" s="49"/>
      <c r="DZ327" s="49"/>
      <c r="EA327" s="49"/>
      <c r="EB327" s="49"/>
      <c r="EC327" s="49"/>
      <c r="ED327" s="81"/>
      <c r="EE327" s="81"/>
      <c r="EF327" s="81"/>
      <c r="EG327" s="81"/>
      <c r="EH327" s="81"/>
      <c r="EI327" s="81"/>
      <c r="EJ327" s="81"/>
      <c r="EK327" s="81"/>
      <c r="EL327" s="81"/>
      <c r="EM327" s="81"/>
      <c r="EN327" s="81"/>
      <c r="EO327" s="81"/>
      <c r="EP327" s="81"/>
      <c r="EQ327" s="81"/>
      <c r="ER327" s="81"/>
      <c r="ES327" s="81"/>
      <c r="ET327" s="81"/>
      <c r="EU327" s="81"/>
      <c r="EV327" s="81"/>
      <c r="EW327" s="81"/>
      <c r="EX327" s="81"/>
      <c r="EY327" s="81"/>
      <c r="EZ327" s="81"/>
      <c r="FA327" s="81"/>
      <c r="FB327" s="81"/>
      <c r="FC327" s="81"/>
      <c r="FD327" s="81"/>
      <c r="FE327" s="81"/>
      <c r="FF327" s="81"/>
      <c r="FG327" s="81"/>
      <c r="FH327" s="81"/>
    </row>
    <row r="328" spans="19:164">
      <c r="S328" s="82"/>
      <c r="T328" s="83"/>
      <c r="U328" s="84"/>
      <c r="V328" s="83"/>
      <c r="W328" s="84"/>
      <c r="X328" s="83"/>
      <c r="Y328" s="84"/>
      <c r="Z328" s="85"/>
      <c r="AA328" s="85"/>
      <c r="AB328" s="85"/>
      <c r="AC328" s="8"/>
      <c r="AD328" s="18"/>
      <c r="AE328" s="18"/>
      <c r="AF328" s="18"/>
      <c r="AG328" s="18"/>
      <c r="AH328" s="18"/>
      <c r="AI328" s="18"/>
      <c r="AJ328" s="18"/>
      <c r="AK328" s="18"/>
      <c r="AL328" s="18"/>
      <c r="AM328" s="34"/>
      <c r="AN328" s="34"/>
      <c r="AO328" s="34"/>
      <c r="AP328" s="19"/>
      <c r="AQ328" s="19"/>
      <c r="AR328" s="19"/>
      <c r="AS328" s="48"/>
      <c r="BN328" s="49"/>
      <c r="BO328" s="49"/>
      <c r="BP328" s="49"/>
      <c r="BQ328" s="50"/>
      <c r="BR328" s="50"/>
      <c r="BS328" s="50"/>
      <c r="BT328" s="50"/>
      <c r="BU328" s="50"/>
      <c r="BV328" s="50"/>
      <c r="BW328" s="50"/>
      <c r="BX328" s="51"/>
      <c r="BY328" s="50"/>
      <c r="BZ328" s="50"/>
      <c r="CA328" s="54"/>
      <c r="CB328" s="54"/>
      <c r="CC328" s="54"/>
      <c r="CD328" s="54"/>
      <c r="CE328" s="54"/>
      <c r="CF328" s="54"/>
      <c r="CG328" s="54"/>
      <c r="CH328" s="51"/>
      <c r="CI328" s="50"/>
      <c r="CJ328" s="50"/>
      <c r="CK328" s="49"/>
      <c r="CL328" s="49"/>
      <c r="CM328" s="49"/>
      <c r="CN328" s="66"/>
      <c r="CO328" s="66"/>
      <c r="CP328" s="66"/>
      <c r="CQ328" s="66"/>
      <c r="CR328" s="66"/>
      <c r="CS328" s="66"/>
      <c r="CT328" s="66"/>
      <c r="CU328" s="49"/>
      <c r="CV328" s="49"/>
      <c r="CW328" s="49"/>
      <c r="CX328" s="49"/>
      <c r="CY328" s="49"/>
      <c r="CZ328" s="49"/>
      <c r="DA328" s="49"/>
      <c r="DB328" s="49"/>
      <c r="DC328" s="56"/>
      <c r="DD328" s="57"/>
      <c r="DE328" s="57"/>
      <c r="DF328" s="57"/>
      <c r="DG328" s="57"/>
      <c r="DH328" s="57"/>
      <c r="DI328" s="57"/>
      <c r="DJ328" s="58"/>
      <c r="DK328" s="54"/>
      <c r="DL328" s="56"/>
      <c r="DM328" s="49"/>
      <c r="DN328" s="49"/>
      <c r="DO328" s="49"/>
      <c r="DP328" s="56"/>
      <c r="DQ328" s="56"/>
      <c r="DR328" s="49"/>
      <c r="DS328" s="49"/>
      <c r="DT328" s="49"/>
      <c r="DU328" s="49"/>
      <c r="DV328" s="49"/>
      <c r="DW328" s="49"/>
      <c r="DX328" s="49"/>
      <c r="DY328" s="49"/>
      <c r="DZ328" s="49"/>
      <c r="EA328" s="49"/>
      <c r="EB328" s="49"/>
      <c r="EC328" s="49"/>
      <c r="ED328" s="81"/>
      <c r="EE328" s="81"/>
      <c r="EF328" s="81"/>
      <c r="EG328" s="81"/>
      <c r="EH328" s="81"/>
      <c r="EI328" s="81"/>
      <c r="EJ328" s="81"/>
      <c r="EK328" s="81"/>
      <c r="EL328" s="81"/>
      <c r="EM328" s="81"/>
      <c r="EN328" s="81"/>
      <c r="EO328" s="81"/>
      <c r="EP328" s="81"/>
      <c r="EQ328" s="81"/>
      <c r="ER328" s="81"/>
      <c r="ES328" s="81"/>
      <c r="ET328" s="81"/>
      <c r="EU328" s="81"/>
      <c r="EV328" s="81"/>
      <c r="EW328" s="81"/>
      <c r="EX328" s="81"/>
      <c r="EY328" s="81"/>
      <c r="EZ328" s="81"/>
      <c r="FA328" s="81"/>
      <c r="FB328" s="81"/>
      <c r="FC328" s="81"/>
      <c r="FD328" s="81"/>
      <c r="FE328" s="81"/>
      <c r="FF328" s="81"/>
      <c r="FG328" s="81"/>
      <c r="FH328" s="81"/>
    </row>
    <row r="329" spans="19:164">
      <c r="S329" s="82"/>
      <c r="T329" s="83"/>
      <c r="U329" s="84"/>
      <c r="V329" s="83"/>
      <c r="W329" s="84"/>
      <c r="X329" s="83"/>
      <c r="Y329" s="84"/>
      <c r="Z329" s="85"/>
      <c r="AA329" s="85"/>
      <c r="AB329" s="85"/>
      <c r="AC329" s="8"/>
      <c r="AD329" s="18"/>
      <c r="AE329" s="18"/>
      <c r="AF329" s="18"/>
      <c r="AG329" s="18"/>
      <c r="AH329" s="18"/>
      <c r="AI329" s="18"/>
      <c r="AJ329" s="18"/>
      <c r="AK329" s="18"/>
      <c r="AL329" s="18"/>
      <c r="AM329" s="34"/>
      <c r="AN329" s="34"/>
      <c r="AO329" s="34"/>
      <c r="AP329" s="19"/>
      <c r="AQ329" s="19"/>
      <c r="AR329" s="19"/>
      <c r="AS329" s="48"/>
      <c r="BN329" s="49"/>
      <c r="BO329" s="49"/>
      <c r="BP329" s="49"/>
      <c r="BQ329" s="50"/>
      <c r="BR329" s="50"/>
      <c r="BS329" s="50"/>
      <c r="BT329" s="50"/>
      <c r="BU329" s="50"/>
      <c r="BV329" s="50"/>
      <c r="BW329" s="50"/>
      <c r="BX329" s="51"/>
      <c r="BY329" s="50"/>
      <c r="BZ329" s="50"/>
      <c r="CA329" s="54"/>
      <c r="CB329" s="54"/>
      <c r="CC329" s="54"/>
      <c r="CD329" s="54"/>
      <c r="CE329" s="54"/>
      <c r="CF329" s="54"/>
      <c r="CG329" s="54"/>
      <c r="CH329" s="51"/>
      <c r="CI329" s="50"/>
      <c r="CJ329" s="50"/>
      <c r="CK329" s="49"/>
      <c r="CL329" s="49"/>
      <c r="CM329" s="49"/>
      <c r="CN329" s="66"/>
      <c r="CO329" s="66"/>
      <c r="CP329" s="66"/>
      <c r="CQ329" s="66"/>
      <c r="CR329" s="66"/>
      <c r="CS329" s="66"/>
      <c r="CT329" s="66"/>
      <c r="CU329" s="49"/>
      <c r="CV329" s="49"/>
      <c r="CW329" s="49"/>
      <c r="CX329" s="49"/>
      <c r="CY329" s="49"/>
      <c r="CZ329" s="49"/>
      <c r="DA329" s="49"/>
      <c r="DB329" s="49"/>
      <c r="DC329" s="56"/>
      <c r="DD329" s="57"/>
      <c r="DE329" s="57"/>
      <c r="DF329" s="57"/>
      <c r="DG329" s="57"/>
      <c r="DH329" s="57"/>
      <c r="DI329" s="57"/>
      <c r="DJ329" s="58"/>
      <c r="DK329" s="54"/>
      <c r="DL329" s="56"/>
      <c r="DM329" s="49"/>
      <c r="DN329" s="49"/>
      <c r="DO329" s="49"/>
      <c r="DP329" s="56"/>
      <c r="DQ329" s="56"/>
      <c r="DR329" s="49"/>
      <c r="DS329" s="49"/>
      <c r="DT329" s="49"/>
      <c r="DU329" s="49"/>
      <c r="DV329" s="49"/>
      <c r="DW329" s="49"/>
      <c r="DX329" s="49"/>
      <c r="DY329" s="49"/>
      <c r="DZ329" s="49"/>
      <c r="EA329" s="49"/>
      <c r="EB329" s="49"/>
      <c r="EC329" s="49"/>
      <c r="ED329" s="81"/>
      <c r="EE329" s="81"/>
      <c r="EF329" s="81"/>
      <c r="EG329" s="81"/>
      <c r="EH329" s="81"/>
      <c r="EI329" s="81"/>
      <c r="EJ329" s="81"/>
      <c r="EK329" s="81"/>
      <c r="EL329" s="81"/>
      <c r="EM329" s="81"/>
      <c r="EN329" s="81"/>
      <c r="EO329" s="81"/>
      <c r="EP329" s="81"/>
      <c r="EQ329" s="81"/>
      <c r="ER329" s="81"/>
      <c r="ES329" s="81"/>
      <c r="ET329" s="81"/>
      <c r="EU329" s="81"/>
      <c r="EV329" s="81"/>
      <c r="EW329" s="81"/>
      <c r="EX329" s="81"/>
      <c r="EY329" s="81"/>
      <c r="EZ329" s="81"/>
      <c r="FA329" s="81"/>
      <c r="FB329" s="81"/>
      <c r="FC329" s="81"/>
      <c r="FD329" s="81"/>
      <c r="FE329" s="81"/>
      <c r="FF329" s="81"/>
      <c r="FG329" s="81"/>
      <c r="FH329" s="81"/>
    </row>
    <row r="330" spans="19:164">
      <c r="S330" s="82"/>
      <c r="T330" s="83"/>
      <c r="U330" s="84"/>
      <c r="V330" s="83"/>
      <c r="W330" s="84"/>
      <c r="X330" s="83"/>
      <c r="Y330" s="84"/>
      <c r="Z330" s="85"/>
      <c r="AA330" s="85"/>
      <c r="AB330" s="85"/>
      <c r="AC330" s="8"/>
      <c r="AD330" s="18"/>
      <c r="AE330" s="18"/>
      <c r="AF330" s="18"/>
      <c r="AG330" s="18"/>
      <c r="AH330" s="18"/>
      <c r="AI330" s="18"/>
      <c r="AJ330" s="18"/>
      <c r="AK330" s="18"/>
      <c r="AL330" s="18"/>
      <c r="AM330" s="34"/>
      <c r="AN330" s="34"/>
      <c r="AO330" s="34"/>
      <c r="AP330" s="19"/>
      <c r="AQ330" s="19"/>
      <c r="AR330" s="19"/>
      <c r="AS330" s="48"/>
      <c r="BN330" s="49"/>
      <c r="BO330" s="49"/>
      <c r="BP330" s="49"/>
      <c r="BQ330" s="50"/>
      <c r="BR330" s="50"/>
      <c r="BS330" s="50"/>
      <c r="BT330" s="50"/>
      <c r="BU330" s="50"/>
      <c r="BV330" s="50"/>
      <c r="BW330" s="50"/>
      <c r="BX330" s="51"/>
      <c r="BY330" s="50"/>
      <c r="BZ330" s="50"/>
      <c r="CA330" s="54"/>
      <c r="CB330" s="54"/>
      <c r="CC330" s="54"/>
      <c r="CD330" s="54"/>
      <c r="CE330" s="54"/>
      <c r="CF330" s="54"/>
      <c r="CG330" s="54"/>
      <c r="CH330" s="51"/>
      <c r="CI330" s="50"/>
      <c r="CJ330" s="50"/>
      <c r="CK330" s="49"/>
      <c r="CL330" s="49"/>
      <c r="CM330" s="49"/>
      <c r="CN330" s="66"/>
      <c r="CO330" s="66"/>
      <c r="CP330" s="66"/>
      <c r="CQ330" s="66"/>
      <c r="CR330" s="66"/>
      <c r="CS330" s="66"/>
      <c r="CT330" s="66"/>
      <c r="CU330" s="49"/>
      <c r="CV330" s="49"/>
      <c r="CW330" s="49"/>
      <c r="CX330" s="49"/>
      <c r="CY330" s="49"/>
      <c r="CZ330" s="49"/>
      <c r="DA330" s="49"/>
      <c r="DB330" s="49"/>
      <c r="DC330" s="56"/>
      <c r="DD330" s="57"/>
      <c r="DE330" s="57"/>
      <c r="DF330" s="57"/>
      <c r="DG330" s="57"/>
      <c r="DH330" s="57"/>
      <c r="DI330" s="57"/>
      <c r="DJ330" s="58"/>
      <c r="DK330" s="54"/>
      <c r="DL330" s="56"/>
      <c r="DM330" s="49"/>
      <c r="DN330" s="49"/>
      <c r="DO330" s="49"/>
      <c r="DP330" s="56"/>
      <c r="DQ330" s="56"/>
      <c r="DR330" s="49"/>
      <c r="DS330" s="49"/>
      <c r="DT330" s="49"/>
      <c r="DU330" s="49"/>
      <c r="DV330" s="49"/>
      <c r="DW330" s="49"/>
      <c r="DX330" s="49"/>
      <c r="DY330" s="49"/>
      <c r="DZ330" s="49"/>
      <c r="EA330" s="49"/>
      <c r="EB330" s="49"/>
      <c r="EC330" s="49"/>
      <c r="ED330" s="81"/>
      <c r="EE330" s="81"/>
      <c r="EF330" s="81"/>
      <c r="EG330" s="81"/>
      <c r="EH330" s="81"/>
      <c r="EI330" s="81"/>
      <c r="EJ330" s="81"/>
      <c r="EK330" s="81"/>
      <c r="EL330" s="81"/>
      <c r="EM330" s="81"/>
      <c r="EN330" s="81"/>
      <c r="EO330" s="81"/>
      <c r="EP330" s="81"/>
      <c r="EQ330" s="81"/>
      <c r="ER330" s="81"/>
      <c r="ES330" s="81"/>
      <c r="ET330" s="81"/>
      <c r="EU330" s="81"/>
      <c r="EV330" s="81"/>
      <c r="EW330" s="81"/>
      <c r="EX330" s="81"/>
      <c r="EY330" s="81"/>
      <c r="EZ330" s="81"/>
      <c r="FA330" s="81"/>
      <c r="FB330" s="81"/>
      <c r="FC330" s="81"/>
      <c r="FD330" s="81"/>
      <c r="FE330" s="81"/>
      <c r="FF330" s="81"/>
      <c r="FG330" s="81"/>
      <c r="FH330" s="81"/>
    </row>
    <row r="331" spans="19:164">
      <c r="S331" s="82"/>
      <c r="T331" s="83"/>
      <c r="U331" s="84"/>
      <c r="V331" s="83"/>
      <c r="W331" s="84"/>
      <c r="X331" s="83"/>
      <c r="Y331" s="84"/>
      <c r="Z331" s="85"/>
      <c r="AA331" s="85"/>
      <c r="AB331" s="85"/>
      <c r="AC331" s="8"/>
      <c r="AD331" s="18"/>
      <c r="AE331" s="18"/>
      <c r="AF331" s="18"/>
      <c r="AG331" s="18"/>
      <c r="AH331" s="18"/>
      <c r="AI331" s="18"/>
      <c r="AJ331" s="18"/>
      <c r="AK331" s="18"/>
      <c r="AL331" s="18"/>
      <c r="AM331" s="34"/>
      <c r="AN331" s="34"/>
      <c r="AO331" s="34"/>
      <c r="AP331" s="19"/>
      <c r="AQ331" s="19"/>
      <c r="AR331" s="19"/>
      <c r="AS331" s="48"/>
      <c r="BN331" s="49"/>
      <c r="BO331" s="49"/>
      <c r="BP331" s="49"/>
      <c r="BQ331" s="50"/>
      <c r="BR331" s="50"/>
      <c r="BS331" s="50"/>
      <c r="BT331" s="50"/>
      <c r="BU331" s="50"/>
      <c r="BV331" s="50"/>
      <c r="BW331" s="50"/>
      <c r="BX331" s="51"/>
      <c r="BY331" s="50"/>
      <c r="BZ331" s="50"/>
      <c r="CA331" s="54"/>
      <c r="CB331" s="54"/>
      <c r="CC331" s="54"/>
      <c r="CD331" s="54"/>
      <c r="CE331" s="54"/>
      <c r="CF331" s="54"/>
      <c r="CG331" s="54"/>
      <c r="CH331" s="51"/>
      <c r="CI331" s="50"/>
      <c r="CJ331" s="50"/>
      <c r="CK331" s="49"/>
      <c r="CL331" s="49"/>
      <c r="CM331" s="49"/>
      <c r="CN331" s="66"/>
      <c r="CO331" s="66"/>
      <c r="CP331" s="66"/>
      <c r="CQ331" s="66"/>
      <c r="CR331" s="66"/>
      <c r="CS331" s="66"/>
      <c r="CT331" s="66"/>
      <c r="CU331" s="49"/>
      <c r="CV331" s="49"/>
      <c r="CW331" s="49"/>
      <c r="CX331" s="49"/>
      <c r="CY331" s="49"/>
      <c r="CZ331" s="49"/>
      <c r="DA331" s="49"/>
      <c r="DB331" s="49"/>
      <c r="DC331" s="56"/>
      <c r="DD331" s="57"/>
      <c r="DE331" s="57"/>
      <c r="DF331" s="57"/>
      <c r="DG331" s="57"/>
      <c r="DH331" s="57"/>
      <c r="DI331" s="57"/>
      <c r="DJ331" s="58"/>
      <c r="DK331" s="54"/>
      <c r="DL331" s="56"/>
      <c r="DM331" s="49"/>
      <c r="DN331" s="49"/>
      <c r="DO331" s="49"/>
      <c r="DP331" s="56"/>
      <c r="DQ331" s="56"/>
      <c r="DR331" s="49"/>
      <c r="DS331" s="49"/>
      <c r="DT331" s="49"/>
      <c r="DU331" s="49"/>
      <c r="DV331" s="49"/>
      <c r="DW331" s="49"/>
      <c r="DX331" s="49"/>
      <c r="DY331" s="49"/>
      <c r="DZ331" s="49"/>
      <c r="EA331" s="49"/>
      <c r="EB331" s="49"/>
      <c r="EC331" s="49"/>
      <c r="ED331" s="81"/>
      <c r="EE331" s="81"/>
      <c r="EF331" s="81"/>
      <c r="EG331" s="81"/>
      <c r="EH331" s="81"/>
      <c r="EI331" s="81"/>
      <c r="EJ331" s="81"/>
      <c r="EK331" s="81"/>
      <c r="EL331" s="81"/>
      <c r="EM331" s="81"/>
      <c r="EN331" s="81"/>
      <c r="EO331" s="81"/>
      <c r="EP331" s="81"/>
      <c r="EQ331" s="81"/>
      <c r="ER331" s="81"/>
      <c r="ES331" s="81"/>
      <c r="ET331" s="81"/>
      <c r="EU331" s="81"/>
      <c r="EV331" s="81"/>
      <c r="EW331" s="81"/>
      <c r="EX331" s="81"/>
      <c r="EY331" s="81"/>
      <c r="EZ331" s="81"/>
      <c r="FA331" s="81"/>
      <c r="FB331" s="81"/>
      <c r="FC331" s="81"/>
      <c r="FD331" s="81"/>
      <c r="FE331" s="81"/>
      <c r="FF331" s="81"/>
      <c r="FG331" s="81"/>
      <c r="FH331" s="81"/>
    </row>
    <row r="332" spans="19:164">
      <c r="S332" s="82"/>
      <c r="T332" s="83"/>
      <c r="U332" s="84"/>
      <c r="V332" s="83"/>
      <c r="W332" s="84"/>
      <c r="X332" s="83"/>
      <c r="Y332" s="84"/>
      <c r="Z332" s="85"/>
      <c r="AA332" s="85"/>
      <c r="AB332" s="85"/>
      <c r="AC332" s="8"/>
      <c r="AD332" s="18"/>
      <c r="AE332" s="18"/>
      <c r="AF332" s="18"/>
      <c r="AG332" s="18"/>
      <c r="AH332" s="18"/>
      <c r="AI332" s="18"/>
      <c r="AJ332" s="18"/>
      <c r="AK332" s="18"/>
      <c r="AL332" s="18"/>
      <c r="AM332" s="34"/>
      <c r="AN332" s="34"/>
      <c r="AO332" s="34"/>
      <c r="AP332" s="19"/>
      <c r="AQ332" s="19"/>
      <c r="AR332" s="19"/>
      <c r="AS332" s="48"/>
      <c r="BN332" s="49"/>
      <c r="BO332" s="49"/>
      <c r="BP332" s="49"/>
      <c r="BQ332" s="50"/>
      <c r="BR332" s="50"/>
      <c r="BS332" s="50"/>
      <c r="BT332" s="50"/>
      <c r="BU332" s="50"/>
      <c r="BV332" s="50"/>
      <c r="BW332" s="50"/>
      <c r="BX332" s="51"/>
      <c r="BY332" s="50"/>
      <c r="BZ332" s="50"/>
      <c r="CA332" s="54"/>
      <c r="CB332" s="54"/>
      <c r="CC332" s="54"/>
      <c r="CD332" s="54"/>
      <c r="CE332" s="54"/>
      <c r="CF332" s="54"/>
      <c r="CG332" s="54"/>
      <c r="CH332" s="51"/>
      <c r="CI332" s="50"/>
      <c r="CJ332" s="50"/>
      <c r="CK332" s="49"/>
      <c r="CL332" s="49"/>
      <c r="CM332" s="49"/>
      <c r="CN332" s="66"/>
      <c r="CO332" s="66"/>
      <c r="CP332" s="66"/>
      <c r="CQ332" s="66"/>
      <c r="CR332" s="66"/>
      <c r="CS332" s="66"/>
      <c r="CT332" s="66"/>
      <c r="CU332" s="49"/>
      <c r="CV332" s="49"/>
      <c r="CW332" s="49"/>
      <c r="CX332" s="49"/>
      <c r="CY332" s="49"/>
      <c r="CZ332" s="49"/>
      <c r="DA332" s="49"/>
      <c r="DB332" s="49"/>
      <c r="DC332" s="56"/>
      <c r="DD332" s="57"/>
      <c r="DE332" s="57"/>
      <c r="DF332" s="57"/>
      <c r="DG332" s="57"/>
      <c r="DH332" s="57"/>
      <c r="DI332" s="57"/>
      <c r="DJ332" s="58"/>
      <c r="DK332" s="54"/>
      <c r="DL332" s="56"/>
      <c r="DM332" s="49"/>
      <c r="DN332" s="49"/>
      <c r="DO332" s="49"/>
      <c r="DP332" s="56"/>
      <c r="DQ332" s="56"/>
      <c r="DR332" s="49"/>
      <c r="DS332" s="49"/>
      <c r="DT332" s="49"/>
      <c r="DU332" s="49"/>
      <c r="DV332" s="49"/>
      <c r="DW332" s="49"/>
      <c r="DX332" s="49"/>
      <c r="DY332" s="49"/>
      <c r="DZ332" s="49"/>
      <c r="EA332" s="49"/>
      <c r="EB332" s="49"/>
      <c r="EC332" s="49"/>
      <c r="ED332" s="81"/>
      <c r="EE332" s="81"/>
      <c r="EF332" s="81"/>
      <c r="EG332" s="81"/>
      <c r="EH332" s="81"/>
      <c r="EI332" s="81"/>
      <c r="EJ332" s="81"/>
      <c r="EK332" s="81"/>
      <c r="EL332" s="81"/>
      <c r="EM332" s="81"/>
      <c r="EN332" s="81"/>
      <c r="EO332" s="81"/>
      <c r="EP332" s="81"/>
      <c r="EQ332" s="81"/>
      <c r="ER332" s="81"/>
      <c r="ES332" s="81"/>
      <c r="ET332" s="81"/>
      <c r="EU332" s="81"/>
      <c r="EV332" s="81"/>
      <c r="EW332" s="81"/>
      <c r="EX332" s="81"/>
      <c r="EY332" s="81"/>
      <c r="EZ332" s="81"/>
      <c r="FA332" s="81"/>
      <c r="FB332" s="81"/>
      <c r="FC332" s="81"/>
      <c r="FD332" s="81"/>
      <c r="FE332" s="81"/>
      <c r="FF332" s="81"/>
      <c r="FG332" s="81"/>
      <c r="FH332" s="81"/>
    </row>
    <row r="333" spans="19:164">
      <c r="S333" s="82"/>
      <c r="T333" s="83"/>
      <c r="U333" s="84"/>
      <c r="V333" s="83"/>
      <c r="W333" s="84"/>
      <c r="X333" s="83"/>
      <c r="Y333" s="84"/>
      <c r="Z333" s="85"/>
      <c r="AA333" s="85"/>
      <c r="AB333" s="85"/>
      <c r="AC333" s="8"/>
      <c r="AD333" s="18"/>
      <c r="AE333" s="18"/>
      <c r="AF333" s="18"/>
      <c r="AG333" s="18"/>
      <c r="AH333" s="18"/>
      <c r="AI333" s="18"/>
      <c r="AJ333" s="18"/>
      <c r="AK333" s="18"/>
      <c r="AL333" s="18"/>
      <c r="AM333" s="34"/>
      <c r="AN333" s="34"/>
      <c r="AO333" s="34"/>
      <c r="AP333" s="19"/>
      <c r="AQ333" s="19"/>
      <c r="AR333" s="19"/>
      <c r="AS333" s="48"/>
      <c r="BN333" s="49"/>
      <c r="BO333" s="49"/>
      <c r="BP333" s="49"/>
      <c r="BQ333" s="50"/>
      <c r="BR333" s="50"/>
      <c r="BS333" s="50"/>
      <c r="BT333" s="50"/>
      <c r="BU333" s="50"/>
      <c r="BV333" s="50"/>
      <c r="BW333" s="50"/>
      <c r="BX333" s="51"/>
      <c r="BY333" s="50"/>
      <c r="BZ333" s="50"/>
      <c r="CA333" s="54"/>
      <c r="CB333" s="54"/>
      <c r="CC333" s="54"/>
      <c r="CD333" s="54"/>
      <c r="CE333" s="54"/>
      <c r="CF333" s="54"/>
      <c r="CG333" s="54"/>
      <c r="CH333" s="51"/>
      <c r="CI333" s="50"/>
      <c r="CJ333" s="50"/>
      <c r="CK333" s="49"/>
      <c r="CL333" s="49"/>
      <c r="CM333" s="49"/>
      <c r="CN333" s="66"/>
      <c r="CO333" s="66"/>
      <c r="CP333" s="66"/>
      <c r="CQ333" s="66"/>
      <c r="CR333" s="66"/>
      <c r="CS333" s="66"/>
      <c r="CT333" s="66"/>
      <c r="CU333" s="49"/>
      <c r="CV333" s="49"/>
      <c r="CW333" s="49"/>
      <c r="CX333" s="49"/>
      <c r="CY333" s="49"/>
      <c r="CZ333" s="49"/>
      <c r="DA333" s="49"/>
      <c r="DB333" s="49"/>
      <c r="DC333" s="56"/>
      <c r="DD333" s="57"/>
      <c r="DE333" s="57"/>
      <c r="DF333" s="57"/>
      <c r="DG333" s="57"/>
      <c r="DH333" s="57"/>
      <c r="DI333" s="57"/>
      <c r="DJ333" s="58"/>
      <c r="DK333" s="54"/>
      <c r="DL333" s="56"/>
      <c r="DM333" s="49"/>
      <c r="DN333" s="49"/>
      <c r="DO333" s="49"/>
      <c r="DP333" s="56"/>
      <c r="DQ333" s="56"/>
      <c r="DR333" s="49"/>
      <c r="DS333" s="49"/>
      <c r="DT333" s="49"/>
      <c r="DU333" s="49"/>
      <c r="DV333" s="49"/>
      <c r="DW333" s="49"/>
      <c r="DX333" s="49"/>
      <c r="DY333" s="49"/>
      <c r="DZ333" s="49"/>
      <c r="EA333" s="49"/>
      <c r="EB333" s="49"/>
      <c r="EC333" s="49"/>
      <c r="ED333" s="81"/>
      <c r="EE333" s="81"/>
      <c r="EF333" s="81"/>
      <c r="EG333" s="81"/>
      <c r="EH333" s="81"/>
      <c r="EI333" s="81"/>
      <c r="EJ333" s="81"/>
      <c r="EK333" s="81"/>
      <c r="EL333" s="81"/>
      <c r="EM333" s="81"/>
      <c r="EN333" s="81"/>
      <c r="EO333" s="81"/>
      <c r="EP333" s="81"/>
      <c r="EQ333" s="81"/>
      <c r="ER333" s="81"/>
      <c r="ES333" s="81"/>
      <c r="ET333" s="81"/>
      <c r="EU333" s="81"/>
      <c r="EV333" s="81"/>
      <c r="EW333" s="81"/>
      <c r="EX333" s="81"/>
      <c r="EY333" s="81"/>
      <c r="EZ333" s="81"/>
      <c r="FA333" s="81"/>
      <c r="FB333" s="81"/>
      <c r="FC333" s="81"/>
      <c r="FD333" s="81"/>
      <c r="FE333" s="81"/>
      <c r="FF333" s="81"/>
      <c r="FG333" s="81"/>
      <c r="FH333" s="81"/>
    </row>
    <row r="334" spans="19:164">
      <c r="S334" s="82"/>
      <c r="T334" s="83"/>
      <c r="U334" s="84"/>
      <c r="V334" s="83"/>
      <c r="W334" s="84"/>
      <c r="X334" s="83"/>
      <c r="Y334" s="84"/>
      <c r="Z334" s="85"/>
      <c r="AA334" s="85"/>
      <c r="AB334" s="85"/>
      <c r="AC334" s="8"/>
      <c r="AD334" s="18"/>
      <c r="AE334" s="18"/>
      <c r="AF334" s="18"/>
      <c r="AG334" s="18"/>
      <c r="AH334" s="18"/>
      <c r="AI334" s="18"/>
      <c r="AJ334" s="18"/>
      <c r="AK334" s="18"/>
      <c r="AL334" s="18"/>
      <c r="AM334" s="34"/>
      <c r="AN334" s="34"/>
      <c r="AO334" s="34"/>
      <c r="AP334" s="19"/>
      <c r="AQ334" s="19"/>
      <c r="AR334" s="19"/>
      <c r="AS334" s="48"/>
      <c r="BN334" s="49"/>
      <c r="BO334" s="49"/>
      <c r="BP334" s="49"/>
      <c r="BQ334" s="50"/>
      <c r="BR334" s="50"/>
      <c r="BS334" s="50"/>
      <c r="BT334" s="50"/>
      <c r="BU334" s="50"/>
      <c r="BV334" s="50"/>
      <c r="BW334" s="50"/>
      <c r="BX334" s="51"/>
      <c r="BY334" s="50"/>
      <c r="BZ334" s="50"/>
      <c r="CA334" s="54"/>
      <c r="CB334" s="54"/>
      <c r="CC334" s="54"/>
      <c r="CD334" s="54"/>
      <c r="CE334" s="54"/>
      <c r="CF334" s="54"/>
      <c r="CG334" s="54"/>
      <c r="CH334" s="51"/>
      <c r="CI334" s="50"/>
      <c r="CJ334" s="50"/>
      <c r="CK334" s="49"/>
      <c r="CL334" s="49"/>
      <c r="CM334" s="49"/>
      <c r="CN334" s="66"/>
      <c r="CO334" s="66"/>
      <c r="CP334" s="66"/>
      <c r="CQ334" s="66"/>
      <c r="CR334" s="66"/>
      <c r="CS334" s="66"/>
      <c r="CT334" s="66"/>
      <c r="CU334" s="49"/>
      <c r="CV334" s="49"/>
      <c r="CW334" s="49"/>
      <c r="CX334" s="49"/>
      <c r="CY334" s="49"/>
      <c r="CZ334" s="49"/>
      <c r="DA334" s="49"/>
      <c r="DB334" s="49"/>
      <c r="DC334" s="56"/>
      <c r="DD334" s="57"/>
      <c r="DE334" s="57"/>
      <c r="DF334" s="57"/>
      <c r="DG334" s="57"/>
      <c r="DH334" s="57"/>
      <c r="DI334" s="57"/>
      <c r="DJ334" s="58"/>
      <c r="DK334" s="54"/>
      <c r="DL334" s="56"/>
      <c r="DM334" s="49"/>
      <c r="DN334" s="49"/>
      <c r="DO334" s="49"/>
      <c r="DP334" s="56"/>
      <c r="DQ334" s="56"/>
      <c r="DR334" s="49"/>
      <c r="DS334" s="49"/>
      <c r="DT334" s="49"/>
      <c r="DU334" s="49"/>
      <c r="DV334" s="49"/>
      <c r="DW334" s="49"/>
      <c r="DX334" s="49"/>
      <c r="DY334" s="49"/>
      <c r="DZ334" s="49"/>
      <c r="EA334" s="49"/>
      <c r="EB334" s="49"/>
      <c r="EC334" s="49"/>
      <c r="ED334" s="81"/>
      <c r="EE334" s="81"/>
      <c r="EF334" s="81"/>
      <c r="EG334" s="81"/>
      <c r="EH334" s="81"/>
      <c r="EI334" s="81"/>
      <c r="EJ334" s="81"/>
      <c r="EK334" s="81"/>
      <c r="EL334" s="81"/>
      <c r="EM334" s="81"/>
      <c r="EN334" s="81"/>
      <c r="EO334" s="81"/>
      <c r="EP334" s="81"/>
      <c r="EQ334" s="81"/>
      <c r="ER334" s="81"/>
      <c r="ES334" s="81"/>
      <c r="ET334" s="81"/>
      <c r="EU334" s="81"/>
      <c r="EV334" s="81"/>
      <c r="EW334" s="81"/>
      <c r="EX334" s="81"/>
      <c r="EY334" s="81"/>
      <c r="EZ334" s="81"/>
      <c r="FA334" s="81"/>
      <c r="FB334" s="81"/>
      <c r="FC334" s="81"/>
      <c r="FD334" s="81"/>
      <c r="FE334" s="81"/>
      <c r="FF334" s="81"/>
      <c r="FG334" s="81"/>
      <c r="FH334" s="81"/>
    </row>
    <row r="335" spans="19:164">
      <c r="S335" s="82"/>
      <c r="T335" s="83"/>
      <c r="U335" s="84"/>
      <c r="V335" s="83"/>
      <c r="W335" s="84"/>
      <c r="X335" s="83"/>
      <c r="Y335" s="84"/>
      <c r="Z335" s="85"/>
      <c r="AA335" s="85"/>
      <c r="AB335" s="85"/>
      <c r="AC335" s="8"/>
      <c r="AD335" s="18"/>
      <c r="AE335" s="18"/>
      <c r="AF335" s="18"/>
      <c r="AG335" s="18"/>
      <c r="AH335" s="18"/>
      <c r="AI335" s="18"/>
      <c r="AJ335" s="18"/>
      <c r="AK335" s="18"/>
      <c r="AL335" s="18"/>
      <c r="AM335" s="34"/>
      <c r="AN335" s="34"/>
      <c r="AO335" s="34"/>
      <c r="AP335" s="19"/>
      <c r="AQ335" s="19"/>
      <c r="AR335" s="19"/>
      <c r="AS335" s="48"/>
      <c r="BN335" s="49"/>
      <c r="BO335" s="49"/>
      <c r="BP335" s="49"/>
      <c r="BQ335" s="50"/>
      <c r="BR335" s="50"/>
      <c r="BS335" s="50"/>
      <c r="BT335" s="50"/>
      <c r="BU335" s="50"/>
      <c r="BV335" s="50"/>
      <c r="BW335" s="50"/>
      <c r="BX335" s="51"/>
      <c r="BY335" s="50"/>
      <c r="BZ335" s="50"/>
      <c r="CA335" s="54"/>
      <c r="CB335" s="54"/>
      <c r="CC335" s="54"/>
      <c r="CD335" s="54"/>
      <c r="CE335" s="54"/>
      <c r="CF335" s="54"/>
      <c r="CG335" s="54"/>
      <c r="CH335" s="51"/>
      <c r="CI335" s="50"/>
      <c r="CJ335" s="50"/>
      <c r="CK335" s="49"/>
      <c r="CL335" s="49"/>
      <c r="CM335" s="49"/>
      <c r="CN335" s="66"/>
      <c r="CO335" s="66"/>
      <c r="CP335" s="66"/>
      <c r="CQ335" s="66"/>
      <c r="CR335" s="66"/>
      <c r="CS335" s="66"/>
      <c r="CT335" s="66"/>
      <c r="CU335" s="49"/>
      <c r="CV335" s="49"/>
      <c r="CW335" s="49"/>
      <c r="CX335" s="49"/>
      <c r="CY335" s="49"/>
      <c r="CZ335" s="49"/>
      <c r="DA335" s="49"/>
      <c r="DB335" s="49"/>
      <c r="DC335" s="56"/>
      <c r="DD335" s="57"/>
      <c r="DE335" s="57"/>
      <c r="DF335" s="57"/>
      <c r="DG335" s="57"/>
      <c r="DH335" s="57"/>
      <c r="DI335" s="57"/>
      <c r="DJ335" s="58"/>
      <c r="DK335" s="54"/>
      <c r="DL335" s="56"/>
      <c r="DM335" s="49"/>
      <c r="DN335" s="49"/>
      <c r="DO335" s="49"/>
      <c r="DP335" s="56"/>
      <c r="DQ335" s="56"/>
      <c r="DR335" s="49"/>
      <c r="DS335" s="49"/>
      <c r="DT335" s="49"/>
      <c r="DU335" s="49"/>
      <c r="DV335" s="49"/>
      <c r="DW335" s="49"/>
      <c r="DX335" s="49"/>
      <c r="DY335" s="49"/>
      <c r="DZ335" s="49"/>
      <c r="EA335" s="49"/>
      <c r="EB335" s="49"/>
      <c r="EC335" s="49"/>
      <c r="ED335" s="81"/>
      <c r="EE335" s="81"/>
      <c r="EF335" s="81"/>
      <c r="EG335" s="81"/>
      <c r="EH335" s="81"/>
      <c r="EI335" s="81"/>
      <c r="EJ335" s="81"/>
      <c r="EK335" s="81"/>
      <c r="EL335" s="81"/>
      <c r="EM335" s="81"/>
      <c r="EN335" s="81"/>
      <c r="EO335" s="81"/>
      <c r="EP335" s="81"/>
      <c r="EQ335" s="81"/>
      <c r="ER335" s="81"/>
      <c r="ES335" s="81"/>
      <c r="ET335" s="81"/>
      <c r="EU335" s="81"/>
      <c r="EV335" s="81"/>
      <c r="EW335" s="81"/>
      <c r="EX335" s="81"/>
      <c r="EY335" s="81"/>
      <c r="EZ335" s="81"/>
      <c r="FA335" s="81"/>
      <c r="FB335" s="81"/>
      <c r="FC335" s="81"/>
      <c r="FD335" s="81"/>
      <c r="FE335" s="81"/>
      <c r="FF335" s="81"/>
      <c r="FG335" s="81"/>
      <c r="FH335" s="81"/>
    </row>
    <row r="336" spans="19:164">
      <c r="S336" s="82"/>
      <c r="T336" s="83"/>
      <c r="U336" s="84"/>
      <c r="V336" s="83"/>
      <c r="W336" s="84"/>
      <c r="X336" s="83"/>
      <c r="Y336" s="84"/>
      <c r="Z336" s="85"/>
      <c r="AA336" s="85"/>
      <c r="AB336" s="85"/>
      <c r="AC336" s="8"/>
      <c r="AD336" s="18"/>
      <c r="AE336" s="18"/>
      <c r="AF336" s="18"/>
      <c r="AG336" s="18"/>
      <c r="AH336" s="18"/>
      <c r="AI336" s="18"/>
      <c r="AJ336" s="18"/>
      <c r="AK336" s="18"/>
      <c r="AL336" s="18"/>
      <c r="AM336" s="34"/>
      <c r="AN336" s="34"/>
      <c r="AO336" s="34"/>
      <c r="AP336" s="19"/>
      <c r="AQ336" s="19"/>
      <c r="AR336" s="19"/>
      <c r="AS336" s="48"/>
      <c r="BN336" s="49"/>
      <c r="BO336" s="49"/>
      <c r="BP336" s="49"/>
      <c r="BQ336" s="50"/>
      <c r="BR336" s="50"/>
      <c r="BS336" s="50"/>
      <c r="BT336" s="50"/>
      <c r="BU336" s="50"/>
      <c r="BV336" s="50"/>
      <c r="BW336" s="50"/>
      <c r="BX336" s="51"/>
      <c r="BY336" s="50"/>
      <c r="BZ336" s="50"/>
      <c r="CA336" s="54"/>
      <c r="CB336" s="54"/>
      <c r="CC336" s="54"/>
      <c r="CD336" s="54"/>
      <c r="CE336" s="54"/>
      <c r="CF336" s="54"/>
      <c r="CG336" s="54"/>
      <c r="CH336" s="51"/>
      <c r="CI336" s="50"/>
      <c r="CJ336" s="50"/>
      <c r="CK336" s="49"/>
      <c r="CL336" s="49"/>
      <c r="CM336" s="49"/>
      <c r="CN336" s="66"/>
      <c r="CO336" s="66"/>
      <c r="CP336" s="66"/>
      <c r="CQ336" s="66"/>
      <c r="CR336" s="66"/>
      <c r="CS336" s="66"/>
      <c r="CT336" s="66"/>
      <c r="CU336" s="49"/>
      <c r="CV336" s="49"/>
      <c r="CW336" s="49"/>
      <c r="CX336" s="49"/>
      <c r="CY336" s="49"/>
      <c r="CZ336" s="49"/>
      <c r="DA336" s="49"/>
      <c r="DB336" s="49"/>
      <c r="DC336" s="56"/>
      <c r="DD336" s="57"/>
      <c r="DE336" s="57"/>
      <c r="DF336" s="57"/>
      <c r="DG336" s="57"/>
      <c r="DH336" s="57"/>
      <c r="DI336" s="57"/>
      <c r="DJ336" s="58"/>
      <c r="DK336" s="54"/>
      <c r="DL336" s="56"/>
      <c r="DM336" s="49"/>
      <c r="DN336" s="49"/>
      <c r="DO336" s="49"/>
      <c r="DP336" s="56"/>
      <c r="DQ336" s="56"/>
      <c r="DR336" s="49"/>
      <c r="DS336" s="49"/>
      <c r="DT336" s="49"/>
      <c r="DU336" s="49"/>
      <c r="DV336" s="49"/>
      <c r="DW336" s="49"/>
      <c r="DX336" s="49"/>
      <c r="DY336" s="49"/>
      <c r="DZ336" s="49"/>
      <c r="EA336" s="49"/>
      <c r="EB336" s="49"/>
      <c r="EC336" s="49"/>
      <c r="ED336" s="81"/>
      <c r="EE336" s="81"/>
      <c r="EF336" s="81"/>
      <c r="EG336" s="81"/>
      <c r="EH336" s="81"/>
      <c r="EI336" s="81"/>
      <c r="EJ336" s="81"/>
      <c r="EK336" s="81"/>
      <c r="EL336" s="81"/>
      <c r="EM336" s="81"/>
      <c r="EN336" s="81"/>
      <c r="EO336" s="81"/>
      <c r="EP336" s="81"/>
      <c r="EQ336" s="81"/>
      <c r="ER336" s="81"/>
      <c r="ES336" s="81"/>
      <c r="ET336" s="81"/>
      <c r="EU336" s="81"/>
      <c r="EV336" s="81"/>
      <c r="EW336" s="81"/>
      <c r="EX336" s="81"/>
      <c r="EY336" s="81"/>
      <c r="EZ336" s="81"/>
      <c r="FA336" s="81"/>
      <c r="FB336" s="81"/>
      <c r="FC336" s="81"/>
      <c r="FD336" s="81"/>
      <c r="FE336" s="81"/>
      <c r="FF336" s="81"/>
      <c r="FG336" s="81"/>
      <c r="FH336" s="81"/>
    </row>
    <row r="337" spans="19:164">
      <c r="S337" s="82"/>
      <c r="T337" s="83"/>
      <c r="U337" s="84"/>
      <c r="V337" s="83"/>
      <c r="W337" s="84"/>
      <c r="X337" s="83"/>
      <c r="Y337" s="84"/>
      <c r="Z337" s="85"/>
      <c r="AA337" s="85"/>
      <c r="AB337" s="85"/>
      <c r="AC337" s="8"/>
      <c r="AD337" s="18"/>
      <c r="AE337" s="18"/>
      <c r="AF337" s="18"/>
      <c r="AG337" s="18"/>
      <c r="AH337" s="18"/>
      <c r="AI337" s="18"/>
      <c r="AJ337" s="18"/>
      <c r="AK337" s="18"/>
      <c r="AL337" s="18"/>
      <c r="AM337" s="34"/>
      <c r="AN337" s="34"/>
      <c r="AO337" s="34"/>
      <c r="AP337" s="19"/>
      <c r="AQ337" s="19"/>
      <c r="AR337" s="19"/>
      <c r="AS337" s="48"/>
      <c r="BN337" s="49"/>
      <c r="BO337" s="49"/>
      <c r="BP337" s="49"/>
      <c r="BQ337" s="50"/>
      <c r="BR337" s="50"/>
      <c r="BS337" s="50"/>
      <c r="BT337" s="50"/>
      <c r="BU337" s="50"/>
      <c r="BV337" s="50"/>
      <c r="BW337" s="50"/>
      <c r="BX337" s="51"/>
      <c r="BY337" s="50"/>
      <c r="BZ337" s="50"/>
      <c r="CA337" s="54"/>
      <c r="CB337" s="54"/>
      <c r="CC337" s="54"/>
      <c r="CD337" s="54"/>
      <c r="CE337" s="54"/>
      <c r="CF337" s="54"/>
      <c r="CG337" s="54"/>
      <c r="CH337" s="51"/>
      <c r="CI337" s="50"/>
      <c r="CJ337" s="50"/>
      <c r="CK337" s="49"/>
      <c r="CL337" s="49"/>
      <c r="CM337" s="49"/>
      <c r="CN337" s="66"/>
      <c r="CO337" s="66"/>
      <c r="CP337" s="66"/>
      <c r="CQ337" s="66"/>
      <c r="CR337" s="66"/>
      <c r="CS337" s="66"/>
      <c r="CT337" s="66"/>
      <c r="CU337" s="49"/>
      <c r="CV337" s="49"/>
      <c r="CW337" s="49"/>
      <c r="CX337" s="49"/>
      <c r="CY337" s="49"/>
      <c r="CZ337" s="49"/>
      <c r="DA337" s="49"/>
      <c r="DB337" s="49"/>
      <c r="DC337" s="56"/>
      <c r="DD337" s="57"/>
      <c r="DE337" s="57"/>
      <c r="DF337" s="57"/>
      <c r="DG337" s="57"/>
      <c r="DH337" s="57"/>
      <c r="DI337" s="57"/>
      <c r="DJ337" s="58"/>
      <c r="DK337" s="54"/>
      <c r="DL337" s="56"/>
      <c r="DM337" s="49"/>
      <c r="DN337" s="49"/>
      <c r="DO337" s="49"/>
      <c r="DP337" s="56"/>
      <c r="DQ337" s="56"/>
      <c r="DR337" s="49"/>
      <c r="DS337" s="49"/>
      <c r="DT337" s="49"/>
      <c r="DU337" s="49"/>
      <c r="DV337" s="49"/>
      <c r="DW337" s="49"/>
      <c r="DX337" s="49"/>
      <c r="DY337" s="49"/>
      <c r="DZ337" s="49"/>
      <c r="EA337" s="49"/>
      <c r="EB337" s="49"/>
      <c r="EC337" s="49"/>
      <c r="ED337" s="81"/>
      <c r="EE337" s="81"/>
      <c r="EF337" s="81"/>
      <c r="EG337" s="81"/>
      <c r="EH337" s="81"/>
      <c r="EI337" s="81"/>
      <c r="EJ337" s="81"/>
      <c r="EK337" s="81"/>
      <c r="EL337" s="81"/>
      <c r="EM337" s="81"/>
      <c r="EN337" s="81"/>
      <c r="EO337" s="81"/>
      <c r="EP337" s="81"/>
      <c r="EQ337" s="81"/>
      <c r="ER337" s="81"/>
      <c r="ES337" s="81"/>
      <c r="ET337" s="81"/>
      <c r="EU337" s="81"/>
      <c r="EV337" s="81"/>
      <c r="EW337" s="81"/>
      <c r="EX337" s="81"/>
      <c r="EY337" s="81"/>
      <c r="EZ337" s="81"/>
      <c r="FA337" s="81"/>
      <c r="FB337" s="81"/>
      <c r="FC337" s="81"/>
      <c r="FD337" s="81"/>
      <c r="FE337" s="81"/>
      <c r="FF337" s="81"/>
      <c r="FG337" s="81"/>
      <c r="FH337" s="81"/>
    </row>
    <row r="338" spans="19:164">
      <c r="S338" s="82"/>
      <c r="T338" s="83"/>
      <c r="U338" s="84"/>
      <c r="V338" s="83"/>
      <c r="W338" s="84"/>
      <c r="X338" s="83"/>
      <c r="Y338" s="84"/>
      <c r="Z338" s="85"/>
      <c r="AA338" s="85"/>
      <c r="AB338" s="85"/>
      <c r="AC338" s="8"/>
      <c r="AD338" s="18"/>
      <c r="AE338" s="18"/>
      <c r="AF338" s="18"/>
      <c r="AG338" s="18"/>
      <c r="AH338" s="18"/>
      <c r="AI338" s="18"/>
      <c r="AJ338" s="18"/>
      <c r="AK338" s="18"/>
      <c r="AL338" s="18"/>
      <c r="AM338" s="34"/>
      <c r="AN338" s="34"/>
      <c r="AO338" s="34"/>
      <c r="AP338" s="19"/>
      <c r="AQ338" s="19"/>
      <c r="AR338" s="19"/>
      <c r="AS338" s="48"/>
      <c r="BN338" s="49"/>
      <c r="BO338" s="49"/>
      <c r="BP338" s="49"/>
      <c r="BQ338" s="50"/>
      <c r="BR338" s="50"/>
      <c r="BS338" s="50"/>
      <c r="BT338" s="50"/>
      <c r="BU338" s="50"/>
      <c r="BV338" s="50"/>
      <c r="BW338" s="50"/>
      <c r="BX338" s="51"/>
      <c r="BY338" s="50"/>
      <c r="BZ338" s="50"/>
      <c r="CA338" s="54"/>
      <c r="CB338" s="54"/>
      <c r="CC338" s="54"/>
      <c r="CD338" s="54"/>
      <c r="CE338" s="54"/>
      <c r="CF338" s="54"/>
      <c r="CG338" s="54"/>
      <c r="CH338" s="51"/>
      <c r="CI338" s="50"/>
      <c r="CJ338" s="50"/>
      <c r="CK338" s="49"/>
      <c r="CL338" s="49"/>
      <c r="CM338" s="49"/>
      <c r="CN338" s="66"/>
      <c r="CO338" s="66"/>
      <c r="CP338" s="66"/>
      <c r="CQ338" s="66"/>
      <c r="CR338" s="66"/>
      <c r="CS338" s="66"/>
      <c r="CT338" s="66"/>
      <c r="CU338" s="49"/>
      <c r="CV338" s="49"/>
      <c r="CW338" s="49"/>
      <c r="CX338" s="49"/>
      <c r="CY338" s="49"/>
      <c r="CZ338" s="49"/>
      <c r="DA338" s="49"/>
      <c r="DB338" s="49"/>
      <c r="DC338" s="56"/>
      <c r="DD338" s="57"/>
      <c r="DE338" s="57"/>
      <c r="DF338" s="57"/>
      <c r="DG338" s="57"/>
      <c r="DH338" s="57"/>
      <c r="DI338" s="57"/>
      <c r="DJ338" s="58"/>
      <c r="DK338" s="54"/>
      <c r="DL338" s="56"/>
      <c r="DM338" s="49"/>
      <c r="DN338" s="49"/>
      <c r="DO338" s="49"/>
      <c r="DP338" s="56"/>
      <c r="DQ338" s="56"/>
      <c r="DR338" s="49"/>
      <c r="DS338" s="49"/>
      <c r="DT338" s="49"/>
      <c r="DU338" s="49"/>
      <c r="DV338" s="49"/>
      <c r="DW338" s="49"/>
      <c r="DX338" s="49"/>
      <c r="DY338" s="49"/>
      <c r="DZ338" s="49"/>
      <c r="EA338" s="49"/>
      <c r="EB338" s="49"/>
      <c r="EC338" s="49"/>
      <c r="ED338" s="81"/>
      <c r="EE338" s="81"/>
      <c r="EF338" s="81"/>
      <c r="EG338" s="81"/>
      <c r="EH338" s="81"/>
      <c r="EI338" s="81"/>
      <c r="EJ338" s="81"/>
      <c r="EK338" s="81"/>
      <c r="EL338" s="81"/>
      <c r="EM338" s="81"/>
      <c r="EN338" s="81"/>
      <c r="EO338" s="81"/>
      <c r="EP338" s="81"/>
      <c r="EQ338" s="81"/>
      <c r="ER338" s="81"/>
      <c r="ES338" s="81"/>
      <c r="ET338" s="81"/>
      <c r="EU338" s="81"/>
      <c r="EV338" s="81"/>
      <c r="EW338" s="81"/>
      <c r="EX338" s="81"/>
      <c r="EY338" s="81"/>
      <c r="EZ338" s="81"/>
      <c r="FA338" s="81"/>
      <c r="FB338" s="81"/>
      <c r="FC338" s="81"/>
      <c r="FD338" s="81"/>
      <c r="FE338" s="81"/>
      <c r="FF338" s="81"/>
      <c r="FG338" s="81"/>
      <c r="FH338" s="81"/>
    </row>
    <row r="339" spans="19:164">
      <c r="S339" s="82"/>
      <c r="T339" s="83"/>
      <c r="U339" s="84"/>
      <c r="V339" s="83"/>
      <c r="W339" s="84"/>
      <c r="X339" s="83"/>
      <c r="Y339" s="84"/>
      <c r="Z339" s="85"/>
      <c r="AA339" s="85"/>
      <c r="AB339" s="85"/>
      <c r="AC339" s="8"/>
      <c r="AD339" s="18"/>
      <c r="AE339" s="18"/>
      <c r="AF339" s="18"/>
      <c r="AG339" s="18"/>
      <c r="AH339" s="18"/>
      <c r="AI339" s="18"/>
      <c r="AJ339" s="18"/>
      <c r="AK339" s="18"/>
      <c r="AL339" s="18"/>
      <c r="AM339" s="34"/>
      <c r="AN339" s="34"/>
      <c r="AO339" s="34"/>
      <c r="AP339" s="19"/>
      <c r="AQ339" s="19"/>
      <c r="AR339" s="19"/>
      <c r="AS339" s="48"/>
      <c r="BN339" s="49"/>
      <c r="BO339" s="49"/>
      <c r="BP339" s="49"/>
      <c r="BQ339" s="50"/>
      <c r="BR339" s="50"/>
      <c r="BS339" s="50"/>
      <c r="BT339" s="50"/>
      <c r="BU339" s="50"/>
      <c r="BV339" s="50"/>
      <c r="BW339" s="50"/>
      <c r="BX339" s="51"/>
      <c r="BY339" s="50"/>
      <c r="BZ339" s="50"/>
      <c r="CA339" s="54"/>
      <c r="CB339" s="54"/>
      <c r="CC339" s="54"/>
      <c r="CD339" s="54"/>
      <c r="CE339" s="54"/>
      <c r="CF339" s="54"/>
      <c r="CG339" s="54"/>
      <c r="CH339" s="51"/>
      <c r="CI339" s="50"/>
      <c r="CJ339" s="50"/>
      <c r="CK339" s="49"/>
      <c r="CL339" s="49"/>
      <c r="CM339" s="49"/>
      <c r="CN339" s="66"/>
      <c r="CO339" s="66"/>
      <c r="CP339" s="66"/>
      <c r="CQ339" s="66"/>
      <c r="CR339" s="66"/>
      <c r="CS339" s="66"/>
      <c r="CT339" s="66"/>
      <c r="CU339" s="49"/>
      <c r="CV339" s="49"/>
      <c r="CW339" s="49"/>
      <c r="CX339" s="49"/>
      <c r="CY339" s="49"/>
      <c r="CZ339" s="49"/>
      <c r="DA339" s="49"/>
      <c r="DB339" s="49"/>
      <c r="DC339" s="56"/>
      <c r="DD339" s="57"/>
      <c r="DE339" s="57"/>
      <c r="DF339" s="57"/>
      <c r="DG339" s="57"/>
      <c r="DH339" s="57"/>
      <c r="DI339" s="57"/>
      <c r="DJ339" s="58"/>
      <c r="DK339" s="54"/>
      <c r="DL339" s="56"/>
      <c r="DM339" s="49"/>
      <c r="DN339" s="49"/>
      <c r="DO339" s="49"/>
      <c r="DP339" s="56"/>
      <c r="DQ339" s="56"/>
      <c r="DR339" s="49"/>
      <c r="DS339" s="49"/>
      <c r="DT339" s="49"/>
      <c r="DU339" s="49"/>
      <c r="DV339" s="49"/>
      <c r="DW339" s="49"/>
      <c r="DX339" s="49"/>
      <c r="DY339" s="49"/>
      <c r="DZ339" s="49"/>
      <c r="EA339" s="49"/>
      <c r="EB339" s="49"/>
      <c r="EC339" s="49"/>
      <c r="ED339" s="81"/>
      <c r="EE339" s="81"/>
      <c r="EF339" s="81"/>
      <c r="EG339" s="81"/>
      <c r="EH339" s="81"/>
      <c r="EI339" s="81"/>
      <c r="EJ339" s="81"/>
      <c r="EK339" s="81"/>
      <c r="EL339" s="81"/>
      <c r="EM339" s="81"/>
      <c r="EN339" s="81"/>
      <c r="EO339" s="81"/>
      <c r="EP339" s="81"/>
      <c r="EQ339" s="81"/>
      <c r="ER339" s="81"/>
      <c r="ES339" s="81"/>
      <c r="ET339" s="81"/>
      <c r="EU339" s="81"/>
      <c r="EV339" s="81"/>
      <c r="EW339" s="81"/>
      <c r="EX339" s="81"/>
      <c r="EY339" s="81"/>
      <c r="EZ339" s="81"/>
      <c r="FA339" s="81"/>
      <c r="FB339" s="81"/>
      <c r="FC339" s="81"/>
      <c r="FD339" s="81"/>
      <c r="FE339" s="81"/>
      <c r="FF339" s="81"/>
      <c r="FG339" s="81"/>
      <c r="FH339" s="81"/>
    </row>
    <row r="340" spans="19:164">
      <c r="S340" s="82"/>
      <c r="T340" s="83"/>
      <c r="U340" s="84"/>
      <c r="V340" s="83"/>
      <c r="W340" s="84"/>
      <c r="X340" s="83"/>
      <c r="Y340" s="84"/>
      <c r="Z340" s="85"/>
      <c r="AA340" s="85"/>
      <c r="AB340" s="85"/>
      <c r="AC340" s="8"/>
      <c r="AD340" s="18"/>
      <c r="AE340" s="18"/>
      <c r="AF340" s="18"/>
      <c r="AG340" s="18"/>
      <c r="AH340" s="18"/>
      <c r="AI340" s="18"/>
      <c r="AJ340" s="18"/>
      <c r="AK340" s="18"/>
      <c r="AL340" s="18"/>
      <c r="AM340" s="34"/>
      <c r="AN340" s="34"/>
      <c r="AO340" s="34"/>
      <c r="AP340" s="19"/>
      <c r="AQ340" s="19"/>
      <c r="AR340" s="19"/>
      <c r="AS340" s="48"/>
      <c r="BN340" s="49"/>
      <c r="BO340" s="49"/>
      <c r="BP340" s="49"/>
      <c r="BQ340" s="50"/>
      <c r="BR340" s="50"/>
      <c r="BS340" s="50"/>
      <c r="BT340" s="50"/>
      <c r="BU340" s="50"/>
      <c r="BV340" s="50"/>
      <c r="BW340" s="50"/>
      <c r="BX340" s="51"/>
      <c r="BY340" s="50"/>
      <c r="BZ340" s="50"/>
      <c r="CA340" s="54"/>
      <c r="CB340" s="54"/>
      <c r="CC340" s="54"/>
      <c r="CD340" s="54"/>
      <c r="CE340" s="54"/>
      <c r="CF340" s="54"/>
      <c r="CG340" s="54"/>
      <c r="CH340" s="51"/>
      <c r="CI340" s="50"/>
      <c r="CJ340" s="50"/>
      <c r="CK340" s="49"/>
      <c r="CL340" s="49"/>
      <c r="CM340" s="49"/>
      <c r="CN340" s="66"/>
      <c r="CO340" s="66"/>
      <c r="CP340" s="66"/>
      <c r="CQ340" s="66"/>
      <c r="CR340" s="66"/>
      <c r="CS340" s="66"/>
      <c r="CT340" s="66"/>
      <c r="CU340" s="49"/>
      <c r="CV340" s="49"/>
      <c r="CW340" s="49"/>
      <c r="CX340" s="49"/>
      <c r="CY340" s="49"/>
      <c r="CZ340" s="49"/>
      <c r="DA340" s="49"/>
      <c r="DB340" s="49"/>
      <c r="DC340" s="56"/>
      <c r="DD340" s="57"/>
      <c r="DE340" s="57"/>
      <c r="DF340" s="57"/>
      <c r="DG340" s="57"/>
      <c r="DH340" s="57"/>
      <c r="DI340" s="57"/>
      <c r="DJ340" s="58"/>
      <c r="DK340" s="54"/>
      <c r="DL340" s="56"/>
      <c r="DM340" s="49"/>
      <c r="DN340" s="49"/>
      <c r="DO340" s="49"/>
      <c r="DP340" s="56"/>
      <c r="DQ340" s="56"/>
      <c r="DR340" s="49"/>
      <c r="DS340" s="49"/>
      <c r="DT340" s="49"/>
      <c r="DU340" s="49"/>
      <c r="DV340" s="49"/>
      <c r="DW340" s="49"/>
      <c r="DX340" s="49"/>
      <c r="DY340" s="49"/>
      <c r="DZ340" s="49"/>
      <c r="EA340" s="49"/>
      <c r="EB340" s="49"/>
      <c r="EC340" s="49"/>
      <c r="ED340" s="81"/>
      <c r="EE340" s="81"/>
      <c r="EF340" s="81"/>
      <c r="EG340" s="81"/>
      <c r="EH340" s="81"/>
      <c r="EI340" s="81"/>
      <c r="EJ340" s="81"/>
      <c r="EK340" s="81"/>
      <c r="EL340" s="81"/>
      <c r="EM340" s="81"/>
      <c r="EN340" s="81"/>
      <c r="EO340" s="81"/>
      <c r="EP340" s="81"/>
      <c r="EQ340" s="81"/>
      <c r="ER340" s="81"/>
      <c r="ES340" s="81"/>
      <c r="ET340" s="81"/>
      <c r="EU340" s="81"/>
      <c r="EV340" s="81"/>
      <c r="EW340" s="81"/>
      <c r="EX340" s="81"/>
      <c r="EY340" s="81"/>
      <c r="EZ340" s="81"/>
      <c r="FA340" s="98"/>
      <c r="FB340" s="81"/>
      <c r="FC340" s="81"/>
      <c r="FD340" s="81"/>
      <c r="FE340" s="81"/>
      <c r="FF340" s="81"/>
      <c r="FG340" s="81"/>
      <c r="FH340" s="81"/>
    </row>
    <row r="341" spans="19:164">
      <c r="S341" s="82"/>
      <c r="T341" s="83"/>
      <c r="U341" s="84"/>
      <c r="V341" s="83"/>
      <c r="W341" s="84"/>
      <c r="X341" s="83"/>
      <c r="Y341" s="84"/>
      <c r="Z341" s="85"/>
      <c r="AA341" s="85"/>
      <c r="AB341" s="85"/>
      <c r="AC341" s="8"/>
      <c r="AD341" s="18"/>
      <c r="AE341" s="18"/>
      <c r="AF341" s="18"/>
      <c r="AG341" s="18"/>
      <c r="AH341" s="18"/>
      <c r="AI341" s="18"/>
      <c r="AJ341" s="18"/>
      <c r="AK341" s="18"/>
      <c r="AL341" s="18"/>
      <c r="AM341" s="34"/>
      <c r="AN341" s="34"/>
      <c r="AO341" s="34"/>
      <c r="AP341" s="19"/>
      <c r="AQ341" s="19"/>
      <c r="AR341" s="19"/>
      <c r="AS341" s="48"/>
      <c r="BN341" s="49"/>
      <c r="BO341" s="49"/>
      <c r="BP341" s="49"/>
      <c r="BQ341" s="50"/>
      <c r="BR341" s="50"/>
      <c r="BS341" s="50"/>
      <c r="BT341" s="50"/>
      <c r="BU341" s="50"/>
      <c r="BV341" s="50"/>
      <c r="BW341" s="50"/>
      <c r="BX341" s="51"/>
      <c r="BY341" s="50"/>
      <c r="BZ341" s="50"/>
      <c r="CA341" s="54"/>
      <c r="CB341" s="54"/>
      <c r="CC341" s="54"/>
      <c r="CD341" s="54"/>
      <c r="CE341" s="54"/>
      <c r="CF341" s="54"/>
      <c r="CG341" s="54"/>
      <c r="CH341" s="51"/>
      <c r="CI341" s="50"/>
      <c r="CJ341" s="50"/>
      <c r="CK341" s="49"/>
      <c r="CL341" s="49"/>
      <c r="CM341" s="49"/>
      <c r="CN341" s="66"/>
      <c r="CO341" s="66"/>
      <c r="CP341" s="66"/>
      <c r="CQ341" s="66"/>
      <c r="CR341" s="66"/>
      <c r="CS341" s="66"/>
      <c r="CT341" s="66"/>
      <c r="CU341" s="49"/>
      <c r="CV341" s="49"/>
      <c r="CW341" s="49"/>
      <c r="CX341" s="49"/>
      <c r="CY341" s="49"/>
      <c r="CZ341" s="49"/>
      <c r="DA341" s="49"/>
      <c r="DB341" s="49"/>
      <c r="DC341" s="56"/>
      <c r="DD341" s="57"/>
      <c r="DE341" s="57"/>
      <c r="DF341" s="57"/>
      <c r="DG341" s="57"/>
      <c r="DH341" s="57"/>
      <c r="DI341" s="57"/>
      <c r="DJ341" s="58"/>
      <c r="DK341" s="54"/>
      <c r="DL341" s="56"/>
      <c r="DM341" s="49"/>
      <c r="DN341" s="49"/>
      <c r="DO341" s="49"/>
      <c r="DP341" s="56"/>
      <c r="DQ341" s="56"/>
      <c r="DR341" s="49"/>
      <c r="DS341" s="49"/>
      <c r="DT341" s="49"/>
      <c r="DU341" s="49"/>
      <c r="DV341" s="49"/>
      <c r="DW341" s="49"/>
      <c r="DX341" s="49"/>
      <c r="DY341" s="49"/>
      <c r="DZ341" s="49"/>
      <c r="EA341" s="49"/>
      <c r="EB341" s="49"/>
      <c r="EC341" s="49"/>
      <c r="ED341" s="81"/>
      <c r="EE341" s="81"/>
      <c r="EF341" s="81"/>
      <c r="EG341" s="81"/>
      <c r="EH341" s="81"/>
      <c r="EI341" s="81"/>
      <c r="EJ341" s="81"/>
      <c r="EK341" s="81"/>
      <c r="EL341" s="81"/>
      <c r="EM341" s="81"/>
      <c r="EN341" s="81"/>
      <c r="EO341" s="81"/>
      <c r="EP341" s="81"/>
      <c r="EQ341" s="81"/>
      <c r="ER341" s="81"/>
      <c r="ES341" s="81"/>
      <c r="ET341" s="81"/>
      <c r="EU341" s="81"/>
      <c r="EV341" s="81"/>
      <c r="EW341" s="81"/>
      <c r="EX341" s="81"/>
      <c r="EY341" s="81"/>
      <c r="EZ341" s="81"/>
      <c r="FA341" s="81"/>
      <c r="FB341" s="81"/>
      <c r="FC341" s="81"/>
      <c r="FD341" s="81"/>
      <c r="FE341" s="81"/>
      <c r="FF341" s="81"/>
      <c r="FG341" s="81"/>
      <c r="FH341" s="81"/>
    </row>
    <row r="342" spans="19:164">
      <c r="S342" s="82"/>
      <c r="T342" s="83"/>
      <c r="U342" s="84"/>
      <c r="V342" s="83"/>
      <c r="W342" s="84"/>
      <c r="X342" s="83"/>
      <c r="Y342" s="84"/>
      <c r="Z342" s="85"/>
      <c r="AA342" s="85"/>
      <c r="AB342" s="85"/>
      <c r="AC342" s="8"/>
      <c r="AD342" s="18"/>
      <c r="AE342" s="18"/>
      <c r="AF342" s="18"/>
      <c r="AG342" s="18"/>
      <c r="AH342" s="18"/>
      <c r="AI342" s="18"/>
      <c r="AJ342" s="18"/>
      <c r="AK342" s="18"/>
      <c r="AL342" s="18"/>
      <c r="AM342" s="34"/>
      <c r="AN342" s="34"/>
      <c r="AO342" s="34"/>
      <c r="AP342" s="19"/>
      <c r="AQ342" s="19"/>
      <c r="AR342" s="19"/>
      <c r="AS342" s="48"/>
      <c r="BN342" s="49"/>
      <c r="BO342" s="49"/>
      <c r="BP342" s="49"/>
      <c r="BQ342" s="50"/>
      <c r="BR342" s="50"/>
      <c r="BS342" s="50"/>
      <c r="BT342" s="50"/>
      <c r="BU342" s="50"/>
      <c r="BV342" s="50"/>
      <c r="BW342" s="50"/>
      <c r="BX342" s="51"/>
      <c r="BY342" s="50"/>
      <c r="BZ342" s="50"/>
      <c r="CA342" s="54"/>
      <c r="CB342" s="54"/>
      <c r="CC342" s="54"/>
      <c r="CD342" s="54"/>
      <c r="CE342" s="54"/>
      <c r="CF342" s="54"/>
      <c r="CG342" s="54"/>
      <c r="CH342" s="51"/>
      <c r="CI342" s="50"/>
      <c r="CJ342" s="50"/>
      <c r="CK342" s="49"/>
      <c r="CL342" s="49"/>
      <c r="CM342" s="49"/>
      <c r="CN342" s="66"/>
      <c r="CO342" s="66"/>
      <c r="CP342" s="66"/>
      <c r="CQ342" s="66"/>
      <c r="CR342" s="66"/>
      <c r="CS342" s="66"/>
      <c r="CT342" s="66"/>
      <c r="CU342" s="49"/>
      <c r="CV342" s="49"/>
      <c r="CW342" s="49"/>
      <c r="CX342" s="49"/>
      <c r="CY342" s="49"/>
      <c r="CZ342" s="49"/>
      <c r="DA342" s="49"/>
      <c r="DB342" s="49"/>
      <c r="DC342" s="56"/>
      <c r="DD342" s="57"/>
      <c r="DE342" s="57"/>
      <c r="DF342" s="57"/>
      <c r="DG342" s="57"/>
      <c r="DH342" s="57"/>
      <c r="DI342" s="57"/>
      <c r="DJ342" s="58"/>
      <c r="DK342" s="54"/>
      <c r="DL342" s="56"/>
      <c r="DM342" s="49"/>
      <c r="DN342" s="49"/>
      <c r="DO342" s="49"/>
      <c r="DP342" s="56"/>
      <c r="DQ342" s="56"/>
      <c r="DR342" s="49"/>
      <c r="DS342" s="49"/>
      <c r="DT342" s="49"/>
      <c r="DU342" s="49"/>
      <c r="DV342" s="49"/>
      <c r="DW342" s="49"/>
      <c r="DX342" s="49"/>
      <c r="DY342" s="49"/>
      <c r="DZ342" s="49"/>
      <c r="EA342" s="49"/>
      <c r="EB342" s="49"/>
      <c r="EC342" s="49"/>
      <c r="ED342" s="81"/>
      <c r="EE342" s="81"/>
      <c r="EF342" s="81"/>
      <c r="EG342" s="81"/>
      <c r="EH342" s="81"/>
      <c r="EI342" s="81"/>
      <c r="EJ342" s="81"/>
      <c r="EK342" s="81"/>
      <c r="EL342" s="81"/>
      <c r="EM342" s="81"/>
      <c r="EN342" s="81"/>
      <c r="EO342" s="81"/>
      <c r="EP342" s="81"/>
      <c r="EQ342" s="81"/>
      <c r="ER342" s="81"/>
      <c r="ES342" s="81"/>
      <c r="ET342" s="81"/>
      <c r="EU342" s="81"/>
      <c r="EV342" s="81"/>
      <c r="EW342" s="81"/>
      <c r="EX342" s="81"/>
      <c r="EY342" s="81"/>
      <c r="EZ342" s="81"/>
      <c r="FA342" s="81"/>
      <c r="FB342" s="81"/>
      <c r="FC342" s="81"/>
      <c r="FD342" s="81"/>
      <c r="FE342" s="81"/>
      <c r="FF342" s="81"/>
      <c r="FG342" s="81"/>
      <c r="FH342" s="81"/>
    </row>
    <row r="343" spans="19:164">
      <c r="S343" s="82"/>
      <c r="T343" s="83"/>
      <c r="U343" s="84"/>
      <c r="V343" s="83"/>
      <c r="W343" s="84"/>
      <c r="X343" s="83"/>
      <c r="Y343" s="84"/>
      <c r="Z343" s="85"/>
      <c r="AA343" s="85"/>
      <c r="AB343" s="85"/>
      <c r="AC343" s="8"/>
      <c r="AD343" s="18"/>
      <c r="AE343" s="18"/>
      <c r="AF343" s="18"/>
      <c r="AG343" s="18"/>
      <c r="AH343" s="18"/>
      <c r="AI343" s="18"/>
      <c r="AJ343" s="18"/>
      <c r="AK343" s="18"/>
      <c r="AL343" s="18"/>
      <c r="AM343" s="34"/>
      <c r="AN343" s="34"/>
      <c r="AO343" s="34"/>
      <c r="AP343" s="19"/>
      <c r="AQ343" s="19"/>
      <c r="AR343" s="19"/>
      <c r="AS343" s="48"/>
      <c r="BN343" s="49"/>
      <c r="BO343" s="49"/>
      <c r="BP343" s="49"/>
      <c r="BQ343" s="50"/>
      <c r="BR343" s="50"/>
      <c r="BS343" s="50"/>
      <c r="BT343" s="50"/>
      <c r="BU343" s="50"/>
      <c r="BV343" s="50"/>
      <c r="BW343" s="50"/>
      <c r="BX343" s="51"/>
      <c r="BY343" s="50"/>
      <c r="BZ343" s="50"/>
      <c r="CA343" s="54"/>
      <c r="CB343" s="54"/>
      <c r="CC343" s="54"/>
      <c r="CD343" s="54"/>
      <c r="CE343" s="54"/>
      <c r="CF343" s="54"/>
      <c r="CG343" s="54"/>
      <c r="CH343" s="51"/>
      <c r="CI343" s="50"/>
      <c r="CJ343" s="50"/>
      <c r="CK343" s="49"/>
      <c r="CL343" s="49"/>
      <c r="CM343" s="49"/>
      <c r="CN343" s="66"/>
      <c r="CO343" s="66"/>
      <c r="CP343" s="66"/>
      <c r="CQ343" s="66"/>
      <c r="CR343" s="66"/>
      <c r="CS343" s="66"/>
      <c r="CT343" s="66"/>
      <c r="CU343" s="49"/>
      <c r="CV343" s="49"/>
      <c r="CW343" s="49"/>
      <c r="CX343" s="49"/>
      <c r="CY343" s="49"/>
      <c r="CZ343" s="49"/>
      <c r="DA343" s="49"/>
      <c r="DB343" s="49"/>
      <c r="DC343" s="56"/>
      <c r="DD343" s="57"/>
      <c r="DE343" s="57"/>
      <c r="DF343" s="57"/>
      <c r="DG343" s="57"/>
      <c r="DH343" s="57"/>
      <c r="DI343" s="57"/>
      <c r="DJ343" s="58"/>
      <c r="DK343" s="54"/>
      <c r="DL343" s="56"/>
      <c r="DM343" s="49"/>
      <c r="DN343" s="49"/>
      <c r="DO343" s="49"/>
      <c r="DP343" s="56"/>
      <c r="DQ343" s="56"/>
      <c r="DR343" s="49"/>
      <c r="DS343" s="49"/>
      <c r="DT343" s="49"/>
      <c r="DU343" s="49"/>
      <c r="DV343" s="49"/>
      <c r="DW343" s="49"/>
      <c r="DX343" s="49"/>
      <c r="DY343" s="49"/>
      <c r="DZ343" s="49"/>
      <c r="EA343" s="49"/>
      <c r="EB343" s="49"/>
      <c r="EC343" s="49"/>
      <c r="ED343" s="81"/>
      <c r="EE343" s="81"/>
      <c r="EF343" s="81"/>
      <c r="EG343" s="81"/>
      <c r="EH343" s="81"/>
      <c r="EI343" s="81"/>
      <c r="EJ343" s="81"/>
      <c r="EK343" s="81"/>
      <c r="EL343" s="81"/>
      <c r="EM343" s="81"/>
      <c r="EN343" s="81"/>
      <c r="EO343" s="81"/>
      <c r="EP343" s="81"/>
      <c r="EQ343" s="81"/>
      <c r="ER343" s="81"/>
      <c r="ES343" s="81"/>
      <c r="ET343" s="81"/>
      <c r="EU343" s="81"/>
      <c r="EV343" s="81"/>
      <c r="EW343" s="81"/>
      <c r="EX343" s="81"/>
      <c r="EY343" s="81"/>
      <c r="EZ343" s="81"/>
      <c r="FA343" s="81"/>
      <c r="FB343" s="81"/>
      <c r="FC343" s="81"/>
      <c r="FD343" s="81"/>
      <c r="FE343" s="81"/>
      <c r="FF343" s="81"/>
      <c r="FG343" s="81"/>
      <c r="FH343" s="81"/>
    </row>
    <row r="344" spans="19:164">
      <c r="S344" s="82"/>
      <c r="T344" s="83"/>
      <c r="U344" s="84"/>
      <c r="V344" s="83"/>
      <c r="W344" s="84"/>
      <c r="X344" s="83"/>
      <c r="Y344" s="84"/>
      <c r="Z344" s="85"/>
      <c r="AA344" s="85"/>
      <c r="AB344" s="85"/>
      <c r="AC344" s="8"/>
      <c r="AD344" s="18"/>
      <c r="AE344" s="18"/>
      <c r="AF344" s="18"/>
      <c r="AG344" s="18"/>
      <c r="AH344" s="18"/>
      <c r="AI344" s="18"/>
      <c r="AJ344" s="18"/>
      <c r="AK344" s="18"/>
      <c r="AL344" s="18"/>
      <c r="AM344" s="34"/>
      <c r="AN344" s="34"/>
      <c r="AO344" s="34"/>
      <c r="AP344" s="19"/>
      <c r="AQ344" s="19"/>
      <c r="AR344" s="19"/>
      <c r="AS344" s="48"/>
      <c r="BN344" s="49"/>
      <c r="BO344" s="49"/>
      <c r="BP344" s="49"/>
      <c r="BQ344" s="50"/>
      <c r="BR344" s="50"/>
      <c r="BS344" s="50"/>
      <c r="BT344" s="50"/>
      <c r="BU344" s="50"/>
      <c r="BV344" s="50"/>
      <c r="BW344" s="50"/>
      <c r="BX344" s="51"/>
      <c r="BY344" s="50"/>
      <c r="BZ344" s="50"/>
      <c r="CA344" s="54"/>
      <c r="CB344" s="54"/>
      <c r="CC344" s="54"/>
      <c r="CD344" s="54"/>
      <c r="CE344" s="54"/>
      <c r="CF344" s="54"/>
      <c r="CG344" s="54"/>
      <c r="CH344" s="51"/>
      <c r="CI344" s="50"/>
      <c r="CJ344" s="50"/>
      <c r="CK344" s="49"/>
      <c r="CL344" s="49"/>
      <c r="CM344" s="49"/>
      <c r="CN344" s="66"/>
      <c r="CO344" s="66"/>
      <c r="CP344" s="66"/>
      <c r="CQ344" s="66"/>
      <c r="CR344" s="66"/>
      <c r="CS344" s="66"/>
      <c r="CT344" s="66"/>
      <c r="CU344" s="49"/>
      <c r="CV344" s="49"/>
      <c r="CW344" s="49"/>
      <c r="CX344" s="49"/>
      <c r="CY344" s="49"/>
      <c r="CZ344" s="49"/>
      <c r="DA344" s="49"/>
      <c r="DB344" s="49"/>
      <c r="DC344" s="56"/>
      <c r="DD344" s="57"/>
      <c r="DE344" s="57"/>
      <c r="DF344" s="57"/>
      <c r="DG344" s="57"/>
      <c r="DH344" s="57"/>
      <c r="DI344" s="57"/>
      <c r="DJ344" s="58"/>
      <c r="DK344" s="54"/>
      <c r="DL344" s="56"/>
      <c r="DM344" s="49"/>
      <c r="DN344" s="49"/>
      <c r="DO344" s="49"/>
      <c r="DP344" s="56"/>
      <c r="DQ344" s="56"/>
      <c r="DR344" s="49"/>
      <c r="DS344" s="49"/>
      <c r="DT344" s="49"/>
      <c r="DU344" s="49"/>
      <c r="DV344" s="49"/>
      <c r="DW344" s="49"/>
      <c r="DX344" s="49"/>
      <c r="DY344" s="49"/>
      <c r="DZ344" s="49"/>
      <c r="EA344" s="49"/>
      <c r="EB344" s="49"/>
      <c r="EC344" s="49"/>
      <c r="ED344" s="81"/>
      <c r="EE344" s="81"/>
      <c r="EF344" s="81"/>
      <c r="EG344" s="81"/>
      <c r="EH344" s="81"/>
      <c r="EI344" s="81"/>
      <c r="EJ344" s="81"/>
      <c r="EK344" s="81"/>
      <c r="EL344" s="81"/>
      <c r="EM344" s="81"/>
      <c r="EN344" s="81"/>
      <c r="EO344" s="81"/>
      <c r="EP344" s="81"/>
      <c r="EQ344" s="81"/>
      <c r="ER344" s="81"/>
      <c r="ES344" s="81"/>
      <c r="ET344" s="81"/>
      <c r="EU344" s="81"/>
      <c r="EV344" s="81"/>
      <c r="EW344" s="81"/>
      <c r="EX344" s="81"/>
      <c r="EY344" s="81"/>
      <c r="EZ344" s="81"/>
      <c r="FA344" s="81"/>
      <c r="FB344" s="81"/>
      <c r="FC344" s="81"/>
      <c r="FD344" s="81"/>
      <c r="FE344" s="81"/>
      <c r="FF344" s="81"/>
      <c r="FG344" s="81"/>
      <c r="FH344" s="81"/>
    </row>
    <row r="345" spans="19:164">
      <c r="S345" s="82"/>
      <c r="T345" s="83"/>
      <c r="U345" s="84"/>
      <c r="V345" s="83"/>
      <c r="W345" s="84"/>
      <c r="X345" s="83"/>
      <c r="Y345" s="84"/>
      <c r="Z345" s="85"/>
      <c r="AA345" s="85"/>
      <c r="AB345" s="85"/>
      <c r="AC345" s="8"/>
      <c r="AD345" s="18"/>
      <c r="AE345" s="18"/>
      <c r="AF345" s="18"/>
      <c r="AG345" s="18"/>
      <c r="AH345" s="18"/>
      <c r="AI345" s="18"/>
      <c r="AJ345" s="18"/>
      <c r="AK345" s="18"/>
      <c r="AL345" s="18"/>
      <c r="AM345" s="34"/>
      <c r="AN345" s="34"/>
      <c r="AO345" s="34"/>
      <c r="AP345" s="19"/>
      <c r="AQ345" s="19"/>
      <c r="AR345" s="19"/>
      <c r="AS345" s="48"/>
      <c r="BN345" s="49"/>
      <c r="BO345" s="49"/>
      <c r="BP345" s="49"/>
      <c r="BQ345" s="50"/>
      <c r="BR345" s="50"/>
      <c r="BS345" s="50"/>
      <c r="BT345" s="50"/>
      <c r="BU345" s="50"/>
      <c r="BV345" s="50"/>
      <c r="BW345" s="50"/>
      <c r="BX345" s="51"/>
      <c r="BY345" s="50"/>
      <c r="BZ345" s="50"/>
      <c r="CA345" s="54"/>
      <c r="CB345" s="54"/>
      <c r="CC345" s="54"/>
      <c r="CD345" s="54"/>
      <c r="CE345" s="54"/>
      <c r="CF345" s="54"/>
      <c r="CG345" s="54"/>
      <c r="CH345" s="51"/>
      <c r="CI345" s="50"/>
      <c r="CJ345" s="50"/>
      <c r="CK345" s="49"/>
      <c r="CL345" s="49"/>
      <c r="CM345" s="49"/>
      <c r="CN345" s="66"/>
      <c r="CO345" s="66"/>
      <c r="CP345" s="66"/>
      <c r="CQ345" s="66"/>
      <c r="CR345" s="66"/>
      <c r="CS345" s="66"/>
      <c r="CT345" s="66"/>
      <c r="CU345" s="49"/>
      <c r="CV345" s="49"/>
      <c r="CW345" s="49"/>
      <c r="CX345" s="49"/>
      <c r="CY345" s="49"/>
      <c r="CZ345" s="49"/>
      <c r="DA345" s="49"/>
      <c r="DB345" s="49"/>
      <c r="DC345" s="56"/>
      <c r="DD345" s="57"/>
      <c r="DE345" s="57"/>
      <c r="DF345" s="57"/>
      <c r="DG345" s="57"/>
      <c r="DH345" s="57"/>
      <c r="DI345" s="57"/>
      <c r="DJ345" s="58"/>
      <c r="DK345" s="54"/>
      <c r="DL345" s="56"/>
      <c r="DM345" s="49"/>
      <c r="DN345" s="49"/>
      <c r="DO345" s="49"/>
      <c r="DP345" s="56"/>
      <c r="DQ345" s="56"/>
      <c r="DR345" s="49"/>
      <c r="DS345" s="49"/>
      <c r="DT345" s="49"/>
      <c r="DU345" s="49"/>
      <c r="DV345" s="49"/>
      <c r="DW345" s="49"/>
      <c r="DX345" s="49"/>
      <c r="DY345" s="49"/>
      <c r="DZ345" s="49"/>
      <c r="EA345" s="49"/>
      <c r="EB345" s="49"/>
      <c r="EC345" s="49"/>
      <c r="ED345" s="81"/>
      <c r="EE345" s="81"/>
      <c r="EF345" s="81"/>
      <c r="EG345" s="81"/>
      <c r="EH345" s="81"/>
      <c r="EI345" s="81"/>
      <c r="EJ345" s="81"/>
      <c r="EK345" s="81"/>
      <c r="EL345" s="81"/>
      <c r="EM345" s="81"/>
      <c r="EN345" s="81"/>
      <c r="EO345" s="81"/>
      <c r="EP345" s="81"/>
      <c r="EQ345" s="81"/>
      <c r="ER345" s="81"/>
      <c r="ES345" s="81"/>
      <c r="ET345" s="81"/>
      <c r="EU345" s="81"/>
      <c r="EV345" s="81"/>
      <c r="EW345" s="81"/>
      <c r="EX345" s="81"/>
      <c r="EY345" s="81"/>
      <c r="EZ345" s="81"/>
      <c r="FA345" s="81"/>
      <c r="FB345" s="81"/>
      <c r="FC345" s="81"/>
      <c r="FD345" s="81"/>
      <c r="FE345" s="81"/>
      <c r="FF345" s="81"/>
      <c r="FG345" s="81"/>
      <c r="FH345" s="81"/>
    </row>
    <row r="346" spans="19:164">
      <c r="S346" s="82"/>
      <c r="T346" s="83"/>
      <c r="U346" s="84"/>
      <c r="V346" s="83"/>
      <c r="W346" s="84"/>
      <c r="X346" s="83"/>
      <c r="Y346" s="84"/>
      <c r="Z346" s="85"/>
      <c r="AA346" s="85"/>
      <c r="AB346" s="85"/>
      <c r="AC346" s="8"/>
      <c r="AD346" s="18"/>
      <c r="AE346" s="18"/>
      <c r="AF346" s="18"/>
      <c r="AG346" s="18"/>
      <c r="AH346" s="18"/>
      <c r="AI346" s="18"/>
      <c r="AJ346" s="18"/>
      <c r="AK346" s="18"/>
      <c r="AL346" s="18"/>
      <c r="AM346" s="34"/>
      <c r="AN346" s="34"/>
      <c r="AO346" s="34"/>
      <c r="AP346" s="19"/>
      <c r="AQ346" s="19"/>
      <c r="AR346" s="19"/>
      <c r="AS346" s="48"/>
      <c r="BN346" s="49"/>
      <c r="BO346" s="49"/>
      <c r="BP346" s="49"/>
      <c r="BQ346" s="50"/>
      <c r="BR346" s="50"/>
      <c r="BS346" s="50"/>
      <c r="BT346" s="50"/>
      <c r="BU346" s="50"/>
      <c r="BV346" s="50"/>
      <c r="BW346" s="50"/>
      <c r="BX346" s="51"/>
      <c r="BY346" s="50"/>
      <c r="BZ346" s="50"/>
      <c r="CA346" s="54"/>
      <c r="CB346" s="54"/>
      <c r="CC346" s="54"/>
      <c r="CD346" s="54"/>
      <c r="CE346" s="54"/>
      <c r="CF346" s="54"/>
      <c r="CG346" s="54"/>
      <c r="CH346" s="51"/>
      <c r="CI346" s="50"/>
      <c r="CJ346" s="50"/>
      <c r="CK346" s="49"/>
      <c r="CL346" s="49"/>
      <c r="CM346" s="49"/>
      <c r="CN346" s="66"/>
      <c r="CO346" s="66"/>
      <c r="CP346" s="66"/>
      <c r="CQ346" s="66"/>
      <c r="CR346" s="66"/>
      <c r="CS346" s="66"/>
      <c r="CT346" s="66"/>
      <c r="CU346" s="49"/>
      <c r="CV346" s="49"/>
      <c r="CW346" s="49"/>
      <c r="CX346" s="49"/>
      <c r="CY346" s="49"/>
      <c r="CZ346" s="49"/>
      <c r="DA346" s="49"/>
      <c r="DB346" s="49"/>
      <c r="DC346" s="56"/>
      <c r="DD346" s="57"/>
      <c r="DE346" s="57"/>
      <c r="DF346" s="57"/>
      <c r="DG346" s="57"/>
      <c r="DH346" s="57"/>
      <c r="DI346" s="57"/>
      <c r="DJ346" s="58"/>
      <c r="DK346" s="54"/>
      <c r="DL346" s="56"/>
      <c r="DM346" s="49"/>
      <c r="DN346" s="49"/>
      <c r="DO346" s="49"/>
      <c r="DP346" s="56"/>
      <c r="DQ346" s="56"/>
      <c r="DR346" s="49"/>
      <c r="DS346" s="49"/>
      <c r="DT346" s="49"/>
      <c r="DU346" s="49"/>
      <c r="DV346" s="49"/>
      <c r="DW346" s="49"/>
      <c r="DX346" s="49"/>
      <c r="DY346" s="49"/>
      <c r="DZ346" s="49"/>
      <c r="EA346" s="49"/>
      <c r="EB346" s="49"/>
      <c r="EC346" s="49"/>
      <c r="ED346" s="81"/>
      <c r="EE346" s="81"/>
      <c r="EF346" s="81"/>
      <c r="EG346" s="81"/>
      <c r="EH346" s="81"/>
      <c r="EI346" s="81"/>
      <c r="EJ346" s="81"/>
      <c r="EK346" s="81"/>
      <c r="EL346" s="81"/>
      <c r="EM346" s="81"/>
      <c r="EN346" s="81"/>
      <c r="EO346" s="81"/>
      <c r="EP346" s="81"/>
      <c r="EQ346" s="81"/>
      <c r="ER346" s="81"/>
      <c r="ES346" s="81"/>
      <c r="ET346" s="81"/>
      <c r="EU346" s="81"/>
      <c r="EV346" s="81"/>
      <c r="EW346" s="81"/>
      <c r="EX346" s="81"/>
      <c r="EY346" s="81"/>
      <c r="EZ346" s="81"/>
      <c r="FA346" s="81"/>
      <c r="FB346" s="81"/>
      <c r="FC346" s="81"/>
      <c r="FD346" s="81"/>
      <c r="FE346" s="81"/>
      <c r="FF346" s="81"/>
      <c r="FG346" s="81"/>
      <c r="FH346" s="81"/>
    </row>
    <row r="347" spans="19:164">
      <c r="S347" s="82"/>
      <c r="T347" s="83"/>
      <c r="U347" s="84"/>
      <c r="V347" s="83"/>
      <c r="W347" s="84"/>
      <c r="X347" s="83"/>
      <c r="Y347" s="84"/>
      <c r="Z347" s="85"/>
      <c r="AA347" s="85"/>
      <c r="AB347" s="85"/>
      <c r="AC347" s="8"/>
      <c r="AD347" s="18"/>
      <c r="AE347" s="18"/>
      <c r="AF347" s="18"/>
      <c r="AG347" s="18"/>
      <c r="AH347" s="18"/>
      <c r="AI347" s="18"/>
      <c r="AJ347" s="18"/>
      <c r="AK347" s="18"/>
      <c r="AL347" s="18"/>
      <c r="AM347" s="34"/>
      <c r="AN347" s="34"/>
      <c r="AO347" s="34"/>
      <c r="AP347" s="19"/>
      <c r="AQ347" s="19"/>
      <c r="AR347" s="19"/>
      <c r="AS347" s="48"/>
      <c r="BN347" s="49"/>
      <c r="BO347" s="49"/>
      <c r="BP347" s="49"/>
      <c r="BQ347" s="50"/>
      <c r="BR347" s="50"/>
      <c r="BS347" s="50"/>
      <c r="BT347" s="50"/>
      <c r="BU347" s="50"/>
      <c r="BV347" s="50"/>
      <c r="BW347" s="50"/>
      <c r="BX347" s="51"/>
      <c r="BY347" s="50"/>
      <c r="BZ347" s="50"/>
      <c r="CA347" s="54"/>
      <c r="CB347" s="54"/>
      <c r="CC347" s="54"/>
      <c r="CD347" s="54"/>
      <c r="CE347" s="54"/>
      <c r="CF347" s="54"/>
      <c r="CG347" s="54"/>
      <c r="CH347" s="51"/>
      <c r="CI347" s="50"/>
      <c r="CJ347" s="50"/>
      <c r="CK347" s="49"/>
      <c r="CL347" s="49"/>
      <c r="CM347" s="49"/>
      <c r="CN347" s="66"/>
      <c r="CO347" s="66"/>
      <c r="CP347" s="66"/>
      <c r="CQ347" s="66"/>
      <c r="CR347" s="66"/>
      <c r="CS347" s="66"/>
      <c r="CT347" s="66"/>
      <c r="CU347" s="49"/>
      <c r="CV347" s="49"/>
      <c r="CW347" s="49"/>
      <c r="CX347" s="49"/>
      <c r="CY347" s="49"/>
      <c r="CZ347" s="49"/>
      <c r="DA347" s="49"/>
      <c r="DB347" s="49"/>
      <c r="DC347" s="56"/>
      <c r="DD347" s="57"/>
      <c r="DE347" s="57"/>
      <c r="DF347" s="57"/>
      <c r="DG347" s="57"/>
      <c r="DH347" s="57"/>
      <c r="DI347" s="57"/>
      <c r="DJ347" s="58"/>
      <c r="DK347" s="54"/>
      <c r="DL347" s="56"/>
      <c r="DM347" s="49"/>
      <c r="DN347" s="49"/>
      <c r="DO347" s="49"/>
      <c r="DP347" s="56"/>
      <c r="DQ347" s="56"/>
      <c r="DR347" s="49"/>
      <c r="DS347" s="49"/>
      <c r="DT347" s="49"/>
      <c r="DU347" s="49"/>
      <c r="DV347" s="49"/>
      <c r="DW347" s="49"/>
      <c r="DX347" s="49"/>
      <c r="DY347" s="49"/>
      <c r="DZ347" s="49"/>
      <c r="EA347" s="49"/>
      <c r="EB347" s="49"/>
      <c r="EC347" s="49"/>
      <c r="ED347" s="81"/>
      <c r="EE347" s="81"/>
      <c r="EF347" s="81"/>
      <c r="EG347" s="81"/>
      <c r="EH347" s="81"/>
      <c r="EI347" s="81"/>
      <c r="EJ347" s="81"/>
      <c r="EK347" s="81"/>
      <c r="EL347" s="81"/>
      <c r="EM347" s="81"/>
      <c r="EN347" s="81"/>
      <c r="EO347" s="81"/>
      <c r="EP347" s="81"/>
      <c r="EQ347" s="81"/>
      <c r="ER347" s="81"/>
      <c r="ES347" s="81"/>
      <c r="ET347" s="81"/>
      <c r="EU347" s="81"/>
      <c r="EV347" s="81"/>
      <c r="EW347" s="81"/>
      <c r="EX347" s="81"/>
      <c r="EY347" s="81"/>
      <c r="EZ347" s="81"/>
      <c r="FA347" s="81"/>
      <c r="FB347" s="81"/>
      <c r="FC347" s="81"/>
      <c r="FD347" s="81"/>
      <c r="FE347" s="81"/>
      <c r="FF347" s="81"/>
      <c r="FG347" s="81"/>
      <c r="FH347" s="81"/>
    </row>
    <row r="348" spans="19:164">
      <c r="S348" s="82"/>
      <c r="T348" s="83"/>
      <c r="U348" s="84"/>
      <c r="V348" s="83"/>
      <c r="W348" s="84"/>
      <c r="X348" s="83"/>
      <c r="Y348" s="84"/>
      <c r="Z348" s="85"/>
      <c r="AA348" s="85"/>
      <c r="AB348" s="85"/>
      <c r="AC348" s="8"/>
      <c r="AD348" s="18"/>
      <c r="AE348" s="18"/>
      <c r="AF348" s="18"/>
      <c r="AG348" s="18"/>
      <c r="AH348" s="18"/>
      <c r="AI348" s="18"/>
      <c r="AJ348" s="18"/>
      <c r="AK348" s="18"/>
      <c r="AL348" s="18"/>
      <c r="AM348" s="34"/>
      <c r="AN348" s="34"/>
      <c r="AO348" s="34"/>
      <c r="AP348" s="19"/>
      <c r="AQ348" s="19"/>
      <c r="AR348" s="19"/>
      <c r="AS348" s="48"/>
      <c r="BN348" s="49"/>
      <c r="BO348" s="49"/>
      <c r="BP348" s="49"/>
      <c r="BQ348" s="50"/>
      <c r="BR348" s="50"/>
      <c r="BS348" s="50"/>
      <c r="BT348" s="50"/>
      <c r="BU348" s="50"/>
      <c r="BV348" s="50"/>
      <c r="BW348" s="50"/>
      <c r="BX348" s="51"/>
      <c r="BY348" s="50"/>
      <c r="BZ348" s="50"/>
      <c r="CA348" s="54"/>
      <c r="CB348" s="54"/>
      <c r="CC348" s="54"/>
      <c r="CD348" s="54"/>
      <c r="CE348" s="54"/>
      <c r="CF348" s="54"/>
      <c r="CG348" s="54"/>
      <c r="CH348" s="51"/>
      <c r="CI348" s="50"/>
      <c r="CJ348" s="50"/>
      <c r="CK348" s="49"/>
      <c r="CL348" s="49"/>
      <c r="CM348" s="49"/>
      <c r="CN348" s="66"/>
      <c r="CO348" s="66"/>
      <c r="CP348" s="66"/>
      <c r="CQ348" s="66"/>
      <c r="CR348" s="66"/>
      <c r="CS348" s="66"/>
      <c r="CT348" s="66"/>
      <c r="CU348" s="49"/>
      <c r="CV348" s="49"/>
      <c r="CW348" s="49"/>
      <c r="CX348" s="49"/>
      <c r="CY348" s="49"/>
      <c r="CZ348" s="49"/>
      <c r="DA348" s="49"/>
      <c r="DB348" s="49"/>
      <c r="DC348" s="56"/>
      <c r="DD348" s="57"/>
      <c r="DE348" s="57"/>
      <c r="DF348" s="57"/>
      <c r="DG348" s="57"/>
      <c r="DH348" s="57"/>
      <c r="DI348" s="57"/>
      <c r="DJ348" s="58"/>
      <c r="DK348" s="54"/>
      <c r="DL348" s="56"/>
      <c r="DM348" s="49"/>
      <c r="DN348" s="49"/>
      <c r="DO348" s="49"/>
      <c r="DP348" s="56"/>
      <c r="DQ348" s="56"/>
      <c r="DR348" s="49"/>
      <c r="DS348" s="49"/>
      <c r="DT348" s="49"/>
      <c r="DU348" s="49"/>
      <c r="DV348" s="49"/>
      <c r="DW348" s="49"/>
      <c r="DX348" s="49"/>
      <c r="DY348" s="49"/>
      <c r="DZ348" s="49"/>
      <c r="EA348" s="49"/>
      <c r="EB348" s="49"/>
      <c r="EC348" s="49"/>
      <c r="ED348" s="81"/>
      <c r="EE348" s="81"/>
      <c r="EF348" s="81"/>
      <c r="EG348" s="81"/>
      <c r="EH348" s="81"/>
      <c r="EI348" s="81"/>
      <c r="EJ348" s="81"/>
      <c r="EK348" s="81"/>
      <c r="EL348" s="81"/>
      <c r="EM348" s="81"/>
      <c r="EN348" s="81"/>
      <c r="EO348" s="81"/>
      <c r="EP348" s="81"/>
      <c r="EQ348" s="81"/>
      <c r="ER348" s="81"/>
      <c r="ES348" s="81"/>
      <c r="ET348" s="81"/>
      <c r="EU348" s="81"/>
      <c r="EV348" s="81"/>
      <c r="EW348" s="81"/>
      <c r="EX348" s="81"/>
      <c r="EY348" s="81"/>
      <c r="EZ348" s="81"/>
      <c r="FA348" s="81"/>
      <c r="FB348" s="81"/>
      <c r="FC348" s="81"/>
      <c r="FD348" s="81"/>
      <c r="FE348" s="81"/>
      <c r="FF348" s="81"/>
      <c r="FG348" s="81"/>
      <c r="FH348" s="81"/>
    </row>
    <row r="349" spans="19:164">
      <c r="S349" s="82"/>
      <c r="T349" s="83"/>
      <c r="U349" s="84"/>
      <c r="V349" s="83"/>
      <c r="W349" s="84"/>
      <c r="X349" s="83"/>
      <c r="Y349" s="84"/>
      <c r="Z349" s="85"/>
      <c r="AA349" s="85"/>
      <c r="AB349" s="85"/>
      <c r="AC349" s="8"/>
      <c r="AD349" s="18"/>
      <c r="AE349" s="18"/>
      <c r="AF349" s="18"/>
      <c r="AG349" s="18"/>
      <c r="AH349" s="18"/>
      <c r="AI349" s="18"/>
      <c r="AJ349" s="18"/>
      <c r="AK349" s="18"/>
      <c r="AL349" s="18"/>
      <c r="AM349" s="34"/>
      <c r="AN349" s="34"/>
      <c r="AO349" s="34"/>
      <c r="AP349" s="19"/>
      <c r="AQ349" s="19"/>
      <c r="AR349" s="19"/>
      <c r="AS349" s="48"/>
      <c r="BN349" s="49"/>
      <c r="BO349" s="49"/>
      <c r="BP349" s="49"/>
      <c r="BQ349" s="50"/>
      <c r="BR349" s="50"/>
      <c r="BS349" s="50"/>
      <c r="BT349" s="50"/>
      <c r="BU349" s="50"/>
      <c r="BV349" s="50"/>
      <c r="BW349" s="50"/>
      <c r="BX349" s="51"/>
      <c r="BY349" s="50"/>
      <c r="BZ349" s="50"/>
      <c r="CA349" s="54"/>
      <c r="CB349" s="54"/>
      <c r="CC349" s="54"/>
      <c r="CD349" s="54"/>
      <c r="CE349" s="54"/>
      <c r="CF349" s="54"/>
      <c r="CG349" s="54"/>
      <c r="CH349" s="51"/>
      <c r="CI349" s="50"/>
      <c r="CJ349" s="50"/>
      <c r="CK349" s="49"/>
      <c r="CL349" s="49"/>
      <c r="CM349" s="49"/>
      <c r="CN349" s="66"/>
      <c r="CO349" s="66"/>
      <c r="CP349" s="66"/>
      <c r="CQ349" s="66"/>
      <c r="CR349" s="66"/>
      <c r="CS349" s="66"/>
      <c r="CT349" s="66"/>
      <c r="CU349" s="49"/>
      <c r="CV349" s="49"/>
      <c r="CW349" s="49"/>
      <c r="CX349" s="49"/>
      <c r="CY349" s="49"/>
      <c r="CZ349" s="49"/>
      <c r="DA349" s="49"/>
      <c r="DB349" s="49"/>
      <c r="DC349" s="56"/>
      <c r="DD349" s="57"/>
      <c r="DE349" s="57"/>
      <c r="DF349" s="57"/>
      <c r="DG349" s="57"/>
      <c r="DH349" s="57"/>
      <c r="DI349" s="57"/>
      <c r="DJ349" s="58"/>
      <c r="DK349" s="54"/>
      <c r="DL349" s="56"/>
      <c r="DM349" s="49"/>
      <c r="DN349" s="49"/>
      <c r="DO349" s="49"/>
      <c r="DP349" s="56"/>
      <c r="DQ349" s="56"/>
      <c r="DR349" s="49"/>
      <c r="DS349" s="49"/>
      <c r="DT349" s="49"/>
      <c r="DU349" s="49"/>
      <c r="DV349" s="49"/>
      <c r="DW349" s="49"/>
      <c r="DX349" s="49"/>
      <c r="DY349" s="49"/>
      <c r="DZ349" s="49"/>
      <c r="EA349" s="49"/>
      <c r="EB349" s="49"/>
      <c r="EC349" s="49"/>
      <c r="ED349" s="81"/>
      <c r="EE349" s="81"/>
      <c r="EF349" s="81"/>
      <c r="EG349" s="81"/>
      <c r="EH349" s="81"/>
      <c r="EI349" s="81"/>
      <c r="EJ349" s="81"/>
      <c r="EK349" s="81"/>
      <c r="EL349" s="81"/>
      <c r="EM349" s="81"/>
      <c r="EN349" s="81"/>
      <c r="EO349" s="81"/>
      <c r="EP349" s="81"/>
      <c r="EQ349" s="81"/>
      <c r="ER349" s="81"/>
      <c r="ES349" s="81"/>
      <c r="ET349" s="81"/>
      <c r="EU349" s="81"/>
      <c r="EV349" s="81"/>
      <c r="EW349" s="81"/>
      <c r="EX349" s="81"/>
      <c r="EY349" s="81"/>
      <c r="EZ349" s="81"/>
      <c r="FA349" s="81"/>
      <c r="FB349" s="81"/>
      <c r="FC349" s="81"/>
      <c r="FD349" s="81"/>
      <c r="FE349" s="81"/>
      <c r="FF349" s="81"/>
      <c r="FG349" s="81"/>
      <c r="FH349" s="81"/>
    </row>
    <row r="350" spans="19:164">
      <c r="S350" s="82"/>
      <c r="T350" s="83"/>
      <c r="U350" s="84"/>
      <c r="V350" s="83"/>
      <c r="W350" s="84"/>
      <c r="X350" s="83"/>
      <c r="Y350" s="84"/>
      <c r="Z350" s="85"/>
      <c r="AA350" s="85"/>
      <c r="AB350" s="85"/>
      <c r="AC350" s="8"/>
      <c r="AD350" s="18"/>
      <c r="AE350" s="18"/>
      <c r="AF350" s="18"/>
      <c r="AG350" s="18"/>
      <c r="AH350" s="18"/>
      <c r="AI350" s="18"/>
      <c r="AJ350" s="18"/>
      <c r="AK350" s="18"/>
      <c r="AL350" s="18"/>
      <c r="AM350" s="34"/>
      <c r="AN350" s="34"/>
      <c r="AO350" s="34"/>
      <c r="AP350" s="19"/>
      <c r="AQ350" s="19"/>
      <c r="AR350" s="19"/>
      <c r="AS350" s="48"/>
      <c r="BN350" s="49"/>
      <c r="BO350" s="49"/>
      <c r="BP350" s="49"/>
      <c r="BQ350" s="50"/>
      <c r="BR350" s="50"/>
      <c r="BS350" s="50"/>
      <c r="BT350" s="50"/>
      <c r="BU350" s="50"/>
      <c r="BV350" s="50"/>
      <c r="BW350" s="50"/>
      <c r="BX350" s="51"/>
      <c r="BY350" s="50"/>
      <c r="BZ350" s="50"/>
      <c r="CA350" s="54"/>
      <c r="CB350" s="54"/>
      <c r="CC350" s="54"/>
      <c r="CD350" s="54"/>
      <c r="CE350" s="54"/>
      <c r="CF350" s="54"/>
      <c r="CG350" s="54"/>
      <c r="CH350" s="51"/>
      <c r="CI350" s="50"/>
      <c r="CJ350" s="50"/>
      <c r="CK350" s="49"/>
      <c r="CL350" s="49"/>
      <c r="CM350" s="49"/>
      <c r="CN350" s="66"/>
      <c r="CO350" s="66"/>
      <c r="CP350" s="66"/>
      <c r="CQ350" s="66"/>
      <c r="CR350" s="66"/>
      <c r="CS350" s="66"/>
      <c r="CT350" s="66"/>
      <c r="CU350" s="49"/>
      <c r="CV350" s="49"/>
      <c r="CW350" s="49"/>
      <c r="CX350" s="49"/>
      <c r="CY350" s="49"/>
      <c r="CZ350" s="49"/>
      <c r="DA350" s="49"/>
      <c r="DB350" s="49"/>
      <c r="DC350" s="56"/>
      <c r="DD350" s="57"/>
      <c r="DE350" s="57"/>
      <c r="DF350" s="57"/>
      <c r="DG350" s="57"/>
      <c r="DH350" s="57"/>
      <c r="DI350" s="57"/>
      <c r="DJ350" s="58"/>
      <c r="DK350" s="54"/>
      <c r="DL350" s="56"/>
      <c r="DM350" s="49"/>
      <c r="DN350" s="49"/>
      <c r="DO350" s="49"/>
      <c r="DP350" s="56"/>
      <c r="DQ350" s="56"/>
      <c r="DR350" s="49"/>
      <c r="DS350" s="49"/>
      <c r="DT350" s="49"/>
      <c r="DU350" s="49"/>
      <c r="DV350" s="49"/>
      <c r="DW350" s="49"/>
      <c r="DX350" s="49"/>
      <c r="DY350" s="49"/>
      <c r="DZ350" s="49"/>
      <c r="EA350" s="49"/>
      <c r="EB350" s="49"/>
      <c r="EC350" s="49"/>
      <c r="ED350" s="81"/>
      <c r="EE350" s="81"/>
      <c r="EF350" s="81"/>
      <c r="EG350" s="81"/>
      <c r="EH350" s="81"/>
      <c r="EI350" s="81"/>
      <c r="EJ350" s="81"/>
      <c r="EK350" s="81"/>
      <c r="EL350" s="81"/>
      <c r="EM350" s="81"/>
      <c r="EN350" s="81"/>
      <c r="EO350" s="81"/>
      <c r="EP350" s="81"/>
      <c r="EQ350" s="81"/>
      <c r="ER350" s="81"/>
      <c r="ES350" s="81"/>
      <c r="ET350" s="81"/>
      <c r="EU350" s="81"/>
      <c r="EV350" s="81"/>
      <c r="EW350" s="81"/>
      <c r="EX350" s="81"/>
      <c r="EY350" s="81"/>
      <c r="EZ350" s="81"/>
      <c r="FA350" s="81"/>
      <c r="FB350" s="81"/>
      <c r="FC350" s="81"/>
      <c r="FD350" s="81"/>
      <c r="FE350" s="81"/>
      <c r="FF350" s="81"/>
      <c r="FG350" s="81"/>
      <c r="FH350" s="81"/>
    </row>
    <row r="351" spans="19:164">
      <c r="S351" s="82"/>
      <c r="T351" s="83"/>
      <c r="U351" s="84"/>
      <c r="V351" s="83"/>
      <c r="W351" s="84"/>
      <c r="X351" s="83"/>
      <c r="Y351" s="84"/>
      <c r="Z351" s="85"/>
      <c r="AA351" s="85"/>
      <c r="AB351" s="85"/>
      <c r="AC351" s="8"/>
      <c r="AD351" s="18"/>
      <c r="AE351" s="18"/>
      <c r="AF351" s="18"/>
      <c r="AG351" s="18"/>
      <c r="AH351" s="18"/>
      <c r="AI351" s="18"/>
      <c r="AJ351" s="18"/>
      <c r="AK351" s="18"/>
      <c r="AL351" s="18"/>
      <c r="AM351" s="34"/>
      <c r="AN351" s="34"/>
      <c r="AO351" s="34"/>
      <c r="AP351" s="19"/>
      <c r="AQ351" s="19"/>
      <c r="AR351" s="19"/>
      <c r="AS351" s="48"/>
      <c r="BN351" s="49"/>
      <c r="BO351" s="49"/>
      <c r="BP351" s="49"/>
      <c r="BQ351" s="50"/>
      <c r="BR351" s="50"/>
      <c r="BS351" s="50"/>
      <c r="BT351" s="50"/>
      <c r="BU351" s="50"/>
      <c r="BV351" s="50"/>
      <c r="BW351" s="50"/>
      <c r="BX351" s="51"/>
      <c r="BY351" s="50"/>
      <c r="BZ351" s="50"/>
      <c r="CA351" s="54"/>
      <c r="CB351" s="54"/>
      <c r="CC351" s="54"/>
      <c r="CD351" s="54"/>
      <c r="CE351" s="54"/>
      <c r="CF351" s="54"/>
      <c r="CG351" s="54"/>
      <c r="CH351" s="51"/>
      <c r="CI351" s="50"/>
      <c r="CJ351" s="50"/>
      <c r="CK351" s="49"/>
      <c r="CL351" s="49"/>
      <c r="CM351" s="49"/>
      <c r="CN351" s="66"/>
      <c r="CO351" s="66"/>
      <c r="CP351" s="66"/>
      <c r="CQ351" s="66"/>
      <c r="CR351" s="66"/>
      <c r="CS351" s="66"/>
      <c r="CT351" s="66"/>
      <c r="CU351" s="49"/>
      <c r="CV351" s="49"/>
      <c r="CW351" s="49"/>
      <c r="CX351" s="49"/>
      <c r="CY351" s="49"/>
      <c r="CZ351" s="49"/>
      <c r="DA351" s="49"/>
      <c r="DB351" s="49"/>
      <c r="DC351" s="56"/>
      <c r="DD351" s="57"/>
      <c r="DE351" s="57"/>
      <c r="DF351" s="57"/>
      <c r="DG351" s="57"/>
      <c r="DH351" s="57"/>
      <c r="DI351" s="57"/>
      <c r="DJ351" s="58"/>
      <c r="DK351" s="54"/>
      <c r="DL351" s="56"/>
      <c r="DM351" s="49"/>
      <c r="DN351" s="49"/>
      <c r="DO351" s="49"/>
      <c r="DP351" s="56"/>
      <c r="DQ351" s="56"/>
      <c r="DR351" s="49"/>
      <c r="DS351" s="49"/>
      <c r="DT351" s="49"/>
      <c r="DU351" s="49"/>
      <c r="DV351" s="49"/>
      <c r="DW351" s="49"/>
      <c r="DX351" s="49"/>
      <c r="DY351" s="49"/>
      <c r="DZ351" s="49"/>
      <c r="EA351" s="49"/>
      <c r="EB351" s="49"/>
      <c r="EC351" s="49"/>
      <c r="ED351" s="81"/>
      <c r="EE351" s="81"/>
      <c r="EF351" s="81"/>
      <c r="EG351" s="81"/>
      <c r="EH351" s="81"/>
      <c r="EI351" s="81"/>
      <c r="EJ351" s="81"/>
      <c r="EK351" s="81"/>
      <c r="EL351" s="81"/>
      <c r="EM351" s="81"/>
      <c r="EN351" s="81"/>
      <c r="EO351" s="81"/>
      <c r="EP351" s="81"/>
      <c r="EQ351" s="81"/>
      <c r="ER351" s="81"/>
      <c r="ES351" s="81"/>
      <c r="ET351" s="81"/>
      <c r="EU351" s="81"/>
      <c r="EV351" s="81"/>
      <c r="EW351" s="81"/>
      <c r="EX351" s="81"/>
      <c r="EY351" s="81"/>
      <c r="EZ351" s="81"/>
      <c r="FA351" s="81"/>
      <c r="FB351" s="81"/>
      <c r="FC351" s="81"/>
      <c r="FD351" s="81"/>
      <c r="FE351" s="81"/>
      <c r="FF351" s="81"/>
      <c r="FG351" s="81"/>
      <c r="FH351" s="81"/>
    </row>
    <row r="352" spans="19:164">
      <c r="S352" s="82"/>
      <c r="T352" s="83"/>
      <c r="U352" s="84"/>
      <c r="V352" s="83"/>
      <c r="W352" s="84"/>
      <c r="X352" s="83"/>
      <c r="Y352" s="84"/>
      <c r="Z352" s="85"/>
      <c r="AA352" s="85"/>
      <c r="AB352" s="85"/>
      <c r="AC352" s="8"/>
      <c r="AD352" s="18"/>
      <c r="AE352" s="18"/>
      <c r="AF352" s="18"/>
      <c r="AG352" s="18"/>
      <c r="AH352" s="18"/>
      <c r="AI352" s="18"/>
      <c r="AJ352" s="18"/>
      <c r="AK352" s="18"/>
      <c r="AL352" s="18"/>
      <c r="AM352" s="34"/>
      <c r="AN352" s="34"/>
      <c r="AO352" s="34"/>
      <c r="AP352" s="19"/>
      <c r="AQ352" s="19"/>
      <c r="AR352" s="19"/>
      <c r="AS352" s="48"/>
      <c r="BN352" s="49"/>
      <c r="BO352" s="49"/>
      <c r="BP352" s="49"/>
      <c r="BQ352" s="50"/>
      <c r="BR352" s="50"/>
      <c r="BS352" s="50"/>
      <c r="BT352" s="50"/>
      <c r="BU352" s="50"/>
      <c r="BV352" s="50"/>
      <c r="BW352" s="50"/>
      <c r="BX352" s="51"/>
      <c r="BY352" s="50"/>
      <c r="BZ352" s="50"/>
      <c r="CA352" s="54"/>
      <c r="CB352" s="54"/>
      <c r="CC352" s="54"/>
      <c r="CD352" s="54"/>
      <c r="CE352" s="54"/>
      <c r="CF352" s="54"/>
      <c r="CG352" s="54"/>
      <c r="CH352" s="51"/>
      <c r="CI352" s="50"/>
      <c r="CJ352" s="50"/>
      <c r="CK352" s="49"/>
      <c r="CL352" s="49"/>
      <c r="CM352" s="49"/>
      <c r="CN352" s="66"/>
      <c r="CO352" s="66"/>
      <c r="CP352" s="66"/>
      <c r="CQ352" s="66"/>
      <c r="CR352" s="66"/>
      <c r="CS352" s="66"/>
      <c r="CT352" s="66"/>
      <c r="CU352" s="49"/>
      <c r="CV352" s="49"/>
      <c r="CW352" s="49"/>
      <c r="CX352" s="49"/>
      <c r="CY352" s="49"/>
      <c r="CZ352" s="49"/>
      <c r="DA352" s="49"/>
      <c r="DB352" s="49"/>
      <c r="DC352" s="56"/>
      <c r="DD352" s="57"/>
      <c r="DE352" s="57"/>
      <c r="DF352" s="57"/>
      <c r="DG352" s="57"/>
      <c r="DH352" s="57"/>
      <c r="DI352" s="57"/>
      <c r="DJ352" s="58"/>
      <c r="DK352" s="54"/>
      <c r="DL352" s="56"/>
      <c r="DM352" s="49"/>
      <c r="DN352" s="49"/>
      <c r="DO352" s="49"/>
      <c r="DP352" s="56"/>
      <c r="DQ352" s="56"/>
      <c r="DR352" s="49"/>
      <c r="DS352" s="49"/>
      <c r="DT352" s="49"/>
      <c r="DU352" s="49"/>
      <c r="DV352" s="49"/>
      <c r="DW352" s="49"/>
      <c r="DX352" s="49"/>
      <c r="DY352" s="49"/>
      <c r="DZ352" s="49"/>
      <c r="EA352" s="49"/>
      <c r="EB352" s="49"/>
      <c r="EC352" s="49"/>
      <c r="ED352" s="81"/>
      <c r="EE352" s="81"/>
      <c r="EF352" s="81"/>
      <c r="EG352" s="81"/>
      <c r="EH352" s="81"/>
      <c r="EI352" s="81"/>
      <c r="EJ352" s="81"/>
      <c r="EK352" s="81"/>
      <c r="EL352" s="81"/>
      <c r="EM352" s="81"/>
      <c r="EN352" s="81"/>
      <c r="EO352" s="81"/>
      <c r="EP352" s="81"/>
      <c r="EQ352" s="81"/>
      <c r="ER352" s="81"/>
      <c r="ES352" s="81"/>
      <c r="ET352" s="81"/>
      <c r="EU352" s="81"/>
      <c r="EV352" s="81"/>
      <c r="EW352" s="81"/>
      <c r="EX352" s="81"/>
      <c r="EY352" s="81"/>
      <c r="EZ352" s="81"/>
      <c r="FA352" s="81"/>
      <c r="FB352" s="81"/>
      <c r="FC352" s="81"/>
      <c r="FD352" s="81"/>
      <c r="FE352" s="81"/>
      <c r="FF352" s="81"/>
      <c r="FG352" s="81"/>
      <c r="FH352" s="81"/>
    </row>
    <row r="353" spans="19:164">
      <c r="S353" s="82"/>
      <c r="T353" s="83"/>
      <c r="U353" s="84"/>
      <c r="V353" s="83"/>
      <c r="W353" s="84"/>
      <c r="X353" s="83"/>
      <c r="Y353" s="84"/>
      <c r="Z353" s="85"/>
      <c r="AA353" s="85"/>
      <c r="AB353" s="85"/>
      <c r="AC353" s="8"/>
      <c r="AD353" s="18"/>
      <c r="AE353" s="18"/>
      <c r="AF353" s="18"/>
      <c r="AG353" s="18"/>
      <c r="AH353" s="18"/>
      <c r="AI353" s="18"/>
      <c r="AJ353" s="18"/>
      <c r="AK353" s="18"/>
      <c r="AL353" s="18"/>
      <c r="AM353" s="34"/>
      <c r="AN353" s="34"/>
      <c r="AO353" s="34"/>
      <c r="AP353" s="19"/>
      <c r="AQ353" s="19"/>
      <c r="AR353" s="19"/>
      <c r="AS353" s="48"/>
      <c r="BN353" s="49"/>
      <c r="BO353" s="49"/>
      <c r="BP353" s="49"/>
      <c r="BQ353" s="50"/>
      <c r="BR353" s="50"/>
      <c r="BS353" s="50"/>
      <c r="BT353" s="50"/>
      <c r="BU353" s="50"/>
      <c r="BV353" s="50"/>
      <c r="BW353" s="50"/>
      <c r="BX353" s="51"/>
      <c r="BY353" s="50"/>
      <c r="BZ353" s="50"/>
      <c r="CA353" s="54"/>
      <c r="CB353" s="54"/>
      <c r="CC353" s="54"/>
      <c r="CD353" s="54"/>
      <c r="CE353" s="54"/>
      <c r="CF353" s="54"/>
      <c r="CG353" s="54"/>
      <c r="CH353" s="51"/>
      <c r="CI353" s="50"/>
      <c r="CJ353" s="50"/>
      <c r="CK353" s="49"/>
      <c r="CL353" s="49"/>
      <c r="CM353" s="49"/>
      <c r="CN353" s="66"/>
      <c r="CO353" s="66"/>
      <c r="CP353" s="66"/>
      <c r="CQ353" s="66"/>
      <c r="CR353" s="66"/>
      <c r="CS353" s="66"/>
      <c r="CT353" s="66"/>
      <c r="CU353" s="49"/>
      <c r="CV353" s="49"/>
      <c r="CW353" s="49"/>
      <c r="CX353" s="49"/>
      <c r="CY353" s="49"/>
      <c r="CZ353" s="49"/>
      <c r="DA353" s="49"/>
      <c r="DB353" s="49"/>
      <c r="DC353" s="56"/>
      <c r="DD353" s="57"/>
      <c r="DE353" s="57"/>
      <c r="DF353" s="57"/>
      <c r="DG353" s="57"/>
      <c r="DH353" s="57"/>
      <c r="DI353" s="57"/>
      <c r="DJ353" s="58"/>
      <c r="DK353" s="54"/>
      <c r="DL353" s="56"/>
      <c r="DM353" s="49"/>
      <c r="DN353" s="49"/>
      <c r="DO353" s="49"/>
      <c r="DP353" s="56"/>
      <c r="DQ353" s="56"/>
      <c r="DR353" s="49"/>
      <c r="DS353" s="49"/>
      <c r="DT353" s="49"/>
      <c r="DU353" s="49"/>
      <c r="DV353" s="49"/>
      <c r="DW353" s="49"/>
      <c r="DX353" s="49"/>
      <c r="DY353" s="49"/>
      <c r="DZ353" s="49"/>
      <c r="EA353" s="49"/>
      <c r="EB353" s="49"/>
      <c r="EC353" s="49"/>
      <c r="ED353" s="81"/>
      <c r="EE353" s="81"/>
      <c r="EF353" s="81"/>
      <c r="EG353" s="81"/>
      <c r="EH353" s="81"/>
      <c r="EI353" s="81"/>
      <c r="EJ353" s="81"/>
      <c r="EK353" s="81"/>
      <c r="EL353" s="81"/>
      <c r="EM353" s="81"/>
      <c r="EN353" s="81"/>
      <c r="EO353" s="81"/>
      <c r="EP353" s="81"/>
      <c r="EQ353" s="81"/>
      <c r="ER353" s="81"/>
      <c r="ES353" s="81"/>
      <c r="ET353" s="81"/>
      <c r="EU353" s="81"/>
      <c r="EV353" s="81"/>
      <c r="EW353" s="81"/>
      <c r="EX353" s="81"/>
      <c r="EY353" s="81"/>
      <c r="EZ353" s="81"/>
      <c r="FA353" s="81"/>
      <c r="FB353" s="81"/>
      <c r="FC353" s="81"/>
      <c r="FD353" s="81"/>
      <c r="FE353" s="81"/>
      <c r="FF353" s="81"/>
      <c r="FG353" s="81"/>
      <c r="FH353" s="81"/>
    </row>
    <row r="354" spans="19:164">
      <c r="S354" s="82"/>
      <c r="T354" s="83"/>
      <c r="U354" s="84"/>
      <c r="V354" s="83"/>
      <c r="W354" s="84"/>
      <c r="X354" s="83"/>
      <c r="Y354" s="84"/>
      <c r="Z354" s="85"/>
      <c r="AA354" s="85"/>
      <c r="AB354" s="85"/>
      <c r="AC354" s="8"/>
      <c r="AD354" s="18"/>
      <c r="AE354" s="18"/>
      <c r="AF354" s="18"/>
      <c r="AG354" s="18"/>
      <c r="AH354" s="18"/>
      <c r="AI354" s="18"/>
      <c r="AJ354" s="18"/>
      <c r="AK354" s="18"/>
      <c r="AL354" s="18"/>
      <c r="AM354" s="34"/>
      <c r="AN354" s="34"/>
      <c r="AO354" s="34"/>
      <c r="AP354" s="19"/>
      <c r="AQ354" s="19"/>
      <c r="AR354" s="19"/>
      <c r="AS354" s="48"/>
      <c r="BN354" s="49"/>
      <c r="BO354" s="49"/>
      <c r="BP354" s="49"/>
      <c r="BQ354" s="50"/>
      <c r="BR354" s="50"/>
      <c r="BS354" s="50"/>
      <c r="BT354" s="50"/>
      <c r="BU354" s="50"/>
      <c r="BV354" s="50"/>
      <c r="BW354" s="50"/>
      <c r="BX354" s="51"/>
      <c r="BY354" s="50"/>
      <c r="BZ354" s="50"/>
      <c r="CA354" s="54"/>
      <c r="CB354" s="54"/>
      <c r="CC354" s="54"/>
      <c r="CD354" s="54"/>
      <c r="CE354" s="54"/>
      <c r="CF354" s="54"/>
      <c r="CG354" s="54"/>
      <c r="CH354" s="51"/>
      <c r="CI354" s="50"/>
      <c r="CJ354" s="50"/>
      <c r="CK354" s="49"/>
      <c r="CL354" s="49"/>
      <c r="CM354" s="49"/>
      <c r="CN354" s="66"/>
      <c r="CO354" s="66"/>
      <c r="CP354" s="66"/>
      <c r="CQ354" s="66"/>
      <c r="CR354" s="66"/>
      <c r="CS354" s="66"/>
      <c r="CT354" s="66"/>
      <c r="CU354" s="49"/>
      <c r="CV354" s="49"/>
      <c r="CW354" s="49"/>
      <c r="CX354" s="49"/>
      <c r="CY354" s="49"/>
      <c r="CZ354" s="49"/>
      <c r="DA354" s="49"/>
      <c r="DB354" s="49"/>
      <c r="DC354" s="56"/>
      <c r="DD354" s="57"/>
      <c r="DE354" s="57"/>
      <c r="DF354" s="57"/>
      <c r="DG354" s="57"/>
      <c r="DH354" s="57"/>
      <c r="DI354" s="57"/>
      <c r="DJ354" s="58"/>
      <c r="DK354" s="54"/>
      <c r="DL354" s="56"/>
      <c r="DM354" s="49"/>
      <c r="DN354" s="49"/>
      <c r="DO354" s="49"/>
      <c r="DP354" s="56"/>
      <c r="DQ354" s="56"/>
      <c r="DR354" s="49"/>
      <c r="DS354" s="49"/>
      <c r="DT354" s="49"/>
      <c r="DU354" s="49"/>
      <c r="DV354" s="49"/>
      <c r="DW354" s="49"/>
      <c r="DX354" s="49"/>
      <c r="DY354" s="49"/>
      <c r="DZ354" s="49"/>
      <c r="EA354" s="49"/>
      <c r="EB354" s="49"/>
      <c r="EC354" s="49"/>
      <c r="ED354" s="81"/>
      <c r="EE354" s="81"/>
      <c r="EF354" s="81"/>
      <c r="EG354" s="81"/>
      <c r="EH354" s="81"/>
      <c r="EI354" s="81"/>
      <c r="EJ354" s="81"/>
      <c r="EK354" s="81"/>
      <c r="EL354" s="81"/>
      <c r="EM354" s="81"/>
      <c r="EN354" s="81"/>
      <c r="EO354" s="81"/>
      <c r="EP354" s="81"/>
      <c r="EQ354" s="81"/>
      <c r="ER354" s="81"/>
      <c r="ES354" s="81"/>
      <c r="ET354" s="81"/>
      <c r="EU354" s="81"/>
      <c r="EV354" s="81"/>
      <c r="EW354" s="81"/>
      <c r="EX354" s="81"/>
      <c r="EY354" s="81"/>
      <c r="EZ354" s="81"/>
      <c r="FA354" s="81"/>
      <c r="FB354" s="81"/>
      <c r="FC354" s="81"/>
      <c r="FD354" s="81"/>
      <c r="FE354" s="81"/>
      <c r="FF354" s="81"/>
      <c r="FG354" s="81"/>
      <c r="FH354" s="81"/>
    </row>
    <row r="355" spans="19:164">
      <c r="S355" s="82"/>
      <c r="T355" s="83"/>
      <c r="U355" s="84"/>
      <c r="V355" s="83"/>
      <c r="W355" s="84"/>
      <c r="X355" s="83"/>
      <c r="Y355" s="84"/>
      <c r="Z355" s="85"/>
      <c r="AA355" s="85"/>
      <c r="AB355" s="85"/>
      <c r="AC355" s="8"/>
      <c r="AD355" s="18"/>
      <c r="AE355" s="18"/>
      <c r="AF355" s="18"/>
      <c r="AG355" s="18"/>
      <c r="AH355" s="18"/>
      <c r="AI355" s="18"/>
      <c r="AJ355" s="18"/>
      <c r="AK355" s="18"/>
      <c r="AL355" s="18"/>
      <c r="AM355" s="34"/>
      <c r="AN355" s="34"/>
      <c r="AO355" s="34"/>
      <c r="AP355" s="19"/>
      <c r="AQ355" s="19"/>
      <c r="AR355" s="19"/>
      <c r="AS355" s="48"/>
      <c r="BN355" s="49"/>
      <c r="BO355" s="49"/>
      <c r="BP355" s="49"/>
      <c r="BQ355" s="50"/>
      <c r="BR355" s="50"/>
      <c r="BS355" s="50"/>
      <c r="BT355" s="50"/>
      <c r="BU355" s="50"/>
      <c r="BV355" s="50"/>
      <c r="BW355" s="50"/>
      <c r="BX355" s="51"/>
      <c r="BY355" s="50"/>
      <c r="BZ355" s="50"/>
      <c r="CA355" s="54"/>
      <c r="CB355" s="54"/>
      <c r="CC355" s="54"/>
      <c r="CD355" s="54"/>
      <c r="CE355" s="54"/>
      <c r="CF355" s="54"/>
      <c r="CG355" s="54"/>
      <c r="CH355" s="51"/>
      <c r="CI355" s="50"/>
      <c r="CJ355" s="50"/>
      <c r="CK355" s="49"/>
      <c r="CL355" s="49"/>
      <c r="CM355" s="49"/>
      <c r="CN355" s="66"/>
      <c r="CO355" s="66"/>
      <c r="CP355" s="66"/>
      <c r="CQ355" s="66"/>
      <c r="CR355" s="66"/>
      <c r="CS355" s="66"/>
      <c r="CT355" s="66"/>
      <c r="CU355" s="49"/>
      <c r="CV355" s="49"/>
      <c r="CW355" s="49"/>
      <c r="CX355" s="49"/>
      <c r="CY355" s="49"/>
      <c r="CZ355" s="49"/>
      <c r="DA355" s="49"/>
      <c r="DB355" s="49"/>
      <c r="DC355" s="56"/>
      <c r="DD355" s="57"/>
      <c r="DE355" s="57"/>
      <c r="DF355" s="57"/>
      <c r="DG355" s="57"/>
      <c r="DH355" s="57"/>
      <c r="DI355" s="57"/>
      <c r="DJ355" s="58"/>
      <c r="DK355" s="54"/>
      <c r="DL355" s="56"/>
      <c r="DM355" s="49"/>
      <c r="DN355" s="49"/>
      <c r="DO355" s="49"/>
      <c r="DP355" s="56"/>
      <c r="DQ355" s="56"/>
      <c r="DR355" s="49"/>
      <c r="DS355" s="49"/>
      <c r="DT355" s="49"/>
      <c r="DU355" s="49"/>
      <c r="DV355" s="49"/>
      <c r="DW355" s="49"/>
      <c r="DX355" s="49"/>
      <c r="DY355" s="49"/>
      <c r="DZ355" s="49"/>
      <c r="EA355" s="49"/>
      <c r="EB355" s="49"/>
      <c r="EC355" s="49"/>
      <c r="ED355" s="81"/>
      <c r="EE355" s="81"/>
      <c r="EF355" s="81"/>
      <c r="EG355" s="81"/>
      <c r="EH355" s="81"/>
      <c r="EI355" s="81"/>
      <c r="EJ355" s="81"/>
      <c r="EK355" s="81"/>
      <c r="EL355" s="81"/>
      <c r="EM355" s="81"/>
      <c r="EN355" s="81"/>
      <c r="EO355" s="81"/>
      <c r="EP355" s="81"/>
      <c r="EQ355" s="81"/>
      <c r="ER355" s="81"/>
      <c r="ES355" s="81"/>
      <c r="ET355" s="81"/>
      <c r="EU355" s="81"/>
      <c r="EV355" s="81"/>
      <c r="EW355" s="81"/>
      <c r="EX355" s="81"/>
      <c r="EY355" s="81"/>
      <c r="EZ355" s="81"/>
      <c r="FA355" s="81"/>
      <c r="FB355" s="81"/>
      <c r="FC355" s="81"/>
      <c r="FD355" s="81"/>
      <c r="FE355" s="81"/>
      <c r="FF355" s="81"/>
      <c r="FG355" s="81"/>
      <c r="FH355" s="81"/>
    </row>
    <row r="356" spans="19:164">
      <c r="S356" s="82"/>
      <c r="T356" s="83"/>
      <c r="U356" s="84"/>
      <c r="V356" s="83"/>
      <c r="W356" s="84"/>
      <c r="X356" s="83"/>
      <c r="Y356" s="84"/>
      <c r="Z356" s="85"/>
      <c r="AA356" s="85"/>
      <c r="AB356" s="85"/>
      <c r="AC356" s="8"/>
      <c r="AD356" s="18"/>
      <c r="AE356" s="18"/>
      <c r="AF356" s="18"/>
      <c r="AG356" s="18"/>
      <c r="AH356" s="18"/>
      <c r="AI356" s="18"/>
      <c r="AJ356" s="18"/>
      <c r="AK356" s="18"/>
      <c r="AL356" s="18"/>
      <c r="AM356" s="34"/>
      <c r="AN356" s="34"/>
      <c r="AO356" s="34"/>
      <c r="AP356" s="19"/>
      <c r="AQ356" s="19"/>
      <c r="AR356" s="19"/>
      <c r="AS356" s="48"/>
      <c r="BN356" s="49"/>
      <c r="BO356" s="49"/>
      <c r="BP356" s="49"/>
      <c r="BQ356" s="50"/>
      <c r="BR356" s="50"/>
      <c r="BS356" s="50"/>
      <c r="BT356" s="50"/>
      <c r="BU356" s="50"/>
      <c r="BV356" s="50"/>
      <c r="BW356" s="50"/>
      <c r="BX356" s="51"/>
      <c r="BY356" s="50"/>
      <c r="BZ356" s="50"/>
      <c r="CA356" s="54"/>
      <c r="CB356" s="54"/>
      <c r="CC356" s="54"/>
      <c r="CD356" s="54"/>
      <c r="CE356" s="54"/>
      <c r="CF356" s="54"/>
      <c r="CG356" s="54"/>
      <c r="CH356" s="51"/>
      <c r="CI356" s="50"/>
      <c r="CJ356" s="50"/>
      <c r="CK356" s="49"/>
      <c r="CL356" s="49"/>
      <c r="CM356" s="49"/>
      <c r="CN356" s="66"/>
      <c r="CO356" s="66"/>
      <c r="CP356" s="66"/>
      <c r="CQ356" s="66"/>
      <c r="CR356" s="66"/>
      <c r="CS356" s="66"/>
      <c r="CT356" s="66"/>
      <c r="CU356" s="49"/>
      <c r="CV356" s="49"/>
      <c r="CW356" s="49"/>
      <c r="CX356" s="49"/>
      <c r="CY356" s="49"/>
      <c r="CZ356" s="49"/>
      <c r="DA356" s="49"/>
      <c r="DB356" s="49"/>
      <c r="DC356" s="56"/>
      <c r="DD356" s="57"/>
      <c r="DE356" s="57"/>
      <c r="DF356" s="57"/>
      <c r="DG356" s="57"/>
      <c r="DH356" s="57"/>
      <c r="DI356" s="57"/>
      <c r="DJ356" s="58"/>
      <c r="DK356" s="54"/>
      <c r="DL356" s="56"/>
      <c r="DM356" s="49"/>
      <c r="DN356" s="49"/>
      <c r="DO356" s="49"/>
      <c r="DP356" s="56"/>
      <c r="DQ356" s="56"/>
      <c r="DR356" s="49"/>
      <c r="DS356" s="49"/>
      <c r="DT356" s="49"/>
      <c r="DU356" s="49"/>
      <c r="DV356" s="49"/>
      <c r="DW356" s="49"/>
      <c r="DX356" s="49"/>
      <c r="DY356" s="49"/>
      <c r="DZ356" s="49"/>
      <c r="EA356" s="49"/>
      <c r="EB356" s="49"/>
      <c r="EC356" s="49"/>
      <c r="ED356" s="81"/>
      <c r="EE356" s="81"/>
      <c r="EF356" s="81"/>
      <c r="EG356" s="81"/>
      <c r="EH356" s="81"/>
      <c r="EI356" s="81"/>
      <c r="EJ356" s="81"/>
      <c r="EK356" s="81"/>
      <c r="EL356" s="81"/>
      <c r="EM356" s="81"/>
      <c r="EN356" s="81"/>
      <c r="EO356" s="81"/>
      <c r="EP356" s="81"/>
      <c r="EQ356" s="81"/>
      <c r="ER356" s="81"/>
      <c r="ES356" s="81"/>
      <c r="ET356" s="81"/>
      <c r="EU356" s="81"/>
      <c r="EV356" s="81"/>
      <c r="EW356" s="81"/>
      <c r="EX356" s="81"/>
      <c r="EY356" s="81"/>
      <c r="EZ356" s="81"/>
      <c r="FA356" s="81"/>
      <c r="FB356" s="81"/>
      <c r="FC356" s="81"/>
      <c r="FD356" s="81"/>
      <c r="FE356" s="81"/>
      <c r="FF356" s="81"/>
      <c r="FG356" s="81"/>
      <c r="FH356" s="81"/>
    </row>
    <row r="357" spans="19:164">
      <c r="S357" s="82"/>
      <c r="T357" s="83"/>
      <c r="U357" s="84"/>
      <c r="V357" s="83"/>
      <c r="W357" s="84"/>
      <c r="X357" s="83"/>
      <c r="Y357" s="84"/>
      <c r="Z357" s="85"/>
      <c r="AA357" s="85"/>
      <c r="AB357" s="85"/>
      <c r="AC357" s="8"/>
      <c r="AD357" s="18"/>
      <c r="AE357" s="18"/>
      <c r="AF357" s="18"/>
      <c r="AG357" s="18"/>
      <c r="AH357" s="18"/>
      <c r="AI357" s="18"/>
      <c r="AJ357" s="18"/>
      <c r="AK357" s="18"/>
      <c r="AL357" s="18"/>
      <c r="AM357" s="34"/>
      <c r="AN357" s="34"/>
      <c r="AO357" s="34"/>
      <c r="AP357" s="19"/>
      <c r="AQ357" s="19"/>
      <c r="AR357" s="19"/>
      <c r="AS357" s="48"/>
      <c r="BN357" s="49"/>
      <c r="BO357" s="49"/>
      <c r="BP357" s="49"/>
      <c r="BQ357" s="50"/>
      <c r="BR357" s="50"/>
      <c r="BS357" s="50"/>
      <c r="BT357" s="50"/>
      <c r="BU357" s="50"/>
      <c r="BV357" s="50"/>
      <c r="BW357" s="50"/>
      <c r="BX357" s="51"/>
      <c r="BY357" s="50"/>
      <c r="BZ357" s="50"/>
      <c r="CA357" s="54"/>
      <c r="CB357" s="54"/>
      <c r="CC357" s="54"/>
      <c r="CD357" s="54"/>
      <c r="CE357" s="54"/>
      <c r="CF357" s="54"/>
      <c r="CG357" s="54"/>
      <c r="CH357" s="51"/>
      <c r="CI357" s="50"/>
      <c r="CJ357" s="50"/>
      <c r="CK357" s="49"/>
      <c r="CL357" s="49"/>
      <c r="CM357" s="49"/>
      <c r="CN357" s="66"/>
      <c r="CO357" s="66"/>
      <c r="CP357" s="66"/>
      <c r="CQ357" s="66"/>
      <c r="CR357" s="66"/>
      <c r="CS357" s="66"/>
      <c r="CT357" s="66"/>
      <c r="CU357" s="49"/>
      <c r="CV357" s="49"/>
      <c r="CW357" s="49"/>
      <c r="CX357" s="49"/>
      <c r="CY357" s="49"/>
      <c r="CZ357" s="49"/>
      <c r="DA357" s="49"/>
      <c r="DB357" s="49"/>
      <c r="DC357" s="56"/>
      <c r="DD357" s="57"/>
      <c r="DE357" s="57"/>
      <c r="DF357" s="57"/>
      <c r="DG357" s="57"/>
      <c r="DH357" s="57"/>
      <c r="DI357" s="57"/>
      <c r="DJ357" s="58"/>
      <c r="DK357" s="54"/>
      <c r="DL357" s="56"/>
      <c r="DM357" s="49"/>
      <c r="DN357" s="49"/>
      <c r="DO357" s="49"/>
      <c r="DP357" s="56"/>
      <c r="DQ357" s="56"/>
      <c r="DR357" s="49"/>
      <c r="DS357" s="49"/>
      <c r="DT357" s="49"/>
      <c r="DU357" s="49"/>
      <c r="DV357" s="49"/>
      <c r="DW357" s="49"/>
      <c r="DX357" s="49"/>
      <c r="DY357" s="49"/>
      <c r="DZ357" s="49"/>
      <c r="EA357" s="49"/>
      <c r="EB357" s="49"/>
      <c r="EC357" s="49"/>
      <c r="ED357" s="81"/>
      <c r="EE357" s="81"/>
      <c r="EF357" s="81"/>
      <c r="EG357" s="81"/>
      <c r="EH357" s="81"/>
      <c r="EI357" s="81"/>
      <c r="EJ357" s="81"/>
      <c r="EK357" s="81"/>
      <c r="EL357" s="81"/>
      <c r="EM357" s="81"/>
      <c r="EN357" s="81"/>
      <c r="EO357" s="81"/>
      <c r="EP357" s="81"/>
      <c r="EQ357" s="81"/>
      <c r="ER357" s="81"/>
      <c r="ES357" s="81"/>
      <c r="ET357" s="81"/>
      <c r="EU357" s="81"/>
      <c r="EV357" s="81"/>
      <c r="EW357" s="81"/>
      <c r="EX357" s="81"/>
      <c r="EY357" s="81"/>
      <c r="EZ357" s="81"/>
      <c r="FA357" s="81"/>
      <c r="FB357" s="81"/>
      <c r="FC357" s="81"/>
      <c r="FD357" s="81"/>
      <c r="FE357" s="81"/>
      <c r="FF357" s="81"/>
      <c r="FG357" s="81"/>
      <c r="FH357" s="81"/>
    </row>
    <row r="358" spans="19:164">
      <c r="S358" s="82"/>
      <c r="T358" s="83"/>
      <c r="U358" s="84"/>
      <c r="V358" s="83"/>
      <c r="W358" s="84"/>
      <c r="X358" s="83"/>
      <c r="Y358" s="84"/>
      <c r="Z358" s="85"/>
      <c r="AA358" s="85"/>
      <c r="AB358" s="85"/>
      <c r="AC358" s="8"/>
      <c r="AD358" s="18"/>
      <c r="AE358" s="18"/>
      <c r="AF358" s="18"/>
      <c r="AG358" s="18"/>
      <c r="AH358" s="18"/>
      <c r="AI358" s="18"/>
      <c r="AJ358" s="18"/>
      <c r="AK358" s="18"/>
      <c r="AL358" s="18"/>
      <c r="AM358" s="34"/>
      <c r="AN358" s="34"/>
      <c r="AO358" s="34"/>
      <c r="AP358" s="19"/>
      <c r="AQ358" s="19"/>
      <c r="AR358" s="19"/>
      <c r="AS358" s="48"/>
      <c r="BN358" s="49"/>
      <c r="BO358" s="49"/>
      <c r="BP358" s="49"/>
      <c r="BQ358" s="50"/>
      <c r="BR358" s="50"/>
      <c r="BS358" s="50"/>
      <c r="BT358" s="50"/>
      <c r="BU358" s="50"/>
      <c r="BV358" s="50"/>
      <c r="BW358" s="50"/>
      <c r="BX358" s="51"/>
      <c r="BY358" s="50"/>
      <c r="BZ358" s="50"/>
      <c r="CA358" s="54"/>
      <c r="CB358" s="54"/>
      <c r="CC358" s="54"/>
      <c r="CD358" s="54"/>
      <c r="CE358" s="54"/>
      <c r="CF358" s="54"/>
      <c r="CG358" s="54"/>
      <c r="CH358" s="51"/>
      <c r="CI358" s="50"/>
      <c r="CJ358" s="50"/>
      <c r="CK358" s="49"/>
      <c r="CL358" s="49"/>
      <c r="CM358" s="49"/>
      <c r="CN358" s="66"/>
      <c r="CO358" s="66"/>
      <c r="CP358" s="66"/>
      <c r="CQ358" s="66"/>
      <c r="CR358" s="66"/>
      <c r="CS358" s="66"/>
      <c r="CT358" s="66"/>
      <c r="CU358" s="49"/>
      <c r="CV358" s="49"/>
      <c r="CW358" s="49"/>
      <c r="CX358" s="49"/>
      <c r="CY358" s="49"/>
      <c r="CZ358" s="49"/>
      <c r="DA358" s="49"/>
      <c r="DB358" s="49"/>
      <c r="DC358" s="56"/>
      <c r="DD358" s="57"/>
      <c r="DE358" s="57"/>
      <c r="DF358" s="57"/>
      <c r="DG358" s="57"/>
      <c r="DH358" s="57"/>
      <c r="DI358" s="57"/>
      <c r="DJ358" s="58"/>
      <c r="DK358" s="54"/>
      <c r="DL358" s="56"/>
      <c r="DM358" s="49"/>
      <c r="DN358" s="49"/>
      <c r="DO358" s="49"/>
      <c r="DP358" s="56"/>
      <c r="DQ358" s="56"/>
      <c r="DR358" s="49"/>
      <c r="DS358" s="49"/>
      <c r="DT358" s="49"/>
      <c r="DU358" s="49"/>
      <c r="DV358" s="49"/>
      <c r="DW358" s="49"/>
      <c r="DX358" s="49"/>
      <c r="DY358" s="49"/>
      <c r="DZ358" s="49"/>
      <c r="EA358" s="49"/>
      <c r="EB358" s="49"/>
      <c r="EC358" s="49"/>
      <c r="ED358" s="81"/>
      <c r="EE358" s="81"/>
      <c r="EF358" s="81"/>
      <c r="EG358" s="81"/>
      <c r="EH358" s="81"/>
      <c r="EI358" s="81"/>
      <c r="EJ358" s="81"/>
      <c r="EK358" s="81"/>
      <c r="EL358" s="81"/>
      <c r="EM358" s="81"/>
      <c r="EN358" s="81"/>
      <c r="EO358" s="81"/>
      <c r="EP358" s="81"/>
      <c r="EQ358" s="81"/>
      <c r="ER358" s="81"/>
      <c r="ES358" s="81"/>
      <c r="ET358" s="81"/>
      <c r="EU358" s="81"/>
      <c r="EV358" s="81"/>
      <c r="EW358" s="81"/>
      <c r="EX358" s="81"/>
      <c r="EY358" s="81"/>
      <c r="EZ358" s="81"/>
      <c r="FA358" s="81"/>
      <c r="FB358" s="81"/>
      <c r="FC358" s="81"/>
      <c r="FD358" s="81"/>
      <c r="FE358" s="81"/>
      <c r="FF358" s="81"/>
      <c r="FG358" s="81"/>
      <c r="FH358" s="81"/>
    </row>
    <row r="359" spans="19:164">
      <c r="S359" s="82"/>
      <c r="T359" s="83"/>
      <c r="U359" s="84"/>
      <c r="V359" s="83"/>
      <c r="W359" s="84"/>
      <c r="X359" s="83"/>
      <c r="Y359" s="84"/>
      <c r="Z359" s="85"/>
      <c r="AA359" s="85"/>
      <c r="AB359" s="85"/>
      <c r="AC359" s="8"/>
      <c r="AD359" s="18"/>
      <c r="AE359" s="18"/>
      <c r="AF359" s="18"/>
      <c r="AG359" s="18"/>
      <c r="AH359" s="18"/>
      <c r="AI359" s="18"/>
      <c r="AJ359" s="18"/>
      <c r="AK359" s="18"/>
      <c r="AL359" s="18"/>
      <c r="AM359" s="34"/>
      <c r="AN359" s="34"/>
      <c r="AO359" s="34"/>
      <c r="AP359" s="19"/>
      <c r="AQ359" s="19"/>
      <c r="AR359" s="19"/>
      <c r="AS359" s="48"/>
      <c r="BN359" s="49"/>
      <c r="BO359" s="49"/>
      <c r="BP359" s="49"/>
      <c r="BQ359" s="50"/>
      <c r="BR359" s="50"/>
      <c r="BS359" s="50"/>
      <c r="BT359" s="50"/>
      <c r="BU359" s="50"/>
      <c r="BV359" s="50"/>
      <c r="BW359" s="50"/>
      <c r="BX359" s="51"/>
      <c r="BY359" s="50"/>
      <c r="BZ359" s="50"/>
      <c r="CA359" s="54"/>
      <c r="CB359" s="54"/>
      <c r="CC359" s="54"/>
      <c r="CD359" s="54"/>
      <c r="CE359" s="54"/>
      <c r="CF359" s="54"/>
      <c r="CG359" s="54"/>
      <c r="CH359" s="51"/>
      <c r="CI359" s="50"/>
      <c r="CJ359" s="50"/>
      <c r="CK359" s="49"/>
      <c r="CL359" s="49"/>
      <c r="CM359" s="49"/>
      <c r="CN359" s="66"/>
      <c r="CO359" s="66"/>
      <c r="CP359" s="66"/>
      <c r="CQ359" s="66"/>
      <c r="CR359" s="66"/>
      <c r="CS359" s="66"/>
      <c r="CT359" s="66"/>
      <c r="CU359" s="49"/>
      <c r="CV359" s="49"/>
      <c r="CW359" s="49"/>
      <c r="CX359" s="49"/>
      <c r="CY359" s="49"/>
      <c r="CZ359" s="49"/>
      <c r="DA359" s="49"/>
      <c r="DB359" s="49"/>
      <c r="DC359" s="56"/>
      <c r="DD359" s="57"/>
      <c r="DE359" s="57"/>
      <c r="DF359" s="57"/>
      <c r="DG359" s="57"/>
      <c r="DH359" s="57"/>
      <c r="DI359" s="57"/>
      <c r="DJ359" s="58"/>
      <c r="DK359" s="54"/>
      <c r="DL359" s="56"/>
      <c r="DM359" s="49"/>
      <c r="DN359" s="49"/>
      <c r="DO359" s="49"/>
      <c r="DP359" s="56"/>
      <c r="DQ359" s="56"/>
      <c r="DR359" s="49"/>
      <c r="DS359" s="49"/>
      <c r="DT359" s="49"/>
      <c r="DU359" s="49"/>
      <c r="DV359" s="49"/>
      <c r="DW359" s="49"/>
      <c r="DX359" s="49"/>
      <c r="DY359" s="49"/>
      <c r="DZ359" s="49"/>
      <c r="EA359" s="49"/>
      <c r="EB359" s="49"/>
      <c r="EC359" s="49"/>
      <c r="ED359" s="81"/>
      <c r="EE359" s="81"/>
      <c r="EF359" s="81"/>
      <c r="EG359" s="81"/>
      <c r="EH359" s="81"/>
      <c r="EI359" s="81"/>
      <c r="EJ359" s="81"/>
      <c r="EK359" s="81"/>
      <c r="EL359" s="81"/>
      <c r="EM359" s="81"/>
      <c r="EN359" s="81"/>
      <c r="EO359" s="81"/>
      <c r="EP359" s="81"/>
      <c r="EQ359" s="81"/>
      <c r="ER359" s="81"/>
      <c r="ES359" s="81"/>
      <c r="ET359" s="81"/>
      <c r="EU359" s="81"/>
      <c r="EV359" s="81"/>
      <c r="EW359" s="81"/>
      <c r="EX359" s="81"/>
      <c r="EY359" s="81"/>
      <c r="EZ359" s="81"/>
      <c r="FA359" s="81"/>
      <c r="FB359" s="81"/>
      <c r="FC359" s="81"/>
      <c r="FD359" s="81"/>
      <c r="FE359" s="81"/>
      <c r="FF359" s="81"/>
      <c r="FG359" s="81"/>
      <c r="FH359" s="81"/>
    </row>
    <row r="360" spans="19:164">
      <c r="S360" s="82"/>
      <c r="T360" s="83"/>
      <c r="U360" s="84"/>
      <c r="V360" s="83"/>
      <c r="W360" s="84"/>
      <c r="X360" s="83"/>
      <c r="Y360" s="84"/>
      <c r="Z360" s="85"/>
      <c r="AA360" s="85"/>
      <c r="AB360" s="85"/>
      <c r="AC360" s="8"/>
      <c r="AD360" s="18"/>
      <c r="AE360" s="18"/>
      <c r="AF360" s="18"/>
      <c r="AG360" s="18"/>
      <c r="AH360" s="18"/>
      <c r="AI360" s="18"/>
      <c r="AJ360" s="18"/>
      <c r="AK360" s="18"/>
      <c r="AL360" s="18"/>
      <c r="AM360" s="34"/>
      <c r="AN360" s="34"/>
      <c r="AO360" s="34"/>
      <c r="AP360" s="19"/>
      <c r="AQ360" s="19"/>
      <c r="AR360" s="19"/>
      <c r="AS360" s="48"/>
      <c r="BN360" s="49"/>
      <c r="BO360" s="49"/>
      <c r="BP360" s="49"/>
      <c r="BQ360" s="50"/>
      <c r="BR360" s="50"/>
      <c r="BS360" s="50"/>
      <c r="BT360" s="50"/>
      <c r="BU360" s="50"/>
      <c r="BV360" s="50"/>
      <c r="BW360" s="50"/>
      <c r="BX360" s="51"/>
      <c r="BY360" s="50"/>
      <c r="BZ360" s="50"/>
      <c r="CA360" s="54"/>
      <c r="CB360" s="54"/>
      <c r="CC360" s="54"/>
      <c r="CD360" s="54"/>
      <c r="CE360" s="54"/>
      <c r="CF360" s="54"/>
      <c r="CG360" s="54"/>
      <c r="CH360" s="51"/>
      <c r="CI360" s="50"/>
      <c r="CJ360" s="50"/>
      <c r="CK360" s="49"/>
      <c r="CL360" s="49"/>
      <c r="CM360" s="49"/>
      <c r="CN360" s="66"/>
      <c r="CO360" s="66"/>
      <c r="CP360" s="66"/>
      <c r="CQ360" s="66"/>
      <c r="CR360" s="66"/>
      <c r="CS360" s="66"/>
      <c r="CT360" s="66"/>
      <c r="CU360" s="49"/>
      <c r="CV360" s="49"/>
      <c r="CW360" s="49"/>
      <c r="CX360" s="49"/>
      <c r="CY360" s="49"/>
      <c r="CZ360" s="49"/>
      <c r="DA360" s="49"/>
      <c r="DB360" s="49"/>
      <c r="DC360" s="56"/>
      <c r="DD360" s="57"/>
      <c r="DE360" s="57"/>
      <c r="DF360" s="57"/>
      <c r="DG360" s="57"/>
      <c r="DH360" s="57"/>
      <c r="DI360" s="57"/>
      <c r="DJ360" s="58"/>
      <c r="DK360" s="54"/>
      <c r="DL360" s="56"/>
      <c r="DM360" s="49"/>
      <c r="DN360" s="49"/>
      <c r="DO360" s="49"/>
      <c r="DP360" s="56"/>
      <c r="DQ360" s="56"/>
      <c r="DR360" s="49"/>
      <c r="DS360" s="49"/>
      <c r="DT360" s="49"/>
      <c r="DU360" s="49"/>
      <c r="DV360" s="49"/>
      <c r="DW360" s="49"/>
      <c r="DX360" s="49"/>
      <c r="DY360" s="49"/>
      <c r="DZ360" s="49"/>
      <c r="EA360" s="49"/>
      <c r="EB360" s="49"/>
      <c r="EC360" s="49"/>
      <c r="ED360" s="81"/>
      <c r="EE360" s="81"/>
      <c r="EF360" s="81"/>
      <c r="EG360" s="81"/>
      <c r="EH360" s="81"/>
      <c r="EI360" s="81"/>
      <c r="EJ360" s="81"/>
      <c r="EK360" s="81"/>
      <c r="EL360" s="81"/>
      <c r="EM360" s="81"/>
      <c r="EN360" s="81"/>
      <c r="EO360" s="81"/>
      <c r="EP360" s="81"/>
      <c r="EQ360" s="81"/>
      <c r="ER360" s="81"/>
      <c r="ES360" s="81"/>
      <c r="ET360" s="81"/>
      <c r="EU360" s="81"/>
      <c r="EV360" s="81"/>
      <c r="EW360" s="81"/>
      <c r="EX360" s="81"/>
      <c r="EY360" s="81"/>
      <c r="EZ360" s="81"/>
      <c r="FA360" s="81"/>
      <c r="FB360" s="81"/>
      <c r="FC360" s="81"/>
      <c r="FD360" s="81"/>
      <c r="FE360" s="81"/>
      <c r="FF360" s="81"/>
      <c r="FG360" s="81"/>
      <c r="FH360" s="81"/>
    </row>
    <row r="361" spans="19:164">
      <c r="S361" s="82"/>
      <c r="T361" s="83"/>
      <c r="U361" s="84"/>
      <c r="V361" s="83"/>
      <c r="W361" s="84"/>
      <c r="X361" s="83"/>
      <c r="Y361" s="84"/>
      <c r="Z361" s="85"/>
      <c r="AA361" s="85"/>
      <c r="AB361" s="85"/>
      <c r="AC361" s="8"/>
      <c r="AD361" s="18"/>
      <c r="AE361" s="18"/>
      <c r="AF361" s="18"/>
      <c r="AG361" s="18"/>
      <c r="AH361" s="18"/>
      <c r="AI361" s="18"/>
      <c r="AJ361" s="18"/>
      <c r="AK361" s="18"/>
      <c r="AL361" s="18"/>
      <c r="AM361" s="34"/>
      <c r="AN361" s="34"/>
      <c r="AO361" s="34"/>
      <c r="AP361" s="19"/>
      <c r="AQ361" s="19"/>
      <c r="AR361" s="19"/>
      <c r="AS361" s="48"/>
      <c r="BN361" s="49"/>
      <c r="BO361" s="49"/>
      <c r="BP361" s="49"/>
      <c r="BQ361" s="50"/>
      <c r="BR361" s="50"/>
      <c r="BS361" s="50"/>
      <c r="BT361" s="50"/>
      <c r="BU361" s="50"/>
      <c r="BV361" s="50"/>
      <c r="BW361" s="50"/>
      <c r="BX361" s="51"/>
      <c r="BY361" s="50"/>
      <c r="BZ361" s="50"/>
      <c r="CA361" s="54"/>
      <c r="CB361" s="54"/>
      <c r="CC361" s="54"/>
      <c r="CD361" s="54"/>
      <c r="CE361" s="54"/>
      <c r="CF361" s="54"/>
      <c r="CG361" s="54"/>
      <c r="CH361" s="51"/>
      <c r="CI361" s="50"/>
      <c r="CJ361" s="50"/>
      <c r="CK361" s="49"/>
      <c r="CL361" s="49"/>
      <c r="CM361" s="49"/>
      <c r="CN361" s="66"/>
      <c r="CO361" s="66"/>
      <c r="CP361" s="66"/>
      <c r="CQ361" s="66"/>
      <c r="CR361" s="66"/>
      <c r="CS361" s="66"/>
      <c r="CT361" s="66"/>
      <c r="CU361" s="49"/>
      <c r="CV361" s="49"/>
      <c r="CW361" s="49"/>
      <c r="CX361" s="49"/>
      <c r="CY361" s="49"/>
      <c r="CZ361" s="49"/>
      <c r="DA361" s="49"/>
      <c r="DB361" s="49"/>
      <c r="DC361" s="56"/>
      <c r="DD361" s="57"/>
      <c r="DE361" s="57"/>
      <c r="DF361" s="57"/>
      <c r="DG361" s="57"/>
      <c r="DH361" s="57"/>
      <c r="DI361" s="57"/>
      <c r="DJ361" s="58"/>
      <c r="DK361" s="54"/>
      <c r="DL361" s="56"/>
      <c r="DM361" s="49"/>
      <c r="DN361" s="49"/>
      <c r="DO361" s="49"/>
      <c r="DP361" s="56"/>
      <c r="DQ361" s="56"/>
      <c r="DR361" s="49"/>
      <c r="DS361" s="49"/>
      <c r="DT361" s="49"/>
      <c r="DU361" s="49"/>
      <c r="DV361" s="49"/>
      <c r="DW361" s="49"/>
      <c r="DX361" s="49"/>
      <c r="DY361" s="49"/>
      <c r="DZ361" s="49"/>
      <c r="EA361" s="49"/>
      <c r="EB361" s="49"/>
      <c r="EC361" s="49"/>
      <c r="ED361" s="81"/>
      <c r="EE361" s="81"/>
      <c r="EF361" s="81"/>
      <c r="EG361" s="81"/>
      <c r="EH361" s="81"/>
      <c r="EI361" s="81"/>
      <c r="EJ361" s="81"/>
      <c r="EK361" s="81"/>
      <c r="EL361" s="81"/>
      <c r="EM361" s="81"/>
      <c r="EN361" s="81"/>
      <c r="EO361" s="81"/>
      <c r="EP361" s="81"/>
      <c r="EQ361" s="81"/>
      <c r="ER361" s="81"/>
      <c r="ES361" s="81"/>
      <c r="ET361" s="81"/>
      <c r="EU361" s="81"/>
      <c r="EV361" s="81"/>
      <c r="EW361" s="81"/>
      <c r="EX361" s="81"/>
      <c r="EY361" s="81"/>
      <c r="EZ361" s="81"/>
      <c r="FA361" s="81"/>
      <c r="FB361" s="81"/>
      <c r="FC361" s="81"/>
      <c r="FD361" s="81"/>
      <c r="FE361" s="81"/>
      <c r="FF361" s="81"/>
      <c r="FG361" s="81"/>
      <c r="FH361" s="81"/>
    </row>
    <row r="362" spans="19:164">
      <c r="S362" s="82"/>
      <c r="T362" s="83"/>
      <c r="U362" s="84"/>
      <c r="V362" s="83"/>
      <c r="W362" s="84"/>
      <c r="X362" s="83"/>
      <c r="Y362" s="84"/>
      <c r="Z362" s="85"/>
      <c r="AA362" s="85"/>
      <c r="AB362" s="85"/>
      <c r="AC362" s="8"/>
      <c r="AD362" s="18"/>
      <c r="AE362" s="18"/>
      <c r="AF362" s="18"/>
      <c r="AG362" s="18"/>
      <c r="AH362" s="18"/>
      <c r="AI362" s="18"/>
      <c r="AJ362" s="18"/>
      <c r="AK362" s="18"/>
      <c r="AL362" s="18"/>
      <c r="AM362" s="34"/>
      <c r="AN362" s="34"/>
      <c r="AO362" s="34"/>
      <c r="AP362" s="19"/>
      <c r="AQ362" s="19"/>
      <c r="AR362" s="19"/>
      <c r="AS362" s="48"/>
      <c r="BN362" s="49"/>
      <c r="BO362" s="49"/>
      <c r="BP362" s="49"/>
      <c r="BQ362" s="50"/>
      <c r="BR362" s="50"/>
      <c r="BS362" s="50"/>
      <c r="BT362" s="50"/>
      <c r="BU362" s="50"/>
      <c r="BV362" s="50"/>
      <c r="BW362" s="50"/>
      <c r="BX362" s="51"/>
      <c r="BY362" s="50"/>
      <c r="BZ362" s="50"/>
      <c r="CA362" s="54"/>
      <c r="CB362" s="54"/>
      <c r="CC362" s="54"/>
      <c r="CD362" s="54"/>
      <c r="CE362" s="54"/>
      <c r="CF362" s="54"/>
      <c r="CG362" s="54"/>
      <c r="CH362" s="51"/>
      <c r="CI362" s="50"/>
      <c r="CJ362" s="50"/>
      <c r="CK362" s="49"/>
      <c r="CL362" s="49"/>
      <c r="CM362" s="49"/>
      <c r="CN362" s="66"/>
      <c r="CO362" s="66"/>
      <c r="CP362" s="66"/>
      <c r="CQ362" s="66"/>
      <c r="CR362" s="66"/>
      <c r="CS362" s="66"/>
      <c r="CT362" s="66"/>
      <c r="CU362" s="49"/>
      <c r="CV362" s="49"/>
      <c r="CW362" s="49"/>
      <c r="CX362" s="49"/>
      <c r="CY362" s="49"/>
      <c r="CZ362" s="49"/>
      <c r="DA362" s="49"/>
      <c r="DB362" s="49"/>
      <c r="DC362" s="56"/>
      <c r="DD362" s="57"/>
      <c r="DE362" s="57"/>
      <c r="DF362" s="57"/>
      <c r="DG362" s="57"/>
      <c r="DH362" s="57"/>
      <c r="DI362" s="57"/>
      <c r="DJ362" s="58"/>
      <c r="DK362" s="54"/>
      <c r="DL362" s="56"/>
      <c r="DM362" s="49"/>
      <c r="DN362" s="49"/>
      <c r="DO362" s="49"/>
      <c r="DP362" s="56"/>
      <c r="DQ362" s="56"/>
      <c r="DR362" s="49"/>
      <c r="DS362" s="49"/>
      <c r="DT362" s="49"/>
      <c r="DU362" s="49"/>
      <c r="DV362" s="49"/>
      <c r="DW362" s="49"/>
      <c r="DX362" s="49"/>
      <c r="DY362" s="49"/>
      <c r="DZ362" s="49"/>
      <c r="EA362" s="49"/>
      <c r="EB362" s="49"/>
      <c r="EC362" s="49"/>
      <c r="ED362" s="81"/>
      <c r="EE362" s="81"/>
      <c r="EF362" s="81"/>
      <c r="EG362" s="81"/>
      <c r="EH362" s="81"/>
      <c r="EI362" s="81"/>
      <c r="EJ362" s="81"/>
      <c r="EK362" s="81"/>
      <c r="EL362" s="81"/>
      <c r="EM362" s="81"/>
      <c r="EN362" s="81"/>
      <c r="EO362" s="81"/>
      <c r="EP362" s="81"/>
      <c r="EQ362" s="81"/>
      <c r="ER362" s="81"/>
      <c r="ES362" s="81"/>
      <c r="ET362" s="81"/>
      <c r="EU362" s="81"/>
      <c r="EV362" s="81"/>
      <c r="EW362" s="81"/>
      <c r="EX362" s="81"/>
      <c r="EY362" s="81"/>
      <c r="EZ362" s="81"/>
      <c r="FA362" s="81"/>
      <c r="FB362" s="81"/>
      <c r="FC362" s="81"/>
      <c r="FD362" s="81"/>
      <c r="FE362" s="81"/>
      <c r="FF362" s="81"/>
      <c r="FG362" s="81"/>
      <c r="FH362" s="81"/>
    </row>
    <row r="363" spans="19:164">
      <c r="S363" s="82"/>
      <c r="T363" s="83"/>
      <c r="U363" s="84"/>
      <c r="V363" s="83"/>
      <c r="W363" s="84"/>
      <c r="X363" s="83"/>
      <c r="Y363" s="84"/>
      <c r="Z363" s="85"/>
      <c r="AA363" s="85"/>
      <c r="AB363" s="85"/>
      <c r="AC363" s="8"/>
      <c r="AD363" s="18"/>
      <c r="AE363" s="18"/>
      <c r="AF363" s="18"/>
      <c r="AG363" s="18"/>
      <c r="AH363" s="18"/>
      <c r="AI363" s="18"/>
      <c r="AJ363" s="18"/>
      <c r="AK363" s="18"/>
      <c r="AL363" s="18"/>
      <c r="AM363" s="34"/>
      <c r="AN363" s="34"/>
      <c r="AO363" s="34"/>
      <c r="AP363" s="19"/>
      <c r="AQ363" s="19"/>
      <c r="AR363" s="19"/>
      <c r="AS363" s="48"/>
      <c r="BN363" s="49"/>
      <c r="BO363" s="49"/>
      <c r="BP363" s="49"/>
      <c r="BQ363" s="50"/>
      <c r="BR363" s="50"/>
      <c r="BS363" s="50"/>
      <c r="BT363" s="50"/>
      <c r="BU363" s="50"/>
      <c r="BV363" s="50"/>
      <c r="BW363" s="50"/>
      <c r="BX363" s="51"/>
      <c r="BY363" s="50"/>
      <c r="BZ363" s="50"/>
      <c r="CA363" s="54"/>
      <c r="CB363" s="54"/>
      <c r="CC363" s="54"/>
      <c r="CD363" s="54"/>
      <c r="CE363" s="54"/>
      <c r="CF363" s="54"/>
      <c r="CG363" s="54"/>
      <c r="CH363" s="51"/>
      <c r="CI363" s="50"/>
      <c r="CJ363" s="50"/>
      <c r="CK363" s="49"/>
      <c r="CL363" s="49"/>
      <c r="CM363" s="49"/>
      <c r="CN363" s="66"/>
      <c r="CO363" s="66"/>
      <c r="CP363" s="66"/>
      <c r="CQ363" s="66"/>
      <c r="CR363" s="66"/>
      <c r="CS363" s="66"/>
      <c r="CT363" s="66"/>
      <c r="CU363" s="49"/>
      <c r="CV363" s="49"/>
      <c r="CW363" s="49"/>
      <c r="CX363" s="49"/>
      <c r="CY363" s="49"/>
      <c r="CZ363" s="49"/>
      <c r="DA363" s="49"/>
      <c r="DB363" s="49"/>
      <c r="DC363" s="56"/>
      <c r="DD363" s="57"/>
      <c r="DE363" s="57"/>
      <c r="DF363" s="57"/>
      <c r="DG363" s="57"/>
      <c r="DH363" s="57"/>
      <c r="DI363" s="57"/>
      <c r="DJ363" s="58"/>
      <c r="DK363" s="54"/>
      <c r="DL363" s="56"/>
      <c r="DM363" s="49"/>
      <c r="DN363" s="49"/>
      <c r="DO363" s="49"/>
      <c r="DP363" s="56"/>
      <c r="DQ363" s="56"/>
      <c r="DR363" s="49"/>
      <c r="DS363" s="49"/>
      <c r="DT363" s="49"/>
      <c r="DU363" s="49"/>
      <c r="DV363" s="49"/>
      <c r="DW363" s="49"/>
      <c r="DX363" s="49"/>
      <c r="DY363" s="49"/>
      <c r="DZ363" s="49"/>
      <c r="EA363" s="49"/>
      <c r="EB363" s="49"/>
      <c r="EC363" s="49"/>
      <c r="ED363" s="81"/>
      <c r="EE363" s="81"/>
      <c r="EF363" s="81"/>
      <c r="EG363" s="81"/>
      <c r="EH363" s="81"/>
      <c r="EI363" s="81"/>
      <c r="EJ363" s="81"/>
      <c r="EK363" s="81"/>
      <c r="EL363" s="81"/>
      <c r="EM363" s="81"/>
      <c r="EN363" s="81"/>
      <c r="EO363" s="81"/>
      <c r="EP363" s="81"/>
      <c r="EQ363" s="81"/>
      <c r="ER363" s="81"/>
      <c r="ES363" s="81"/>
      <c r="ET363" s="81"/>
      <c r="EU363" s="81"/>
      <c r="EV363" s="81"/>
      <c r="EW363" s="81"/>
      <c r="EX363" s="81"/>
      <c r="EY363" s="81"/>
      <c r="EZ363" s="81"/>
      <c r="FA363" s="81"/>
      <c r="FB363" s="81"/>
      <c r="FC363" s="81"/>
      <c r="FD363" s="81"/>
      <c r="FE363" s="81"/>
      <c r="FF363" s="81"/>
      <c r="FG363" s="81"/>
      <c r="FH363" s="81"/>
    </row>
    <row r="364" spans="19:164">
      <c r="S364" s="82"/>
      <c r="T364" s="83"/>
      <c r="U364" s="84"/>
      <c r="V364" s="83"/>
      <c r="W364" s="84"/>
      <c r="X364" s="83"/>
      <c r="Y364" s="84"/>
      <c r="Z364" s="85"/>
      <c r="AA364" s="85"/>
      <c r="AB364" s="85"/>
      <c r="AC364" s="8"/>
      <c r="AD364" s="18"/>
      <c r="AE364" s="18"/>
      <c r="AF364" s="18"/>
      <c r="AG364" s="18"/>
      <c r="AH364" s="18"/>
      <c r="AI364" s="18"/>
      <c r="AJ364" s="18"/>
      <c r="AK364" s="18"/>
      <c r="AL364" s="18"/>
      <c r="AM364" s="34"/>
      <c r="AN364" s="34"/>
      <c r="AO364" s="34"/>
      <c r="AP364" s="19"/>
      <c r="AQ364" s="19"/>
      <c r="AR364" s="19"/>
      <c r="AS364" s="48"/>
      <c r="BN364" s="49"/>
      <c r="BO364" s="49"/>
      <c r="BP364" s="49"/>
      <c r="BQ364" s="50"/>
      <c r="BR364" s="50"/>
      <c r="BS364" s="50"/>
      <c r="BT364" s="50"/>
      <c r="BU364" s="50"/>
      <c r="BV364" s="50"/>
      <c r="BW364" s="50"/>
      <c r="BX364" s="51"/>
      <c r="BY364" s="50"/>
      <c r="BZ364" s="50"/>
      <c r="CA364" s="54"/>
      <c r="CB364" s="54"/>
      <c r="CC364" s="54"/>
      <c r="CD364" s="54"/>
      <c r="CE364" s="54"/>
      <c r="CF364" s="54"/>
      <c r="CG364" s="54"/>
      <c r="CH364" s="51"/>
      <c r="CI364" s="50"/>
      <c r="CJ364" s="50"/>
      <c r="CK364" s="49"/>
      <c r="CL364" s="49"/>
      <c r="CM364" s="49"/>
      <c r="CN364" s="66"/>
      <c r="CO364" s="66"/>
      <c r="CP364" s="66"/>
      <c r="CQ364" s="66"/>
      <c r="CR364" s="66"/>
      <c r="CS364" s="66"/>
      <c r="CT364" s="66"/>
      <c r="CU364" s="49"/>
      <c r="CV364" s="49"/>
      <c r="CW364" s="49"/>
      <c r="CX364" s="49"/>
      <c r="CY364" s="49"/>
      <c r="CZ364" s="49"/>
      <c r="DA364" s="49"/>
      <c r="DB364" s="49"/>
      <c r="DC364" s="56"/>
      <c r="DD364" s="57"/>
      <c r="DE364" s="57"/>
      <c r="DF364" s="57"/>
      <c r="DG364" s="57"/>
      <c r="DH364" s="57"/>
      <c r="DI364" s="57"/>
      <c r="DJ364" s="58"/>
      <c r="DK364" s="54"/>
      <c r="DL364" s="56"/>
      <c r="DM364" s="49"/>
      <c r="DN364" s="49"/>
      <c r="DO364" s="49"/>
      <c r="DP364" s="56"/>
      <c r="DQ364" s="56"/>
      <c r="DR364" s="49"/>
      <c r="DS364" s="49"/>
      <c r="DT364" s="49"/>
      <c r="DU364" s="49"/>
      <c r="DV364" s="49"/>
      <c r="DW364" s="49"/>
      <c r="DX364" s="49"/>
      <c r="DY364" s="49"/>
      <c r="DZ364" s="49"/>
      <c r="EA364" s="49"/>
      <c r="EB364" s="49"/>
      <c r="EC364" s="49"/>
      <c r="ED364" s="81"/>
      <c r="EE364" s="81"/>
      <c r="EF364" s="81"/>
      <c r="EG364" s="81"/>
      <c r="EH364" s="81"/>
      <c r="EI364" s="81"/>
      <c r="EJ364" s="81"/>
      <c r="EK364" s="81"/>
      <c r="EL364" s="81"/>
      <c r="EM364" s="81"/>
      <c r="EN364" s="81"/>
      <c r="EO364" s="81"/>
      <c r="EP364" s="81"/>
      <c r="EQ364" s="81"/>
      <c r="ER364" s="81"/>
      <c r="ES364" s="81"/>
      <c r="ET364" s="81"/>
      <c r="EU364" s="81"/>
      <c r="EV364" s="81"/>
      <c r="EW364" s="81"/>
      <c r="EX364" s="81"/>
      <c r="EY364" s="81"/>
      <c r="EZ364" s="81"/>
      <c r="FA364" s="81"/>
      <c r="FB364" s="81"/>
      <c r="FC364" s="81"/>
      <c r="FD364" s="81"/>
      <c r="FE364" s="81"/>
      <c r="FF364" s="81"/>
      <c r="FG364" s="81"/>
      <c r="FH364" s="81"/>
    </row>
    <row r="365" spans="19:164">
      <c r="S365" s="82"/>
      <c r="T365" s="83"/>
      <c r="U365" s="84"/>
      <c r="V365" s="83"/>
      <c r="W365" s="84"/>
      <c r="X365" s="83"/>
      <c r="Y365" s="84"/>
      <c r="Z365" s="85"/>
      <c r="AA365" s="85"/>
      <c r="AB365" s="85"/>
      <c r="AC365" s="8"/>
      <c r="AD365" s="18"/>
      <c r="AE365" s="18"/>
      <c r="AF365" s="18"/>
      <c r="AG365" s="18"/>
      <c r="AH365" s="18"/>
      <c r="AI365" s="18"/>
      <c r="AJ365" s="18"/>
      <c r="AK365" s="18"/>
      <c r="AL365" s="18"/>
      <c r="AM365" s="34"/>
      <c r="AN365" s="34"/>
      <c r="AO365" s="34"/>
      <c r="AP365" s="19"/>
      <c r="AQ365" s="19"/>
      <c r="AR365" s="19"/>
      <c r="AS365" s="48"/>
      <c r="BN365" s="49"/>
      <c r="BO365" s="49"/>
      <c r="BP365" s="49"/>
      <c r="BQ365" s="50"/>
      <c r="BR365" s="50"/>
      <c r="BS365" s="50"/>
      <c r="BT365" s="50"/>
      <c r="BU365" s="50"/>
      <c r="BV365" s="50"/>
      <c r="BW365" s="50"/>
      <c r="BX365" s="51"/>
      <c r="BY365" s="50"/>
      <c r="BZ365" s="50"/>
      <c r="CA365" s="54"/>
      <c r="CB365" s="54"/>
      <c r="CC365" s="54"/>
      <c r="CD365" s="54"/>
      <c r="CE365" s="54"/>
      <c r="CF365" s="54"/>
      <c r="CG365" s="54"/>
      <c r="CH365" s="51"/>
      <c r="CI365" s="50"/>
      <c r="CJ365" s="50"/>
      <c r="CK365" s="49"/>
      <c r="CL365" s="49"/>
      <c r="CM365" s="49"/>
      <c r="CN365" s="66"/>
      <c r="CO365" s="66"/>
      <c r="CP365" s="66"/>
      <c r="CQ365" s="66"/>
      <c r="CR365" s="66"/>
      <c r="CS365" s="66"/>
      <c r="CT365" s="66"/>
      <c r="CU365" s="49"/>
      <c r="CV365" s="49"/>
      <c r="CW365" s="49"/>
      <c r="CX365" s="49"/>
      <c r="CY365" s="49"/>
      <c r="CZ365" s="49"/>
      <c r="DA365" s="49"/>
      <c r="DB365" s="49"/>
      <c r="DC365" s="56"/>
      <c r="DD365" s="57"/>
      <c r="DE365" s="57"/>
      <c r="DF365" s="57"/>
      <c r="DG365" s="57"/>
      <c r="DH365" s="57"/>
      <c r="DI365" s="57"/>
      <c r="DJ365" s="58"/>
      <c r="DK365" s="54"/>
      <c r="DL365" s="56"/>
      <c r="DM365" s="49"/>
      <c r="DN365" s="49"/>
      <c r="DO365" s="49"/>
      <c r="DP365" s="56"/>
      <c r="DQ365" s="56"/>
      <c r="DR365" s="49"/>
      <c r="DS365" s="49"/>
      <c r="DT365" s="49"/>
      <c r="DU365" s="49"/>
      <c r="DV365" s="49"/>
      <c r="DW365" s="49"/>
      <c r="DX365" s="49"/>
      <c r="DY365" s="49"/>
      <c r="DZ365" s="49"/>
      <c r="EA365" s="49"/>
      <c r="EB365" s="49"/>
      <c r="EC365" s="49"/>
      <c r="ED365" s="81"/>
      <c r="EE365" s="81"/>
      <c r="EF365" s="81"/>
      <c r="EG365" s="81"/>
      <c r="EH365" s="81"/>
      <c r="EI365" s="81"/>
      <c r="EJ365" s="81"/>
      <c r="EK365" s="81"/>
      <c r="EL365" s="81"/>
      <c r="EM365" s="81"/>
      <c r="EN365" s="81"/>
      <c r="EO365" s="81"/>
      <c r="EP365" s="81"/>
      <c r="EQ365" s="81"/>
      <c r="ER365" s="81"/>
      <c r="ES365" s="81"/>
      <c r="ET365" s="81"/>
      <c r="EU365" s="81"/>
      <c r="EV365" s="81"/>
      <c r="EW365" s="81"/>
      <c r="EX365" s="81"/>
      <c r="EY365" s="81"/>
      <c r="EZ365" s="81"/>
      <c r="FA365" s="81"/>
      <c r="FB365" s="81"/>
      <c r="FC365" s="81"/>
      <c r="FD365" s="81"/>
      <c r="FE365" s="81"/>
      <c r="FF365" s="81"/>
      <c r="FG365" s="81"/>
      <c r="FH365" s="81"/>
    </row>
    <row r="366" spans="19:164">
      <c r="S366" s="82"/>
      <c r="T366" s="83"/>
      <c r="U366" s="84"/>
      <c r="V366" s="83"/>
      <c r="W366" s="84"/>
      <c r="X366" s="83"/>
      <c r="Y366" s="84"/>
      <c r="Z366" s="85"/>
      <c r="AA366" s="85"/>
      <c r="AB366" s="85"/>
      <c r="AC366" s="8"/>
      <c r="AD366" s="18"/>
      <c r="AE366" s="18"/>
      <c r="AF366" s="18"/>
      <c r="AG366" s="18"/>
      <c r="AH366" s="18"/>
      <c r="AI366" s="18"/>
      <c r="AJ366" s="18"/>
      <c r="AK366" s="18"/>
      <c r="AL366" s="18"/>
      <c r="AM366" s="34"/>
      <c r="AN366" s="34"/>
      <c r="AO366" s="34"/>
      <c r="AP366" s="19"/>
      <c r="AQ366" s="19"/>
      <c r="AR366" s="19"/>
      <c r="AS366" s="48"/>
      <c r="BN366" s="49"/>
      <c r="BO366" s="49"/>
      <c r="BP366" s="49"/>
      <c r="BQ366" s="50"/>
      <c r="BR366" s="50"/>
      <c r="BS366" s="50"/>
      <c r="BT366" s="50"/>
      <c r="BU366" s="50"/>
      <c r="BV366" s="50"/>
      <c r="BW366" s="50"/>
      <c r="BX366" s="51"/>
      <c r="BY366" s="50"/>
      <c r="BZ366" s="50"/>
      <c r="CA366" s="54"/>
      <c r="CB366" s="54"/>
      <c r="CC366" s="54"/>
      <c r="CD366" s="54"/>
      <c r="CE366" s="54"/>
      <c r="CF366" s="54"/>
      <c r="CG366" s="54"/>
      <c r="CH366" s="51"/>
      <c r="CI366" s="50"/>
      <c r="CJ366" s="50"/>
      <c r="CK366" s="49"/>
      <c r="CL366" s="49"/>
      <c r="CM366" s="49"/>
      <c r="CN366" s="66"/>
      <c r="CO366" s="66"/>
      <c r="CP366" s="66"/>
      <c r="CQ366" s="66"/>
      <c r="CR366" s="66"/>
      <c r="CS366" s="66"/>
      <c r="CT366" s="66"/>
      <c r="CU366" s="49"/>
      <c r="CV366" s="49"/>
      <c r="CW366" s="49"/>
      <c r="CX366" s="49"/>
      <c r="CY366" s="49"/>
      <c r="CZ366" s="49"/>
      <c r="DA366" s="49"/>
      <c r="DB366" s="49"/>
      <c r="DC366" s="56"/>
      <c r="DD366" s="57"/>
      <c r="DE366" s="57"/>
      <c r="DF366" s="57"/>
      <c r="DG366" s="57"/>
      <c r="DH366" s="57"/>
      <c r="DI366" s="57"/>
      <c r="DJ366" s="58"/>
      <c r="DK366" s="54"/>
      <c r="DL366" s="56"/>
      <c r="DM366" s="49"/>
      <c r="DN366" s="49"/>
      <c r="DO366" s="49"/>
      <c r="DP366" s="56"/>
      <c r="DQ366" s="56"/>
      <c r="DR366" s="49"/>
      <c r="DS366" s="49"/>
      <c r="DT366" s="49"/>
      <c r="DU366" s="49"/>
      <c r="DV366" s="49"/>
      <c r="DW366" s="49"/>
      <c r="DX366" s="49"/>
      <c r="DY366" s="49"/>
      <c r="DZ366" s="49"/>
      <c r="EA366" s="49"/>
      <c r="EB366" s="49"/>
      <c r="EC366" s="49"/>
      <c r="ED366" s="81"/>
      <c r="EE366" s="81"/>
      <c r="EF366" s="81"/>
      <c r="EG366" s="81"/>
      <c r="EH366" s="81"/>
      <c r="EI366" s="81"/>
      <c r="EJ366" s="81"/>
      <c r="EK366" s="81"/>
      <c r="EL366" s="81"/>
      <c r="EM366" s="81"/>
      <c r="EN366" s="81"/>
      <c r="EO366" s="81"/>
      <c r="EP366" s="81"/>
      <c r="EQ366" s="81"/>
      <c r="ER366" s="81"/>
      <c r="ES366" s="81"/>
      <c r="ET366" s="81"/>
      <c r="EU366" s="81"/>
      <c r="EV366" s="81"/>
      <c r="EW366" s="81"/>
      <c r="EX366" s="81"/>
      <c r="EY366" s="81"/>
      <c r="EZ366" s="81"/>
      <c r="FA366" s="81"/>
      <c r="FB366" s="81"/>
      <c r="FC366" s="81"/>
      <c r="FD366" s="81"/>
      <c r="FE366" s="81"/>
      <c r="FF366" s="81"/>
      <c r="FG366" s="81"/>
      <c r="FH366" s="81"/>
    </row>
    <row r="367" spans="19:164">
      <c r="S367" s="82"/>
      <c r="T367" s="83"/>
      <c r="U367" s="84"/>
      <c r="V367" s="83"/>
      <c r="W367" s="84"/>
      <c r="X367" s="83"/>
      <c r="Y367" s="84"/>
      <c r="Z367" s="85"/>
      <c r="AA367" s="85"/>
      <c r="AB367" s="85"/>
      <c r="AC367" s="8"/>
      <c r="AD367" s="18"/>
      <c r="AE367" s="18"/>
      <c r="AF367" s="18"/>
      <c r="AG367" s="18"/>
      <c r="AH367" s="18"/>
      <c r="AI367" s="18"/>
      <c r="AJ367" s="18"/>
      <c r="AK367" s="18"/>
      <c r="AL367" s="18"/>
      <c r="AM367" s="34"/>
      <c r="AN367" s="34"/>
      <c r="AO367" s="34"/>
      <c r="AP367" s="19"/>
      <c r="AQ367" s="19"/>
      <c r="AR367" s="19"/>
      <c r="AS367" s="48"/>
      <c r="BN367" s="49"/>
      <c r="BO367" s="49"/>
      <c r="BP367" s="49"/>
      <c r="BQ367" s="50"/>
      <c r="BR367" s="50"/>
      <c r="BS367" s="50"/>
      <c r="BT367" s="50"/>
      <c r="BU367" s="50"/>
      <c r="BV367" s="50"/>
      <c r="BW367" s="50"/>
      <c r="BX367" s="51"/>
      <c r="BY367" s="50"/>
      <c r="BZ367" s="50"/>
      <c r="CA367" s="54"/>
      <c r="CB367" s="54"/>
      <c r="CC367" s="54"/>
      <c r="CD367" s="54"/>
      <c r="CE367" s="54"/>
      <c r="CF367" s="54"/>
      <c r="CG367" s="54"/>
      <c r="CH367" s="51"/>
      <c r="CI367" s="50"/>
      <c r="CJ367" s="50"/>
      <c r="CK367" s="49"/>
      <c r="CL367" s="49"/>
      <c r="CM367" s="49"/>
      <c r="CN367" s="66"/>
      <c r="CO367" s="66"/>
      <c r="CP367" s="66"/>
      <c r="CQ367" s="66"/>
      <c r="CR367" s="66"/>
      <c r="CS367" s="66"/>
      <c r="CT367" s="66"/>
      <c r="CU367" s="49"/>
      <c r="CV367" s="49"/>
      <c r="CW367" s="49"/>
      <c r="CX367" s="49"/>
      <c r="CY367" s="49"/>
      <c r="CZ367" s="49"/>
      <c r="DA367" s="49"/>
      <c r="DB367" s="49"/>
      <c r="DC367" s="56"/>
      <c r="DD367" s="57"/>
      <c r="DE367" s="57"/>
      <c r="DF367" s="57"/>
      <c r="DG367" s="57"/>
      <c r="DH367" s="57"/>
      <c r="DI367" s="57"/>
      <c r="DJ367" s="58"/>
      <c r="DK367" s="54"/>
      <c r="DL367" s="56"/>
      <c r="DM367" s="49"/>
      <c r="DN367" s="49"/>
      <c r="DO367" s="49"/>
      <c r="DP367" s="56"/>
      <c r="DQ367" s="56"/>
      <c r="DR367" s="49"/>
      <c r="DS367" s="49"/>
      <c r="DT367" s="49"/>
      <c r="DU367" s="49"/>
      <c r="DV367" s="49"/>
      <c r="DW367" s="49"/>
      <c r="DX367" s="49"/>
      <c r="DY367" s="49"/>
      <c r="DZ367" s="49"/>
      <c r="EA367" s="49"/>
      <c r="EB367" s="49"/>
      <c r="EC367" s="49"/>
      <c r="ED367" s="81"/>
      <c r="EE367" s="81"/>
      <c r="EF367" s="81"/>
      <c r="EG367" s="81"/>
      <c r="EH367" s="81"/>
      <c r="EI367" s="81"/>
      <c r="EJ367" s="81"/>
      <c r="EK367" s="81"/>
      <c r="EL367" s="81"/>
      <c r="EM367" s="81"/>
      <c r="EN367" s="81"/>
      <c r="EO367" s="81"/>
      <c r="EP367" s="81"/>
      <c r="EQ367" s="81"/>
      <c r="ER367" s="81"/>
      <c r="ES367" s="81"/>
      <c r="ET367" s="81"/>
      <c r="EU367" s="81"/>
      <c r="EV367" s="81"/>
      <c r="EW367" s="81"/>
      <c r="EX367" s="81"/>
      <c r="EY367" s="81"/>
      <c r="EZ367" s="81"/>
      <c r="FA367" s="81"/>
      <c r="FB367" s="81"/>
      <c r="FC367" s="81"/>
      <c r="FD367" s="81"/>
      <c r="FE367" s="81"/>
      <c r="FF367" s="81"/>
      <c r="FG367" s="81"/>
      <c r="FH367" s="81"/>
    </row>
    <row r="368" spans="19:164">
      <c r="S368" s="82"/>
      <c r="T368" s="83"/>
      <c r="U368" s="84"/>
      <c r="V368" s="83"/>
      <c r="W368" s="84"/>
      <c r="X368" s="83"/>
      <c r="Y368" s="84"/>
      <c r="Z368" s="85"/>
      <c r="AA368" s="85"/>
      <c r="AB368" s="85"/>
      <c r="AC368" s="8"/>
      <c r="AD368" s="18"/>
      <c r="AE368" s="18"/>
      <c r="AF368" s="18"/>
      <c r="AG368" s="18"/>
      <c r="AH368" s="18"/>
      <c r="AI368" s="18"/>
      <c r="AJ368" s="18"/>
      <c r="AK368" s="18"/>
      <c r="AL368" s="18"/>
      <c r="AM368" s="34"/>
      <c r="AN368" s="34"/>
      <c r="AO368" s="34"/>
      <c r="AP368" s="19"/>
      <c r="AQ368" s="19"/>
      <c r="AR368" s="19"/>
      <c r="AS368" s="48"/>
      <c r="BN368" s="49"/>
      <c r="BO368" s="49"/>
      <c r="BP368" s="49"/>
      <c r="BQ368" s="50"/>
      <c r="BR368" s="50"/>
      <c r="BS368" s="50"/>
      <c r="BT368" s="50"/>
      <c r="BU368" s="50"/>
      <c r="BV368" s="50"/>
      <c r="BW368" s="50"/>
      <c r="BX368" s="51"/>
      <c r="BY368" s="50"/>
      <c r="BZ368" s="50"/>
      <c r="CA368" s="54"/>
      <c r="CB368" s="54"/>
      <c r="CC368" s="54"/>
      <c r="CD368" s="54"/>
      <c r="CE368" s="54"/>
      <c r="CF368" s="54"/>
      <c r="CG368" s="54"/>
      <c r="CH368" s="51"/>
      <c r="CI368" s="50"/>
      <c r="CJ368" s="50"/>
      <c r="CK368" s="49"/>
      <c r="CL368" s="49"/>
      <c r="CM368" s="49"/>
      <c r="CN368" s="66"/>
      <c r="CO368" s="66"/>
      <c r="CP368" s="66"/>
      <c r="CQ368" s="66"/>
      <c r="CR368" s="66"/>
      <c r="CS368" s="66"/>
      <c r="CT368" s="66"/>
      <c r="CU368" s="49"/>
      <c r="CV368" s="49"/>
      <c r="CW368" s="49"/>
      <c r="CX368" s="49"/>
      <c r="CY368" s="49"/>
      <c r="CZ368" s="49"/>
      <c r="DA368" s="49"/>
      <c r="DB368" s="49"/>
      <c r="DC368" s="56"/>
      <c r="DD368" s="57"/>
      <c r="DE368" s="57"/>
      <c r="DF368" s="57"/>
      <c r="DG368" s="57"/>
      <c r="DH368" s="57"/>
      <c r="DI368" s="57"/>
      <c r="DJ368" s="58"/>
      <c r="DK368" s="54"/>
      <c r="DL368" s="56"/>
      <c r="DM368" s="49"/>
      <c r="DN368" s="49"/>
      <c r="DO368" s="49"/>
      <c r="DP368" s="56"/>
      <c r="DQ368" s="56"/>
      <c r="DR368" s="49"/>
      <c r="DS368" s="49"/>
      <c r="DT368" s="49"/>
      <c r="DU368" s="49"/>
      <c r="DV368" s="49"/>
      <c r="DW368" s="49"/>
      <c r="DX368" s="49"/>
      <c r="DY368" s="49"/>
      <c r="DZ368" s="49"/>
      <c r="EA368" s="49"/>
      <c r="EB368" s="49"/>
      <c r="EC368" s="49"/>
      <c r="ED368" s="81"/>
      <c r="EE368" s="81"/>
      <c r="EF368" s="81"/>
      <c r="EG368" s="81"/>
      <c r="EH368" s="81"/>
      <c r="EI368" s="81"/>
      <c r="EJ368" s="81"/>
      <c r="EK368" s="81"/>
      <c r="EL368" s="81"/>
      <c r="EM368" s="81"/>
      <c r="EN368" s="81"/>
      <c r="EO368" s="81"/>
      <c r="EP368" s="81"/>
      <c r="EQ368" s="81"/>
      <c r="ER368" s="81"/>
      <c r="ES368" s="81"/>
      <c r="ET368" s="81"/>
      <c r="EU368" s="81"/>
      <c r="EV368" s="81"/>
      <c r="EW368" s="81"/>
      <c r="EX368" s="81"/>
      <c r="EY368" s="81"/>
      <c r="EZ368" s="81"/>
      <c r="FA368" s="81"/>
      <c r="FB368" s="81"/>
      <c r="FC368" s="81"/>
      <c r="FD368" s="81"/>
      <c r="FE368" s="81"/>
      <c r="FF368" s="81"/>
      <c r="FG368" s="81"/>
      <c r="FH368" s="81"/>
    </row>
    <row r="369" spans="19:164">
      <c r="S369" s="82"/>
      <c r="T369" s="83"/>
      <c r="U369" s="84"/>
      <c r="V369" s="83"/>
      <c r="W369" s="84"/>
      <c r="X369" s="83"/>
      <c r="Y369" s="84"/>
      <c r="Z369" s="85"/>
      <c r="AA369" s="85"/>
      <c r="AB369" s="85"/>
      <c r="AC369" s="8"/>
      <c r="AD369" s="18"/>
      <c r="AE369" s="18"/>
      <c r="AF369" s="18"/>
      <c r="AG369" s="18"/>
      <c r="AH369" s="18"/>
      <c r="AI369" s="18"/>
      <c r="AJ369" s="18"/>
      <c r="AK369" s="18"/>
      <c r="AL369" s="18"/>
      <c r="AM369" s="34"/>
      <c r="AN369" s="34"/>
      <c r="AO369" s="34"/>
      <c r="AP369" s="19"/>
      <c r="AQ369" s="19"/>
      <c r="AR369" s="19"/>
      <c r="AS369" s="48"/>
      <c r="BN369" s="49"/>
      <c r="BO369" s="49"/>
      <c r="BP369" s="49"/>
      <c r="BQ369" s="50"/>
      <c r="BR369" s="50"/>
      <c r="BS369" s="50"/>
      <c r="BT369" s="50"/>
      <c r="BU369" s="50"/>
      <c r="BV369" s="50"/>
      <c r="BW369" s="50"/>
      <c r="BX369" s="51"/>
      <c r="BY369" s="50"/>
      <c r="BZ369" s="50"/>
      <c r="CA369" s="54"/>
      <c r="CB369" s="54"/>
      <c r="CC369" s="54"/>
      <c r="CD369" s="54"/>
      <c r="CE369" s="54"/>
      <c r="CF369" s="54"/>
      <c r="CG369" s="54"/>
      <c r="CH369" s="51"/>
      <c r="CI369" s="50"/>
      <c r="CJ369" s="50"/>
      <c r="CK369" s="49"/>
      <c r="CL369" s="49"/>
      <c r="CM369" s="49"/>
      <c r="CN369" s="66"/>
      <c r="CO369" s="66"/>
      <c r="CP369" s="66"/>
      <c r="CQ369" s="66"/>
      <c r="CR369" s="66"/>
      <c r="CS369" s="66"/>
      <c r="CT369" s="66"/>
      <c r="CU369" s="49"/>
      <c r="CV369" s="49"/>
      <c r="CW369" s="49"/>
      <c r="CX369" s="49"/>
      <c r="CY369" s="49"/>
      <c r="CZ369" s="49"/>
      <c r="DA369" s="49"/>
      <c r="DB369" s="49"/>
      <c r="DC369" s="56"/>
      <c r="DD369" s="57"/>
      <c r="DE369" s="57"/>
      <c r="DF369" s="57"/>
      <c r="DG369" s="57"/>
      <c r="DH369" s="57"/>
      <c r="DI369" s="57"/>
      <c r="DJ369" s="58"/>
      <c r="DK369" s="54"/>
      <c r="DL369" s="56"/>
      <c r="DM369" s="49"/>
      <c r="DN369" s="49"/>
      <c r="DO369" s="49"/>
      <c r="DP369" s="56"/>
      <c r="DQ369" s="56"/>
      <c r="DR369" s="49"/>
      <c r="DS369" s="49"/>
      <c r="DT369" s="49"/>
      <c r="DU369" s="49"/>
      <c r="DV369" s="49"/>
      <c r="DW369" s="49"/>
      <c r="DX369" s="49"/>
      <c r="DY369" s="49"/>
      <c r="DZ369" s="49"/>
      <c r="EA369" s="49"/>
      <c r="EB369" s="49"/>
      <c r="EC369" s="49"/>
      <c r="ED369" s="81"/>
      <c r="EE369" s="81"/>
      <c r="EF369" s="81"/>
      <c r="EG369" s="81"/>
      <c r="EH369" s="81"/>
      <c r="EI369" s="81"/>
      <c r="EJ369" s="81"/>
      <c r="EK369" s="81"/>
      <c r="EL369" s="81"/>
      <c r="EM369" s="81"/>
      <c r="EN369" s="81"/>
      <c r="EO369" s="81"/>
      <c r="EP369" s="81"/>
      <c r="EQ369" s="81"/>
      <c r="ER369" s="81"/>
      <c r="ES369" s="81"/>
      <c r="ET369" s="81"/>
      <c r="EU369" s="81"/>
      <c r="EV369" s="81"/>
      <c r="EW369" s="81"/>
      <c r="EX369" s="81"/>
      <c r="EY369" s="81"/>
      <c r="EZ369" s="81"/>
      <c r="FA369" s="81"/>
      <c r="FB369" s="81"/>
      <c r="FC369" s="81"/>
      <c r="FD369" s="81"/>
      <c r="FE369" s="81"/>
      <c r="FF369" s="81"/>
      <c r="FG369" s="81"/>
      <c r="FH369" s="81"/>
    </row>
    <row r="370" spans="19:164">
      <c r="S370" s="82"/>
      <c r="T370" s="83"/>
      <c r="U370" s="84"/>
      <c r="V370" s="83"/>
      <c r="W370" s="84"/>
      <c r="X370" s="83"/>
      <c r="Y370" s="84"/>
      <c r="Z370" s="85"/>
      <c r="AA370" s="85"/>
      <c r="AB370" s="85"/>
      <c r="AC370" s="8"/>
      <c r="AD370" s="18"/>
      <c r="AE370" s="18"/>
      <c r="AF370" s="18"/>
      <c r="AG370" s="18"/>
      <c r="AH370" s="18"/>
      <c r="AI370" s="18"/>
      <c r="AJ370" s="18"/>
      <c r="AK370" s="18"/>
      <c r="AL370" s="18"/>
      <c r="AM370" s="34"/>
      <c r="AN370" s="34"/>
      <c r="AO370" s="34"/>
      <c r="AP370" s="19"/>
      <c r="AQ370" s="19"/>
      <c r="AR370" s="19"/>
      <c r="AS370" s="48"/>
      <c r="BN370" s="49"/>
      <c r="BO370" s="49"/>
      <c r="BP370" s="49"/>
      <c r="BQ370" s="50"/>
      <c r="BR370" s="50"/>
      <c r="BS370" s="50"/>
      <c r="BT370" s="50"/>
      <c r="BU370" s="50"/>
      <c r="BV370" s="50"/>
      <c r="BW370" s="50"/>
      <c r="BX370" s="51"/>
      <c r="BY370" s="50"/>
      <c r="BZ370" s="50"/>
      <c r="CA370" s="54"/>
      <c r="CB370" s="54"/>
      <c r="CC370" s="54"/>
      <c r="CD370" s="54"/>
      <c r="CE370" s="54"/>
      <c r="CF370" s="54"/>
      <c r="CG370" s="54"/>
      <c r="CH370" s="51"/>
      <c r="CI370" s="50"/>
      <c r="CJ370" s="50"/>
      <c r="CK370" s="49"/>
      <c r="CL370" s="49"/>
      <c r="CM370" s="49"/>
      <c r="CN370" s="66"/>
      <c r="CO370" s="66"/>
      <c r="CP370" s="66"/>
      <c r="CQ370" s="66"/>
      <c r="CR370" s="66"/>
      <c r="CS370" s="66"/>
      <c r="CT370" s="66"/>
      <c r="CU370" s="49"/>
      <c r="CV370" s="49"/>
      <c r="CW370" s="49"/>
      <c r="CX370" s="49"/>
      <c r="CY370" s="49"/>
      <c r="CZ370" s="49"/>
      <c r="DA370" s="49"/>
      <c r="DB370" s="49"/>
      <c r="DC370" s="56"/>
      <c r="DD370" s="57"/>
      <c r="DE370" s="57"/>
      <c r="DF370" s="57"/>
      <c r="DG370" s="57"/>
      <c r="DH370" s="57"/>
      <c r="DI370" s="57"/>
      <c r="DJ370" s="58"/>
      <c r="DK370" s="54"/>
      <c r="DL370" s="56"/>
      <c r="DM370" s="49"/>
      <c r="DN370" s="49"/>
      <c r="DO370" s="49"/>
      <c r="DP370" s="56"/>
      <c r="DQ370" s="56"/>
      <c r="DR370" s="49"/>
      <c r="DS370" s="49"/>
      <c r="DT370" s="49"/>
      <c r="DU370" s="49"/>
      <c r="DV370" s="49"/>
      <c r="DW370" s="49"/>
      <c r="DX370" s="49"/>
      <c r="DY370" s="49"/>
      <c r="DZ370" s="49"/>
      <c r="EA370" s="49"/>
      <c r="EB370" s="49"/>
      <c r="EC370" s="49"/>
      <c r="ED370" s="81"/>
      <c r="EE370" s="81"/>
      <c r="EF370" s="81"/>
      <c r="EG370" s="81"/>
      <c r="EH370" s="81"/>
      <c r="EI370" s="81"/>
      <c r="EJ370" s="81"/>
      <c r="EK370" s="81"/>
      <c r="EL370" s="81"/>
      <c r="EM370" s="81"/>
      <c r="EN370" s="81"/>
      <c r="EO370" s="81"/>
      <c r="EP370" s="81"/>
      <c r="EQ370" s="81"/>
      <c r="ER370" s="81"/>
      <c r="ES370" s="81"/>
      <c r="ET370" s="81"/>
      <c r="EU370" s="81"/>
      <c r="EV370" s="81"/>
      <c r="EW370" s="81"/>
      <c r="EX370" s="81"/>
      <c r="EY370" s="81"/>
      <c r="EZ370" s="81"/>
      <c r="FA370" s="81"/>
      <c r="FB370" s="81"/>
      <c r="FC370" s="81"/>
      <c r="FD370" s="81"/>
      <c r="FE370" s="81"/>
      <c r="FF370" s="81"/>
      <c r="FG370" s="81"/>
      <c r="FH370" s="81"/>
    </row>
    <row r="371" spans="19:164">
      <c r="S371" s="82"/>
      <c r="T371" s="83"/>
      <c r="U371" s="84"/>
      <c r="V371" s="83"/>
      <c r="W371" s="84"/>
      <c r="X371" s="83"/>
      <c r="Y371" s="84"/>
      <c r="Z371" s="85"/>
      <c r="AA371" s="85"/>
      <c r="AB371" s="85"/>
      <c r="AC371" s="8"/>
      <c r="AD371" s="18"/>
      <c r="AE371" s="18"/>
      <c r="AF371" s="18"/>
      <c r="AG371" s="18"/>
      <c r="AH371" s="18"/>
      <c r="AI371" s="18"/>
      <c r="AJ371" s="18"/>
      <c r="AK371" s="18"/>
      <c r="AL371" s="18"/>
      <c r="AM371" s="34"/>
      <c r="AN371" s="34"/>
      <c r="AO371" s="34"/>
      <c r="AP371" s="19"/>
      <c r="AQ371" s="19"/>
      <c r="AR371" s="19"/>
      <c r="AS371" s="48"/>
      <c r="BN371" s="49"/>
      <c r="BO371" s="49"/>
      <c r="BP371" s="49"/>
      <c r="BQ371" s="50"/>
      <c r="BR371" s="50"/>
      <c r="BS371" s="50"/>
      <c r="BT371" s="50"/>
      <c r="BU371" s="50"/>
      <c r="BV371" s="50"/>
      <c r="BW371" s="50"/>
      <c r="BX371" s="51"/>
      <c r="BY371" s="50"/>
      <c r="BZ371" s="50"/>
      <c r="CA371" s="54"/>
      <c r="CB371" s="54"/>
      <c r="CC371" s="54"/>
      <c r="CD371" s="54"/>
      <c r="CE371" s="54"/>
      <c r="CF371" s="54"/>
      <c r="CG371" s="54"/>
      <c r="CH371" s="51"/>
      <c r="CI371" s="50"/>
      <c r="CJ371" s="50"/>
      <c r="CK371" s="49"/>
      <c r="CL371" s="49"/>
      <c r="CM371" s="49"/>
      <c r="CN371" s="66"/>
      <c r="CO371" s="66"/>
      <c r="CP371" s="66"/>
      <c r="CQ371" s="66"/>
      <c r="CR371" s="66"/>
      <c r="CS371" s="66"/>
      <c r="CT371" s="66"/>
      <c r="CU371" s="49"/>
      <c r="CV371" s="49"/>
      <c r="CW371" s="49"/>
      <c r="CX371" s="49"/>
      <c r="CY371" s="49"/>
      <c r="CZ371" s="49"/>
      <c r="DA371" s="49"/>
      <c r="DB371" s="49"/>
      <c r="DC371" s="56"/>
      <c r="DD371" s="57"/>
      <c r="DE371" s="57"/>
      <c r="DF371" s="57"/>
      <c r="DG371" s="57"/>
      <c r="DH371" s="57"/>
      <c r="DI371" s="57"/>
      <c r="DJ371" s="58"/>
      <c r="DK371" s="54"/>
      <c r="DL371" s="56"/>
      <c r="DM371" s="49"/>
      <c r="DN371" s="49"/>
      <c r="DO371" s="49"/>
      <c r="DP371" s="56"/>
      <c r="DQ371" s="56"/>
      <c r="DR371" s="49"/>
      <c r="DS371" s="49"/>
      <c r="DT371" s="49"/>
      <c r="DU371" s="49"/>
      <c r="DV371" s="49"/>
      <c r="DW371" s="49"/>
      <c r="DX371" s="49"/>
      <c r="DY371" s="49"/>
      <c r="DZ371" s="49"/>
      <c r="EA371" s="49"/>
      <c r="EB371" s="49"/>
      <c r="EC371" s="49"/>
      <c r="ED371" s="81"/>
      <c r="EE371" s="81"/>
      <c r="EF371" s="81"/>
      <c r="EG371" s="81"/>
      <c r="EH371" s="81"/>
      <c r="EI371" s="81"/>
      <c r="EJ371" s="81"/>
      <c r="EK371" s="81"/>
      <c r="EL371" s="81"/>
      <c r="EM371" s="81"/>
      <c r="EN371" s="81"/>
      <c r="EO371" s="81"/>
      <c r="EP371" s="81"/>
      <c r="EQ371" s="81"/>
      <c r="ER371" s="81"/>
      <c r="ES371" s="81"/>
      <c r="ET371" s="81"/>
      <c r="EU371" s="81"/>
      <c r="EV371" s="81"/>
      <c r="EW371" s="81"/>
      <c r="EX371" s="81"/>
      <c r="EY371" s="81"/>
      <c r="EZ371" s="81"/>
      <c r="FA371" s="81"/>
      <c r="FB371" s="81"/>
      <c r="FC371" s="81"/>
      <c r="FD371" s="81"/>
      <c r="FE371" s="81"/>
      <c r="FF371" s="81"/>
      <c r="FG371" s="81"/>
      <c r="FH371" s="81"/>
    </row>
    <row r="372" spans="19:164">
      <c r="S372" s="82"/>
      <c r="T372" s="83"/>
      <c r="U372" s="84"/>
      <c r="V372" s="83"/>
      <c r="W372" s="84"/>
      <c r="X372" s="83"/>
      <c r="Y372" s="84"/>
      <c r="Z372" s="85"/>
      <c r="AA372" s="85"/>
      <c r="AB372" s="85"/>
      <c r="AC372" s="8"/>
      <c r="AD372" s="18"/>
      <c r="AE372" s="18"/>
      <c r="AF372" s="18"/>
      <c r="AG372" s="18"/>
      <c r="AH372" s="18"/>
      <c r="AI372" s="18"/>
      <c r="AJ372" s="18"/>
      <c r="AK372" s="18"/>
      <c r="AL372" s="18"/>
      <c r="AM372" s="34"/>
      <c r="AN372" s="34"/>
      <c r="AO372" s="34"/>
      <c r="AP372" s="19"/>
      <c r="AQ372" s="19"/>
      <c r="AR372" s="19"/>
      <c r="AS372" s="48"/>
      <c r="BN372" s="49"/>
      <c r="BO372" s="49"/>
      <c r="BP372" s="49"/>
      <c r="BQ372" s="50"/>
      <c r="BR372" s="50"/>
      <c r="BS372" s="50"/>
      <c r="BT372" s="50"/>
      <c r="BU372" s="50"/>
      <c r="BV372" s="50"/>
      <c r="BW372" s="50"/>
      <c r="BX372" s="51"/>
      <c r="BY372" s="50"/>
      <c r="BZ372" s="50"/>
      <c r="CA372" s="54"/>
      <c r="CB372" s="54"/>
      <c r="CC372" s="54"/>
      <c r="CD372" s="54"/>
      <c r="CE372" s="54"/>
      <c r="CF372" s="54"/>
      <c r="CG372" s="54"/>
      <c r="CH372" s="51"/>
      <c r="CI372" s="50"/>
      <c r="CJ372" s="50"/>
      <c r="CK372" s="49"/>
      <c r="CL372" s="49"/>
      <c r="CM372" s="49"/>
      <c r="CN372" s="66"/>
      <c r="CO372" s="66"/>
      <c r="CP372" s="66"/>
      <c r="CQ372" s="66"/>
      <c r="CR372" s="66"/>
      <c r="CS372" s="66"/>
      <c r="CT372" s="66"/>
      <c r="CU372" s="49"/>
      <c r="CV372" s="49"/>
      <c r="CW372" s="49"/>
      <c r="CX372" s="49"/>
      <c r="CY372" s="49"/>
      <c r="CZ372" s="49"/>
      <c r="DA372" s="49"/>
      <c r="DB372" s="49"/>
      <c r="DC372" s="56"/>
      <c r="DD372" s="57"/>
      <c r="DE372" s="57"/>
      <c r="DF372" s="57"/>
      <c r="DG372" s="57"/>
      <c r="DH372" s="57"/>
      <c r="DI372" s="57"/>
      <c r="DJ372" s="58"/>
      <c r="DK372" s="54"/>
      <c r="DL372" s="56"/>
      <c r="DM372" s="49"/>
      <c r="DN372" s="49"/>
      <c r="DO372" s="49"/>
      <c r="DP372" s="56"/>
      <c r="DQ372" s="56"/>
      <c r="DR372" s="49"/>
      <c r="DS372" s="49"/>
      <c r="DT372" s="49"/>
      <c r="DU372" s="49"/>
      <c r="DV372" s="49"/>
      <c r="DW372" s="49"/>
      <c r="DX372" s="49"/>
      <c r="DY372" s="49"/>
      <c r="DZ372" s="49"/>
      <c r="EA372" s="49"/>
      <c r="EB372" s="49"/>
      <c r="EC372" s="49"/>
      <c r="ED372" s="81"/>
      <c r="EE372" s="81"/>
      <c r="EF372" s="81"/>
      <c r="EG372" s="81"/>
      <c r="EH372" s="81"/>
      <c r="EI372" s="81"/>
      <c r="EJ372" s="81"/>
      <c r="EK372" s="81"/>
      <c r="EL372" s="81"/>
      <c r="EM372" s="81"/>
      <c r="EN372" s="81"/>
      <c r="EO372" s="81"/>
      <c r="EP372" s="81"/>
      <c r="EQ372" s="81"/>
      <c r="ER372" s="81"/>
      <c r="ES372" s="81"/>
      <c r="ET372" s="81"/>
      <c r="EU372" s="81"/>
      <c r="EV372" s="81"/>
      <c r="EW372" s="81"/>
      <c r="EX372" s="81"/>
      <c r="EY372" s="81"/>
      <c r="EZ372" s="81"/>
      <c r="FA372" s="81"/>
      <c r="FB372" s="81"/>
      <c r="FC372" s="81"/>
      <c r="FD372" s="81"/>
      <c r="FE372" s="81"/>
      <c r="FF372" s="81"/>
      <c r="FG372" s="81"/>
      <c r="FH372" s="81"/>
    </row>
    <row r="373" spans="19:164">
      <c r="S373" s="82"/>
      <c r="T373" s="83"/>
      <c r="U373" s="84"/>
      <c r="V373" s="83"/>
      <c r="W373" s="84"/>
      <c r="X373" s="83"/>
      <c r="Y373" s="84"/>
      <c r="Z373" s="85"/>
      <c r="AA373" s="85"/>
      <c r="AB373" s="85"/>
      <c r="AC373" s="8"/>
      <c r="AD373" s="18"/>
      <c r="AE373" s="18"/>
      <c r="AF373" s="18"/>
      <c r="AG373" s="18"/>
      <c r="AH373" s="18"/>
      <c r="AI373" s="18"/>
      <c r="AJ373" s="18"/>
      <c r="AK373" s="18"/>
      <c r="AL373" s="18"/>
      <c r="AM373" s="34"/>
      <c r="AN373" s="34"/>
      <c r="AO373" s="34"/>
      <c r="AP373" s="19"/>
      <c r="AQ373" s="19"/>
      <c r="AR373" s="19"/>
      <c r="AS373" s="48"/>
      <c r="BN373" s="49"/>
      <c r="BO373" s="49"/>
      <c r="BP373" s="49"/>
      <c r="BQ373" s="50"/>
      <c r="BR373" s="50"/>
      <c r="BS373" s="50"/>
      <c r="BT373" s="50"/>
      <c r="BU373" s="50"/>
      <c r="BV373" s="50"/>
      <c r="BW373" s="50"/>
      <c r="BX373" s="51"/>
      <c r="BY373" s="50"/>
      <c r="BZ373" s="50"/>
      <c r="CA373" s="54"/>
      <c r="CB373" s="54"/>
      <c r="CC373" s="54"/>
      <c r="CD373" s="54"/>
      <c r="CE373" s="54"/>
      <c r="CF373" s="54"/>
      <c r="CG373" s="54"/>
      <c r="CH373" s="51"/>
      <c r="CI373" s="50"/>
      <c r="CJ373" s="50"/>
      <c r="CK373" s="49"/>
      <c r="CL373" s="49"/>
      <c r="CM373" s="49"/>
      <c r="CN373" s="66"/>
      <c r="CO373" s="66"/>
      <c r="CP373" s="66"/>
      <c r="CQ373" s="66"/>
      <c r="CR373" s="66"/>
      <c r="CS373" s="66"/>
      <c r="CT373" s="66"/>
      <c r="CU373" s="49"/>
      <c r="CV373" s="49"/>
      <c r="CW373" s="49"/>
      <c r="CX373" s="49"/>
      <c r="CY373" s="49"/>
      <c r="CZ373" s="49"/>
      <c r="DA373" s="49"/>
      <c r="DB373" s="49"/>
      <c r="DC373" s="56"/>
      <c r="DD373" s="57"/>
      <c r="DE373" s="57"/>
      <c r="DF373" s="57"/>
      <c r="DG373" s="57"/>
      <c r="DH373" s="57"/>
      <c r="DI373" s="57"/>
      <c r="DJ373" s="58"/>
      <c r="DK373" s="54"/>
      <c r="DL373" s="56"/>
      <c r="DM373" s="49"/>
      <c r="DN373" s="49"/>
      <c r="DO373" s="49"/>
      <c r="DP373" s="56"/>
      <c r="DQ373" s="56"/>
      <c r="DR373" s="49"/>
      <c r="DS373" s="49"/>
      <c r="DT373" s="49"/>
      <c r="DU373" s="49"/>
      <c r="DV373" s="49"/>
      <c r="DW373" s="49"/>
      <c r="DX373" s="49"/>
      <c r="DY373" s="49"/>
      <c r="DZ373" s="49"/>
      <c r="EA373" s="49"/>
      <c r="EB373" s="49"/>
      <c r="EC373" s="49"/>
      <c r="ED373" s="81"/>
      <c r="EE373" s="81"/>
      <c r="EF373" s="81"/>
      <c r="EG373" s="81"/>
      <c r="EH373" s="81"/>
      <c r="EI373" s="81"/>
      <c r="EJ373" s="81"/>
      <c r="EK373" s="81"/>
      <c r="EL373" s="81"/>
      <c r="EM373" s="81"/>
      <c r="EN373" s="81"/>
      <c r="EO373" s="81"/>
      <c r="EP373" s="81"/>
      <c r="EQ373" s="81"/>
      <c r="ER373" s="81"/>
      <c r="ES373" s="81"/>
      <c r="ET373" s="81"/>
      <c r="EU373" s="81"/>
      <c r="EV373" s="81"/>
      <c r="EW373" s="81"/>
      <c r="EX373" s="81"/>
      <c r="EY373" s="81"/>
      <c r="EZ373" s="81"/>
      <c r="FA373" s="81"/>
      <c r="FB373" s="81"/>
      <c r="FC373" s="81"/>
      <c r="FD373" s="81"/>
      <c r="FE373" s="81"/>
      <c r="FF373" s="81"/>
      <c r="FG373" s="81"/>
      <c r="FH373" s="81"/>
    </row>
    <row r="374" spans="19:164">
      <c r="S374" s="82"/>
      <c r="T374" s="83"/>
      <c r="U374" s="84"/>
      <c r="V374" s="83"/>
      <c r="W374" s="84"/>
      <c r="X374" s="83"/>
      <c r="Y374" s="84"/>
      <c r="Z374" s="85"/>
      <c r="AA374" s="85"/>
      <c r="AB374" s="85"/>
      <c r="AC374" s="8"/>
      <c r="AD374" s="18"/>
      <c r="AE374" s="18"/>
      <c r="AF374" s="18"/>
      <c r="AG374" s="18"/>
      <c r="AH374" s="18"/>
      <c r="AI374" s="18"/>
      <c r="AJ374" s="18"/>
      <c r="AK374" s="18"/>
      <c r="AL374" s="18"/>
      <c r="AM374" s="34"/>
      <c r="AN374" s="34"/>
      <c r="AO374" s="34"/>
      <c r="AP374" s="19"/>
      <c r="AQ374" s="19"/>
      <c r="AR374" s="19"/>
      <c r="AS374" s="48"/>
      <c r="BN374" s="49"/>
      <c r="BO374" s="49"/>
      <c r="BP374" s="49"/>
      <c r="BQ374" s="50"/>
      <c r="BR374" s="50"/>
      <c r="BS374" s="50"/>
      <c r="BT374" s="50"/>
      <c r="BU374" s="50"/>
      <c r="BV374" s="50"/>
      <c r="BW374" s="50"/>
      <c r="BX374" s="51"/>
      <c r="BY374" s="50"/>
      <c r="BZ374" s="50"/>
      <c r="CA374" s="54"/>
      <c r="CB374" s="54"/>
      <c r="CC374" s="54"/>
      <c r="CD374" s="54"/>
      <c r="CE374" s="54"/>
      <c r="CF374" s="54"/>
      <c r="CG374" s="54"/>
      <c r="CH374" s="51"/>
      <c r="CI374" s="50"/>
      <c r="CJ374" s="50"/>
      <c r="CK374" s="49"/>
      <c r="CL374" s="49"/>
      <c r="CM374" s="49"/>
      <c r="CN374" s="66"/>
      <c r="CO374" s="66"/>
      <c r="CP374" s="66"/>
      <c r="CQ374" s="66"/>
      <c r="CR374" s="66"/>
      <c r="CS374" s="66"/>
      <c r="CT374" s="66"/>
      <c r="CU374" s="49"/>
      <c r="CV374" s="49"/>
      <c r="CW374" s="49"/>
      <c r="CX374" s="49"/>
      <c r="CY374" s="49"/>
      <c r="CZ374" s="49"/>
      <c r="DA374" s="49"/>
      <c r="DB374" s="49"/>
      <c r="DC374" s="56"/>
      <c r="DD374" s="57"/>
      <c r="DE374" s="57"/>
      <c r="DF374" s="57"/>
      <c r="DG374" s="57"/>
      <c r="DH374" s="57"/>
      <c r="DI374" s="57"/>
      <c r="DJ374" s="58"/>
      <c r="DK374" s="54"/>
      <c r="DL374" s="56"/>
      <c r="DM374" s="49"/>
      <c r="DN374" s="49"/>
      <c r="DO374" s="49"/>
      <c r="DP374" s="56"/>
      <c r="DQ374" s="56"/>
      <c r="DR374" s="49"/>
      <c r="DS374" s="49"/>
      <c r="DT374" s="49"/>
      <c r="DU374" s="49"/>
      <c r="DV374" s="49"/>
      <c r="DW374" s="49"/>
      <c r="DX374" s="49"/>
      <c r="DY374" s="49"/>
      <c r="DZ374" s="49"/>
      <c r="EA374" s="49"/>
      <c r="EB374" s="49"/>
      <c r="EC374" s="49"/>
      <c r="ED374" s="81"/>
      <c r="EE374" s="81"/>
      <c r="EF374" s="81"/>
      <c r="EG374" s="81"/>
      <c r="EH374" s="81"/>
      <c r="EI374" s="81"/>
      <c r="EJ374" s="81"/>
      <c r="EK374" s="81"/>
      <c r="EL374" s="81"/>
      <c r="EM374" s="81"/>
      <c r="EN374" s="81"/>
      <c r="EO374" s="81"/>
      <c r="EP374" s="81"/>
      <c r="EQ374" s="81"/>
      <c r="ER374" s="81"/>
      <c r="ES374" s="81"/>
      <c r="ET374" s="81"/>
      <c r="EU374" s="81"/>
      <c r="EV374" s="81"/>
      <c r="EW374" s="81"/>
      <c r="EX374" s="81"/>
      <c r="EY374" s="81"/>
      <c r="EZ374" s="81"/>
      <c r="FA374" s="81"/>
      <c r="FB374" s="81"/>
      <c r="FC374" s="81"/>
      <c r="FD374" s="81"/>
      <c r="FE374" s="81"/>
      <c r="FF374" s="81"/>
      <c r="FG374" s="81"/>
      <c r="FH374" s="81"/>
    </row>
    <row r="375" spans="19:164">
      <c r="S375" s="82"/>
      <c r="T375" s="83"/>
      <c r="U375" s="84"/>
      <c r="V375" s="83"/>
      <c r="W375" s="84"/>
      <c r="X375" s="83"/>
      <c r="Y375" s="84"/>
      <c r="Z375" s="85"/>
      <c r="AA375" s="85"/>
      <c r="AB375" s="85"/>
      <c r="AC375" s="8"/>
      <c r="AD375" s="18"/>
      <c r="AE375" s="18"/>
      <c r="AF375" s="18"/>
      <c r="AG375" s="18"/>
      <c r="AH375" s="18"/>
      <c r="AI375" s="18"/>
      <c r="AJ375" s="18"/>
      <c r="AK375" s="18"/>
      <c r="AL375" s="18"/>
      <c r="AM375" s="34"/>
      <c r="AN375" s="34"/>
      <c r="AO375" s="34"/>
      <c r="AP375" s="19"/>
      <c r="AQ375" s="19"/>
      <c r="AR375" s="19"/>
      <c r="AS375" s="48"/>
      <c r="BN375" s="49"/>
      <c r="BO375" s="49"/>
      <c r="BP375" s="49"/>
      <c r="BQ375" s="50"/>
      <c r="BR375" s="50"/>
      <c r="BS375" s="50"/>
      <c r="BT375" s="50"/>
      <c r="BU375" s="50"/>
      <c r="BV375" s="50"/>
      <c r="BW375" s="50"/>
      <c r="BX375" s="51"/>
      <c r="BY375" s="50"/>
      <c r="BZ375" s="50"/>
      <c r="CA375" s="54"/>
      <c r="CB375" s="54"/>
      <c r="CC375" s="54"/>
      <c r="CD375" s="54"/>
      <c r="CE375" s="54"/>
      <c r="CF375" s="54"/>
      <c r="CG375" s="54"/>
      <c r="CH375" s="51"/>
      <c r="CI375" s="50"/>
      <c r="CJ375" s="50"/>
      <c r="CK375" s="49"/>
      <c r="CL375" s="49"/>
      <c r="CM375" s="49"/>
      <c r="CN375" s="66"/>
      <c r="CO375" s="66"/>
      <c r="CP375" s="66"/>
      <c r="CQ375" s="66"/>
      <c r="CR375" s="66"/>
      <c r="CS375" s="66"/>
      <c r="CT375" s="66"/>
      <c r="CU375" s="49"/>
      <c r="CV375" s="49"/>
      <c r="CW375" s="49"/>
      <c r="CX375" s="49"/>
      <c r="CY375" s="49"/>
      <c r="CZ375" s="49"/>
      <c r="DA375" s="49"/>
      <c r="DB375" s="49"/>
      <c r="DC375" s="56"/>
      <c r="DD375" s="57"/>
      <c r="DE375" s="57"/>
      <c r="DF375" s="57"/>
      <c r="DG375" s="57"/>
      <c r="DH375" s="57"/>
      <c r="DI375" s="57"/>
      <c r="DJ375" s="58"/>
      <c r="DK375" s="54"/>
      <c r="DL375" s="56"/>
      <c r="DM375" s="49"/>
      <c r="DN375" s="49"/>
      <c r="DO375" s="49"/>
      <c r="DP375" s="56"/>
      <c r="DQ375" s="56"/>
      <c r="DR375" s="49"/>
      <c r="DS375" s="49"/>
      <c r="DT375" s="49"/>
      <c r="DU375" s="49"/>
      <c r="DV375" s="49"/>
      <c r="DW375" s="49"/>
      <c r="DX375" s="49"/>
      <c r="DY375" s="49"/>
      <c r="DZ375" s="49"/>
      <c r="EA375" s="49"/>
      <c r="EB375" s="49"/>
      <c r="EC375" s="49"/>
      <c r="ED375" s="81"/>
      <c r="EE375" s="81"/>
      <c r="EF375" s="81"/>
      <c r="EG375" s="81"/>
      <c r="EH375" s="81"/>
      <c r="EI375" s="81"/>
      <c r="EJ375" s="81"/>
      <c r="EK375" s="81"/>
      <c r="EL375" s="81"/>
      <c r="EM375" s="81"/>
      <c r="EN375" s="81"/>
      <c r="EO375" s="81"/>
      <c r="EP375" s="81"/>
      <c r="EQ375" s="81"/>
      <c r="ER375" s="81"/>
      <c r="ES375" s="81"/>
      <c r="ET375" s="81"/>
      <c r="EU375" s="81"/>
      <c r="EV375" s="81"/>
      <c r="EW375" s="81"/>
      <c r="EX375" s="81"/>
      <c r="EY375" s="81"/>
      <c r="EZ375" s="81"/>
      <c r="FA375" s="81"/>
      <c r="FB375" s="81"/>
      <c r="FC375" s="81"/>
      <c r="FD375" s="81"/>
      <c r="FE375" s="81"/>
      <c r="FF375" s="81"/>
      <c r="FG375" s="81"/>
      <c r="FH375" s="81"/>
    </row>
    <row r="376" spans="19:164">
      <c r="S376" s="82"/>
      <c r="T376" s="83"/>
      <c r="U376" s="84"/>
      <c r="V376" s="83"/>
      <c r="W376" s="84"/>
      <c r="X376" s="83"/>
      <c r="Y376" s="84"/>
      <c r="Z376" s="85"/>
      <c r="AA376" s="85"/>
      <c r="AB376" s="85"/>
      <c r="AC376" s="8"/>
      <c r="AD376" s="18"/>
      <c r="AE376" s="18"/>
      <c r="AF376" s="18"/>
      <c r="AG376" s="18"/>
      <c r="AH376" s="18"/>
      <c r="AI376" s="18"/>
      <c r="AJ376" s="18"/>
      <c r="AK376" s="18"/>
      <c r="AL376" s="18"/>
      <c r="AM376" s="34"/>
      <c r="AN376" s="34"/>
      <c r="AO376" s="34"/>
      <c r="AP376" s="19"/>
      <c r="AQ376" s="19"/>
      <c r="AR376" s="19"/>
      <c r="AS376" s="48"/>
      <c r="BN376" s="49"/>
      <c r="BO376" s="49"/>
      <c r="BP376" s="49"/>
      <c r="BQ376" s="50"/>
      <c r="BR376" s="50"/>
      <c r="BS376" s="50"/>
      <c r="BT376" s="50"/>
      <c r="BU376" s="50"/>
      <c r="BV376" s="50"/>
      <c r="BW376" s="50"/>
      <c r="BX376" s="51"/>
      <c r="BY376" s="50"/>
      <c r="BZ376" s="50"/>
      <c r="CA376" s="54"/>
      <c r="CB376" s="54"/>
      <c r="CC376" s="54"/>
      <c r="CD376" s="54"/>
      <c r="CE376" s="54"/>
      <c r="CF376" s="54"/>
      <c r="CG376" s="54"/>
      <c r="CH376" s="51"/>
      <c r="CI376" s="50"/>
      <c r="CJ376" s="50"/>
      <c r="CK376" s="49"/>
      <c r="CL376" s="49"/>
      <c r="CM376" s="49"/>
      <c r="CN376" s="66"/>
      <c r="CO376" s="66"/>
      <c r="CP376" s="66"/>
      <c r="CQ376" s="66"/>
      <c r="CR376" s="66"/>
      <c r="CS376" s="66"/>
      <c r="CT376" s="66"/>
      <c r="CU376" s="49"/>
      <c r="CV376" s="49"/>
      <c r="CW376" s="49"/>
      <c r="CX376" s="49"/>
      <c r="CY376" s="49"/>
      <c r="CZ376" s="49"/>
      <c r="DA376" s="49"/>
      <c r="DB376" s="49"/>
      <c r="DC376" s="56"/>
      <c r="DD376" s="57"/>
      <c r="DE376" s="57"/>
      <c r="DF376" s="57"/>
      <c r="DG376" s="57"/>
      <c r="DH376" s="57"/>
      <c r="DI376" s="57"/>
      <c r="DJ376" s="58"/>
      <c r="DK376" s="54"/>
      <c r="DL376" s="56"/>
      <c r="DM376" s="49"/>
      <c r="DN376" s="49"/>
      <c r="DO376" s="49"/>
      <c r="DP376" s="56"/>
      <c r="DQ376" s="56"/>
      <c r="DR376" s="49"/>
      <c r="DS376" s="49"/>
      <c r="DT376" s="49"/>
      <c r="DU376" s="49"/>
      <c r="DV376" s="49"/>
      <c r="DW376" s="49"/>
      <c r="DX376" s="49"/>
      <c r="DY376" s="49"/>
      <c r="DZ376" s="49"/>
      <c r="EA376" s="49"/>
      <c r="EB376" s="49"/>
      <c r="EC376" s="49"/>
      <c r="ED376" s="81"/>
      <c r="EE376" s="81"/>
      <c r="EF376" s="81"/>
      <c r="EG376" s="81"/>
      <c r="EH376" s="81"/>
      <c r="EI376" s="81"/>
      <c r="EJ376" s="81"/>
      <c r="EK376" s="81"/>
      <c r="EL376" s="81"/>
      <c r="EM376" s="81"/>
      <c r="EN376" s="81"/>
      <c r="EO376" s="81"/>
      <c r="EP376" s="81"/>
      <c r="EQ376" s="81"/>
      <c r="ER376" s="81"/>
      <c r="ES376" s="81"/>
      <c r="ET376" s="81"/>
      <c r="EU376" s="81"/>
      <c r="EV376" s="81"/>
      <c r="EW376" s="81"/>
      <c r="EX376" s="81"/>
      <c r="EY376" s="81"/>
      <c r="EZ376" s="81"/>
      <c r="FA376" s="81"/>
      <c r="FB376" s="81"/>
      <c r="FC376" s="81"/>
      <c r="FD376" s="81"/>
      <c r="FE376" s="81"/>
      <c r="FF376" s="81"/>
      <c r="FG376" s="81"/>
      <c r="FH376" s="81"/>
    </row>
    <row r="377" spans="19:164">
      <c r="S377" s="82"/>
      <c r="T377" s="83"/>
      <c r="U377" s="84"/>
      <c r="V377" s="83"/>
      <c r="W377" s="84"/>
      <c r="X377" s="83"/>
      <c r="Y377" s="84"/>
      <c r="Z377" s="85"/>
      <c r="AA377" s="85"/>
      <c r="AB377" s="85"/>
      <c r="AC377" s="8"/>
      <c r="AD377" s="18"/>
      <c r="AE377" s="18"/>
      <c r="AF377" s="18"/>
      <c r="AG377" s="18"/>
      <c r="AH377" s="18"/>
      <c r="AI377" s="18"/>
      <c r="AJ377" s="18"/>
      <c r="AK377" s="18"/>
      <c r="AL377" s="18"/>
      <c r="AM377" s="34"/>
      <c r="AN377" s="34"/>
      <c r="AO377" s="34"/>
      <c r="AP377" s="19"/>
      <c r="AQ377" s="19"/>
      <c r="AR377" s="19"/>
      <c r="AS377" s="48"/>
      <c r="BN377" s="49"/>
      <c r="BO377" s="49"/>
      <c r="BP377" s="49"/>
      <c r="BQ377" s="50"/>
      <c r="BR377" s="50"/>
      <c r="BS377" s="50"/>
      <c r="BT377" s="50"/>
      <c r="BU377" s="50"/>
      <c r="BV377" s="50"/>
      <c r="BW377" s="50"/>
      <c r="BX377" s="51"/>
      <c r="BY377" s="50"/>
      <c r="BZ377" s="50"/>
      <c r="CA377" s="54"/>
      <c r="CB377" s="54"/>
      <c r="CC377" s="54"/>
      <c r="CD377" s="54"/>
      <c r="CE377" s="54"/>
      <c r="CF377" s="54"/>
      <c r="CG377" s="54"/>
      <c r="CH377" s="51"/>
      <c r="CI377" s="50"/>
      <c r="CJ377" s="50"/>
      <c r="CK377" s="49"/>
      <c r="CL377" s="49"/>
      <c r="CM377" s="49"/>
      <c r="CN377" s="66"/>
      <c r="CO377" s="66"/>
      <c r="CP377" s="66"/>
      <c r="CQ377" s="66"/>
      <c r="CR377" s="66"/>
      <c r="CS377" s="66"/>
      <c r="CT377" s="66"/>
      <c r="CU377" s="49"/>
      <c r="CV377" s="49"/>
      <c r="CW377" s="49"/>
      <c r="CX377" s="49"/>
      <c r="CY377" s="49"/>
      <c r="CZ377" s="49"/>
      <c r="DA377" s="49"/>
      <c r="DB377" s="49"/>
      <c r="DC377" s="56"/>
      <c r="DD377" s="57"/>
      <c r="DE377" s="57"/>
      <c r="DF377" s="57"/>
      <c r="DG377" s="57"/>
      <c r="DH377" s="57"/>
      <c r="DI377" s="57"/>
      <c r="DJ377" s="58"/>
      <c r="DK377" s="54"/>
      <c r="DL377" s="56"/>
      <c r="DM377" s="49"/>
      <c r="DN377" s="49"/>
      <c r="DO377" s="49"/>
      <c r="DP377" s="56"/>
      <c r="DQ377" s="56"/>
      <c r="DR377" s="49"/>
      <c r="DS377" s="49"/>
      <c r="DT377" s="49"/>
      <c r="DU377" s="49"/>
      <c r="DV377" s="49"/>
      <c r="DW377" s="49"/>
      <c r="DX377" s="49"/>
      <c r="DY377" s="49"/>
      <c r="DZ377" s="49"/>
      <c r="EA377" s="49"/>
      <c r="EB377" s="49"/>
      <c r="EC377" s="49"/>
      <c r="ED377" s="81"/>
      <c r="EE377" s="81"/>
      <c r="EF377" s="81"/>
      <c r="EG377" s="81"/>
      <c r="EH377" s="81"/>
      <c r="EI377" s="81"/>
      <c r="EJ377" s="81"/>
      <c r="EK377" s="81"/>
      <c r="EL377" s="81"/>
      <c r="EM377" s="81"/>
      <c r="EN377" s="81"/>
      <c r="EO377" s="81"/>
      <c r="EP377" s="81"/>
      <c r="EQ377" s="81"/>
      <c r="ER377" s="81"/>
      <c r="ES377" s="81"/>
      <c r="ET377" s="81"/>
      <c r="EU377" s="81"/>
      <c r="EV377" s="81"/>
      <c r="EW377" s="81"/>
      <c r="EX377" s="81"/>
      <c r="EY377" s="81"/>
      <c r="EZ377" s="81"/>
      <c r="FA377" s="81"/>
      <c r="FB377" s="81"/>
      <c r="FC377" s="81"/>
      <c r="FD377" s="81"/>
      <c r="FE377" s="81"/>
      <c r="FF377" s="81"/>
      <c r="FG377" s="81"/>
      <c r="FH377" s="81"/>
    </row>
    <row r="378" spans="19:164">
      <c r="S378" s="82"/>
      <c r="T378" s="83"/>
      <c r="U378" s="84"/>
      <c r="V378" s="83"/>
      <c r="W378" s="84"/>
      <c r="X378" s="83"/>
      <c r="Y378" s="84"/>
      <c r="Z378" s="85"/>
      <c r="AA378" s="85"/>
      <c r="AB378" s="85"/>
      <c r="AC378" s="8"/>
      <c r="AD378" s="18"/>
      <c r="AE378" s="18"/>
      <c r="AF378" s="18"/>
      <c r="AG378" s="18"/>
      <c r="AH378" s="18"/>
      <c r="AI378" s="18"/>
      <c r="AJ378" s="18"/>
      <c r="AK378" s="18"/>
      <c r="AL378" s="18"/>
      <c r="AM378" s="34"/>
      <c r="AN378" s="34"/>
      <c r="AO378" s="34"/>
      <c r="AP378" s="19"/>
      <c r="AQ378" s="19"/>
      <c r="AR378" s="19"/>
      <c r="AS378" s="48"/>
      <c r="BN378" s="49"/>
      <c r="BO378" s="49"/>
      <c r="BP378" s="49"/>
      <c r="BQ378" s="50"/>
      <c r="BR378" s="50"/>
      <c r="BS378" s="50"/>
      <c r="BT378" s="50"/>
      <c r="BU378" s="50"/>
      <c r="BV378" s="50"/>
      <c r="BW378" s="50"/>
      <c r="BX378" s="51"/>
      <c r="BY378" s="50"/>
      <c r="BZ378" s="50"/>
      <c r="CA378" s="54"/>
      <c r="CB378" s="54"/>
      <c r="CC378" s="54"/>
      <c r="CD378" s="54"/>
      <c r="CE378" s="54"/>
      <c r="CF378" s="54"/>
      <c r="CG378" s="54"/>
      <c r="CH378" s="51"/>
      <c r="CI378" s="50"/>
      <c r="CJ378" s="50"/>
      <c r="CK378" s="49"/>
      <c r="CL378" s="49"/>
      <c r="CM378" s="49"/>
      <c r="CN378" s="66"/>
      <c r="CO378" s="66"/>
      <c r="CP378" s="66"/>
      <c r="CQ378" s="66"/>
      <c r="CR378" s="66"/>
      <c r="CS378" s="66"/>
      <c r="CT378" s="66"/>
      <c r="CU378" s="49"/>
      <c r="CV378" s="49"/>
      <c r="CW378" s="49"/>
      <c r="CX378" s="49"/>
      <c r="CY378" s="49"/>
      <c r="CZ378" s="49"/>
      <c r="DA378" s="49"/>
      <c r="DB378" s="49"/>
      <c r="DC378" s="56"/>
      <c r="DD378" s="57"/>
      <c r="DE378" s="57"/>
      <c r="DF378" s="57"/>
      <c r="DG378" s="57"/>
      <c r="DH378" s="57"/>
      <c r="DI378" s="57"/>
      <c r="DJ378" s="58"/>
      <c r="DK378" s="54"/>
      <c r="DL378" s="56"/>
      <c r="DM378" s="49"/>
      <c r="DN378" s="49"/>
      <c r="DO378" s="49"/>
      <c r="DP378" s="56"/>
      <c r="DQ378" s="56"/>
      <c r="DR378" s="49"/>
      <c r="DS378" s="49"/>
      <c r="DT378" s="49"/>
      <c r="DU378" s="49"/>
      <c r="DV378" s="49"/>
      <c r="DW378" s="49"/>
      <c r="DX378" s="49"/>
      <c r="DY378" s="49"/>
      <c r="DZ378" s="49"/>
      <c r="EA378" s="49"/>
      <c r="EB378" s="49"/>
      <c r="EC378" s="49"/>
      <c r="ED378" s="81"/>
      <c r="EE378" s="81"/>
      <c r="EF378" s="81"/>
      <c r="EG378" s="81"/>
      <c r="EH378" s="81"/>
      <c r="EI378" s="81"/>
      <c r="EJ378" s="81"/>
      <c r="EK378" s="81"/>
      <c r="EL378" s="81"/>
      <c r="EM378" s="81"/>
      <c r="EN378" s="81"/>
      <c r="EO378" s="81"/>
      <c r="EP378" s="81"/>
      <c r="EQ378" s="81"/>
      <c r="ER378" s="81"/>
      <c r="ES378" s="81"/>
      <c r="ET378" s="81"/>
      <c r="EU378" s="81"/>
      <c r="EV378" s="81"/>
      <c r="EW378" s="81"/>
      <c r="EX378" s="81"/>
      <c r="EY378" s="81"/>
      <c r="EZ378" s="81"/>
      <c r="FA378" s="81"/>
      <c r="FB378" s="81"/>
      <c r="FC378" s="81"/>
      <c r="FD378" s="81"/>
      <c r="FE378" s="81"/>
      <c r="FF378" s="81"/>
      <c r="FG378" s="81"/>
      <c r="FH378" s="81"/>
    </row>
    <row r="379" spans="19:164">
      <c r="S379" s="82"/>
      <c r="T379" s="83"/>
      <c r="U379" s="84"/>
      <c r="V379" s="83"/>
      <c r="W379" s="84"/>
      <c r="X379" s="83"/>
      <c r="Y379" s="84"/>
      <c r="Z379" s="85"/>
      <c r="AA379" s="85"/>
      <c r="AB379" s="85"/>
      <c r="AC379" s="8"/>
      <c r="AD379" s="18"/>
      <c r="AE379" s="18"/>
      <c r="AF379" s="18"/>
      <c r="AG379" s="18"/>
      <c r="AH379" s="18"/>
      <c r="AI379" s="18"/>
      <c r="AJ379" s="18"/>
      <c r="AK379" s="18"/>
      <c r="AL379" s="18"/>
      <c r="AM379" s="34"/>
      <c r="AN379" s="34"/>
      <c r="AO379" s="34"/>
      <c r="AP379" s="19"/>
      <c r="AQ379" s="19"/>
      <c r="AR379" s="19"/>
      <c r="AS379" s="48"/>
      <c r="BN379" s="49"/>
      <c r="BO379" s="49"/>
      <c r="BP379" s="49"/>
      <c r="BQ379" s="50"/>
      <c r="BR379" s="50"/>
      <c r="BS379" s="50"/>
      <c r="BT379" s="50"/>
      <c r="BU379" s="50"/>
      <c r="BV379" s="50"/>
      <c r="BW379" s="50"/>
      <c r="BX379" s="51"/>
      <c r="BY379" s="50"/>
      <c r="BZ379" s="50"/>
      <c r="CA379" s="54"/>
      <c r="CB379" s="54"/>
      <c r="CC379" s="54"/>
      <c r="CD379" s="54"/>
      <c r="CE379" s="54"/>
      <c r="CF379" s="54"/>
      <c r="CG379" s="54"/>
      <c r="CH379" s="51"/>
      <c r="CI379" s="50"/>
      <c r="CJ379" s="50"/>
      <c r="CK379" s="49"/>
      <c r="CL379" s="49"/>
      <c r="CM379" s="49"/>
      <c r="CN379" s="66"/>
      <c r="CO379" s="66"/>
      <c r="CP379" s="66"/>
      <c r="CQ379" s="66"/>
      <c r="CR379" s="66"/>
      <c r="CS379" s="66"/>
      <c r="CT379" s="66"/>
      <c r="CU379" s="49"/>
      <c r="CV379" s="49"/>
      <c r="CW379" s="49"/>
      <c r="CX379" s="49"/>
      <c r="CY379" s="49"/>
      <c r="CZ379" s="49"/>
      <c r="DA379" s="49"/>
      <c r="DB379" s="49"/>
      <c r="DC379" s="56"/>
      <c r="DD379" s="57"/>
      <c r="DE379" s="57"/>
      <c r="DF379" s="57"/>
      <c r="DG379" s="57"/>
      <c r="DH379" s="57"/>
      <c r="DI379" s="57"/>
      <c r="DJ379" s="58"/>
      <c r="DK379" s="54"/>
      <c r="DL379" s="56"/>
      <c r="DM379" s="49"/>
      <c r="DN379" s="49"/>
      <c r="DO379" s="49"/>
      <c r="DP379" s="56"/>
      <c r="DQ379" s="56"/>
      <c r="DR379" s="49"/>
      <c r="DS379" s="49"/>
      <c r="DT379" s="49"/>
      <c r="DU379" s="49"/>
      <c r="DV379" s="49"/>
      <c r="DW379" s="49"/>
      <c r="DX379" s="49"/>
      <c r="DY379" s="49"/>
      <c r="DZ379" s="49"/>
      <c r="EA379" s="49"/>
      <c r="EB379" s="49"/>
      <c r="EC379" s="49"/>
      <c r="ED379" s="81"/>
      <c r="EE379" s="81"/>
      <c r="EF379" s="81"/>
      <c r="EG379" s="81"/>
      <c r="EH379" s="81"/>
      <c r="EI379" s="81"/>
      <c r="EJ379" s="81"/>
      <c r="EK379" s="81"/>
      <c r="EL379" s="81"/>
      <c r="EM379" s="81"/>
      <c r="EN379" s="81"/>
      <c r="EO379" s="81"/>
      <c r="EP379" s="81"/>
      <c r="EQ379" s="81"/>
      <c r="ER379" s="81"/>
      <c r="ES379" s="81"/>
      <c r="ET379" s="81"/>
      <c r="EU379" s="81"/>
      <c r="EV379" s="81"/>
      <c r="EW379" s="81"/>
      <c r="EX379" s="81"/>
      <c r="EY379" s="81"/>
      <c r="EZ379" s="81"/>
      <c r="FA379" s="81"/>
      <c r="FB379" s="81"/>
      <c r="FC379" s="81"/>
      <c r="FD379" s="81"/>
      <c r="FE379" s="81"/>
      <c r="FF379" s="81"/>
      <c r="FG379" s="81"/>
      <c r="FH379" s="81"/>
    </row>
    <row r="380" spans="19:164">
      <c r="S380" s="82"/>
      <c r="T380" s="83"/>
      <c r="U380" s="84"/>
      <c r="V380" s="83"/>
      <c r="W380" s="84"/>
      <c r="X380" s="83"/>
      <c r="Y380" s="84"/>
      <c r="Z380" s="85"/>
      <c r="AA380" s="85"/>
      <c r="AB380" s="85"/>
      <c r="AC380" s="8"/>
      <c r="AD380" s="18"/>
      <c r="AE380" s="18"/>
      <c r="AF380" s="18"/>
      <c r="AG380" s="18"/>
      <c r="AH380" s="18"/>
      <c r="AI380" s="18"/>
      <c r="AJ380" s="18"/>
      <c r="AK380" s="18"/>
      <c r="AL380" s="18"/>
      <c r="AM380" s="34"/>
      <c r="AN380" s="34"/>
      <c r="AO380" s="34"/>
      <c r="AP380" s="19"/>
      <c r="AQ380" s="19"/>
      <c r="AR380" s="19"/>
      <c r="AS380" s="48"/>
      <c r="BN380" s="49"/>
      <c r="BO380" s="49"/>
      <c r="BP380" s="49"/>
      <c r="BQ380" s="50"/>
      <c r="BR380" s="50"/>
      <c r="BS380" s="50"/>
      <c r="BT380" s="50"/>
      <c r="BU380" s="50"/>
      <c r="BV380" s="50"/>
      <c r="BW380" s="50"/>
      <c r="BX380" s="51"/>
      <c r="BY380" s="50"/>
      <c r="BZ380" s="50"/>
      <c r="CA380" s="54"/>
      <c r="CB380" s="54"/>
      <c r="CC380" s="54"/>
      <c r="CD380" s="54"/>
      <c r="CE380" s="54"/>
      <c r="CF380" s="54"/>
      <c r="CG380" s="54"/>
      <c r="CH380" s="51"/>
      <c r="CI380" s="50"/>
      <c r="CJ380" s="50"/>
      <c r="CK380" s="49"/>
      <c r="CL380" s="49"/>
      <c r="CM380" s="49"/>
      <c r="CN380" s="66"/>
      <c r="CO380" s="66"/>
      <c r="CP380" s="66"/>
      <c r="CQ380" s="66"/>
      <c r="CR380" s="66"/>
      <c r="CS380" s="66"/>
      <c r="CT380" s="66"/>
      <c r="CU380" s="49"/>
      <c r="CV380" s="49"/>
      <c r="CW380" s="49"/>
      <c r="CX380" s="49"/>
      <c r="CY380" s="49"/>
      <c r="CZ380" s="49"/>
      <c r="DA380" s="49"/>
      <c r="DB380" s="49"/>
      <c r="DC380" s="56"/>
      <c r="DD380" s="57"/>
      <c r="DE380" s="57"/>
      <c r="DF380" s="57"/>
      <c r="DG380" s="57"/>
      <c r="DH380" s="57"/>
      <c r="DI380" s="57"/>
      <c r="DJ380" s="58"/>
      <c r="DK380" s="54"/>
      <c r="DL380" s="56"/>
      <c r="DM380" s="49"/>
      <c r="DN380" s="49"/>
      <c r="DO380" s="49"/>
      <c r="DP380" s="56"/>
      <c r="DQ380" s="56"/>
      <c r="DR380" s="49"/>
      <c r="DS380" s="49"/>
      <c r="DT380" s="49"/>
      <c r="DU380" s="49"/>
      <c r="DV380" s="49"/>
      <c r="DW380" s="49"/>
      <c r="DX380" s="49"/>
      <c r="DY380" s="49"/>
      <c r="DZ380" s="49"/>
      <c r="EA380" s="49"/>
      <c r="EB380" s="49"/>
      <c r="EC380" s="49"/>
      <c r="ED380" s="81"/>
      <c r="EE380" s="81"/>
      <c r="EF380" s="81"/>
      <c r="EG380" s="81"/>
      <c r="EH380" s="81"/>
      <c r="EI380" s="81"/>
      <c r="EJ380" s="81"/>
      <c r="EK380" s="81"/>
      <c r="EL380" s="81"/>
      <c r="EM380" s="81"/>
      <c r="EN380" s="81"/>
      <c r="EO380" s="81"/>
      <c r="EP380" s="81"/>
      <c r="EQ380" s="81"/>
      <c r="ER380" s="81"/>
      <c r="ES380" s="81"/>
      <c r="ET380" s="81"/>
      <c r="EU380" s="81"/>
      <c r="EV380" s="81"/>
      <c r="EW380" s="81"/>
      <c r="EX380" s="81"/>
      <c r="EY380" s="81"/>
      <c r="EZ380" s="81"/>
      <c r="FA380" s="81"/>
      <c r="FB380" s="81"/>
      <c r="FC380" s="81"/>
      <c r="FD380" s="81"/>
      <c r="FE380" s="81"/>
      <c r="FF380" s="81"/>
      <c r="FG380" s="81"/>
      <c r="FH380" s="81"/>
    </row>
    <row r="381" spans="19:164">
      <c r="S381" s="82"/>
      <c r="T381" s="83"/>
      <c r="U381" s="84"/>
      <c r="V381" s="83"/>
      <c r="W381" s="84"/>
      <c r="X381" s="83"/>
      <c r="Y381" s="84"/>
      <c r="Z381" s="85"/>
      <c r="AA381" s="85"/>
      <c r="AB381" s="85"/>
      <c r="AC381" s="8"/>
      <c r="AD381" s="18"/>
      <c r="AE381" s="18"/>
      <c r="AF381" s="18"/>
      <c r="AG381" s="18"/>
      <c r="AH381" s="18"/>
      <c r="AI381" s="18"/>
      <c r="AJ381" s="18"/>
      <c r="AK381" s="18"/>
      <c r="AL381" s="18"/>
      <c r="AM381" s="34"/>
      <c r="AN381" s="34"/>
      <c r="AO381" s="34"/>
      <c r="AP381" s="19"/>
      <c r="AQ381" s="19"/>
      <c r="AR381" s="19"/>
      <c r="AS381" s="48"/>
      <c r="BN381" s="49"/>
      <c r="BO381" s="49"/>
      <c r="BP381" s="49"/>
      <c r="BQ381" s="50"/>
      <c r="BR381" s="50"/>
      <c r="BS381" s="50"/>
      <c r="BT381" s="50"/>
      <c r="BU381" s="50"/>
      <c r="BV381" s="50"/>
      <c r="BW381" s="50"/>
      <c r="BX381" s="51"/>
      <c r="BY381" s="50"/>
      <c r="BZ381" s="50"/>
      <c r="CA381" s="54"/>
      <c r="CB381" s="54"/>
      <c r="CC381" s="54"/>
      <c r="CD381" s="54"/>
      <c r="CE381" s="54"/>
      <c r="CF381" s="54"/>
      <c r="CG381" s="54"/>
      <c r="CH381" s="51"/>
      <c r="CI381" s="50"/>
      <c r="CJ381" s="50"/>
      <c r="CK381" s="49"/>
      <c r="CL381" s="49"/>
      <c r="CM381" s="49"/>
      <c r="CN381" s="66"/>
      <c r="CO381" s="66"/>
      <c r="CP381" s="66"/>
      <c r="CQ381" s="66"/>
      <c r="CR381" s="66"/>
      <c r="CS381" s="66"/>
      <c r="CT381" s="66"/>
      <c r="CU381" s="49"/>
      <c r="CV381" s="49"/>
      <c r="CW381" s="49"/>
      <c r="CX381" s="49"/>
      <c r="CY381" s="49"/>
      <c r="CZ381" s="49"/>
      <c r="DA381" s="49"/>
      <c r="DB381" s="49"/>
      <c r="DC381" s="56"/>
      <c r="DD381" s="57"/>
      <c r="DE381" s="57"/>
      <c r="DF381" s="57"/>
      <c r="DG381" s="57"/>
      <c r="DH381" s="57"/>
      <c r="DI381" s="57"/>
      <c r="DJ381" s="58"/>
      <c r="DK381" s="54"/>
      <c r="DL381" s="56"/>
      <c r="DM381" s="49"/>
      <c r="DN381" s="49"/>
      <c r="DO381" s="49"/>
      <c r="DP381" s="56"/>
      <c r="DQ381" s="56"/>
      <c r="DR381" s="49"/>
      <c r="DS381" s="49"/>
      <c r="DT381" s="49"/>
      <c r="DU381" s="49"/>
      <c r="DV381" s="49"/>
      <c r="DW381" s="49"/>
      <c r="DX381" s="49"/>
      <c r="DY381" s="49"/>
      <c r="DZ381" s="49"/>
      <c r="EA381" s="49"/>
      <c r="EB381" s="49"/>
      <c r="EC381" s="49"/>
      <c r="ED381" s="81"/>
      <c r="EE381" s="81"/>
      <c r="EF381" s="81"/>
      <c r="EG381" s="81"/>
      <c r="EH381" s="81"/>
      <c r="EI381" s="81"/>
      <c r="EJ381" s="81"/>
      <c r="EK381" s="81"/>
      <c r="EL381" s="81"/>
      <c r="EM381" s="81"/>
      <c r="EN381" s="81"/>
      <c r="EO381" s="81"/>
      <c r="EP381" s="81"/>
      <c r="EQ381" s="81"/>
      <c r="ER381" s="81"/>
      <c r="ES381" s="81"/>
      <c r="ET381" s="81"/>
      <c r="EU381" s="81"/>
      <c r="EV381" s="81"/>
      <c r="EW381" s="81"/>
      <c r="EX381" s="81"/>
      <c r="EY381" s="81"/>
      <c r="EZ381" s="81"/>
      <c r="FA381" s="81"/>
      <c r="FB381" s="81"/>
      <c r="FC381" s="81"/>
      <c r="FD381" s="81"/>
      <c r="FE381" s="81"/>
      <c r="FF381" s="81"/>
      <c r="FG381" s="81"/>
      <c r="FH381" s="81"/>
    </row>
    <row r="382" spans="19:164">
      <c r="S382" s="82"/>
      <c r="T382" s="83"/>
      <c r="U382" s="84"/>
      <c r="V382" s="83"/>
      <c r="W382" s="84"/>
      <c r="X382" s="83"/>
      <c r="Y382" s="84"/>
      <c r="Z382" s="85"/>
      <c r="AA382" s="85"/>
      <c r="AB382" s="85"/>
      <c r="AC382" s="8"/>
      <c r="AD382" s="18"/>
      <c r="AE382" s="18"/>
      <c r="AF382" s="18"/>
      <c r="AG382" s="18"/>
      <c r="AH382" s="18"/>
      <c r="AI382" s="18"/>
      <c r="AJ382" s="18"/>
      <c r="AK382" s="18"/>
      <c r="AL382" s="18"/>
      <c r="AM382" s="34"/>
      <c r="AN382" s="34"/>
      <c r="AO382" s="34"/>
      <c r="AP382" s="19"/>
      <c r="AQ382" s="19"/>
      <c r="AR382" s="19"/>
      <c r="AS382" s="48"/>
      <c r="BN382" s="49"/>
      <c r="BO382" s="49"/>
      <c r="BP382" s="49"/>
      <c r="BQ382" s="50"/>
      <c r="BR382" s="50"/>
      <c r="BS382" s="50"/>
      <c r="BT382" s="50"/>
      <c r="BU382" s="50"/>
      <c r="BV382" s="50"/>
      <c r="BW382" s="50"/>
      <c r="BX382" s="51"/>
      <c r="BY382" s="50"/>
      <c r="BZ382" s="50"/>
      <c r="CA382" s="54"/>
      <c r="CB382" s="54"/>
      <c r="CC382" s="54"/>
      <c r="CD382" s="54"/>
      <c r="CE382" s="54"/>
      <c r="CF382" s="54"/>
      <c r="CG382" s="54"/>
      <c r="CH382" s="51"/>
      <c r="CI382" s="50"/>
      <c r="CJ382" s="50"/>
      <c r="CK382" s="49"/>
      <c r="CL382" s="49"/>
      <c r="CM382" s="49"/>
      <c r="CN382" s="66"/>
      <c r="CO382" s="66"/>
      <c r="CP382" s="66"/>
      <c r="CQ382" s="66"/>
      <c r="CR382" s="66"/>
      <c r="CS382" s="66"/>
      <c r="CT382" s="66"/>
      <c r="CU382" s="49"/>
      <c r="CV382" s="49"/>
      <c r="CW382" s="49"/>
      <c r="CX382" s="49"/>
      <c r="CY382" s="49"/>
      <c r="CZ382" s="49"/>
      <c r="DA382" s="49"/>
      <c r="DB382" s="49"/>
      <c r="DC382" s="56"/>
      <c r="DD382" s="57"/>
      <c r="DE382" s="57"/>
      <c r="DF382" s="57"/>
      <c r="DG382" s="57"/>
      <c r="DH382" s="57"/>
      <c r="DI382" s="57"/>
      <c r="DJ382" s="58"/>
      <c r="DK382" s="54"/>
      <c r="DL382" s="56"/>
      <c r="DM382" s="49"/>
      <c r="DN382" s="49"/>
      <c r="DO382" s="49"/>
      <c r="DP382" s="56"/>
      <c r="DQ382" s="56"/>
      <c r="DR382" s="49"/>
      <c r="DS382" s="49"/>
      <c r="DT382" s="49"/>
      <c r="DU382" s="49"/>
      <c r="DV382" s="49"/>
      <c r="DW382" s="49"/>
      <c r="DX382" s="49"/>
      <c r="DY382" s="49"/>
      <c r="DZ382" s="49"/>
      <c r="EA382" s="49"/>
      <c r="EB382" s="49"/>
      <c r="EC382" s="49"/>
      <c r="ED382" s="81"/>
      <c r="EE382" s="81"/>
      <c r="EF382" s="81"/>
      <c r="EG382" s="81"/>
      <c r="EH382" s="81"/>
      <c r="EI382" s="81"/>
      <c r="EJ382" s="81"/>
      <c r="EK382" s="81"/>
      <c r="EL382" s="81"/>
      <c r="EM382" s="81"/>
      <c r="EN382" s="81"/>
      <c r="EO382" s="81"/>
      <c r="EP382" s="81"/>
      <c r="EQ382" s="81"/>
      <c r="ER382" s="81"/>
      <c r="ES382" s="81"/>
      <c r="ET382" s="81"/>
      <c r="EU382" s="81"/>
      <c r="EV382" s="81"/>
      <c r="EW382" s="81"/>
      <c r="EX382" s="81"/>
      <c r="EY382" s="81"/>
      <c r="EZ382" s="81"/>
      <c r="FA382" s="81"/>
      <c r="FB382" s="81"/>
      <c r="FC382" s="81"/>
      <c r="FD382" s="81"/>
      <c r="FE382" s="81"/>
      <c r="FF382" s="81"/>
      <c r="FG382" s="81"/>
      <c r="FH382" s="81"/>
    </row>
    <row r="383" spans="19:164">
      <c r="S383" s="82"/>
      <c r="T383" s="83"/>
      <c r="U383" s="84"/>
      <c r="V383" s="83"/>
      <c r="W383" s="84"/>
      <c r="X383" s="83"/>
      <c r="Y383" s="84"/>
      <c r="Z383" s="85"/>
      <c r="AA383" s="85"/>
      <c r="AB383" s="85"/>
      <c r="AC383" s="8"/>
      <c r="AD383" s="18"/>
      <c r="AE383" s="18"/>
      <c r="AF383" s="18"/>
      <c r="AG383" s="18"/>
      <c r="AH383" s="18"/>
      <c r="AI383" s="18"/>
      <c r="AJ383" s="18"/>
      <c r="AK383" s="18"/>
      <c r="AL383" s="18"/>
      <c r="AM383" s="34"/>
      <c r="AN383" s="34"/>
      <c r="AO383" s="34"/>
      <c r="AP383" s="19"/>
      <c r="AQ383" s="19"/>
      <c r="AR383" s="19"/>
      <c r="AS383" s="48"/>
      <c r="BN383" s="49"/>
      <c r="BO383" s="49"/>
      <c r="BP383" s="49"/>
      <c r="BQ383" s="50"/>
      <c r="BR383" s="50"/>
      <c r="BS383" s="50"/>
      <c r="BT383" s="50"/>
      <c r="BU383" s="50"/>
      <c r="BV383" s="50"/>
      <c r="BW383" s="50"/>
      <c r="BX383" s="51"/>
      <c r="BY383" s="50"/>
      <c r="BZ383" s="50"/>
      <c r="CA383" s="54"/>
      <c r="CB383" s="54"/>
      <c r="CC383" s="54"/>
      <c r="CD383" s="54"/>
      <c r="CE383" s="54"/>
      <c r="CF383" s="54"/>
      <c r="CG383" s="54"/>
      <c r="CH383" s="51"/>
      <c r="CI383" s="50"/>
      <c r="CJ383" s="50"/>
      <c r="CK383" s="49"/>
      <c r="CL383" s="49"/>
      <c r="CM383" s="49"/>
      <c r="CN383" s="66"/>
      <c r="CO383" s="66"/>
      <c r="CP383" s="66"/>
      <c r="CQ383" s="66"/>
      <c r="CR383" s="66"/>
      <c r="CS383" s="66"/>
      <c r="CT383" s="66"/>
      <c r="CU383" s="49"/>
      <c r="CV383" s="49"/>
      <c r="CW383" s="49"/>
      <c r="CX383" s="49"/>
      <c r="CY383" s="49"/>
      <c r="CZ383" s="49"/>
      <c r="DA383" s="49"/>
      <c r="DB383" s="49"/>
      <c r="DC383" s="56"/>
      <c r="DD383" s="57"/>
      <c r="DE383" s="57"/>
      <c r="DF383" s="57"/>
      <c r="DG383" s="57"/>
      <c r="DH383" s="57"/>
      <c r="DI383" s="57"/>
      <c r="DJ383" s="58"/>
      <c r="DK383" s="54"/>
      <c r="DL383" s="56"/>
      <c r="DM383" s="49"/>
      <c r="DN383" s="49"/>
      <c r="DO383" s="49"/>
      <c r="DP383" s="56"/>
      <c r="DQ383" s="56"/>
      <c r="DR383" s="49"/>
      <c r="DS383" s="49"/>
      <c r="DT383" s="49"/>
      <c r="DU383" s="49"/>
      <c r="DV383" s="49"/>
      <c r="DW383" s="49"/>
      <c r="DX383" s="49"/>
      <c r="DY383" s="49"/>
      <c r="DZ383" s="49"/>
      <c r="EA383" s="49"/>
      <c r="EB383" s="49"/>
      <c r="EC383" s="49"/>
      <c r="ED383" s="81"/>
      <c r="EE383" s="81"/>
      <c r="EF383" s="81"/>
      <c r="EG383" s="81"/>
      <c r="EH383" s="81"/>
      <c r="EI383" s="81"/>
      <c r="EJ383" s="81"/>
      <c r="EK383" s="81"/>
      <c r="EL383" s="81"/>
      <c r="EM383" s="81"/>
      <c r="EN383" s="81"/>
      <c r="EO383" s="81"/>
      <c r="EP383" s="81"/>
      <c r="EQ383" s="81"/>
      <c r="ER383" s="81"/>
      <c r="ES383" s="81"/>
      <c r="ET383" s="81"/>
      <c r="EU383" s="81"/>
      <c r="EV383" s="81"/>
      <c r="EW383" s="81"/>
      <c r="EX383" s="81"/>
      <c r="EY383" s="81"/>
      <c r="EZ383" s="81"/>
      <c r="FA383" s="81"/>
      <c r="FB383" s="81"/>
      <c r="FC383" s="81"/>
      <c r="FD383" s="81"/>
      <c r="FE383" s="81"/>
      <c r="FF383" s="81"/>
      <c r="FG383" s="81"/>
      <c r="FH383" s="81"/>
    </row>
    <row r="384" spans="19:164">
      <c r="S384" s="82"/>
      <c r="T384" s="83"/>
      <c r="U384" s="84"/>
      <c r="V384" s="83"/>
      <c r="W384" s="84"/>
      <c r="X384" s="83"/>
      <c r="Y384" s="84"/>
      <c r="Z384" s="85"/>
      <c r="AA384" s="85"/>
      <c r="AB384" s="85"/>
      <c r="AC384" s="8"/>
      <c r="AD384" s="18"/>
      <c r="AE384" s="18"/>
      <c r="AF384" s="18"/>
      <c r="AG384" s="18"/>
      <c r="AH384" s="18"/>
      <c r="AI384" s="18"/>
      <c r="AJ384" s="18"/>
      <c r="AK384" s="18"/>
      <c r="AL384" s="18"/>
      <c r="AM384" s="34"/>
      <c r="AN384" s="34"/>
      <c r="AO384" s="34"/>
      <c r="AP384" s="19"/>
      <c r="AQ384" s="19"/>
      <c r="AR384" s="19"/>
      <c r="AS384" s="48"/>
      <c r="BN384" s="49"/>
      <c r="BO384" s="49"/>
      <c r="BP384" s="49"/>
      <c r="BQ384" s="50"/>
      <c r="BR384" s="50"/>
      <c r="BS384" s="50"/>
      <c r="BT384" s="50"/>
      <c r="BU384" s="50"/>
      <c r="BV384" s="50"/>
      <c r="BW384" s="50"/>
      <c r="BX384" s="51"/>
      <c r="BY384" s="50"/>
      <c r="BZ384" s="50"/>
      <c r="CA384" s="54"/>
      <c r="CB384" s="54"/>
      <c r="CC384" s="54"/>
      <c r="CD384" s="54"/>
      <c r="CE384" s="54"/>
      <c r="CF384" s="54"/>
      <c r="CG384" s="54"/>
      <c r="CH384" s="51"/>
      <c r="CI384" s="50"/>
      <c r="CJ384" s="50"/>
      <c r="CK384" s="49"/>
      <c r="CL384" s="49"/>
      <c r="CM384" s="49"/>
      <c r="CN384" s="66"/>
      <c r="CO384" s="66"/>
      <c r="CP384" s="66"/>
      <c r="CQ384" s="66"/>
      <c r="CR384" s="66"/>
      <c r="CS384" s="66"/>
      <c r="CT384" s="66"/>
      <c r="CU384" s="49"/>
      <c r="CV384" s="49"/>
      <c r="CW384" s="49"/>
      <c r="CX384" s="49"/>
      <c r="CY384" s="49"/>
      <c r="CZ384" s="49"/>
      <c r="DA384" s="49"/>
      <c r="DB384" s="49"/>
      <c r="DC384" s="56"/>
      <c r="DD384" s="57"/>
      <c r="DE384" s="57"/>
      <c r="DF384" s="57"/>
      <c r="DG384" s="57"/>
      <c r="DH384" s="57"/>
      <c r="DI384" s="57"/>
      <c r="DJ384" s="58"/>
      <c r="DK384" s="54"/>
      <c r="DL384" s="56"/>
      <c r="DM384" s="49"/>
      <c r="DN384" s="49"/>
      <c r="DO384" s="49"/>
      <c r="DP384" s="56"/>
      <c r="DQ384" s="56"/>
      <c r="DR384" s="49"/>
      <c r="DS384" s="49"/>
      <c r="DT384" s="49"/>
      <c r="DU384" s="49"/>
      <c r="DV384" s="49"/>
      <c r="DW384" s="49"/>
      <c r="DX384" s="49"/>
      <c r="DY384" s="49"/>
      <c r="DZ384" s="49"/>
      <c r="EA384" s="49"/>
      <c r="EB384" s="49"/>
      <c r="EC384" s="49"/>
      <c r="ED384" s="81"/>
      <c r="EE384" s="81"/>
      <c r="EF384" s="81"/>
      <c r="EG384" s="81"/>
      <c r="EH384" s="81"/>
      <c r="EI384" s="81"/>
      <c r="EJ384" s="81"/>
      <c r="EK384" s="81"/>
      <c r="EL384" s="81"/>
      <c r="EM384" s="81"/>
      <c r="EN384" s="81"/>
      <c r="EO384" s="81"/>
      <c r="EP384" s="81"/>
      <c r="EQ384" s="81"/>
      <c r="ER384" s="81"/>
      <c r="ES384" s="81"/>
      <c r="ET384" s="81"/>
      <c r="EU384" s="81"/>
      <c r="EV384" s="81"/>
      <c r="EW384" s="81"/>
      <c r="EX384" s="81"/>
      <c r="EY384" s="81"/>
      <c r="EZ384" s="81"/>
      <c r="FA384" s="81"/>
      <c r="FB384" s="81"/>
      <c r="FC384" s="81"/>
      <c r="FD384" s="81"/>
      <c r="FE384" s="81"/>
      <c r="FF384" s="81"/>
      <c r="FG384" s="81"/>
      <c r="FH384" s="81"/>
    </row>
    <row r="385" spans="19:164">
      <c r="S385" s="82"/>
      <c r="T385" s="83"/>
      <c r="U385" s="84"/>
      <c r="V385" s="83"/>
      <c r="W385" s="84"/>
      <c r="X385" s="83"/>
      <c r="Y385" s="84"/>
      <c r="Z385" s="85"/>
      <c r="AA385" s="85"/>
      <c r="AB385" s="85"/>
      <c r="AC385" s="8"/>
      <c r="AD385" s="18"/>
      <c r="AE385" s="18"/>
      <c r="AF385" s="18"/>
      <c r="AG385" s="18"/>
      <c r="AH385" s="18"/>
      <c r="AI385" s="18"/>
      <c r="AJ385" s="18"/>
      <c r="AK385" s="18"/>
      <c r="AL385" s="18"/>
      <c r="AM385" s="34"/>
      <c r="AN385" s="34"/>
      <c r="AO385" s="34"/>
      <c r="AP385" s="19"/>
      <c r="AQ385" s="19"/>
      <c r="AR385" s="19"/>
      <c r="AS385" s="48"/>
      <c r="BN385" s="49"/>
      <c r="BO385" s="49"/>
      <c r="BP385" s="49"/>
      <c r="BQ385" s="50"/>
      <c r="BR385" s="50"/>
      <c r="BS385" s="50"/>
      <c r="BT385" s="50"/>
      <c r="BU385" s="50"/>
      <c r="BV385" s="50"/>
      <c r="BW385" s="50"/>
      <c r="BX385" s="51"/>
      <c r="BY385" s="50"/>
      <c r="BZ385" s="50"/>
      <c r="CA385" s="54"/>
      <c r="CB385" s="54"/>
      <c r="CC385" s="54"/>
      <c r="CD385" s="54"/>
      <c r="CE385" s="54"/>
      <c r="CF385" s="54"/>
      <c r="CG385" s="54"/>
      <c r="CH385" s="51"/>
      <c r="CI385" s="50"/>
      <c r="CJ385" s="50"/>
      <c r="CK385" s="49"/>
      <c r="CL385" s="49"/>
      <c r="CM385" s="49"/>
      <c r="CN385" s="66"/>
      <c r="CO385" s="66"/>
      <c r="CP385" s="66"/>
      <c r="CQ385" s="66"/>
      <c r="CR385" s="66"/>
      <c r="CS385" s="66"/>
      <c r="CT385" s="66"/>
      <c r="CU385" s="49"/>
      <c r="CV385" s="49"/>
      <c r="CW385" s="49"/>
      <c r="CX385" s="49"/>
      <c r="CY385" s="49"/>
      <c r="CZ385" s="49"/>
      <c r="DA385" s="49"/>
      <c r="DB385" s="49"/>
      <c r="DC385" s="56"/>
      <c r="DD385" s="57"/>
      <c r="DE385" s="57"/>
      <c r="DF385" s="57"/>
      <c r="DG385" s="57"/>
      <c r="DH385" s="57"/>
      <c r="DI385" s="57"/>
      <c r="DJ385" s="58"/>
      <c r="DK385" s="54"/>
      <c r="DL385" s="56"/>
      <c r="DM385" s="49"/>
      <c r="DN385" s="49"/>
      <c r="DO385" s="49"/>
      <c r="DP385" s="56"/>
      <c r="DQ385" s="56"/>
      <c r="DR385" s="49"/>
      <c r="DS385" s="49"/>
      <c r="DT385" s="49"/>
      <c r="DU385" s="49"/>
      <c r="DV385" s="49"/>
      <c r="DW385" s="49"/>
      <c r="DX385" s="49"/>
      <c r="DY385" s="49"/>
      <c r="DZ385" s="49"/>
      <c r="EA385" s="49"/>
      <c r="EB385" s="49"/>
      <c r="EC385" s="49"/>
      <c r="ED385" s="81"/>
      <c r="EE385" s="81"/>
      <c r="EF385" s="81"/>
      <c r="EG385" s="81"/>
      <c r="EH385" s="81"/>
      <c r="EI385" s="81"/>
      <c r="EJ385" s="81"/>
      <c r="EK385" s="81"/>
      <c r="EL385" s="81"/>
      <c r="EM385" s="81"/>
      <c r="EN385" s="81"/>
      <c r="EO385" s="81"/>
      <c r="EP385" s="81"/>
      <c r="EQ385" s="81"/>
      <c r="ER385" s="81"/>
      <c r="ES385" s="81"/>
      <c r="ET385" s="81"/>
      <c r="EU385" s="81"/>
      <c r="EV385" s="81"/>
      <c r="EW385" s="81"/>
      <c r="EX385" s="81"/>
      <c r="EY385" s="81"/>
      <c r="EZ385" s="81"/>
      <c r="FA385" s="81"/>
      <c r="FB385" s="81"/>
      <c r="FC385" s="81"/>
      <c r="FD385" s="81"/>
      <c r="FE385" s="81"/>
      <c r="FF385" s="81"/>
      <c r="FG385" s="81"/>
      <c r="FH385" s="81"/>
    </row>
    <row r="386" spans="19:164">
      <c r="S386" s="82"/>
      <c r="T386" s="83"/>
      <c r="U386" s="84"/>
      <c r="V386" s="83"/>
      <c r="W386" s="84"/>
      <c r="X386" s="83"/>
      <c r="Y386" s="84"/>
      <c r="Z386" s="85"/>
      <c r="AA386" s="85"/>
      <c r="AB386" s="85"/>
      <c r="AC386" s="8"/>
      <c r="AD386" s="18"/>
      <c r="AE386" s="18"/>
      <c r="AF386" s="18"/>
      <c r="AG386" s="18"/>
      <c r="AH386" s="18"/>
      <c r="AI386" s="18"/>
      <c r="AJ386" s="18"/>
      <c r="AK386" s="18"/>
      <c r="AL386" s="18"/>
      <c r="AM386" s="34"/>
      <c r="AN386" s="34"/>
      <c r="AO386" s="34"/>
      <c r="AP386" s="19"/>
      <c r="AQ386" s="19"/>
      <c r="AR386" s="19"/>
      <c r="AS386" s="48"/>
      <c r="BN386" s="49"/>
      <c r="BO386" s="49"/>
      <c r="BP386" s="49"/>
      <c r="BQ386" s="50"/>
      <c r="BR386" s="50"/>
      <c r="BS386" s="50"/>
      <c r="BT386" s="50"/>
      <c r="BU386" s="50"/>
      <c r="BV386" s="50"/>
      <c r="BW386" s="50"/>
      <c r="BX386" s="51"/>
      <c r="BY386" s="50"/>
      <c r="BZ386" s="50"/>
      <c r="CA386" s="54"/>
      <c r="CB386" s="54"/>
      <c r="CC386" s="54"/>
      <c r="CD386" s="54"/>
      <c r="CE386" s="54"/>
      <c r="CF386" s="54"/>
      <c r="CG386" s="54"/>
      <c r="CH386" s="51"/>
      <c r="CI386" s="50"/>
      <c r="CJ386" s="50"/>
      <c r="CK386" s="49"/>
      <c r="CL386" s="49"/>
      <c r="CM386" s="49"/>
      <c r="CN386" s="66"/>
      <c r="CO386" s="66"/>
      <c r="CP386" s="66"/>
      <c r="CQ386" s="66"/>
      <c r="CR386" s="66"/>
      <c r="CS386" s="66"/>
      <c r="CT386" s="66"/>
      <c r="CU386" s="49"/>
      <c r="CV386" s="49"/>
      <c r="CW386" s="49"/>
      <c r="CX386" s="49"/>
      <c r="CY386" s="49"/>
      <c r="CZ386" s="49"/>
      <c r="DA386" s="49"/>
      <c r="DB386" s="49"/>
      <c r="DC386" s="56"/>
      <c r="DD386" s="57"/>
      <c r="DE386" s="57"/>
      <c r="DF386" s="57"/>
      <c r="DG386" s="57"/>
      <c r="DH386" s="57"/>
      <c r="DI386" s="57"/>
      <c r="DJ386" s="58"/>
      <c r="DK386" s="54"/>
      <c r="DL386" s="56"/>
      <c r="DM386" s="49"/>
      <c r="DN386" s="49"/>
      <c r="DO386" s="49"/>
      <c r="DP386" s="56"/>
      <c r="DQ386" s="56"/>
      <c r="DR386" s="49"/>
      <c r="DS386" s="49"/>
      <c r="DT386" s="49"/>
      <c r="DU386" s="49"/>
      <c r="DV386" s="49"/>
      <c r="DW386" s="49"/>
      <c r="DX386" s="49"/>
      <c r="DY386" s="49"/>
      <c r="DZ386" s="49"/>
      <c r="EA386" s="49"/>
      <c r="EB386" s="49"/>
      <c r="EC386" s="49"/>
      <c r="ED386" s="81"/>
      <c r="EE386" s="81"/>
      <c r="EF386" s="81"/>
      <c r="EG386" s="81"/>
      <c r="EH386" s="81"/>
      <c r="EI386" s="81"/>
      <c r="EJ386" s="81"/>
      <c r="EK386" s="81"/>
      <c r="EL386" s="81"/>
      <c r="EM386" s="81"/>
      <c r="EN386" s="81"/>
      <c r="EO386" s="81"/>
      <c r="EP386" s="81"/>
      <c r="EQ386" s="81"/>
      <c r="ER386" s="81"/>
      <c r="ES386" s="81"/>
      <c r="ET386" s="81"/>
      <c r="EU386" s="81"/>
      <c r="EV386" s="81"/>
      <c r="EW386" s="81"/>
      <c r="EX386" s="81"/>
      <c r="EY386" s="81"/>
      <c r="EZ386" s="81"/>
      <c r="FA386" s="81"/>
      <c r="FB386" s="81"/>
      <c r="FC386" s="81"/>
      <c r="FD386" s="81"/>
      <c r="FE386" s="81"/>
      <c r="FF386" s="81"/>
      <c r="FG386" s="81"/>
      <c r="FH386" s="81"/>
    </row>
    <row r="387" spans="19:164">
      <c r="S387" s="82"/>
      <c r="T387" s="83"/>
      <c r="U387" s="84"/>
      <c r="V387" s="83"/>
      <c r="W387" s="84"/>
      <c r="X387" s="83"/>
      <c r="Y387" s="84"/>
      <c r="Z387" s="85"/>
      <c r="AA387" s="85"/>
      <c r="AB387" s="85"/>
      <c r="AC387" s="8"/>
      <c r="AD387" s="18"/>
      <c r="AE387" s="18"/>
      <c r="AF387" s="18"/>
      <c r="AG387" s="18"/>
      <c r="AH387" s="18"/>
      <c r="AI387" s="18"/>
      <c r="AJ387" s="18"/>
      <c r="AK387" s="18"/>
      <c r="AL387" s="18"/>
      <c r="AM387" s="34"/>
      <c r="AN387" s="34"/>
      <c r="AO387" s="34"/>
      <c r="AP387" s="19"/>
      <c r="AQ387" s="19"/>
      <c r="AR387" s="19"/>
      <c r="AS387" s="48"/>
      <c r="BN387" s="49"/>
      <c r="BO387" s="49"/>
      <c r="BP387" s="49"/>
      <c r="BQ387" s="50"/>
      <c r="BR387" s="50"/>
      <c r="BS387" s="50"/>
      <c r="BT387" s="50"/>
      <c r="BU387" s="50"/>
      <c r="BV387" s="50"/>
      <c r="BW387" s="50"/>
      <c r="BX387" s="51"/>
      <c r="BY387" s="50"/>
      <c r="BZ387" s="50"/>
      <c r="CA387" s="54"/>
      <c r="CB387" s="54"/>
      <c r="CC387" s="54"/>
      <c r="CD387" s="54"/>
      <c r="CE387" s="54"/>
      <c r="CF387" s="54"/>
      <c r="CG387" s="54"/>
      <c r="CH387" s="51"/>
      <c r="CI387" s="50"/>
      <c r="CJ387" s="50"/>
      <c r="CK387" s="49"/>
      <c r="CL387" s="49"/>
      <c r="CM387" s="49"/>
      <c r="CN387" s="66"/>
      <c r="CO387" s="66"/>
      <c r="CP387" s="66"/>
      <c r="CQ387" s="66"/>
      <c r="CR387" s="66"/>
      <c r="CS387" s="66"/>
      <c r="CT387" s="66"/>
      <c r="CU387" s="49"/>
      <c r="CV387" s="49"/>
      <c r="CW387" s="49"/>
      <c r="CX387" s="49"/>
      <c r="CY387" s="49"/>
      <c r="CZ387" s="49"/>
      <c r="DA387" s="49"/>
      <c r="DB387" s="49"/>
      <c r="DC387" s="56"/>
      <c r="DD387" s="57"/>
      <c r="DE387" s="57"/>
      <c r="DF387" s="57"/>
      <c r="DG387" s="57"/>
      <c r="DH387" s="57"/>
      <c r="DI387" s="57"/>
      <c r="DJ387" s="58"/>
      <c r="DK387" s="54"/>
      <c r="DL387" s="56"/>
      <c r="DM387" s="49"/>
      <c r="DN387" s="49"/>
      <c r="DO387" s="49"/>
      <c r="DP387" s="56"/>
      <c r="DQ387" s="56"/>
      <c r="DR387" s="49"/>
      <c r="DS387" s="49"/>
      <c r="DT387" s="49"/>
      <c r="DU387" s="49"/>
      <c r="DV387" s="49"/>
      <c r="DW387" s="49"/>
      <c r="DX387" s="49"/>
      <c r="DY387" s="49"/>
      <c r="DZ387" s="49"/>
      <c r="EA387" s="49"/>
      <c r="EB387" s="49"/>
      <c r="EC387" s="49"/>
      <c r="ED387" s="81"/>
      <c r="EE387" s="81"/>
      <c r="EF387" s="81"/>
      <c r="EG387" s="81"/>
      <c r="EH387" s="81"/>
      <c r="EI387" s="81"/>
      <c r="EJ387" s="81"/>
      <c r="EK387" s="81"/>
      <c r="EL387" s="81"/>
      <c r="EM387" s="81"/>
      <c r="EN387" s="81"/>
      <c r="EO387" s="81"/>
      <c r="EP387" s="81"/>
      <c r="EQ387" s="81"/>
      <c r="ER387" s="81"/>
      <c r="ES387" s="81"/>
      <c r="ET387" s="81"/>
      <c r="EU387" s="81"/>
      <c r="EV387" s="81"/>
      <c r="EW387" s="81"/>
      <c r="EX387" s="81"/>
      <c r="EY387" s="81"/>
      <c r="EZ387" s="81"/>
      <c r="FA387" s="81"/>
      <c r="FB387" s="81"/>
      <c r="FC387" s="81"/>
      <c r="FD387" s="81"/>
      <c r="FE387" s="81"/>
      <c r="FF387" s="81"/>
      <c r="FG387" s="81"/>
      <c r="FH387" s="81"/>
    </row>
    <row r="388" spans="19:164">
      <c r="S388" s="82"/>
      <c r="T388" s="83"/>
      <c r="U388" s="84"/>
      <c r="V388" s="83"/>
      <c r="W388" s="84"/>
      <c r="X388" s="83"/>
      <c r="Y388" s="84"/>
      <c r="Z388" s="85"/>
      <c r="AA388" s="85"/>
      <c r="AB388" s="85"/>
      <c r="AC388" s="8"/>
      <c r="AD388" s="18"/>
      <c r="AE388" s="18"/>
      <c r="AF388" s="18"/>
      <c r="AG388" s="18"/>
      <c r="AH388" s="18"/>
      <c r="AI388" s="18"/>
      <c r="AJ388" s="18"/>
      <c r="AK388" s="18"/>
      <c r="AL388" s="18"/>
      <c r="AM388" s="34"/>
      <c r="AN388" s="34"/>
      <c r="AO388" s="34"/>
      <c r="AP388" s="19"/>
      <c r="AQ388" s="19"/>
      <c r="AR388" s="19"/>
      <c r="AS388" s="48"/>
      <c r="BN388" s="49"/>
      <c r="BO388" s="49"/>
      <c r="BP388" s="49"/>
      <c r="BQ388" s="50"/>
      <c r="BR388" s="50"/>
      <c r="BS388" s="50"/>
      <c r="BT388" s="50"/>
      <c r="BU388" s="50"/>
      <c r="BV388" s="50"/>
      <c r="BW388" s="50"/>
      <c r="BX388" s="51"/>
      <c r="BY388" s="50"/>
      <c r="BZ388" s="50"/>
      <c r="CA388" s="54"/>
      <c r="CB388" s="54"/>
      <c r="CC388" s="54"/>
      <c r="CD388" s="54"/>
      <c r="CE388" s="54"/>
      <c r="CF388" s="54"/>
      <c r="CG388" s="54"/>
      <c r="CH388" s="51"/>
      <c r="CI388" s="50"/>
      <c r="CJ388" s="50"/>
      <c r="CK388" s="49"/>
      <c r="CL388" s="49"/>
      <c r="CM388" s="49"/>
      <c r="CN388" s="66"/>
      <c r="CO388" s="66"/>
      <c r="CP388" s="66"/>
      <c r="CQ388" s="66"/>
      <c r="CR388" s="66"/>
      <c r="CS388" s="66"/>
      <c r="CT388" s="66"/>
      <c r="CU388" s="49"/>
      <c r="CV388" s="49"/>
      <c r="CW388" s="49"/>
      <c r="CX388" s="49"/>
      <c r="CY388" s="49"/>
      <c r="CZ388" s="49"/>
      <c r="DA388" s="49"/>
      <c r="DB388" s="49"/>
      <c r="DC388" s="56"/>
      <c r="DD388" s="57"/>
      <c r="DE388" s="57"/>
      <c r="DF388" s="57"/>
      <c r="DG388" s="57"/>
      <c r="DH388" s="57"/>
      <c r="DI388" s="57"/>
      <c r="DJ388" s="58"/>
      <c r="DK388" s="54"/>
      <c r="DL388" s="56"/>
      <c r="DM388" s="49"/>
      <c r="DN388" s="49"/>
      <c r="DO388" s="49"/>
      <c r="DP388" s="56"/>
      <c r="DQ388" s="56"/>
      <c r="DR388" s="49"/>
      <c r="DS388" s="49"/>
      <c r="DT388" s="49"/>
      <c r="DU388" s="49"/>
      <c r="DV388" s="49"/>
      <c r="DW388" s="49"/>
      <c r="DX388" s="49"/>
      <c r="DY388" s="49"/>
      <c r="DZ388" s="49"/>
      <c r="EA388" s="49"/>
      <c r="EB388" s="49"/>
      <c r="EC388" s="49"/>
      <c r="ED388" s="81"/>
      <c r="EE388" s="81"/>
      <c r="EF388" s="81"/>
      <c r="EG388" s="81"/>
      <c r="EH388" s="81"/>
      <c r="EI388" s="81"/>
      <c r="EJ388" s="81"/>
      <c r="EK388" s="81"/>
      <c r="EL388" s="81"/>
      <c r="EM388" s="81"/>
      <c r="EN388" s="81"/>
      <c r="EO388" s="81"/>
      <c r="EP388" s="81"/>
      <c r="EQ388" s="81"/>
      <c r="ER388" s="81"/>
      <c r="ES388" s="81"/>
      <c r="ET388" s="81"/>
      <c r="EU388" s="81"/>
      <c r="EV388" s="81"/>
      <c r="EW388" s="81"/>
      <c r="EX388" s="81"/>
      <c r="EY388" s="81"/>
      <c r="EZ388" s="81"/>
      <c r="FA388" s="81"/>
      <c r="FB388" s="81"/>
      <c r="FC388" s="81"/>
      <c r="FD388" s="81"/>
      <c r="FE388" s="81"/>
      <c r="FF388" s="81"/>
      <c r="FG388" s="81"/>
      <c r="FH388" s="81"/>
    </row>
    <row r="389" spans="19:164">
      <c r="S389" s="82"/>
      <c r="T389" s="83"/>
      <c r="U389" s="84"/>
      <c r="V389" s="83"/>
      <c r="W389" s="84"/>
      <c r="X389" s="83"/>
      <c r="Y389" s="84"/>
      <c r="Z389" s="85"/>
      <c r="AA389" s="85"/>
      <c r="AB389" s="85"/>
      <c r="AC389" s="8"/>
      <c r="AD389" s="18"/>
      <c r="AE389" s="18"/>
      <c r="AF389" s="18"/>
      <c r="AG389" s="18"/>
      <c r="AH389" s="18"/>
      <c r="AI389" s="18"/>
      <c r="AJ389" s="18"/>
      <c r="AK389" s="18"/>
      <c r="AL389" s="18"/>
      <c r="AM389" s="34"/>
      <c r="AN389" s="34"/>
      <c r="AO389" s="34"/>
      <c r="AP389" s="19"/>
      <c r="AQ389" s="19"/>
      <c r="AR389" s="19"/>
      <c r="AS389" s="48"/>
      <c r="BN389" s="49"/>
      <c r="BO389" s="49"/>
      <c r="BP389" s="49"/>
      <c r="BQ389" s="50"/>
      <c r="BR389" s="50"/>
      <c r="BS389" s="50"/>
      <c r="BT389" s="50"/>
      <c r="BU389" s="50"/>
      <c r="BV389" s="50"/>
      <c r="BW389" s="50"/>
      <c r="BX389" s="51"/>
      <c r="BY389" s="50"/>
      <c r="BZ389" s="50"/>
      <c r="CA389" s="54"/>
      <c r="CB389" s="54"/>
      <c r="CC389" s="54"/>
      <c r="CD389" s="54"/>
      <c r="CE389" s="54"/>
      <c r="CF389" s="54"/>
      <c r="CG389" s="54"/>
      <c r="CH389" s="51"/>
      <c r="CI389" s="50"/>
      <c r="CJ389" s="50"/>
      <c r="CK389" s="49"/>
      <c r="CL389" s="49"/>
      <c r="CM389" s="49"/>
      <c r="CN389" s="66"/>
      <c r="CO389" s="66"/>
      <c r="CP389" s="66"/>
      <c r="CQ389" s="66"/>
      <c r="CR389" s="66"/>
      <c r="CS389" s="66"/>
      <c r="CT389" s="66"/>
      <c r="CU389" s="49"/>
      <c r="CV389" s="49"/>
      <c r="CW389" s="49"/>
      <c r="CX389" s="49"/>
      <c r="CY389" s="49"/>
      <c r="CZ389" s="49"/>
      <c r="DA389" s="49"/>
      <c r="DB389" s="49"/>
      <c r="DC389" s="56"/>
      <c r="DD389" s="57"/>
      <c r="DE389" s="57"/>
      <c r="DF389" s="57"/>
      <c r="DG389" s="57"/>
      <c r="DH389" s="57"/>
      <c r="DI389" s="57"/>
      <c r="DJ389" s="58"/>
      <c r="DK389" s="54"/>
      <c r="DL389" s="56"/>
      <c r="DM389" s="49"/>
      <c r="DN389" s="49"/>
      <c r="DO389" s="49"/>
      <c r="DP389" s="56"/>
      <c r="DQ389" s="56"/>
      <c r="DR389" s="49"/>
      <c r="DS389" s="49"/>
      <c r="DT389" s="49"/>
      <c r="DU389" s="49"/>
      <c r="DV389" s="49"/>
      <c r="DW389" s="49"/>
      <c r="DX389" s="49"/>
      <c r="DY389" s="49"/>
      <c r="DZ389" s="49"/>
      <c r="EA389" s="49"/>
      <c r="EB389" s="49"/>
      <c r="EC389" s="49"/>
      <c r="ED389" s="81"/>
      <c r="EE389" s="81"/>
      <c r="EF389" s="81"/>
      <c r="EG389" s="81"/>
      <c r="EH389" s="81"/>
      <c r="EI389" s="81"/>
      <c r="EJ389" s="81"/>
      <c r="EK389" s="81"/>
      <c r="EL389" s="81"/>
      <c r="EM389" s="81"/>
      <c r="EN389" s="81"/>
      <c r="EO389" s="81"/>
      <c r="EP389" s="81"/>
      <c r="EQ389" s="81"/>
      <c r="ER389" s="81"/>
      <c r="ES389" s="81"/>
      <c r="ET389" s="81"/>
      <c r="EU389" s="81"/>
      <c r="EV389" s="81"/>
      <c r="EW389" s="81"/>
      <c r="EX389" s="81"/>
      <c r="EY389" s="81"/>
      <c r="EZ389" s="81"/>
      <c r="FA389" s="81"/>
      <c r="FB389" s="81"/>
      <c r="FC389" s="81"/>
      <c r="FD389" s="81"/>
      <c r="FE389" s="81"/>
      <c r="FF389" s="81"/>
      <c r="FG389" s="81"/>
      <c r="FH389" s="81"/>
    </row>
    <row r="390" spans="19:164">
      <c r="S390" s="82"/>
      <c r="T390" s="83"/>
      <c r="U390" s="84"/>
      <c r="V390" s="83"/>
      <c r="W390" s="84"/>
      <c r="X390" s="83"/>
      <c r="Y390" s="84"/>
      <c r="Z390" s="85"/>
      <c r="AA390" s="85"/>
      <c r="AB390" s="85"/>
      <c r="AC390" s="8"/>
      <c r="AD390" s="18"/>
      <c r="AE390" s="18"/>
      <c r="AF390" s="18"/>
      <c r="AG390" s="18"/>
      <c r="AH390" s="18"/>
      <c r="AI390" s="18"/>
      <c r="AJ390" s="18"/>
      <c r="AK390" s="18"/>
      <c r="AL390" s="18"/>
      <c r="AM390" s="34"/>
      <c r="AN390" s="34"/>
      <c r="AO390" s="34"/>
      <c r="AP390" s="19"/>
      <c r="AQ390" s="19"/>
      <c r="AR390" s="19"/>
      <c r="AS390" s="48"/>
      <c r="BN390" s="49"/>
      <c r="BO390" s="49"/>
      <c r="BP390" s="49"/>
      <c r="BQ390" s="50"/>
      <c r="BR390" s="50"/>
      <c r="BS390" s="50"/>
      <c r="BT390" s="50"/>
      <c r="BU390" s="50"/>
      <c r="BV390" s="50"/>
      <c r="BW390" s="50"/>
      <c r="BX390" s="51"/>
      <c r="BY390" s="50"/>
      <c r="BZ390" s="50"/>
      <c r="CA390" s="54"/>
      <c r="CB390" s="54"/>
      <c r="CC390" s="54"/>
      <c r="CD390" s="54"/>
      <c r="CE390" s="54"/>
      <c r="CF390" s="54"/>
      <c r="CG390" s="54"/>
      <c r="CH390" s="51"/>
      <c r="CI390" s="50"/>
      <c r="CJ390" s="50"/>
      <c r="CK390" s="49"/>
      <c r="CL390" s="49"/>
      <c r="CM390" s="49"/>
      <c r="CN390" s="66"/>
      <c r="CO390" s="66"/>
      <c r="CP390" s="66"/>
      <c r="CQ390" s="66"/>
      <c r="CR390" s="66"/>
      <c r="CS390" s="66"/>
      <c r="CT390" s="66"/>
      <c r="CU390" s="49"/>
      <c r="CV390" s="49"/>
      <c r="CW390" s="49"/>
      <c r="CX390" s="49"/>
      <c r="CY390" s="49"/>
      <c r="CZ390" s="49"/>
      <c r="DA390" s="49"/>
      <c r="DB390" s="49"/>
      <c r="DC390" s="56"/>
      <c r="DD390" s="57"/>
      <c r="DE390" s="57"/>
      <c r="DF390" s="57"/>
      <c r="DG390" s="57"/>
      <c r="DH390" s="57"/>
      <c r="DI390" s="57"/>
      <c r="DJ390" s="58"/>
      <c r="DK390" s="54"/>
      <c r="DL390" s="56"/>
      <c r="DM390" s="49"/>
      <c r="DN390" s="49"/>
      <c r="DO390" s="49"/>
      <c r="DP390" s="56"/>
      <c r="DQ390" s="56"/>
      <c r="DR390" s="49"/>
      <c r="DS390" s="49"/>
      <c r="DT390" s="49"/>
      <c r="DU390" s="49"/>
      <c r="DV390" s="49"/>
      <c r="DW390" s="49"/>
      <c r="DX390" s="49"/>
      <c r="DY390" s="49"/>
      <c r="DZ390" s="49"/>
      <c r="EA390" s="49"/>
      <c r="EB390" s="49"/>
      <c r="EC390" s="49"/>
      <c r="ED390" s="81"/>
      <c r="EE390" s="81"/>
      <c r="EF390" s="81"/>
      <c r="EG390" s="81"/>
      <c r="EH390" s="81"/>
      <c r="EI390" s="81"/>
      <c r="EJ390" s="81"/>
      <c r="EK390" s="81"/>
      <c r="EL390" s="81"/>
      <c r="EM390" s="81"/>
      <c r="EN390" s="81"/>
      <c r="EO390" s="81"/>
      <c r="EP390" s="81"/>
      <c r="EQ390" s="81"/>
      <c r="ER390" s="81"/>
      <c r="ES390" s="81"/>
      <c r="ET390" s="81"/>
      <c r="EU390" s="81"/>
      <c r="EV390" s="81"/>
      <c r="EW390" s="81"/>
      <c r="EX390" s="81"/>
      <c r="EY390" s="81"/>
      <c r="EZ390" s="81"/>
      <c r="FA390" s="81"/>
      <c r="FB390" s="81"/>
      <c r="FC390" s="81"/>
      <c r="FD390" s="81"/>
      <c r="FE390" s="81"/>
      <c r="FF390" s="81"/>
      <c r="FG390" s="81"/>
      <c r="FH390" s="81"/>
    </row>
    <row r="391" spans="19:164">
      <c r="S391" s="82"/>
      <c r="T391" s="83"/>
      <c r="U391" s="84"/>
      <c r="V391" s="83"/>
      <c r="W391" s="84"/>
      <c r="X391" s="83"/>
      <c r="Y391" s="84"/>
      <c r="Z391" s="85"/>
      <c r="AA391" s="85"/>
      <c r="AB391" s="85"/>
      <c r="AC391" s="8"/>
      <c r="AD391" s="18"/>
      <c r="AE391" s="18"/>
      <c r="AF391" s="18"/>
      <c r="AG391" s="18"/>
      <c r="AH391" s="18"/>
      <c r="AI391" s="18"/>
      <c r="AJ391" s="18"/>
      <c r="AK391" s="18"/>
      <c r="AL391" s="18"/>
      <c r="AM391" s="34"/>
      <c r="AN391" s="34"/>
      <c r="AO391" s="34"/>
      <c r="AP391" s="19"/>
      <c r="AQ391" s="19"/>
      <c r="AR391" s="19"/>
      <c r="AS391" s="48"/>
      <c r="BN391" s="49"/>
      <c r="BO391" s="49"/>
      <c r="BP391" s="49"/>
      <c r="BQ391" s="50"/>
      <c r="BR391" s="50"/>
      <c r="BS391" s="50"/>
      <c r="BT391" s="50"/>
      <c r="BU391" s="50"/>
      <c r="BV391" s="50"/>
      <c r="BW391" s="50"/>
      <c r="BX391" s="51"/>
      <c r="BY391" s="50"/>
      <c r="BZ391" s="50"/>
      <c r="CA391" s="54"/>
      <c r="CB391" s="54"/>
      <c r="CC391" s="54"/>
      <c r="CD391" s="54"/>
      <c r="CE391" s="54"/>
      <c r="CF391" s="54"/>
      <c r="CG391" s="54"/>
      <c r="CH391" s="51"/>
      <c r="CI391" s="50"/>
      <c r="CJ391" s="50"/>
      <c r="CK391" s="49"/>
      <c r="CL391" s="49"/>
      <c r="CM391" s="49"/>
      <c r="CN391" s="66"/>
      <c r="CO391" s="66"/>
      <c r="CP391" s="66"/>
      <c r="CQ391" s="66"/>
      <c r="CR391" s="66"/>
      <c r="CS391" s="66"/>
      <c r="CT391" s="66"/>
      <c r="CU391" s="49"/>
      <c r="CV391" s="49"/>
      <c r="CW391" s="49"/>
      <c r="CX391" s="49"/>
      <c r="CY391" s="49"/>
      <c r="CZ391" s="49"/>
      <c r="DA391" s="49"/>
      <c r="DB391" s="49"/>
      <c r="DC391" s="56"/>
      <c r="DD391" s="57"/>
      <c r="DE391" s="57"/>
      <c r="DF391" s="57"/>
      <c r="DG391" s="57"/>
      <c r="DH391" s="57"/>
      <c r="DI391" s="57"/>
      <c r="DJ391" s="58"/>
      <c r="DK391" s="54"/>
      <c r="DL391" s="56"/>
      <c r="DM391" s="49"/>
      <c r="DN391" s="49"/>
      <c r="DO391" s="49"/>
      <c r="DP391" s="56"/>
      <c r="DQ391" s="56"/>
      <c r="DR391" s="49"/>
      <c r="DS391" s="49"/>
      <c r="DT391" s="49"/>
      <c r="DU391" s="49"/>
      <c r="DV391" s="49"/>
      <c r="DW391" s="49"/>
      <c r="DX391" s="49"/>
      <c r="DY391" s="49"/>
      <c r="DZ391" s="49"/>
      <c r="EA391" s="49"/>
      <c r="EB391" s="49"/>
      <c r="EC391" s="49"/>
      <c r="ED391" s="81"/>
      <c r="EE391" s="81"/>
      <c r="EF391" s="81"/>
      <c r="EG391" s="81"/>
      <c r="EH391" s="81"/>
      <c r="EI391" s="81"/>
      <c r="EJ391" s="81"/>
      <c r="EK391" s="81"/>
      <c r="EL391" s="81"/>
      <c r="EM391" s="81"/>
      <c r="EN391" s="81"/>
      <c r="EO391" s="81"/>
      <c r="EP391" s="81"/>
      <c r="EQ391" s="81"/>
      <c r="ER391" s="81"/>
      <c r="ES391" s="81"/>
      <c r="ET391" s="81"/>
      <c r="EU391" s="81"/>
      <c r="EV391" s="81"/>
      <c r="EW391" s="81"/>
      <c r="EX391" s="81"/>
      <c r="EY391" s="81"/>
      <c r="EZ391" s="81"/>
      <c r="FA391" s="81"/>
      <c r="FB391" s="81"/>
      <c r="FC391" s="81"/>
      <c r="FD391" s="81"/>
      <c r="FE391" s="81"/>
      <c r="FF391" s="81"/>
      <c r="FG391" s="81"/>
      <c r="FH391" s="81"/>
    </row>
    <row r="392" spans="19:164">
      <c r="S392" s="82"/>
      <c r="T392" s="83"/>
      <c r="U392" s="84"/>
      <c r="V392" s="83"/>
      <c r="W392" s="84"/>
      <c r="X392" s="83"/>
      <c r="Y392" s="84"/>
      <c r="Z392" s="85"/>
      <c r="AA392" s="85"/>
      <c r="AB392" s="85"/>
      <c r="AC392" s="8"/>
      <c r="AD392" s="18"/>
      <c r="AE392" s="18"/>
      <c r="AF392" s="18"/>
      <c r="AG392" s="18"/>
      <c r="AH392" s="18"/>
      <c r="AI392" s="18"/>
      <c r="AJ392" s="18"/>
      <c r="AK392" s="18"/>
      <c r="AL392" s="18"/>
      <c r="AM392" s="34"/>
      <c r="AN392" s="34"/>
      <c r="AO392" s="34"/>
      <c r="AP392" s="19"/>
      <c r="AQ392" s="19"/>
      <c r="AR392" s="19"/>
      <c r="AS392" s="48"/>
      <c r="BN392" s="49"/>
      <c r="BO392" s="49"/>
      <c r="BP392" s="49"/>
      <c r="BQ392" s="50"/>
      <c r="BR392" s="50"/>
      <c r="BS392" s="50"/>
      <c r="BT392" s="50"/>
      <c r="BU392" s="50"/>
      <c r="BV392" s="50"/>
      <c r="BW392" s="50"/>
      <c r="BX392" s="51"/>
      <c r="BY392" s="50"/>
      <c r="BZ392" s="50"/>
      <c r="CA392" s="54"/>
      <c r="CB392" s="54"/>
      <c r="CC392" s="54"/>
      <c r="CD392" s="54"/>
      <c r="CE392" s="54"/>
      <c r="CF392" s="54"/>
      <c r="CG392" s="54"/>
      <c r="CH392" s="51"/>
      <c r="CI392" s="50"/>
      <c r="CJ392" s="50"/>
      <c r="CK392" s="49"/>
      <c r="CL392" s="49"/>
      <c r="CM392" s="49"/>
      <c r="CN392" s="66"/>
      <c r="CO392" s="66"/>
      <c r="CP392" s="66"/>
      <c r="CQ392" s="66"/>
      <c r="CR392" s="66"/>
      <c r="CS392" s="66"/>
      <c r="CT392" s="66"/>
      <c r="CU392" s="49"/>
      <c r="CV392" s="49"/>
      <c r="CW392" s="49"/>
      <c r="CX392" s="49"/>
      <c r="CY392" s="49"/>
      <c r="CZ392" s="49"/>
      <c r="DA392" s="49"/>
      <c r="DB392" s="49"/>
      <c r="DC392" s="56"/>
      <c r="DD392" s="57"/>
      <c r="DE392" s="57"/>
      <c r="DF392" s="57"/>
      <c r="DG392" s="57"/>
      <c r="DH392" s="57"/>
      <c r="DI392" s="57"/>
      <c r="DJ392" s="58"/>
      <c r="DK392" s="54"/>
      <c r="DL392" s="56"/>
      <c r="DM392" s="49"/>
      <c r="DN392" s="49"/>
      <c r="DO392" s="49"/>
      <c r="DP392" s="56"/>
      <c r="DQ392" s="56"/>
      <c r="DR392" s="49"/>
      <c r="DS392" s="49"/>
      <c r="DT392" s="49"/>
      <c r="DU392" s="49"/>
      <c r="DV392" s="49"/>
      <c r="DW392" s="49"/>
      <c r="DX392" s="49"/>
      <c r="DY392" s="49"/>
      <c r="DZ392" s="49"/>
      <c r="EA392" s="49"/>
      <c r="EB392" s="49"/>
      <c r="EC392" s="49"/>
      <c r="ED392" s="81"/>
      <c r="EE392" s="81"/>
      <c r="EF392" s="81"/>
      <c r="EG392" s="81"/>
      <c r="EH392" s="81"/>
      <c r="EI392" s="81"/>
      <c r="EJ392" s="81"/>
      <c r="EK392" s="81"/>
      <c r="EL392" s="81"/>
      <c r="EM392" s="81"/>
      <c r="EN392" s="81"/>
      <c r="EO392" s="81"/>
      <c r="EP392" s="81"/>
      <c r="EQ392" s="81"/>
      <c r="ER392" s="81"/>
      <c r="ES392" s="81"/>
      <c r="ET392" s="81"/>
      <c r="EU392" s="81"/>
      <c r="EV392" s="81"/>
      <c r="EW392" s="81"/>
      <c r="EX392" s="81"/>
      <c r="EY392" s="81"/>
      <c r="EZ392" s="81"/>
      <c r="FA392" s="81"/>
      <c r="FB392" s="81"/>
      <c r="FC392" s="81"/>
      <c r="FD392" s="81"/>
      <c r="FE392" s="81"/>
      <c r="FF392" s="81"/>
      <c r="FG392" s="81"/>
      <c r="FH392" s="81"/>
    </row>
    <row r="393" spans="19:164">
      <c r="S393" s="82"/>
      <c r="T393" s="83"/>
      <c r="U393" s="84"/>
      <c r="V393" s="83"/>
      <c r="W393" s="84"/>
      <c r="X393" s="83"/>
      <c r="Y393" s="84"/>
      <c r="Z393" s="85"/>
      <c r="AA393" s="85"/>
      <c r="AB393" s="85"/>
      <c r="AC393" s="8"/>
      <c r="AD393" s="18"/>
      <c r="AE393" s="18"/>
      <c r="AF393" s="18"/>
      <c r="AG393" s="18"/>
      <c r="AH393" s="18"/>
      <c r="AI393" s="18"/>
      <c r="AJ393" s="18"/>
      <c r="AK393" s="18"/>
      <c r="AL393" s="18"/>
      <c r="AM393" s="34"/>
      <c r="AN393" s="34"/>
      <c r="AO393" s="34"/>
      <c r="AP393" s="19"/>
      <c r="AQ393" s="19"/>
      <c r="AR393" s="19"/>
      <c r="AS393" s="48"/>
      <c r="BN393" s="49"/>
      <c r="BO393" s="49"/>
      <c r="BP393" s="49"/>
      <c r="BQ393" s="50"/>
      <c r="BR393" s="50"/>
      <c r="BS393" s="50"/>
      <c r="BT393" s="50"/>
      <c r="BU393" s="50"/>
      <c r="BV393" s="50"/>
      <c r="BW393" s="50"/>
      <c r="BX393" s="51"/>
      <c r="BY393" s="50"/>
      <c r="BZ393" s="50"/>
      <c r="CA393" s="54"/>
      <c r="CB393" s="54"/>
      <c r="CC393" s="54"/>
      <c r="CD393" s="54"/>
      <c r="CE393" s="54"/>
      <c r="CF393" s="54"/>
      <c r="CG393" s="54"/>
      <c r="CH393" s="51"/>
      <c r="CI393" s="50"/>
      <c r="CJ393" s="50"/>
      <c r="CK393" s="49"/>
      <c r="CL393" s="49"/>
      <c r="CM393" s="49"/>
      <c r="CN393" s="66"/>
      <c r="CO393" s="66"/>
      <c r="CP393" s="66"/>
      <c r="CQ393" s="66"/>
      <c r="CR393" s="66"/>
      <c r="CS393" s="66"/>
      <c r="CT393" s="66"/>
      <c r="CU393" s="49"/>
      <c r="CV393" s="49"/>
      <c r="CW393" s="49"/>
      <c r="CX393" s="49"/>
      <c r="CY393" s="49"/>
      <c r="CZ393" s="49"/>
      <c r="DA393" s="49"/>
      <c r="DB393" s="49"/>
      <c r="DC393" s="56"/>
      <c r="DD393" s="57"/>
      <c r="DE393" s="57"/>
      <c r="DF393" s="57"/>
      <c r="DG393" s="57"/>
      <c r="DH393" s="57"/>
      <c r="DI393" s="57"/>
      <c r="DJ393" s="58"/>
      <c r="DK393" s="54"/>
      <c r="DL393" s="56"/>
      <c r="DM393" s="49"/>
      <c r="DN393" s="49"/>
      <c r="DO393" s="49"/>
      <c r="DP393" s="56"/>
      <c r="DQ393" s="56"/>
      <c r="DR393" s="49"/>
      <c r="DS393" s="49"/>
      <c r="DT393" s="49"/>
      <c r="DU393" s="49"/>
      <c r="DV393" s="49"/>
      <c r="DW393" s="49"/>
      <c r="DX393" s="49"/>
      <c r="DY393" s="49"/>
      <c r="DZ393" s="49"/>
      <c r="EA393" s="49"/>
      <c r="EB393" s="49"/>
      <c r="EC393" s="49"/>
      <c r="ED393" s="81"/>
      <c r="EE393" s="81"/>
      <c r="EF393" s="81"/>
      <c r="EG393" s="81"/>
      <c r="EH393" s="81"/>
      <c r="EI393" s="81"/>
      <c r="EJ393" s="81"/>
      <c r="EK393" s="81"/>
      <c r="EL393" s="81"/>
      <c r="EM393" s="81"/>
      <c r="EN393" s="81"/>
      <c r="EO393" s="81"/>
      <c r="EP393" s="81"/>
      <c r="EQ393" s="81"/>
      <c r="ER393" s="81"/>
      <c r="ES393" s="81"/>
      <c r="ET393" s="81"/>
      <c r="EU393" s="81"/>
      <c r="EV393" s="81"/>
      <c r="EW393" s="81"/>
      <c r="EX393" s="81"/>
      <c r="EY393" s="81"/>
      <c r="EZ393" s="81"/>
      <c r="FA393" s="81"/>
      <c r="FB393" s="81"/>
      <c r="FC393" s="81"/>
      <c r="FD393" s="81"/>
      <c r="FE393" s="81"/>
      <c r="FF393" s="81"/>
      <c r="FG393" s="81"/>
      <c r="FH393" s="81"/>
    </row>
    <row r="394" spans="19:164">
      <c r="S394" s="82"/>
      <c r="T394" s="83"/>
      <c r="U394" s="84"/>
      <c r="V394" s="83"/>
      <c r="W394" s="84"/>
      <c r="X394" s="83"/>
      <c r="Y394" s="84"/>
      <c r="Z394" s="85"/>
      <c r="AA394" s="85"/>
      <c r="AB394" s="85"/>
      <c r="AC394" s="8"/>
      <c r="AD394" s="18"/>
      <c r="AE394" s="18"/>
      <c r="AF394" s="18"/>
      <c r="AG394" s="18"/>
      <c r="AH394" s="18"/>
      <c r="AI394" s="18"/>
      <c r="AJ394" s="18"/>
      <c r="AK394" s="18"/>
      <c r="AL394" s="18"/>
      <c r="AM394" s="34"/>
      <c r="AN394" s="34"/>
      <c r="AO394" s="34"/>
      <c r="AP394" s="19"/>
      <c r="AQ394" s="19"/>
      <c r="AR394" s="19"/>
      <c r="AS394" s="48"/>
      <c r="BN394" s="49"/>
      <c r="BO394" s="49"/>
      <c r="BP394" s="49"/>
      <c r="BQ394" s="50"/>
      <c r="BR394" s="50"/>
      <c r="BS394" s="50"/>
      <c r="BT394" s="50"/>
      <c r="BU394" s="50"/>
      <c r="BV394" s="50"/>
      <c r="BW394" s="50"/>
      <c r="BX394" s="51"/>
      <c r="BY394" s="50"/>
      <c r="BZ394" s="50"/>
      <c r="CA394" s="54"/>
      <c r="CB394" s="54"/>
      <c r="CC394" s="54"/>
      <c r="CD394" s="54"/>
      <c r="CE394" s="54"/>
      <c r="CF394" s="54"/>
      <c r="CG394" s="54"/>
      <c r="CH394" s="51"/>
      <c r="CI394" s="50"/>
      <c r="CJ394" s="50"/>
      <c r="CK394" s="49"/>
      <c r="CL394" s="49"/>
      <c r="CM394" s="49"/>
      <c r="CN394" s="66"/>
      <c r="CO394" s="66"/>
      <c r="CP394" s="66"/>
      <c r="CQ394" s="66"/>
      <c r="CR394" s="66"/>
      <c r="CS394" s="66"/>
      <c r="CT394" s="66"/>
      <c r="CU394" s="49"/>
      <c r="CV394" s="49"/>
      <c r="CW394" s="49"/>
      <c r="CX394" s="49"/>
      <c r="CY394" s="49"/>
      <c r="CZ394" s="49"/>
      <c r="DA394" s="49"/>
      <c r="DB394" s="49"/>
      <c r="DC394" s="56"/>
      <c r="DD394" s="57"/>
      <c r="DE394" s="57"/>
      <c r="DF394" s="57"/>
      <c r="DG394" s="57"/>
      <c r="DH394" s="57"/>
      <c r="DI394" s="57"/>
      <c r="DJ394" s="58"/>
      <c r="DK394" s="54"/>
      <c r="DL394" s="56"/>
      <c r="DM394" s="49"/>
      <c r="DN394" s="49"/>
      <c r="DO394" s="49"/>
      <c r="DP394" s="56"/>
      <c r="DQ394" s="56"/>
      <c r="DR394" s="49"/>
      <c r="DS394" s="49"/>
      <c r="DT394" s="49"/>
      <c r="DU394" s="49"/>
      <c r="DV394" s="49"/>
      <c r="DW394" s="49"/>
      <c r="DX394" s="49"/>
      <c r="DY394" s="49"/>
      <c r="DZ394" s="49"/>
      <c r="EA394" s="49"/>
      <c r="EB394" s="49"/>
      <c r="EC394" s="49"/>
      <c r="ED394" s="81"/>
      <c r="EE394" s="81"/>
      <c r="EF394" s="81"/>
      <c r="EG394" s="81"/>
      <c r="EH394" s="81"/>
      <c r="EI394" s="81"/>
      <c r="EJ394" s="81"/>
      <c r="EK394" s="81"/>
      <c r="EL394" s="81"/>
      <c r="EM394" s="81"/>
      <c r="EN394" s="81"/>
      <c r="EO394" s="81"/>
      <c r="EP394" s="81"/>
      <c r="EQ394" s="81"/>
      <c r="ER394" s="81"/>
      <c r="ES394" s="81"/>
      <c r="ET394" s="81"/>
      <c r="EU394" s="81"/>
      <c r="EV394" s="81"/>
      <c r="EW394" s="81"/>
      <c r="EX394" s="81"/>
      <c r="EY394" s="81"/>
      <c r="EZ394" s="81"/>
      <c r="FA394" s="81"/>
      <c r="FB394" s="81"/>
      <c r="FC394" s="81"/>
      <c r="FD394" s="81"/>
      <c r="FE394" s="81"/>
      <c r="FF394" s="81"/>
      <c r="FG394" s="81"/>
      <c r="FH394" s="81"/>
    </row>
    <row r="395" spans="19:164">
      <c r="S395" s="82"/>
      <c r="T395" s="83"/>
      <c r="U395" s="84"/>
      <c r="V395" s="83"/>
      <c r="W395" s="84"/>
      <c r="X395" s="83"/>
      <c r="Y395" s="84"/>
      <c r="Z395" s="85"/>
      <c r="AA395" s="85"/>
      <c r="AB395" s="85"/>
      <c r="AC395" s="8"/>
      <c r="AD395" s="18"/>
      <c r="AE395" s="18"/>
      <c r="AF395" s="18"/>
      <c r="AG395" s="18"/>
      <c r="AH395" s="18"/>
      <c r="AI395" s="18"/>
      <c r="AJ395" s="18"/>
      <c r="AK395" s="18"/>
      <c r="AL395" s="18"/>
      <c r="AM395" s="34"/>
      <c r="AN395" s="34"/>
      <c r="AO395" s="34"/>
      <c r="AP395" s="19"/>
      <c r="AQ395" s="19"/>
      <c r="AR395" s="19"/>
      <c r="AS395" s="48"/>
      <c r="BN395" s="49"/>
      <c r="BO395" s="49"/>
      <c r="BP395" s="49"/>
      <c r="BQ395" s="50"/>
      <c r="BR395" s="50"/>
      <c r="BS395" s="50"/>
      <c r="BT395" s="50"/>
      <c r="BU395" s="50"/>
      <c r="BV395" s="50"/>
      <c r="BW395" s="50"/>
      <c r="BX395" s="51"/>
      <c r="BY395" s="50"/>
      <c r="BZ395" s="50"/>
      <c r="CA395" s="54"/>
      <c r="CB395" s="54"/>
      <c r="CC395" s="54"/>
      <c r="CD395" s="54"/>
      <c r="CE395" s="54"/>
      <c r="CF395" s="54"/>
      <c r="CG395" s="54"/>
      <c r="CH395" s="51"/>
      <c r="CI395" s="50"/>
      <c r="CJ395" s="50"/>
      <c r="CK395" s="49"/>
      <c r="CL395" s="49"/>
      <c r="CM395" s="49"/>
      <c r="CN395" s="66"/>
      <c r="CO395" s="66"/>
      <c r="CP395" s="66"/>
      <c r="CQ395" s="66"/>
      <c r="CR395" s="66"/>
      <c r="CS395" s="66"/>
      <c r="CT395" s="66"/>
      <c r="CU395" s="49"/>
      <c r="CV395" s="49"/>
      <c r="CW395" s="49"/>
      <c r="CX395" s="49"/>
      <c r="CY395" s="49"/>
      <c r="CZ395" s="49"/>
      <c r="DA395" s="49"/>
      <c r="DB395" s="49"/>
      <c r="DC395" s="56"/>
      <c r="DD395" s="57"/>
      <c r="DE395" s="57"/>
      <c r="DF395" s="57"/>
      <c r="DG395" s="57"/>
      <c r="DH395" s="57"/>
      <c r="DI395" s="57"/>
      <c r="DJ395" s="58"/>
      <c r="DK395" s="54"/>
      <c r="DL395" s="56"/>
      <c r="DM395" s="49"/>
      <c r="DN395" s="49"/>
      <c r="DO395" s="49"/>
      <c r="DP395" s="56"/>
      <c r="DQ395" s="56"/>
      <c r="DR395" s="49"/>
      <c r="DS395" s="49"/>
      <c r="DT395" s="49"/>
      <c r="DU395" s="49"/>
      <c r="DV395" s="49"/>
      <c r="DW395" s="49"/>
      <c r="DX395" s="49"/>
      <c r="DY395" s="49"/>
      <c r="DZ395" s="49"/>
      <c r="EA395" s="49"/>
      <c r="EB395" s="49"/>
      <c r="EC395" s="49"/>
      <c r="ED395" s="81"/>
      <c r="EE395" s="81"/>
      <c r="EF395" s="81"/>
      <c r="EG395" s="81"/>
      <c r="EH395" s="81"/>
      <c r="EI395" s="81"/>
      <c r="EJ395" s="81"/>
      <c r="EK395" s="81"/>
      <c r="EL395" s="81"/>
      <c r="EM395" s="81"/>
      <c r="EN395" s="81"/>
      <c r="EO395" s="81"/>
      <c r="EP395" s="81"/>
      <c r="EQ395" s="81"/>
      <c r="ER395" s="81"/>
      <c r="ES395" s="81"/>
      <c r="ET395" s="81"/>
      <c r="EU395" s="81"/>
      <c r="EV395" s="81"/>
      <c r="EW395" s="81"/>
      <c r="EX395" s="81"/>
      <c r="EY395" s="81"/>
      <c r="EZ395" s="81"/>
      <c r="FA395" s="81"/>
      <c r="FB395" s="81"/>
      <c r="FC395" s="81"/>
      <c r="FD395" s="81"/>
      <c r="FE395" s="81"/>
      <c r="FF395" s="81"/>
      <c r="FG395" s="81"/>
      <c r="FH395" s="81"/>
    </row>
    <row r="396" spans="19:164">
      <c r="S396" s="82"/>
      <c r="T396" s="83"/>
      <c r="U396" s="84"/>
      <c r="V396" s="83"/>
      <c r="W396" s="84"/>
      <c r="X396" s="83"/>
      <c r="Y396" s="84"/>
      <c r="Z396" s="85"/>
      <c r="AA396" s="85"/>
      <c r="AB396" s="85"/>
      <c r="AC396" s="8"/>
      <c r="AD396" s="18"/>
      <c r="AE396" s="18"/>
      <c r="AF396" s="18"/>
      <c r="AG396" s="18"/>
      <c r="AH396" s="18"/>
      <c r="AI396" s="18"/>
      <c r="AJ396" s="18"/>
      <c r="AK396" s="18"/>
      <c r="AL396" s="18"/>
      <c r="AM396" s="34"/>
      <c r="AN396" s="34"/>
      <c r="AO396" s="34"/>
      <c r="AP396" s="19"/>
      <c r="AQ396" s="19"/>
      <c r="AR396" s="19"/>
      <c r="AS396" s="48"/>
      <c r="BN396" s="49"/>
      <c r="BO396" s="49"/>
      <c r="BP396" s="49"/>
      <c r="BQ396" s="50"/>
      <c r="BR396" s="50"/>
      <c r="BS396" s="50"/>
      <c r="BT396" s="50"/>
      <c r="BU396" s="50"/>
      <c r="BV396" s="50"/>
      <c r="BW396" s="50"/>
      <c r="BX396" s="51"/>
      <c r="BY396" s="50"/>
      <c r="BZ396" s="50"/>
      <c r="CA396" s="54"/>
      <c r="CB396" s="54"/>
      <c r="CC396" s="54"/>
      <c r="CD396" s="54"/>
      <c r="CE396" s="54"/>
      <c r="CF396" s="54"/>
      <c r="CG396" s="54"/>
      <c r="CH396" s="51"/>
      <c r="CI396" s="50"/>
      <c r="CJ396" s="50"/>
      <c r="CK396" s="49"/>
      <c r="CL396" s="49"/>
      <c r="CM396" s="49"/>
      <c r="CN396" s="66"/>
      <c r="CO396" s="66"/>
      <c r="CP396" s="66"/>
      <c r="CQ396" s="66"/>
      <c r="CR396" s="66"/>
      <c r="CS396" s="66"/>
      <c r="CT396" s="66"/>
      <c r="CU396" s="49"/>
      <c r="CV396" s="49"/>
      <c r="CW396" s="49"/>
      <c r="CX396" s="49"/>
      <c r="CY396" s="49"/>
      <c r="CZ396" s="49"/>
      <c r="DA396" s="49"/>
      <c r="DB396" s="49"/>
      <c r="DC396" s="56"/>
      <c r="DD396" s="57"/>
      <c r="DE396" s="57"/>
      <c r="DF396" s="57"/>
      <c r="DG396" s="57"/>
      <c r="DH396" s="57"/>
      <c r="DI396" s="57"/>
      <c r="DJ396" s="58"/>
      <c r="DK396" s="54"/>
      <c r="DL396" s="56"/>
      <c r="DM396" s="49"/>
      <c r="DN396" s="49"/>
      <c r="DO396" s="49"/>
      <c r="DP396" s="56"/>
      <c r="DQ396" s="56"/>
      <c r="DR396" s="49"/>
      <c r="DS396" s="49"/>
      <c r="DT396" s="49"/>
      <c r="DU396" s="49"/>
      <c r="DV396" s="49"/>
      <c r="DW396" s="49"/>
      <c r="DX396" s="49"/>
      <c r="DY396" s="49"/>
      <c r="DZ396" s="49"/>
      <c r="EA396" s="49"/>
      <c r="EB396" s="49"/>
      <c r="EC396" s="49"/>
      <c r="ED396" s="81"/>
      <c r="EE396" s="81"/>
      <c r="EF396" s="81"/>
      <c r="EG396" s="81"/>
      <c r="EH396" s="81"/>
      <c r="EI396" s="81"/>
      <c r="EJ396" s="81"/>
      <c r="EK396" s="81"/>
      <c r="EL396" s="81"/>
      <c r="EM396" s="81"/>
      <c r="EN396" s="81"/>
      <c r="EO396" s="81"/>
      <c r="EP396" s="81"/>
      <c r="EQ396" s="81"/>
      <c r="ER396" s="81"/>
      <c r="ES396" s="81"/>
      <c r="ET396" s="81"/>
      <c r="EU396" s="81"/>
      <c r="EV396" s="81"/>
      <c r="EW396" s="81"/>
      <c r="EX396" s="81"/>
      <c r="EY396" s="81"/>
      <c r="EZ396" s="81"/>
      <c r="FA396" s="81"/>
      <c r="FB396" s="81"/>
      <c r="FC396" s="81"/>
      <c r="FD396" s="81"/>
      <c r="FE396" s="81"/>
      <c r="FF396" s="81"/>
      <c r="FG396" s="81"/>
      <c r="FH396" s="81"/>
    </row>
    <row r="397" spans="19:164">
      <c r="S397" s="82"/>
      <c r="T397" s="83"/>
      <c r="U397" s="84"/>
      <c r="V397" s="83"/>
      <c r="W397" s="84"/>
      <c r="X397" s="83"/>
      <c r="Y397" s="84"/>
      <c r="Z397" s="85"/>
      <c r="AA397" s="85"/>
      <c r="AB397" s="85"/>
      <c r="AC397" s="8"/>
      <c r="AD397" s="18"/>
      <c r="AE397" s="18"/>
      <c r="AF397" s="18"/>
      <c r="AG397" s="18"/>
      <c r="AH397" s="18"/>
      <c r="AI397" s="18"/>
      <c r="AJ397" s="18"/>
      <c r="AK397" s="18"/>
      <c r="AL397" s="18"/>
      <c r="AM397" s="34"/>
      <c r="AN397" s="34"/>
      <c r="AO397" s="34"/>
      <c r="AP397" s="19"/>
      <c r="AQ397" s="19"/>
      <c r="AR397" s="19"/>
      <c r="AS397" s="48"/>
      <c r="BN397" s="49"/>
      <c r="BO397" s="49"/>
      <c r="BP397" s="49"/>
      <c r="BQ397" s="50"/>
      <c r="BR397" s="50"/>
      <c r="BS397" s="50"/>
      <c r="BT397" s="50"/>
      <c r="BU397" s="50"/>
      <c r="BV397" s="50"/>
      <c r="BW397" s="50"/>
      <c r="BX397" s="51"/>
      <c r="BY397" s="50"/>
      <c r="BZ397" s="50"/>
      <c r="CA397" s="54"/>
      <c r="CB397" s="54"/>
      <c r="CC397" s="54"/>
      <c r="CD397" s="54"/>
      <c r="CE397" s="54"/>
      <c r="CF397" s="54"/>
      <c r="CG397" s="54"/>
      <c r="CH397" s="51"/>
      <c r="CI397" s="50"/>
      <c r="CJ397" s="50"/>
      <c r="CK397" s="49"/>
      <c r="CL397" s="49"/>
      <c r="CM397" s="49"/>
      <c r="CN397" s="66"/>
      <c r="CO397" s="66"/>
      <c r="CP397" s="66"/>
      <c r="CQ397" s="66"/>
      <c r="CR397" s="66"/>
      <c r="CS397" s="66"/>
      <c r="CT397" s="66"/>
      <c r="CU397" s="49"/>
      <c r="CV397" s="49"/>
      <c r="CW397" s="49"/>
      <c r="CX397" s="49"/>
      <c r="CY397" s="49"/>
      <c r="CZ397" s="49"/>
      <c r="DA397" s="49"/>
      <c r="DB397" s="49"/>
      <c r="DC397" s="56"/>
      <c r="DD397" s="57"/>
      <c r="DE397" s="57"/>
      <c r="DF397" s="57"/>
      <c r="DG397" s="57"/>
      <c r="DH397" s="57"/>
      <c r="DI397" s="57"/>
      <c r="DJ397" s="58"/>
      <c r="DK397" s="54"/>
      <c r="DL397" s="56"/>
      <c r="DM397" s="49"/>
      <c r="DN397" s="49"/>
      <c r="DO397" s="49"/>
      <c r="DP397" s="56"/>
      <c r="DQ397" s="56"/>
      <c r="DR397" s="49"/>
      <c r="DS397" s="49"/>
      <c r="DT397" s="49"/>
      <c r="DU397" s="49"/>
      <c r="DV397" s="49"/>
      <c r="DW397" s="49"/>
      <c r="DX397" s="49"/>
      <c r="DY397" s="49"/>
      <c r="DZ397" s="49"/>
      <c r="EA397" s="49"/>
      <c r="EB397" s="49"/>
      <c r="EC397" s="49"/>
      <c r="ED397" s="81"/>
      <c r="EE397" s="81"/>
      <c r="EF397" s="81"/>
      <c r="EG397" s="81"/>
      <c r="EH397" s="81"/>
      <c r="EI397" s="81"/>
      <c r="EJ397" s="81"/>
      <c r="EK397" s="81"/>
      <c r="EL397" s="81"/>
      <c r="EM397" s="81"/>
      <c r="EN397" s="81"/>
      <c r="EO397" s="81"/>
      <c r="EP397" s="81"/>
      <c r="EQ397" s="81"/>
      <c r="ER397" s="81"/>
      <c r="ES397" s="81"/>
      <c r="ET397" s="81"/>
      <c r="EU397" s="81"/>
      <c r="EV397" s="81"/>
      <c r="EW397" s="81"/>
      <c r="EX397" s="81"/>
      <c r="EY397" s="81"/>
      <c r="EZ397" s="81"/>
      <c r="FA397" s="81"/>
      <c r="FB397" s="81"/>
      <c r="FC397" s="81"/>
      <c r="FD397" s="81"/>
      <c r="FE397" s="81"/>
      <c r="FF397" s="81"/>
      <c r="FG397" s="81"/>
      <c r="FH397" s="81"/>
    </row>
    <row r="398" spans="19:164">
      <c r="S398" s="82"/>
      <c r="T398" s="83"/>
      <c r="U398" s="84"/>
      <c r="V398" s="83"/>
      <c r="W398" s="84"/>
      <c r="X398" s="83"/>
      <c r="Y398" s="84"/>
      <c r="Z398" s="85"/>
      <c r="AA398" s="85"/>
      <c r="AB398" s="85"/>
      <c r="AC398" s="8"/>
      <c r="AD398" s="18"/>
      <c r="AE398" s="18"/>
      <c r="AF398" s="18"/>
      <c r="AG398" s="18"/>
      <c r="AH398" s="18"/>
      <c r="AI398" s="18"/>
      <c r="AJ398" s="18"/>
      <c r="AK398" s="18"/>
      <c r="AL398" s="18"/>
      <c r="AM398" s="34"/>
      <c r="AN398" s="34"/>
      <c r="AO398" s="34"/>
      <c r="AP398" s="19"/>
      <c r="AQ398" s="19"/>
      <c r="AR398" s="19"/>
      <c r="AS398" s="48"/>
      <c r="BN398" s="49"/>
      <c r="BO398" s="49"/>
      <c r="BP398" s="49"/>
      <c r="BQ398" s="50"/>
      <c r="BR398" s="50"/>
      <c r="BS398" s="50"/>
      <c r="BT398" s="50"/>
      <c r="BU398" s="50"/>
      <c r="BV398" s="50"/>
      <c r="BW398" s="50"/>
      <c r="BX398" s="51"/>
      <c r="BY398" s="50"/>
      <c r="BZ398" s="50"/>
      <c r="CA398" s="54"/>
      <c r="CB398" s="54"/>
      <c r="CC398" s="54"/>
      <c r="CD398" s="54"/>
      <c r="CE398" s="54"/>
      <c r="CF398" s="54"/>
      <c r="CG398" s="54"/>
      <c r="CH398" s="51"/>
      <c r="CI398" s="50"/>
      <c r="CJ398" s="50"/>
      <c r="CK398" s="49"/>
      <c r="CL398" s="49"/>
      <c r="CM398" s="49"/>
      <c r="CN398" s="66"/>
      <c r="CO398" s="66"/>
      <c r="CP398" s="66"/>
      <c r="CQ398" s="66"/>
      <c r="CR398" s="66"/>
      <c r="CS398" s="66"/>
      <c r="CT398" s="66"/>
      <c r="CU398" s="49"/>
      <c r="CV398" s="49"/>
      <c r="CW398" s="49"/>
      <c r="CX398" s="49"/>
      <c r="CY398" s="49"/>
      <c r="CZ398" s="49"/>
      <c r="DA398" s="49"/>
      <c r="DB398" s="49"/>
      <c r="DC398" s="56"/>
      <c r="DD398" s="57"/>
      <c r="DE398" s="57"/>
      <c r="DF398" s="57"/>
      <c r="DG398" s="57"/>
      <c r="DH398" s="57"/>
      <c r="DI398" s="57"/>
      <c r="DJ398" s="58"/>
      <c r="DK398" s="54"/>
      <c r="DL398" s="56"/>
      <c r="DM398" s="49"/>
      <c r="DN398" s="49"/>
      <c r="DO398" s="49"/>
      <c r="DP398" s="56"/>
      <c r="DQ398" s="56"/>
      <c r="DR398" s="49"/>
      <c r="DS398" s="49"/>
      <c r="DT398" s="49"/>
      <c r="DU398" s="49"/>
      <c r="DV398" s="49"/>
      <c r="DW398" s="49"/>
      <c r="DX398" s="49"/>
      <c r="DY398" s="49"/>
      <c r="DZ398" s="49"/>
      <c r="EA398" s="49"/>
      <c r="EB398" s="49"/>
      <c r="EC398" s="49"/>
      <c r="ED398" s="81"/>
      <c r="EE398" s="81"/>
      <c r="EF398" s="81"/>
      <c r="EG398" s="81"/>
      <c r="EH398" s="81"/>
      <c r="EI398" s="81"/>
      <c r="EJ398" s="81"/>
      <c r="EK398" s="81"/>
      <c r="EL398" s="81"/>
      <c r="EM398" s="81"/>
      <c r="EN398" s="81"/>
      <c r="EO398" s="81"/>
      <c r="EP398" s="81"/>
      <c r="EQ398" s="81"/>
      <c r="ER398" s="81"/>
      <c r="ES398" s="81"/>
      <c r="ET398" s="81"/>
      <c r="EU398" s="81"/>
      <c r="EV398" s="81"/>
      <c r="EW398" s="81"/>
      <c r="EX398" s="81"/>
      <c r="EY398" s="81"/>
      <c r="EZ398" s="81"/>
      <c r="FA398" s="81"/>
      <c r="FB398" s="81"/>
      <c r="FC398" s="81"/>
      <c r="FD398" s="81"/>
      <c r="FE398" s="81"/>
      <c r="FF398" s="81"/>
      <c r="FG398" s="81"/>
      <c r="FH398" s="81"/>
    </row>
    <row r="399" spans="19:164">
      <c r="S399" s="82"/>
      <c r="T399" s="83"/>
      <c r="U399" s="84"/>
      <c r="V399" s="83"/>
      <c r="W399" s="84"/>
      <c r="X399" s="83"/>
      <c r="Y399" s="84"/>
      <c r="Z399" s="85"/>
      <c r="AA399" s="85"/>
      <c r="AB399" s="85"/>
      <c r="AC399" s="8"/>
      <c r="AD399" s="18"/>
      <c r="AE399" s="18"/>
      <c r="AF399" s="18"/>
      <c r="AG399" s="18"/>
      <c r="AH399" s="18"/>
      <c r="AI399" s="18"/>
      <c r="AJ399" s="18"/>
      <c r="AK399" s="18"/>
      <c r="AL399" s="18"/>
      <c r="AM399" s="34"/>
      <c r="AN399" s="34"/>
      <c r="AO399" s="34"/>
      <c r="AP399" s="19"/>
      <c r="AQ399" s="19"/>
      <c r="AR399" s="19"/>
      <c r="AS399" s="48"/>
      <c r="BN399" s="49"/>
      <c r="BO399" s="49"/>
      <c r="BP399" s="49"/>
      <c r="BQ399" s="50"/>
      <c r="BR399" s="50"/>
      <c r="BS399" s="50"/>
      <c r="BT399" s="50"/>
      <c r="BU399" s="50"/>
      <c r="BV399" s="50"/>
      <c r="BW399" s="50"/>
      <c r="BX399" s="51"/>
      <c r="BY399" s="50"/>
      <c r="BZ399" s="50"/>
      <c r="CA399" s="54"/>
      <c r="CB399" s="54"/>
      <c r="CC399" s="54"/>
      <c r="CD399" s="54"/>
      <c r="CE399" s="54"/>
      <c r="CF399" s="54"/>
      <c r="CG399" s="54"/>
      <c r="CH399" s="51"/>
      <c r="CI399" s="50"/>
      <c r="CJ399" s="50"/>
      <c r="CK399" s="49"/>
      <c r="CL399" s="49"/>
      <c r="CM399" s="49"/>
      <c r="CN399" s="66"/>
      <c r="CO399" s="66"/>
      <c r="CP399" s="66"/>
      <c r="CQ399" s="66"/>
      <c r="CR399" s="66"/>
      <c r="CS399" s="66"/>
      <c r="CT399" s="66"/>
      <c r="CU399" s="49"/>
      <c r="CV399" s="49"/>
      <c r="CW399" s="49"/>
      <c r="CX399" s="49"/>
      <c r="CY399" s="49"/>
      <c r="CZ399" s="49"/>
      <c r="DA399" s="49"/>
      <c r="DB399" s="49"/>
      <c r="DC399" s="56"/>
      <c r="DD399" s="57"/>
      <c r="DE399" s="57"/>
      <c r="DF399" s="57"/>
      <c r="DG399" s="57"/>
      <c r="DH399" s="57"/>
      <c r="DI399" s="57"/>
      <c r="DJ399" s="58"/>
      <c r="DK399" s="54"/>
      <c r="DL399" s="56"/>
      <c r="DM399" s="49"/>
      <c r="DN399" s="49"/>
      <c r="DO399" s="49"/>
      <c r="DP399" s="56"/>
      <c r="DQ399" s="56"/>
      <c r="DR399" s="49"/>
      <c r="DS399" s="49"/>
      <c r="DT399" s="49"/>
      <c r="DU399" s="49"/>
      <c r="DV399" s="49"/>
      <c r="DW399" s="49"/>
      <c r="DX399" s="49"/>
      <c r="DY399" s="49"/>
      <c r="DZ399" s="49"/>
      <c r="EA399" s="49"/>
      <c r="EB399" s="49"/>
      <c r="EC399" s="49"/>
      <c r="ED399" s="81"/>
      <c r="EE399" s="81"/>
      <c r="EF399" s="81"/>
      <c r="EG399" s="81"/>
      <c r="EH399" s="81"/>
      <c r="EI399" s="81"/>
      <c r="EJ399" s="81"/>
      <c r="EK399" s="81"/>
      <c r="EL399" s="81"/>
      <c r="EM399" s="81"/>
      <c r="EN399" s="81"/>
      <c r="EO399" s="81"/>
      <c r="EP399" s="81"/>
      <c r="EQ399" s="81"/>
      <c r="ER399" s="81"/>
      <c r="ES399" s="81"/>
      <c r="ET399" s="81"/>
      <c r="EU399" s="81"/>
      <c r="EV399" s="81"/>
      <c r="EW399" s="81"/>
      <c r="EX399" s="81"/>
      <c r="EY399" s="81"/>
      <c r="EZ399" s="81"/>
      <c r="FA399" s="81"/>
      <c r="FB399" s="81"/>
      <c r="FC399" s="81"/>
      <c r="FD399" s="81"/>
      <c r="FE399" s="81"/>
      <c r="FF399" s="81"/>
      <c r="FG399" s="81"/>
      <c r="FH399" s="81"/>
    </row>
    <row r="400" spans="19:164">
      <c r="S400" s="82"/>
      <c r="T400" s="83"/>
      <c r="U400" s="84"/>
      <c r="V400" s="83"/>
      <c r="W400" s="84"/>
      <c r="X400" s="83"/>
      <c r="Y400" s="84"/>
      <c r="Z400" s="85"/>
      <c r="AA400" s="85"/>
      <c r="AB400" s="85"/>
      <c r="AC400" s="8"/>
      <c r="AD400" s="18"/>
      <c r="AE400" s="18"/>
      <c r="AF400" s="18"/>
      <c r="AG400" s="18"/>
      <c r="AH400" s="18"/>
      <c r="AI400" s="18"/>
      <c r="AJ400" s="18"/>
      <c r="AK400" s="18"/>
      <c r="AL400" s="18"/>
      <c r="AM400" s="34"/>
      <c r="AN400" s="34"/>
      <c r="AO400" s="34"/>
      <c r="AP400" s="19"/>
      <c r="AQ400" s="19"/>
      <c r="AR400" s="19"/>
      <c r="AS400" s="48"/>
      <c r="BN400" s="49"/>
      <c r="BO400" s="49"/>
      <c r="BP400" s="49"/>
      <c r="BQ400" s="50"/>
      <c r="BR400" s="50"/>
      <c r="BS400" s="50"/>
      <c r="BT400" s="50"/>
      <c r="BU400" s="50"/>
      <c r="BV400" s="50"/>
      <c r="BW400" s="50"/>
      <c r="BX400" s="51"/>
      <c r="BY400" s="50"/>
      <c r="BZ400" s="50"/>
      <c r="CA400" s="54"/>
      <c r="CB400" s="54"/>
      <c r="CC400" s="54"/>
      <c r="CD400" s="54"/>
      <c r="CE400" s="54"/>
      <c r="CF400" s="54"/>
      <c r="CG400" s="54"/>
      <c r="CH400" s="51"/>
      <c r="CI400" s="50"/>
      <c r="CJ400" s="50"/>
      <c r="CK400" s="49"/>
      <c r="CL400" s="49"/>
      <c r="CM400" s="49"/>
      <c r="CN400" s="66"/>
      <c r="CO400" s="66"/>
      <c r="CP400" s="66"/>
      <c r="CQ400" s="66"/>
      <c r="CR400" s="66"/>
      <c r="CS400" s="66"/>
      <c r="CT400" s="66"/>
      <c r="CU400" s="49"/>
      <c r="CV400" s="49"/>
      <c r="CW400" s="49"/>
      <c r="CX400" s="49"/>
      <c r="CY400" s="49"/>
      <c r="CZ400" s="49"/>
      <c r="DA400" s="49"/>
      <c r="DB400" s="49"/>
      <c r="DC400" s="56"/>
      <c r="DD400" s="57"/>
      <c r="DE400" s="57"/>
      <c r="DF400" s="57"/>
      <c r="DG400" s="57"/>
      <c r="DH400" s="57"/>
      <c r="DI400" s="57"/>
      <c r="DJ400" s="58"/>
      <c r="DK400" s="54"/>
      <c r="DL400" s="56"/>
      <c r="DM400" s="49"/>
      <c r="DN400" s="49"/>
      <c r="DO400" s="49"/>
      <c r="DP400" s="56"/>
      <c r="DQ400" s="56"/>
      <c r="DR400" s="49"/>
      <c r="DS400" s="49"/>
      <c r="DT400" s="49"/>
      <c r="DU400" s="49"/>
      <c r="DV400" s="49"/>
      <c r="DW400" s="49"/>
      <c r="DX400" s="49"/>
      <c r="DY400" s="49"/>
      <c r="DZ400" s="49"/>
      <c r="EA400" s="49"/>
      <c r="EB400" s="49"/>
      <c r="EC400" s="49"/>
      <c r="ED400" s="81"/>
      <c r="EE400" s="81"/>
      <c r="EF400" s="81"/>
      <c r="EG400" s="81"/>
      <c r="EH400" s="81"/>
      <c r="EI400" s="81"/>
      <c r="EJ400" s="81"/>
      <c r="EK400" s="81"/>
      <c r="EL400" s="81"/>
      <c r="EM400" s="81"/>
      <c r="EN400" s="81"/>
      <c r="EO400" s="81"/>
      <c r="EP400" s="81"/>
      <c r="EQ400" s="81"/>
      <c r="ER400" s="81"/>
      <c r="ES400" s="81"/>
      <c r="ET400" s="81"/>
      <c r="EU400" s="81"/>
      <c r="EV400" s="81"/>
      <c r="EW400" s="81"/>
      <c r="EX400" s="81"/>
      <c r="EY400" s="81"/>
      <c r="EZ400" s="81"/>
      <c r="FA400" s="81"/>
      <c r="FB400" s="81"/>
      <c r="FC400" s="81"/>
      <c r="FD400" s="81"/>
      <c r="FE400" s="81"/>
      <c r="FF400" s="81"/>
      <c r="FG400" s="81"/>
      <c r="FH400" s="81"/>
    </row>
    <row r="401" spans="19:164">
      <c r="S401" s="82"/>
      <c r="T401" s="83"/>
      <c r="U401" s="84"/>
      <c r="V401" s="83"/>
      <c r="W401" s="84"/>
      <c r="X401" s="83"/>
      <c r="Y401" s="84"/>
      <c r="Z401" s="85"/>
      <c r="AA401" s="85"/>
      <c r="AB401" s="85"/>
      <c r="AC401" s="8"/>
      <c r="AD401" s="18"/>
      <c r="AE401" s="18"/>
      <c r="AF401" s="18"/>
      <c r="AG401" s="18"/>
      <c r="AH401" s="18"/>
      <c r="AI401" s="18"/>
      <c r="AJ401" s="18"/>
      <c r="AK401" s="18"/>
      <c r="AL401" s="18"/>
      <c r="AM401" s="34"/>
      <c r="AN401" s="34"/>
      <c r="AO401" s="34"/>
      <c r="AP401" s="19"/>
      <c r="AQ401" s="19"/>
      <c r="AR401" s="19"/>
      <c r="AS401" s="48"/>
      <c r="BN401" s="49"/>
      <c r="BO401" s="49"/>
      <c r="BP401" s="49"/>
      <c r="BQ401" s="50"/>
      <c r="BR401" s="50"/>
      <c r="BS401" s="50"/>
      <c r="BT401" s="50"/>
      <c r="BU401" s="50"/>
      <c r="BV401" s="50"/>
      <c r="BW401" s="50"/>
      <c r="BX401" s="51"/>
      <c r="BY401" s="50"/>
      <c r="BZ401" s="50"/>
      <c r="CA401" s="54"/>
      <c r="CB401" s="54"/>
      <c r="CC401" s="54"/>
      <c r="CD401" s="54"/>
      <c r="CE401" s="54"/>
      <c r="CF401" s="54"/>
      <c r="CG401" s="54"/>
      <c r="CH401" s="51"/>
      <c r="CI401" s="50"/>
      <c r="CJ401" s="50"/>
      <c r="CK401" s="49"/>
      <c r="CL401" s="49"/>
      <c r="CM401" s="49"/>
      <c r="CN401" s="66"/>
      <c r="CO401" s="66"/>
      <c r="CP401" s="66"/>
      <c r="CQ401" s="66"/>
      <c r="CR401" s="66"/>
      <c r="CS401" s="66"/>
      <c r="CT401" s="66"/>
      <c r="CU401" s="49"/>
      <c r="CV401" s="49"/>
      <c r="CW401" s="49"/>
      <c r="CX401" s="49"/>
      <c r="CY401" s="49"/>
      <c r="CZ401" s="49"/>
      <c r="DA401" s="49"/>
      <c r="DB401" s="49"/>
      <c r="DC401" s="56"/>
      <c r="DD401" s="57"/>
      <c r="DE401" s="57"/>
      <c r="DF401" s="57"/>
      <c r="DG401" s="57"/>
      <c r="DH401" s="57"/>
      <c r="DI401" s="57"/>
      <c r="DJ401" s="58"/>
      <c r="DK401" s="54"/>
      <c r="DL401" s="56"/>
      <c r="DM401" s="49"/>
      <c r="DN401" s="49"/>
      <c r="DO401" s="49"/>
      <c r="DP401" s="56"/>
      <c r="DQ401" s="56"/>
      <c r="DR401" s="49"/>
      <c r="DS401" s="49"/>
      <c r="DT401" s="49"/>
      <c r="DU401" s="49"/>
      <c r="DV401" s="49"/>
      <c r="DW401" s="49"/>
      <c r="DX401" s="49"/>
      <c r="DY401" s="49"/>
      <c r="DZ401" s="49"/>
      <c r="EA401" s="49"/>
      <c r="EB401" s="49"/>
      <c r="EC401" s="49"/>
      <c r="ED401" s="81"/>
      <c r="EE401" s="81"/>
      <c r="EF401" s="81"/>
      <c r="EG401" s="81"/>
      <c r="EH401" s="81"/>
      <c r="EI401" s="81"/>
      <c r="EJ401" s="81"/>
      <c r="EK401" s="81"/>
      <c r="EL401" s="81"/>
      <c r="EM401" s="81"/>
      <c r="EN401" s="81"/>
      <c r="EO401" s="81"/>
      <c r="EP401" s="81"/>
      <c r="EQ401" s="81"/>
      <c r="ER401" s="81"/>
      <c r="ES401" s="81"/>
      <c r="ET401" s="81"/>
      <c r="EU401" s="81"/>
      <c r="EV401" s="81"/>
      <c r="EW401" s="81"/>
      <c r="EX401" s="81"/>
      <c r="EY401" s="81"/>
      <c r="EZ401" s="81"/>
      <c r="FA401" s="81"/>
      <c r="FB401" s="81"/>
      <c r="FC401" s="81"/>
      <c r="FD401" s="81"/>
      <c r="FE401" s="81"/>
      <c r="FF401" s="81"/>
      <c r="FG401" s="81"/>
      <c r="FH401" s="81"/>
    </row>
    <row r="402" spans="19:164">
      <c r="S402" s="82"/>
      <c r="T402" s="83"/>
      <c r="U402" s="84"/>
      <c r="V402" s="83"/>
      <c r="W402" s="84"/>
      <c r="X402" s="83"/>
      <c r="Y402" s="84"/>
      <c r="Z402" s="85"/>
      <c r="AA402" s="85"/>
      <c r="AB402" s="85"/>
      <c r="AC402" s="8"/>
      <c r="AD402" s="18"/>
      <c r="AE402" s="18"/>
      <c r="AF402" s="18"/>
      <c r="AG402" s="18"/>
      <c r="AH402" s="18"/>
      <c r="AI402" s="18"/>
      <c r="AJ402" s="18"/>
      <c r="AK402" s="18"/>
      <c r="AL402" s="18"/>
      <c r="AM402" s="34"/>
      <c r="AN402" s="34"/>
      <c r="AO402" s="34"/>
      <c r="AP402" s="19"/>
      <c r="AQ402" s="19"/>
      <c r="AR402" s="19"/>
      <c r="AS402" s="48"/>
      <c r="BN402" s="49"/>
      <c r="BO402" s="49"/>
      <c r="BP402" s="49"/>
      <c r="BQ402" s="50"/>
      <c r="BR402" s="50"/>
      <c r="BS402" s="50"/>
      <c r="BT402" s="50"/>
      <c r="BU402" s="50"/>
      <c r="BV402" s="50"/>
      <c r="BW402" s="50"/>
      <c r="BX402" s="51"/>
      <c r="BY402" s="50"/>
      <c r="BZ402" s="50"/>
      <c r="CA402" s="54"/>
      <c r="CB402" s="54"/>
      <c r="CC402" s="54"/>
      <c r="CD402" s="54"/>
      <c r="CE402" s="54"/>
      <c r="CF402" s="54"/>
      <c r="CG402" s="54"/>
      <c r="CH402" s="51"/>
      <c r="CI402" s="50"/>
      <c r="CJ402" s="50"/>
      <c r="CK402" s="49"/>
      <c r="CL402" s="49"/>
      <c r="CM402" s="49"/>
      <c r="CN402" s="66"/>
      <c r="CO402" s="66"/>
      <c r="CP402" s="66"/>
      <c r="CQ402" s="66"/>
      <c r="CR402" s="66"/>
      <c r="CS402" s="66"/>
      <c r="CT402" s="66"/>
      <c r="CU402" s="49"/>
      <c r="CV402" s="49"/>
      <c r="CW402" s="49"/>
      <c r="CX402" s="49"/>
      <c r="CY402" s="49"/>
      <c r="CZ402" s="49"/>
      <c r="DA402" s="49"/>
      <c r="DB402" s="49"/>
      <c r="DC402" s="56"/>
      <c r="DD402" s="57"/>
      <c r="DE402" s="57"/>
      <c r="DF402" s="57"/>
      <c r="DG402" s="57"/>
      <c r="DH402" s="57"/>
      <c r="DI402" s="57"/>
      <c r="DJ402" s="58"/>
      <c r="DK402" s="54"/>
      <c r="DL402" s="56"/>
      <c r="DM402" s="49"/>
      <c r="DN402" s="49"/>
      <c r="DO402" s="49"/>
      <c r="DP402" s="56"/>
      <c r="DQ402" s="56"/>
      <c r="DR402" s="49"/>
      <c r="DS402" s="49"/>
      <c r="DT402" s="49"/>
      <c r="DU402" s="49"/>
      <c r="DV402" s="49"/>
      <c r="DW402" s="49"/>
      <c r="DX402" s="49"/>
      <c r="DY402" s="49"/>
      <c r="DZ402" s="49"/>
      <c r="EA402" s="49"/>
      <c r="EB402" s="49"/>
      <c r="EC402" s="49"/>
      <c r="ED402" s="81"/>
      <c r="EE402" s="81"/>
      <c r="EF402" s="81"/>
      <c r="EG402" s="81"/>
      <c r="EH402" s="81"/>
      <c r="EI402" s="81"/>
      <c r="EJ402" s="81"/>
      <c r="EK402" s="81"/>
      <c r="EL402" s="81"/>
      <c r="EM402" s="81"/>
      <c r="EN402" s="81"/>
      <c r="EO402" s="81"/>
      <c r="EP402" s="81"/>
      <c r="EQ402" s="81"/>
      <c r="ER402" s="81"/>
      <c r="ES402" s="81"/>
      <c r="ET402" s="81"/>
      <c r="EU402" s="81"/>
      <c r="EV402" s="81"/>
      <c r="EW402" s="81"/>
      <c r="EX402" s="81"/>
      <c r="EY402" s="81"/>
      <c r="EZ402" s="81"/>
      <c r="FA402" s="81"/>
      <c r="FB402" s="81"/>
      <c r="FC402" s="81"/>
      <c r="FD402" s="81"/>
      <c r="FE402" s="81"/>
      <c r="FF402" s="81"/>
      <c r="FG402" s="81"/>
      <c r="FH402" s="81"/>
    </row>
    <row r="403" spans="19:164">
      <c r="S403" s="82"/>
      <c r="T403" s="83"/>
      <c r="U403" s="84"/>
      <c r="V403" s="83"/>
      <c r="W403" s="84"/>
      <c r="X403" s="83"/>
      <c r="Y403" s="84"/>
      <c r="Z403" s="85"/>
      <c r="AA403" s="85"/>
      <c r="AB403" s="85"/>
      <c r="AC403" s="8"/>
      <c r="AD403" s="18"/>
      <c r="AE403" s="18"/>
      <c r="AF403" s="18"/>
      <c r="AG403" s="18"/>
      <c r="AH403" s="18"/>
      <c r="AI403" s="18"/>
      <c r="AJ403" s="18"/>
      <c r="AK403" s="18"/>
      <c r="AL403" s="18"/>
      <c r="AM403" s="34"/>
      <c r="AN403" s="34"/>
      <c r="AO403" s="34"/>
      <c r="AP403" s="19"/>
      <c r="AQ403" s="19"/>
      <c r="AR403" s="19"/>
      <c r="AS403" s="48"/>
      <c r="BN403" s="49"/>
      <c r="BO403" s="49"/>
      <c r="BP403" s="49"/>
      <c r="BQ403" s="50"/>
      <c r="BR403" s="50"/>
      <c r="BS403" s="50"/>
      <c r="BT403" s="50"/>
      <c r="BU403" s="50"/>
      <c r="BV403" s="50"/>
      <c r="BW403" s="50"/>
      <c r="BX403" s="51"/>
      <c r="BY403" s="50"/>
      <c r="BZ403" s="50"/>
      <c r="CA403" s="54"/>
      <c r="CB403" s="54"/>
      <c r="CC403" s="54"/>
      <c r="CD403" s="54"/>
      <c r="CE403" s="54"/>
      <c r="CF403" s="54"/>
      <c r="CG403" s="54"/>
      <c r="CH403" s="51"/>
      <c r="CI403" s="50"/>
      <c r="CJ403" s="50"/>
      <c r="CK403" s="49"/>
      <c r="CL403" s="49"/>
      <c r="CM403" s="49"/>
      <c r="CN403" s="66"/>
      <c r="CO403" s="66"/>
      <c r="CP403" s="66"/>
      <c r="CQ403" s="66"/>
      <c r="CR403" s="66"/>
      <c r="CS403" s="66"/>
      <c r="CT403" s="66"/>
      <c r="CU403" s="49"/>
      <c r="CV403" s="49"/>
      <c r="CW403" s="49"/>
      <c r="CX403" s="49"/>
      <c r="CY403" s="49"/>
      <c r="CZ403" s="49"/>
      <c r="DA403" s="49"/>
      <c r="DB403" s="49"/>
      <c r="DC403" s="56"/>
      <c r="DD403" s="57"/>
      <c r="DE403" s="57"/>
      <c r="DF403" s="57"/>
      <c r="DG403" s="57"/>
      <c r="DH403" s="57"/>
      <c r="DI403" s="57"/>
      <c r="DJ403" s="58"/>
      <c r="DK403" s="54"/>
      <c r="DL403" s="56"/>
      <c r="DM403" s="49"/>
      <c r="DN403" s="49"/>
      <c r="DO403" s="49"/>
      <c r="DP403" s="56"/>
      <c r="DQ403" s="56"/>
      <c r="DR403" s="49"/>
      <c r="DS403" s="49"/>
      <c r="DT403" s="49"/>
      <c r="DU403" s="49"/>
      <c r="DV403" s="49"/>
      <c r="DW403" s="49"/>
      <c r="DX403" s="49"/>
      <c r="DY403" s="49"/>
      <c r="DZ403" s="49"/>
      <c r="EA403" s="49"/>
      <c r="EB403" s="49"/>
      <c r="EC403" s="49"/>
      <c r="ED403" s="81"/>
      <c r="EE403" s="81"/>
      <c r="EF403" s="81"/>
      <c r="EG403" s="81"/>
      <c r="EH403" s="81"/>
      <c r="EI403" s="81"/>
      <c r="EJ403" s="81"/>
      <c r="EK403" s="81"/>
      <c r="EL403" s="81"/>
      <c r="EM403" s="81"/>
      <c r="EN403" s="81"/>
      <c r="EO403" s="81"/>
      <c r="EP403" s="81"/>
      <c r="EQ403" s="81"/>
      <c r="ER403" s="81"/>
      <c r="ES403" s="81"/>
      <c r="ET403" s="81"/>
      <c r="EU403" s="81"/>
      <c r="EV403" s="81"/>
      <c r="EW403" s="81"/>
      <c r="EX403" s="81"/>
      <c r="EY403" s="81"/>
      <c r="EZ403" s="81"/>
      <c r="FA403" s="81"/>
      <c r="FB403" s="81"/>
      <c r="FC403" s="81"/>
      <c r="FD403" s="81"/>
      <c r="FE403" s="81"/>
      <c r="FF403" s="81"/>
      <c r="FG403" s="81"/>
      <c r="FH403" s="81"/>
    </row>
    <row r="404" spans="19:164">
      <c r="S404" s="82"/>
      <c r="T404" s="83"/>
      <c r="U404" s="84"/>
      <c r="V404" s="83"/>
      <c r="W404" s="84"/>
      <c r="X404" s="83"/>
      <c r="Y404" s="84"/>
      <c r="Z404" s="85"/>
      <c r="AA404" s="85"/>
      <c r="AB404" s="85"/>
      <c r="AC404" s="8"/>
      <c r="AD404" s="18"/>
      <c r="AE404" s="18"/>
      <c r="AF404" s="18"/>
      <c r="AG404" s="18"/>
      <c r="AH404" s="18"/>
      <c r="AI404" s="18"/>
      <c r="AJ404" s="18"/>
      <c r="AK404" s="18"/>
      <c r="AL404" s="18"/>
      <c r="AM404" s="34"/>
      <c r="AN404" s="34"/>
      <c r="AO404" s="34"/>
      <c r="AP404" s="19"/>
      <c r="AQ404" s="19"/>
      <c r="AR404" s="19"/>
      <c r="AS404" s="48"/>
      <c r="BN404" s="49"/>
      <c r="BO404" s="49"/>
      <c r="BP404" s="49"/>
      <c r="BQ404" s="50"/>
      <c r="BR404" s="50"/>
      <c r="BS404" s="50"/>
      <c r="BT404" s="50"/>
      <c r="BU404" s="50"/>
      <c r="BV404" s="50"/>
      <c r="BW404" s="50"/>
      <c r="BX404" s="51"/>
      <c r="BY404" s="50"/>
      <c r="BZ404" s="50"/>
      <c r="CA404" s="54"/>
      <c r="CB404" s="54"/>
      <c r="CC404" s="54"/>
      <c r="CD404" s="54"/>
      <c r="CE404" s="54"/>
      <c r="CF404" s="54"/>
      <c r="CG404" s="54"/>
      <c r="CH404" s="51"/>
      <c r="CI404" s="50"/>
      <c r="CJ404" s="50"/>
      <c r="CK404" s="49"/>
      <c r="CL404" s="49"/>
      <c r="CM404" s="49"/>
      <c r="CN404" s="66"/>
      <c r="CO404" s="66"/>
      <c r="CP404" s="66"/>
      <c r="CQ404" s="66"/>
      <c r="CR404" s="66"/>
      <c r="CS404" s="66"/>
      <c r="CT404" s="66"/>
      <c r="CU404" s="49"/>
      <c r="CV404" s="49"/>
      <c r="CW404" s="49"/>
      <c r="CX404" s="49"/>
      <c r="CY404" s="49"/>
      <c r="CZ404" s="49"/>
      <c r="DA404" s="49"/>
      <c r="DB404" s="49"/>
      <c r="DC404" s="56"/>
      <c r="DD404" s="57"/>
      <c r="DE404" s="57"/>
      <c r="DF404" s="57"/>
      <c r="DG404" s="57"/>
      <c r="DH404" s="57"/>
      <c r="DI404" s="57"/>
      <c r="DJ404" s="58"/>
      <c r="DK404" s="54"/>
      <c r="DL404" s="56"/>
      <c r="DM404" s="49"/>
      <c r="DN404" s="49"/>
      <c r="DO404" s="49"/>
      <c r="DP404" s="56"/>
      <c r="DQ404" s="56"/>
      <c r="DR404" s="49"/>
      <c r="DS404" s="49"/>
      <c r="DT404" s="49"/>
      <c r="DU404" s="49"/>
      <c r="DV404" s="49"/>
      <c r="DW404" s="49"/>
      <c r="DX404" s="49"/>
      <c r="DY404" s="49"/>
      <c r="DZ404" s="49"/>
      <c r="EA404" s="49"/>
      <c r="EB404" s="49"/>
      <c r="EC404" s="49"/>
      <c r="ED404" s="81"/>
      <c r="EE404" s="81"/>
      <c r="EF404" s="81"/>
      <c r="EG404" s="81"/>
      <c r="EH404" s="81"/>
      <c r="EI404" s="81"/>
      <c r="EJ404" s="81"/>
      <c r="EK404" s="81"/>
      <c r="EL404" s="81"/>
      <c r="EM404" s="81"/>
      <c r="EN404" s="81"/>
      <c r="EO404" s="81"/>
      <c r="EP404" s="81"/>
      <c r="EQ404" s="81"/>
      <c r="ER404" s="81"/>
      <c r="ES404" s="81"/>
      <c r="ET404" s="81"/>
      <c r="EU404" s="81"/>
      <c r="EV404" s="81"/>
      <c r="EW404" s="81"/>
      <c r="EX404" s="81"/>
      <c r="EY404" s="81"/>
      <c r="EZ404" s="81"/>
      <c r="FA404" s="81"/>
      <c r="FB404" s="81"/>
      <c r="FC404" s="81"/>
      <c r="FD404" s="81"/>
      <c r="FE404" s="81"/>
      <c r="FF404" s="81"/>
      <c r="FG404" s="81"/>
      <c r="FH404" s="81"/>
    </row>
    <row r="405" spans="19:164">
      <c r="S405" s="82"/>
      <c r="T405" s="83"/>
      <c r="U405" s="84"/>
      <c r="V405" s="83"/>
      <c r="W405" s="84"/>
      <c r="X405" s="83"/>
      <c r="Y405" s="84"/>
      <c r="Z405" s="85"/>
      <c r="AA405" s="85"/>
      <c r="AB405" s="85"/>
      <c r="AC405" s="8"/>
      <c r="AD405" s="18"/>
      <c r="AE405" s="18"/>
      <c r="AF405" s="18"/>
      <c r="AG405" s="18"/>
      <c r="AH405" s="18"/>
      <c r="AI405" s="18"/>
      <c r="AJ405" s="18"/>
      <c r="AK405" s="18"/>
      <c r="AL405" s="18"/>
      <c r="AM405" s="34"/>
      <c r="AN405" s="34"/>
      <c r="AO405" s="34"/>
      <c r="AP405" s="19"/>
      <c r="AQ405" s="19"/>
      <c r="AR405" s="19"/>
      <c r="AS405" s="48"/>
      <c r="BN405" s="49"/>
      <c r="BO405" s="49"/>
      <c r="BP405" s="49"/>
      <c r="BQ405" s="50"/>
      <c r="BR405" s="50"/>
      <c r="BS405" s="50"/>
      <c r="BT405" s="50"/>
      <c r="BU405" s="50"/>
      <c r="BV405" s="50"/>
      <c r="BW405" s="50"/>
      <c r="BX405" s="51"/>
      <c r="BY405" s="50"/>
      <c r="BZ405" s="50"/>
      <c r="CA405" s="54"/>
      <c r="CB405" s="54"/>
      <c r="CC405" s="54"/>
      <c r="CD405" s="54"/>
      <c r="CE405" s="54"/>
      <c r="CF405" s="54"/>
      <c r="CG405" s="54"/>
      <c r="CH405" s="51"/>
      <c r="CI405" s="50"/>
      <c r="CJ405" s="50"/>
      <c r="CK405" s="49"/>
      <c r="CL405" s="49"/>
      <c r="CM405" s="49"/>
      <c r="CN405" s="66"/>
      <c r="CO405" s="66"/>
      <c r="CP405" s="66"/>
      <c r="CQ405" s="66"/>
      <c r="CR405" s="66"/>
      <c r="CS405" s="66"/>
      <c r="CT405" s="66"/>
      <c r="CU405" s="49"/>
      <c r="CV405" s="49"/>
      <c r="CW405" s="49"/>
      <c r="CX405" s="49"/>
      <c r="CY405" s="49"/>
      <c r="CZ405" s="49"/>
      <c r="DA405" s="49"/>
      <c r="DB405" s="49"/>
      <c r="DC405" s="56"/>
      <c r="DD405" s="57"/>
      <c r="DE405" s="57"/>
      <c r="DF405" s="57"/>
      <c r="DG405" s="57"/>
      <c r="DH405" s="57"/>
      <c r="DI405" s="57"/>
      <c r="DJ405" s="58"/>
      <c r="DK405" s="54"/>
      <c r="DL405" s="56"/>
      <c r="DM405" s="49"/>
      <c r="DN405" s="49"/>
      <c r="DO405" s="49"/>
      <c r="DP405" s="56"/>
      <c r="DQ405" s="56"/>
      <c r="DR405" s="49"/>
      <c r="DS405" s="49"/>
      <c r="DT405" s="49"/>
      <c r="DU405" s="49"/>
      <c r="DV405" s="49"/>
      <c r="DW405" s="49"/>
      <c r="DX405" s="49"/>
      <c r="DY405" s="49"/>
      <c r="DZ405" s="49"/>
      <c r="EA405" s="49"/>
      <c r="EB405" s="49"/>
      <c r="EC405" s="49"/>
      <c r="ED405" s="81"/>
      <c r="EE405" s="81"/>
      <c r="EF405" s="81"/>
      <c r="EG405" s="81"/>
      <c r="EH405" s="81"/>
      <c r="EI405" s="81"/>
      <c r="EJ405" s="81"/>
      <c r="EK405" s="81"/>
      <c r="EL405" s="81"/>
      <c r="EM405" s="81"/>
      <c r="EN405" s="81"/>
      <c r="EO405" s="81"/>
      <c r="EP405" s="81"/>
      <c r="EQ405" s="81"/>
      <c r="ER405" s="81"/>
      <c r="ES405" s="81"/>
      <c r="ET405" s="81"/>
      <c r="EU405" s="81"/>
      <c r="EV405" s="81"/>
      <c r="EW405" s="81"/>
      <c r="EX405" s="81"/>
      <c r="EY405" s="81"/>
      <c r="EZ405" s="81"/>
      <c r="FA405" s="81"/>
      <c r="FB405" s="81"/>
      <c r="FC405" s="81"/>
      <c r="FD405" s="81"/>
      <c r="FE405" s="81"/>
      <c r="FF405" s="81"/>
      <c r="FG405" s="81"/>
      <c r="FH405" s="81"/>
    </row>
    <row r="406" spans="19:164">
      <c r="S406" s="82"/>
      <c r="T406" s="83"/>
      <c r="U406" s="84"/>
      <c r="V406" s="83"/>
      <c r="W406" s="84"/>
      <c r="X406" s="83"/>
      <c r="Y406" s="84"/>
      <c r="Z406" s="85"/>
      <c r="AA406" s="85"/>
      <c r="AB406" s="85"/>
      <c r="AC406" s="8"/>
      <c r="AD406" s="18"/>
      <c r="AE406" s="18"/>
      <c r="AF406" s="18"/>
      <c r="AG406" s="18"/>
      <c r="AH406" s="18"/>
      <c r="AI406" s="18"/>
      <c r="AJ406" s="18"/>
      <c r="AK406" s="18"/>
      <c r="AL406" s="18"/>
      <c r="AM406" s="34"/>
      <c r="AN406" s="34"/>
      <c r="AO406" s="34"/>
      <c r="AP406" s="19"/>
      <c r="AQ406" s="19"/>
      <c r="AR406" s="19"/>
      <c r="AS406" s="48"/>
      <c r="BN406" s="49"/>
      <c r="BO406" s="49"/>
      <c r="BP406" s="49"/>
      <c r="BQ406" s="50"/>
      <c r="BR406" s="50"/>
      <c r="BS406" s="50"/>
      <c r="BT406" s="50"/>
      <c r="BU406" s="50"/>
      <c r="BV406" s="50"/>
      <c r="BW406" s="50"/>
      <c r="BX406" s="51"/>
      <c r="BY406" s="50"/>
      <c r="BZ406" s="50"/>
      <c r="CA406" s="54"/>
      <c r="CB406" s="54"/>
      <c r="CC406" s="54"/>
      <c r="CD406" s="54"/>
      <c r="CE406" s="54"/>
      <c r="CF406" s="54"/>
      <c r="CG406" s="54"/>
      <c r="CH406" s="51"/>
      <c r="CI406" s="50"/>
      <c r="CJ406" s="50"/>
      <c r="CK406" s="49"/>
      <c r="CL406" s="49"/>
      <c r="CM406" s="49"/>
      <c r="CN406" s="66"/>
      <c r="CO406" s="66"/>
      <c r="CP406" s="66"/>
      <c r="CQ406" s="66"/>
      <c r="CR406" s="66"/>
      <c r="CS406" s="66"/>
      <c r="CT406" s="66"/>
      <c r="CU406" s="49"/>
      <c r="CV406" s="49"/>
      <c r="CW406" s="49"/>
      <c r="CX406" s="49"/>
      <c r="CY406" s="49"/>
      <c r="CZ406" s="49"/>
      <c r="DA406" s="49"/>
      <c r="DB406" s="49"/>
      <c r="DC406" s="56"/>
      <c r="DD406" s="57"/>
      <c r="DE406" s="57"/>
      <c r="DF406" s="57"/>
      <c r="DG406" s="57"/>
      <c r="DH406" s="57"/>
      <c r="DI406" s="57"/>
      <c r="DJ406" s="58"/>
      <c r="DK406" s="54"/>
      <c r="DL406" s="56"/>
      <c r="DM406" s="49"/>
      <c r="DN406" s="49"/>
      <c r="DO406" s="49"/>
      <c r="DP406" s="56"/>
      <c r="DQ406" s="56"/>
      <c r="DR406" s="49"/>
      <c r="DS406" s="49"/>
      <c r="DT406" s="49"/>
      <c r="DU406" s="49"/>
      <c r="DV406" s="49"/>
      <c r="DW406" s="49"/>
      <c r="DX406" s="49"/>
      <c r="DY406" s="49"/>
      <c r="DZ406" s="49"/>
      <c r="EA406" s="49"/>
      <c r="EB406" s="49"/>
      <c r="EC406" s="49"/>
      <c r="ED406" s="81"/>
      <c r="EE406" s="81"/>
      <c r="EF406" s="81"/>
      <c r="EG406" s="81"/>
      <c r="EH406" s="81"/>
      <c r="EI406" s="81"/>
      <c r="EJ406" s="81"/>
      <c r="EK406" s="81"/>
      <c r="EL406" s="81"/>
      <c r="EM406" s="81"/>
      <c r="EN406" s="81"/>
      <c r="EO406" s="81"/>
      <c r="EP406" s="81"/>
      <c r="EQ406" s="81"/>
      <c r="ER406" s="81"/>
      <c r="ES406" s="81"/>
      <c r="ET406" s="81"/>
      <c r="EU406" s="81"/>
      <c r="EV406" s="81"/>
      <c r="EW406" s="81"/>
      <c r="EX406" s="81"/>
      <c r="EY406" s="81"/>
      <c r="EZ406" s="81"/>
      <c r="FA406" s="81"/>
      <c r="FB406" s="81"/>
      <c r="FC406" s="81"/>
      <c r="FD406" s="81"/>
      <c r="FE406" s="81"/>
      <c r="FF406" s="81"/>
      <c r="FG406" s="81"/>
      <c r="FH406" s="81"/>
    </row>
    <row r="407" spans="19:164">
      <c r="S407" s="82"/>
      <c r="T407" s="83"/>
      <c r="U407" s="84"/>
      <c r="V407" s="83"/>
      <c r="W407" s="84"/>
      <c r="X407" s="83"/>
      <c r="Y407" s="84"/>
      <c r="Z407" s="85"/>
      <c r="AA407" s="85"/>
      <c r="AB407" s="85"/>
      <c r="AC407" s="8"/>
      <c r="AD407" s="18"/>
      <c r="AE407" s="18"/>
      <c r="AF407" s="18"/>
      <c r="AG407" s="18"/>
      <c r="AH407" s="18"/>
      <c r="AI407" s="18"/>
      <c r="AJ407" s="18"/>
      <c r="AK407" s="18"/>
      <c r="AL407" s="18"/>
      <c r="AM407" s="34"/>
      <c r="AN407" s="34"/>
      <c r="AO407" s="34"/>
      <c r="AP407" s="19"/>
      <c r="AQ407" s="19"/>
      <c r="AR407" s="19"/>
      <c r="AS407" s="48"/>
      <c r="BN407" s="49"/>
      <c r="BO407" s="49"/>
      <c r="BP407" s="49"/>
      <c r="BQ407" s="50"/>
      <c r="BR407" s="50"/>
      <c r="BS407" s="50"/>
      <c r="BT407" s="50"/>
      <c r="BU407" s="50"/>
      <c r="BV407" s="50"/>
      <c r="BW407" s="50"/>
      <c r="BX407" s="51"/>
      <c r="BY407" s="50"/>
      <c r="BZ407" s="50"/>
      <c r="CA407" s="54"/>
      <c r="CB407" s="54"/>
      <c r="CC407" s="54"/>
      <c r="CD407" s="54"/>
      <c r="CE407" s="54"/>
      <c r="CF407" s="54"/>
      <c r="CG407" s="54"/>
      <c r="CH407" s="51"/>
      <c r="CI407" s="50"/>
      <c r="CJ407" s="50"/>
      <c r="CK407" s="49"/>
      <c r="CL407" s="49"/>
      <c r="CM407" s="49"/>
      <c r="CN407" s="66"/>
      <c r="CO407" s="66"/>
      <c r="CP407" s="66"/>
      <c r="CQ407" s="66"/>
      <c r="CR407" s="66"/>
      <c r="CS407" s="66"/>
      <c r="CT407" s="66"/>
      <c r="CU407" s="49"/>
      <c r="CV407" s="49"/>
      <c r="CW407" s="49"/>
      <c r="CX407" s="49"/>
      <c r="CY407" s="49"/>
      <c r="CZ407" s="49"/>
      <c r="DA407" s="49"/>
      <c r="DB407" s="49"/>
      <c r="DC407" s="56"/>
      <c r="DD407" s="57"/>
      <c r="DE407" s="57"/>
      <c r="DF407" s="57"/>
      <c r="DG407" s="57"/>
      <c r="DH407" s="57"/>
      <c r="DI407" s="57"/>
      <c r="DJ407" s="58"/>
      <c r="DK407" s="54"/>
      <c r="DL407" s="56"/>
      <c r="DM407" s="49"/>
      <c r="DN407" s="49"/>
      <c r="DO407" s="49"/>
      <c r="DP407" s="56"/>
      <c r="DQ407" s="56"/>
      <c r="DR407" s="49"/>
      <c r="DS407" s="49"/>
      <c r="DT407" s="49"/>
      <c r="DU407" s="49"/>
      <c r="DV407" s="49"/>
      <c r="DW407" s="49"/>
      <c r="DX407" s="49"/>
      <c r="DY407" s="49"/>
      <c r="DZ407" s="49"/>
      <c r="EA407" s="49"/>
      <c r="EB407" s="49"/>
      <c r="EC407" s="49"/>
      <c r="ED407" s="81"/>
      <c r="EE407" s="81"/>
      <c r="EF407" s="81"/>
      <c r="EG407" s="81"/>
      <c r="EH407" s="81"/>
      <c r="EI407" s="81"/>
      <c r="EJ407" s="81"/>
      <c r="EK407" s="81"/>
      <c r="EL407" s="81"/>
      <c r="EM407" s="81"/>
      <c r="EN407" s="81"/>
      <c r="EO407" s="81"/>
      <c r="EP407" s="81"/>
      <c r="EQ407" s="81"/>
      <c r="ER407" s="81"/>
      <c r="ES407" s="81"/>
      <c r="ET407" s="81"/>
      <c r="EU407" s="81"/>
      <c r="EV407" s="81"/>
      <c r="EW407" s="81"/>
      <c r="EX407" s="81"/>
      <c r="EY407" s="81"/>
      <c r="EZ407" s="81"/>
      <c r="FA407" s="81"/>
      <c r="FB407" s="81"/>
      <c r="FC407" s="81"/>
      <c r="FD407" s="81"/>
      <c r="FE407" s="81"/>
      <c r="FF407" s="81"/>
      <c r="FG407" s="81"/>
      <c r="FH407" s="81"/>
    </row>
    <row r="408" spans="19:164">
      <c r="S408" s="82"/>
      <c r="T408" s="83"/>
      <c r="U408" s="84"/>
      <c r="V408" s="83"/>
      <c r="W408" s="84"/>
      <c r="X408" s="83"/>
      <c r="Y408" s="84"/>
      <c r="Z408" s="85"/>
      <c r="AA408" s="85"/>
      <c r="AB408" s="85"/>
      <c r="AC408" s="8"/>
      <c r="AD408" s="18"/>
      <c r="AE408" s="18"/>
      <c r="AF408" s="18"/>
      <c r="AG408" s="18"/>
      <c r="AH408" s="18"/>
      <c r="AI408" s="18"/>
      <c r="AJ408" s="18"/>
      <c r="AK408" s="18"/>
      <c r="AL408" s="18"/>
      <c r="AM408" s="34"/>
      <c r="AN408" s="34"/>
      <c r="AO408" s="34"/>
      <c r="AP408" s="19"/>
      <c r="AQ408" s="19"/>
      <c r="AR408" s="19"/>
      <c r="AS408" s="48"/>
      <c r="BN408" s="49"/>
      <c r="BO408" s="49"/>
      <c r="BP408" s="49"/>
      <c r="BQ408" s="50"/>
      <c r="BR408" s="50"/>
      <c r="BS408" s="50"/>
      <c r="BT408" s="50"/>
      <c r="BU408" s="50"/>
      <c r="BV408" s="50"/>
      <c r="BW408" s="50"/>
      <c r="BX408" s="51"/>
      <c r="BY408" s="50"/>
      <c r="BZ408" s="50"/>
      <c r="CA408" s="54"/>
      <c r="CB408" s="54"/>
      <c r="CC408" s="54"/>
      <c r="CD408" s="54"/>
      <c r="CE408" s="54"/>
      <c r="CF408" s="54"/>
      <c r="CG408" s="54"/>
      <c r="CH408" s="51"/>
      <c r="CI408" s="50"/>
      <c r="CJ408" s="50"/>
      <c r="CK408" s="49"/>
      <c r="CL408" s="49"/>
      <c r="CM408" s="49"/>
      <c r="CN408" s="66"/>
      <c r="CO408" s="66"/>
      <c r="CP408" s="66"/>
      <c r="CQ408" s="66"/>
      <c r="CR408" s="66"/>
      <c r="CS408" s="66"/>
      <c r="CT408" s="66"/>
      <c r="CU408" s="49"/>
      <c r="CV408" s="49"/>
      <c r="CW408" s="49"/>
      <c r="CX408" s="49"/>
      <c r="CY408" s="49"/>
      <c r="CZ408" s="49"/>
      <c r="DA408" s="49"/>
      <c r="DB408" s="49"/>
      <c r="DC408" s="56"/>
      <c r="DD408" s="57"/>
      <c r="DE408" s="57"/>
      <c r="DF408" s="57"/>
      <c r="DG408" s="57"/>
      <c r="DH408" s="57"/>
      <c r="DI408" s="57"/>
      <c r="DJ408" s="58"/>
      <c r="DK408" s="54"/>
      <c r="DL408" s="56"/>
      <c r="DM408" s="49"/>
      <c r="DN408" s="49"/>
      <c r="DO408" s="49"/>
      <c r="DP408" s="56"/>
      <c r="DQ408" s="56"/>
      <c r="DR408" s="49"/>
      <c r="DS408" s="49"/>
      <c r="DT408" s="49"/>
      <c r="DU408" s="49"/>
      <c r="DV408" s="49"/>
      <c r="DW408" s="49"/>
      <c r="DX408" s="49"/>
      <c r="DY408" s="49"/>
      <c r="DZ408" s="49"/>
      <c r="EA408" s="49"/>
      <c r="EB408" s="49"/>
      <c r="EC408" s="49"/>
      <c r="ED408" s="81"/>
      <c r="EE408" s="81"/>
      <c r="EF408" s="81"/>
      <c r="EG408" s="81"/>
      <c r="EH408" s="81"/>
      <c r="EI408" s="81"/>
      <c r="EJ408" s="81"/>
      <c r="EK408" s="81"/>
      <c r="EL408" s="81"/>
      <c r="EM408" s="81"/>
      <c r="EN408" s="81"/>
      <c r="EO408" s="81"/>
      <c r="EP408" s="81"/>
      <c r="EQ408" s="81"/>
      <c r="ER408" s="81"/>
      <c r="ES408" s="81"/>
      <c r="ET408" s="81"/>
      <c r="EU408" s="81"/>
      <c r="EV408" s="81"/>
      <c r="EW408" s="81"/>
      <c r="EX408" s="81"/>
      <c r="EY408" s="81"/>
      <c r="EZ408" s="81"/>
      <c r="FA408" s="81"/>
      <c r="FB408" s="81"/>
      <c r="FC408" s="81"/>
      <c r="FD408" s="81"/>
      <c r="FE408" s="81"/>
      <c r="FF408" s="81"/>
      <c r="FG408" s="81"/>
      <c r="FH408" s="81"/>
    </row>
    <row r="409" spans="19:164">
      <c r="S409" s="82"/>
      <c r="T409" s="83"/>
      <c r="U409" s="84"/>
      <c r="V409" s="83"/>
      <c r="W409" s="84"/>
      <c r="X409" s="83"/>
      <c r="Y409" s="84"/>
      <c r="Z409" s="85"/>
      <c r="AA409" s="85"/>
      <c r="AB409" s="85"/>
      <c r="AC409" s="8"/>
      <c r="AD409" s="18"/>
      <c r="AE409" s="18"/>
      <c r="AF409" s="18"/>
      <c r="AG409" s="18"/>
      <c r="AH409" s="18"/>
      <c r="AI409" s="18"/>
      <c r="AJ409" s="18"/>
      <c r="AK409" s="18"/>
      <c r="AL409" s="18"/>
      <c r="AM409" s="34"/>
      <c r="AN409" s="34"/>
      <c r="AO409" s="34"/>
      <c r="AP409" s="19"/>
      <c r="AQ409" s="19"/>
      <c r="AR409" s="19"/>
      <c r="AS409" s="48"/>
      <c r="BN409" s="49"/>
      <c r="BO409" s="49"/>
      <c r="BP409" s="49"/>
      <c r="BQ409" s="50"/>
      <c r="BR409" s="50"/>
      <c r="BS409" s="50"/>
      <c r="BT409" s="50"/>
      <c r="BU409" s="50"/>
      <c r="BV409" s="50"/>
      <c r="BW409" s="50"/>
      <c r="BX409" s="51"/>
      <c r="BY409" s="50"/>
      <c r="BZ409" s="50"/>
      <c r="CA409" s="54"/>
      <c r="CB409" s="54"/>
      <c r="CC409" s="54"/>
      <c r="CD409" s="54"/>
      <c r="CE409" s="54"/>
      <c r="CF409" s="54"/>
      <c r="CG409" s="54"/>
      <c r="CH409" s="51"/>
      <c r="CI409" s="50"/>
      <c r="CJ409" s="50"/>
      <c r="CK409" s="49"/>
      <c r="CL409" s="49"/>
      <c r="CM409" s="49"/>
      <c r="CN409" s="66"/>
      <c r="CO409" s="66"/>
      <c r="CP409" s="66"/>
      <c r="CQ409" s="66"/>
      <c r="CR409" s="66"/>
      <c r="CS409" s="66"/>
      <c r="CT409" s="66"/>
      <c r="CU409" s="49"/>
      <c r="CV409" s="49"/>
      <c r="CW409" s="49"/>
      <c r="CX409" s="49"/>
      <c r="CY409" s="49"/>
      <c r="CZ409" s="49"/>
      <c r="DA409" s="49"/>
      <c r="DB409" s="49"/>
      <c r="DC409" s="56"/>
      <c r="DD409" s="57"/>
      <c r="DE409" s="57"/>
      <c r="DF409" s="57"/>
      <c r="DG409" s="57"/>
      <c r="DH409" s="57"/>
      <c r="DI409" s="57"/>
      <c r="DJ409" s="58"/>
      <c r="DK409" s="54"/>
      <c r="DL409" s="56"/>
      <c r="DM409" s="49"/>
      <c r="DN409" s="49"/>
      <c r="DO409" s="49"/>
      <c r="DP409" s="56"/>
      <c r="DQ409" s="56"/>
      <c r="DR409" s="49"/>
      <c r="DS409" s="49"/>
      <c r="DT409" s="49"/>
      <c r="DU409" s="49"/>
      <c r="DV409" s="49"/>
      <c r="DW409" s="49"/>
      <c r="DX409" s="49"/>
      <c r="DY409" s="49"/>
      <c r="DZ409" s="49"/>
      <c r="EA409" s="49"/>
      <c r="EB409" s="49"/>
      <c r="EC409" s="49"/>
      <c r="ED409" s="81"/>
      <c r="EE409" s="81"/>
      <c r="EF409" s="81"/>
      <c r="EG409" s="81"/>
      <c r="EH409" s="81"/>
      <c r="EI409" s="81"/>
      <c r="EJ409" s="81"/>
      <c r="EK409" s="81"/>
      <c r="EL409" s="81"/>
      <c r="EM409" s="81"/>
      <c r="EN409" s="81"/>
      <c r="EO409" s="81"/>
      <c r="EP409" s="81"/>
      <c r="EQ409" s="81"/>
      <c r="ER409" s="81"/>
      <c r="ES409" s="81"/>
      <c r="ET409" s="81"/>
      <c r="EU409" s="81"/>
      <c r="EV409" s="81"/>
      <c r="EW409" s="81"/>
      <c r="EX409" s="81"/>
      <c r="EY409" s="81"/>
      <c r="EZ409" s="81"/>
      <c r="FA409" s="81"/>
      <c r="FB409" s="81"/>
      <c r="FC409" s="81"/>
      <c r="FD409" s="81"/>
      <c r="FE409" s="81"/>
      <c r="FF409" s="81"/>
      <c r="FG409" s="81"/>
      <c r="FH409" s="81"/>
    </row>
    <row r="410" spans="19:164">
      <c r="S410" s="82"/>
      <c r="T410" s="83"/>
      <c r="U410" s="84"/>
      <c r="V410" s="83"/>
      <c r="W410" s="84"/>
      <c r="X410" s="83"/>
      <c r="Y410" s="84"/>
      <c r="Z410" s="85"/>
      <c r="AA410" s="85"/>
      <c r="AB410" s="85"/>
      <c r="AC410" s="8"/>
      <c r="AD410" s="18"/>
      <c r="AE410" s="18"/>
      <c r="AF410" s="18"/>
      <c r="AG410" s="18"/>
      <c r="AH410" s="18"/>
      <c r="AI410" s="18"/>
      <c r="AJ410" s="18"/>
      <c r="AK410" s="18"/>
      <c r="AL410" s="18"/>
      <c r="AM410" s="34"/>
      <c r="AN410" s="34"/>
      <c r="AO410" s="34"/>
      <c r="AP410" s="19"/>
      <c r="AQ410" s="19"/>
      <c r="AR410" s="19"/>
      <c r="AS410" s="48"/>
      <c r="BN410" s="49"/>
      <c r="BO410" s="49"/>
      <c r="BP410" s="49"/>
      <c r="BQ410" s="50"/>
      <c r="BR410" s="50"/>
      <c r="BS410" s="50"/>
      <c r="BT410" s="50"/>
      <c r="BU410" s="50"/>
      <c r="BV410" s="50"/>
      <c r="BW410" s="50"/>
      <c r="BX410" s="51"/>
      <c r="BY410" s="50"/>
      <c r="BZ410" s="50"/>
      <c r="CA410" s="54"/>
      <c r="CB410" s="54"/>
      <c r="CC410" s="54"/>
      <c r="CD410" s="54"/>
      <c r="CE410" s="54"/>
      <c r="CF410" s="54"/>
      <c r="CG410" s="54"/>
      <c r="CH410" s="51"/>
      <c r="CI410" s="50"/>
      <c r="CJ410" s="50"/>
      <c r="CK410" s="49"/>
      <c r="CL410" s="49"/>
      <c r="CM410" s="49"/>
      <c r="CN410" s="66"/>
      <c r="CO410" s="66"/>
      <c r="CP410" s="66"/>
      <c r="CQ410" s="66"/>
      <c r="CR410" s="66"/>
      <c r="CS410" s="66"/>
      <c r="CT410" s="66"/>
      <c r="CU410" s="49"/>
      <c r="CV410" s="49"/>
      <c r="CW410" s="49"/>
      <c r="CX410" s="49"/>
      <c r="CY410" s="49"/>
      <c r="CZ410" s="49"/>
      <c r="DA410" s="49"/>
      <c r="DB410" s="49"/>
      <c r="DC410" s="56"/>
      <c r="DD410" s="57"/>
      <c r="DE410" s="57"/>
      <c r="DF410" s="57"/>
      <c r="DG410" s="57"/>
      <c r="DH410" s="57"/>
      <c r="DI410" s="57"/>
      <c r="DJ410" s="58"/>
      <c r="DK410" s="54"/>
      <c r="DL410" s="56"/>
      <c r="DM410" s="49"/>
      <c r="DN410" s="49"/>
      <c r="DO410" s="49"/>
      <c r="DP410" s="56"/>
      <c r="DQ410" s="56"/>
      <c r="DR410" s="49"/>
      <c r="DS410" s="49"/>
      <c r="DT410" s="49"/>
      <c r="DU410" s="49"/>
      <c r="DV410" s="49"/>
      <c r="DW410" s="49"/>
      <c r="DX410" s="49"/>
      <c r="DY410" s="49"/>
      <c r="DZ410" s="49"/>
      <c r="EA410" s="49"/>
      <c r="EB410" s="49"/>
      <c r="EC410" s="49"/>
      <c r="ED410" s="81"/>
      <c r="EE410" s="81"/>
      <c r="EF410" s="81"/>
      <c r="EG410" s="81"/>
      <c r="EH410" s="81"/>
      <c r="EI410" s="81"/>
      <c r="EJ410" s="81"/>
      <c r="EK410" s="81"/>
      <c r="EL410" s="81"/>
      <c r="EM410" s="81"/>
      <c r="EN410" s="81"/>
      <c r="EO410" s="81"/>
      <c r="EP410" s="81"/>
      <c r="EQ410" s="81"/>
      <c r="ER410" s="81"/>
      <c r="ES410" s="81"/>
      <c r="ET410" s="81"/>
      <c r="EU410" s="81"/>
      <c r="EV410" s="81"/>
      <c r="EW410" s="81"/>
      <c r="EX410" s="81"/>
      <c r="EY410" s="81"/>
      <c r="EZ410" s="81"/>
      <c r="FA410" s="81"/>
      <c r="FB410" s="81"/>
      <c r="FC410" s="81"/>
      <c r="FD410" s="81"/>
      <c r="FE410" s="81"/>
      <c r="FF410" s="81"/>
      <c r="FG410" s="81"/>
      <c r="FH410" s="81"/>
    </row>
    <row r="411" spans="19:164">
      <c r="S411" s="82"/>
      <c r="T411" s="83"/>
      <c r="U411" s="84"/>
      <c r="V411" s="83"/>
      <c r="W411" s="84"/>
      <c r="X411" s="83"/>
      <c r="Y411" s="84"/>
      <c r="Z411" s="85"/>
      <c r="AA411" s="85"/>
      <c r="AB411" s="85"/>
      <c r="AC411" s="8"/>
      <c r="AD411" s="18"/>
      <c r="AE411" s="18"/>
      <c r="AF411" s="18"/>
      <c r="AG411" s="18"/>
      <c r="AH411" s="18"/>
      <c r="AI411" s="18"/>
      <c r="AJ411" s="18"/>
      <c r="AK411" s="18"/>
      <c r="AL411" s="18"/>
      <c r="AM411" s="34"/>
      <c r="AN411" s="34"/>
      <c r="AO411" s="34"/>
      <c r="AP411" s="19"/>
      <c r="AQ411" s="19"/>
      <c r="AR411" s="19"/>
      <c r="AS411" s="48"/>
      <c r="BN411" s="49"/>
      <c r="BO411" s="49"/>
      <c r="BP411" s="49"/>
      <c r="BQ411" s="50"/>
      <c r="BR411" s="50"/>
      <c r="BS411" s="50"/>
      <c r="BT411" s="50"/>
      <c r="BU411" s="50"/>
      <c r="BV411" s="50"/>
      <c r="BW411" s="50"/>
      <c r="BX411" s="51"/>
      <c r="BY411" s="50"/>
      <c r="BZ411" s="50"/>
      <c r="CA411" s="54"/>
      <c r="CB411" s="54"/>
      <c r="CC411" s="54"/>
      <c r="CD411" s="54"/>
      <c r="CE411" s="54"/>
      <c r="CF411" s="54"/>
      <c r="CG411" s="54"/>
      <c r="CH411" s="51"/>
      <c r="CI411" s="50"/>
      <c r="CJ411" s="50"/>
      <c r="CK411" s="49"/>
      <c r="CL411" s="49"/>
      <c r="CM411" s="49"/>
      <c r="CN411" s="66"/>
      <c r="CO411" s="66"/>
      <c r="CP411" s="66"/>
      <c r="CQ411" s="66"/>
      <c r="CR411" s="66"/>
      <c r="CS411" s="66"/>
      <c r="CT411" s="66"/>
      <c r="CU411" s="49"/>
      <c r="CV411" s="49"/>
      <c r="CW411" s="49"/>
      <c r="CX411" s="49"/>
      <c r="CY411" s="49"/>
      <c r="CZ411" s="49"/>
      <c r="DA411" s="49"/>
      <c r="DB411" s="49"/>
      <c r="DC411" s="56"/>
      <c r="DD411" s="57"/>
      <c r="DE411" s="57"/>
      <c r="DF411" s="57"/>
      <c r="DG411" s="57"/>
      <c r="DH411" s="57"/>
      <c r="DI411" s="57"/>
      <c r="DJ411" s="58"/>
      <c r="DK411" s="54"/>
      <c r="DL411" s="56"/>
      <c r="DM411" s="49"/>
      <c r="DN411" s="49"/>
      <c r="DO411" s="49"/>
      <c r="DP411" s="56"/>
      <c r="DQ411" s="56"/>
      <c r="DR411" s="49"/>
      <c r="DS411" s="49"/>
      <c r="DT411" s="49"/>
      <c r="DU411" s="49"/>
      <c r="DV411" s="49"/>
      <c r="DW411" s="49"/>
      <c r="DX411" s="49"/>
      <c r="DY411" s="49"/>
      <c r="DZ411" s="49"/>
      <c r="EA411" s="49"/>
      <c r="EB411" s="49"/>
      <c r="EC411" s="49"/>
      <c r="ED411" s="81"/>
      <c r="EE411" s="81"/>
      <c r="EF411" s="81"/>
      <c r="EG411" s="81"/>
      <c r="EH411" s="81"/>
      <c r="EI411" s="81"/>
      <c r="EJ411" s="81"/>
      <c r="EK411" s="81"/>
      <c r="EL411" s="81"/>
      <c r="EM411" s="81"/>
      <c r="EN411" s="81"/>
      <c r="EO411" s="81"/>
      <c r="EP411" s="81"/>
      <c r="EQ411" s="81"/>
      <c r="ER411" s="81"/>
      <c r="ES411" s="81"/>
      <c r="ET411" s="81"/>
      <c r="EU411" s="81"/>
      <c r="EV411" s="81"/>
      <c r="EW411" s="81"/>
      <c r="EX411" s="81"/>
      <c r="EY411" s="81"/>
      <c r="EZ411" s="81"/>
      <c r="FA411" s="81"/>
      <c r="FB411" s="81"/>
      <c r="FC411" s="81"/>
      <c r="FD411" s="81"/>
      <c r="FE411" s="81"/>
      <c r="FF411" s="81"/>
      <c r="FG411" s="81"/>
      <c r="FH411" s="81"/>
    </row>
    <row r="412" spans="19:164">
      <c r="S412" s="82"/>
      <c r="T412" s="83"/>
      <c r="U412" s="84"/>
      <c r="V412" s="83"/>
      <c r="W412" s="84"/>
      <c r="X412" s="83"/>
      <c r="Y412" s="84"/>
      <c r="Z412" s="85"/>
      <c r="AA412" s="85"/>
      <c r="AB412" s="85"/>
      <c r="AC412" s="8"/>
      <c r="AD412" s="18"/>
      <c r="AE412" s="18"/>
      <c r="AF412" s="18"/>
      <c r="AG412" s="18"/>
      <c r="AH412" s="18"/>
      <c r="AI412" s="18"/>
      <c r="AJ412" s="18"/>
      <c r="AK412" s="18"/>
      <c r="AL412" s="18"/>
      <c r="AM412" s="34"/>
      <c r="AN412" s="34"/>
      <c r="AO412" s="34"/>
      <c r="AP412" s="19"/>
      <c r="AQ412" s="19"/>
      <c r="AR412" s="19"/>
      <c r="AS412" s="48"/>
      <c r="BN412" s="49"/>
      <c r="BO412" s="49"/>
      <c r="BP412" s="49"/>
      <c r="BQ412" s="50"/>
      <c r="BR412" s="50"/>
      <c r="BS412" s="50"/>
      <c r="BT412" s="50"/>
      <c r="BU412" s="50"/>
      <c r="BV412" s="50"/>
      <c r="BW412" s="50"/>
      <c r="BX412" s="51"/>
      <c r="BY412" s="50"/>
      <c r="BZ412" s="50"/>
      <c r="CA412" s="54"/>
      <c r="CB412" s="54"/>
      <c r="CC412" s="54"/>
      <c r="CD412" s="54"/>
      <c r="CE412" s="54"/>
      <c r="CF412" s="54"/>
      <c r="CG412" s="54"/>
      <c r="CH412" s="51"/>
      <c r="CI412" s="50"/>
      <c r="CJ412" s="50"/>
      <c r="CK412" s="49"/>
      <c r="CL412" s="49"/>
      <c r="CM412" s="49"/>
      <c r="CN412" s="66"/>
      <c r="CO412" s="66"/>
      <c r="CP412" s="66"/>
      <c r="CQ412" s="66"/>
      <c r="CR412" s="66"/>
      <c r="CS412" s="66"/>
      <c r="CT412" s="66"/>
      <c r="CU412" s="49"/>
      <c r="CV412" s="49"/>
      <c r="CW412" s="49"/>
      <c r="CX412" s="49"/>
      <c r="CY412" s="49"/>
      <c r="CZ412" s="49"/>
      <c r="DA412" s="49"/>
      <c r="DB412" s="49"/>
      <c r="DC412" s="56"/>
      <c r="DD412" s="57"/>
      <c r="DE412" s="57"/>
      <c r="DF412" s="57"/>
      <c r="DG412" s="57"/>
      <c r="DH412" s="57"/>
      <c r="DI412" s="57"/>
      <c r="DJ412" s="58"/>
      <c r="DK412" s="54"/>
      <c r="DL412" s="56"/>
      <c r="DM412" s="49"/>
      <c r="DN412" s="49"/>
      <c r="DO412" s="49"/>
      <c r="DP412" s="56"/>
      <c r="DQ412" s="56"/>
      <c r="DR412" s="49"/>
      <c r="DS412" s="49"/>
      <c r="DT412" s="49"/>
      <c r="DU412" s="49"/>
      <c r="DV412" s="49"/>
      <c r="DW412" s="49"/>
      <c r="DX412" s="49"/>
      <c r="DY412" s="49"/>
      <c r="DZ412" s="49"/>
      <c r="EA412" s="49"/>
      <c r="EB412" s="49"/>
      <c r="EC412" s="49"/>
      <c r="ED412" s="81"/>
      <c r="EE412" s="81"/>
      <c r="EF412" s="81"/>
      <c r="EG412" s="81"/>
      <c r="EH412" s="81"/>
      <c r="EI412" s="81"/>
      <c r="EJ412" s="81"/>
      <c r="EK412" s="81"/>
      <c r="EL412" s="81"/>
      <c r="EM412" s="81"/>
      <c r="EN412" s="81"/>
      <c r="EO412" s="81"/>
      <c r="EP412" s="81"/>
      <c r="EQ412" s="81"/>
      <c r="ER412" s="81"/>
      <c r="ES412" s="81"/>
      <c r="ET412" s="81"/>
      <c r="EU412" s="81"/>
      <c r="EV412" s="81"/>
      <c r="EW412" s="81"/>
      <c r="EX412" s="81"/>
      <c r="EY412" s="81"/>
      <c r="EZ412" s="81"/>
      <c r="FA412" s="81"/>
      <c r="FB412" s="81"/>
      <c r="FC412" s="81"/>
      <c r="FD412" s="81"/>
      <c r="FE412" s="81"/>
      <c r="FF412" s="81"/>
      <c r="FG412" s="81"/>
      <c r="FH412" s="81"/>
    </row>
    <row r="413" spans="19:164">
      <c r="S413" s="82"/>
      <c r="T413" s="83"/>
      <c r="U413" s="84"/>
      <c r="V413" s="83"/>
      <c r="W413" s="84"/>
      <c r="X413" s="83"/>
      <c r="Y413" s="84"/>
      <c r="Z413" s="85"/>
      <c r="AA413" s="85"/>
      <c r="AB413" s="85"/>
      <c r="AC413" s="8"/>
      <c r="AD413" s="18"/>
      <c r="AE413" s="18"/>
      <c r="AF413" s="18"/>
      <c r="AG413" s="18"/>
      <c r="AH413" s="18"/>
      <c r="AI413" s="18"/>
      <c r="AJ413" s="18"/>
      <c r="AK413" s="18"/>
      <c r="AL413" s="18"/>
      <c r="AM413" s="34"/>
      <c r="AN413" s="34"/>
      <c r="AO413" s="34"/>
      <c r="AP413" s="19"/>
      <c r="AQ413" s="19"/>
      <c r="AR413" s="19"/>
      <c r="AS413" s="48"/>
      <c r="BN413" s="49"/>
      <c r="BO413" s="49"/>
      <c r="BP413" s="49"/>
      <c r="BQ413" s="50"/>
      <c r="BR413" s="50"/>
      <c r="BS413" s="50"/>
      <c r="BT413" s="50"/>
      <c r="BU413" s="50"/>
      <c r="BV413" s="50"/>
      <c r="BW413" s="50"/>
      <c r="BX413" s="51"/>
      <c r="BY413" s="50"/>
      <c r="BZ413" s="50"/>
      <c r="CA413" s="54"/>
      <c r="CB413" s="54"/>
      <c r="CC413" s="54"/>
      <c r="CD413" s="54"/>
      <c r="CE413" s="54"/>
      <c r="CF413" s="54"/>
      <c r="CG413" s="54"/>
      <c r="CH413" s="51"/>
      <c r="CI413" s="50"/>
      <c r="CJ413" s="50"/>
      <c r="CK413" s="49"/>
      <c r="CL413" s="49"/>
      <c r="CM413" s="49"/>
      <c r="CN413" s="66"/>
      <c r="CO413" s="66"/>
      <c r="CP413" s="66"/>
      <c r="CQ413" s="66"/>
      <c r="CR413" s="66"/>
      <c r="CS413" s="66"/>
      <c r="CT413" s="66"/>
      <c r="CU413" s="49"/>
      <c r="CV413" s="49"/>
      <c r="CW413" s="49"/>
      <c r="CX413" s="49"/>
      <c r="CY413" s="49"/>
      <c r="CZ413" s="49"/>
      <c r="DA413" s="49"/>
      <c r="DB413" s="49"/>
      <c r="DC413" s="56"/>
      <c r="DD413" s="57"/>
      <c r="DE413" s="57"/>
      <c r="DF413" s="57"/>
      <c r="DG413" s="57"/>
      <c r="DH413" s="57"/>
      <c r="DI413" s="57"/>
      <c r="DJ413" s="58"/>
      <c r="DK413" s="54"/>
      <c r="DL413" s="56"/>
      <c r="DM413" s="49"/>
      <c r="DN413" s="49"/>
      <c r="DO413" s="49"/>
      <c r="DP413" s="56"/>
      <c r="DQ413" s="56"/>
      <c r="DR413" s="49"/>
      <c r="DS413" s="49"/>
      <c r="DT413" s="49"/>
      <c r="DU413" s="49"/>
      <c r="DV413" s="49"/>
      <c r="DW413" s="49"/>
      <c r="DX413" s="49"/>
      <c r="DY413" s="49"/>
      <c r="DZ413" s="49"/>
      <c r="EA413" s="49"/>
      <c r="EB413" s="49"/>
      <c r="EC413" s="49"/>
      <c r="ED413" s="81"/>
      <c r="EE413" s="81"/>
      <c r="EF413" s="81"/>
      <c r="EG413" s="81"/>
      <c r="EH413" s="81"/>
      <c r="EI413" s="81"/>
      <c r="EJ413" s="81"/>
      <c r="EK413" s="81"/>
      <c r="EL413" s="81"/>
      <c r="EM413" s="81"/>
      <c r="EN413" s="81"/>
      <c r="EO413" s="81"/>
      <c r="EP413" s="81"/>
      <c r="EQ413" s="81"/>
      <c r="ER413" s="81"/>
      <c r="ES413" s="81"/>
      <c r="ET413" s="81"/>
      <c r="EU413" s="81"/>
      <c r="EV413" s="81"/>
      <c r="EW413" s="81"/>
      <c r="EX413" s="81"/>
      <c r="EY413" s="81"/>
      <c r="EZ413" s="81"/>
      <c r="FA413" s="81"/>
      <c r="FB413" s="81"/>
      <c r="FC413" s="81"/>
      <c r="FD413" s="81"/>
      <c r="FE413" s="81"/>
      <c r="FF413" s="81"/>
      <c r="FG413" s="81"/>
      <c r="FH413" s="81"/>
    </row>
    <row r="414" spans="19:164">
      <c r="S414" s="82"/>
      <c r="T414" s="83"/>
      <c r="U414" s="84"/>
      <c r="V414" s="83"/>
      <c r="W414" s="84"/>
      <c r="X414" s="83"/>
      <c r="Y414" s="84"/>
      <c r="Z414" s="85"/>
      <c r="AA414" s="85"/>
      <c r="AB414" s="85"/>
      <c r="AC414" s="8"/>
      <c r="AD414" s="18"/>
      <c r="AE414" s="18"/>
      <c r="AF414" s="18"/>
      <c r="AG414" s="18"/>
      <c r="AH414" s="18"/>
      <c r="AI414" s="18"/>
      <c r="AJ414" s="18"/>
      <c r="AK414" s="18"/>
      <c r="AL414" s="18"/>
      <c r="AM414" s="34"/>
      <c r="AN414" s="34"/>
      <c r="AO414" s="34"/>
      <c r="AP414" s="19"/>
      <c r="AQ414" s="19"/>
      <c r="AR414" s="19"/>
      <c r="AS414" s="48"/>
      <c r="BN414" s="49"/>
      <c r="BO414" s="49"/>
      <c r="BP414" s="49"/>
      <c r="BQ414" s="50"/>
      <c r="BR414" s="50"/>
      <c r="BS414" s="50"/>
      <c r="BT414" s="50"/>
      <c r="BU414" s="50"/>
      <c r="BV414" s="50"/>
      <c r="BW414" s="50"/>
      <c r="BX414" s="51"/>
      <c r="BY414" s="50"/>
      <c r="BZ414" s="50"/>
      <c r="CA414" s="54"/>
      <c r="CB414" s="54"/>
      <c r="CC414" s="54"/>
      <c r="CD414" s="54"/>
      <c r="CE414" s="54"/>
      <c r="CF414" s="54"/>
      <c r="CG414" s="54"/>
      <c r="CH414" s="51"/>
      <c r="CI414" s="50"/>
      <c r="CJ414" s="50"/>
      <c r="CK414" s="49"/>
      <c r="CL414" s="49"/>
      <c r="CM414" s="49"/>
      <c r="CN414" s="66"/>
      <c r="CO414" s="66"/>
      <c r="CP414" s="66"/>
      <c r="CQ414" s="66"/>
      <c r="CR414" s="66"/>
      <c r="CS414" s="66"/>
      <c r="CT414" s="66"/>
      <c r="CU414" s="49"/>
      <c r="CV414" s="49"/>
      <c r="CW414" s="49"/>
      <c r="CX414" s="49"/>
      <c r="CY414" s="49"/>
      <c r="CZ414" s="49"/>
      <c r="DA414" s="49"/>
      <c r="DB414" s="49"/>
      <c r="DC414" s="56"/>
      <c r="DD414" s="57"/>
      <c r="DE414" s="57"/>
      <c r="DF414" s="57"/>
      <c r="DG414" s="57"/>
      <c r="DH414" s="57"/>
      <c r="DI414" s="57"/>
      <c r="DJ414" s="58"/>
      <c r="DK414" s="54"/>
      <c r="DL414" s="56"/>
      <c r="DM414" s="49"/>
      <c r="DN414" s="49"/>
      <c r="DO414" s="49"/>
      <c r="DP414" s="56"/>
      <c r="DQ414" s="56"/>
      <c r="DR414" s="49"/>
      <c r="DS414" s="49"/>
      <c r="DT414" s="49"/>
      <c r="DU414" s="49"/>
      <c r="DV414" s="49"/>
      <c r="DW414" s="49"/>
      <c r="DX414" s="49"/>
      <c r="DY414" s="49"/>
      <c r="DZ414" s="49"/>
      <c r="EA414" s="49"/>
      <c r="EB414" s="49"/>
      <c r="EC414" s="49"/>
      <c r="ED414" s="81"/>
      <c r="EE414" s="81"/>
      <c r="EF414" s="81"/>
      <c r="EG414" s="81"/>
      <c r="EH414" s="81"/>
      <c r="EI414" s="81"/>
      <c r="EJ414" s="81"/>
      <c r="EK414" s="81"/>
      <c r="EL414" s="81"/>
      <c r="EM414" s="81"/>
      <c r="EN414" s="81"/>
      <c r="EO414" s="81"/>
      <c r="EP414" s="81"/>
      <c r="EQ414" s="81"/>
      <c r="ER414" s="81"/>
      <c r="ES414" s="81"/>
      <c r="ET414" s="81"/>
      <c r="EU414" s="81"/>
      <c r="EV414" s="81"/>
      <c r="EW414" s="81"/>
      <c r="EX414" s="81"/>
      <c r="EY414" s="81"/>
      <c r="EZ414" s="81"/>
      <c r="FA414" s="81"/>
      <c r="FB414" s="81"/>
      <c r="FC414" s="81"/>
      <c r="FD414" s="81"/>
      <c r="FE414" s="81"/>
      <c r="FF414" s="81"/>
      <c r="FG414" s="81"/>
      <c r="FH414" s="81"/>
    </row>
    <row r="415" spans="19:164">
      <c r="S415" s="82"/>
      <c r="T415" s="83"/>
      <c r="U415" s="84"/>
      <c r="V415" s="83"/>
      <c r="W415" s="84"/>
      <c r="X415" s="83"/>
      <c r="Y415" s="84"/>
      <c r="Z415" s="85"/>
      <c r="AA415" s="85"/>
      <c r="AB415" s="85"/>
      <c r="AC415" s="8"/>
      <c r="AD415" s="18"/>
      <c r="AE415" s="18"/>
      <c r="AF415" s="18"/>
      <c r="AG415" s="18"/>
      <c r="AH415" s="18"/>
      <c r="AI415" s="18"/>
      <c r="AJ415" s="18"/>
      <c r="AK415" s="18"/>
      <c r="AL415" s="18"/>
      <c r="AM415" s="34"/>
      <c r="AN415" s="34"/>
      <c r="AO415" s="34"/>
      <c r="AP415" s="19"/>
      <c r="AQ415" s="19"/>
      <c r="AR415" s="19"/>
      <c r="AS415" s="48"/>
      <c r="BN415" s="49"/>
      <c r="BO415" s="49"/>
      <c r="BP415" s="49"/>
      <c r="BQ415" s="50"/>
      <c r="BR415" s="50"/>
      <c r="BS415" s="50"/>
      <c r="BT415" s="50"/>
      <c r="BU415" s="50"/>
      <c r="BV415" s="50"/>
      <c r="BW415" s="50"/>
      <c r="BX415" s="51"/>
      <c r="BY415" s="50"/>
      <c r="BZ415" s="50"/>
      <c r="CA415" s="54"/>
      <c r="CB415" s="54"/>
      <c r="CC415" s="54"/>
      <c r="CD415" s="54"/>
      <c r="CE415" s="54"/>
      <c r="CF415" s="54"/>
      <c r="CG415" s="54"/>
      <c r="CH415" s="51"/>
      <c r="CI415" s="50"/>
      <c r="CJ415" s="50"/>
      <c r="CK415" s="49"/>
      <c r="CL415" s="49"/>
      <c r="CM415" s="49"/>
      <c r="CN415" s="66"/>
      <c r="CO415" s="66"/>
      <c r="CP415" s="66"/>
      <c r="CQ415" s="66"/>
      <c r="CR415" s="66"/>
      <c r="CS415" s="66"/>
      <c r="CT415" s="66"/>
      <c r="CU415" s="49"/>
      <c r="CV415" s="49"/>
      <c r="CW415" s="49"/>
      <c r="CX415" s="49"/>
      <c r="CY415" s="49"/>
      <c r="CZ415" s="49"/>
      <c r="DA415" s="49"/>
      <c r="DB415" s="49"/>
      <c r="DC415" s="56"/>
      <c r="DD415" s="57"/>
      <c r="DE415" s="57"/>
      <c r="DF415" s="57"/>
      <c r="DG415" s="57"/>
      <c r="DH415" s="57"/>
      <c r="DI415" s="57"/>
      <c r="DJ415" s="58"/>
      <c r="DK415" s="54"/>
      <c r="DL415" s="56"/>
      <c r="DM415" s="49"/>
      <c r="DN415" s="49"/>
      <c r="DO415" s="49"/>
      <c r="DP415" s="56"/>
      <c r="DQ415" s="56"/>
      <c r="DR415" s="49"/>
      <c r="DS415" s="49"/>
      <c r="DT415" s="49"/>
      <c r="DU415" s="49"/>
      <c r="DV415" s="49"/>
      <c r="DW415" s="49"/>
      <c r="DX415" s="49"/>
      <c r="DY415" s="49"/>
      <c r="DZ415" s="49"/>
      <c r="EA415" s="49"/>
      <c r="EB415" s="49"/>
      <c r="EC415" s="49"/>
      <c r="ED415" s="81"/>
      <c r="EE415" s="81"/>
      <c r="EF415" s="81"/>
      <c r="EG415" s="81"/>
      <c r="EH415" s="81"/>
      <c r="EI415" s="81"/>
      <c r="EJ415" s="81"/>
      <c r="EK415" s="81"/>
      <c r="EL415" s="81"/>
      <c r="EM415" s="81"/>
      <c r="EN415" s="81"/>
      <c r="EO415" s="81"/>
      <c r="EP415" s="81"/>
      <c r="EQ415" s="81"/>
      <c r="ER415" s="81"/>
      <c r="ES415" s="81"/>
      <c r="ET415" s="81"/>
      <c r="EU415" s="81"/>
      <c r="EV415" s="81"/>
      <c r="EW415" s="81"/>
      <c r="EX415" s="81"/>
      <c r="EY415" s="81"/>
      <c r="EZ415" s="81"/>
      <c r="FA415" s="81"/>
      <c r="FB415" s="81"/>
      <c r="FC415" s="81"/>
      <c r="FD415" s="81"/>
      <c r="FE415" s="81"/>
      <c r="FF415" s="81"/>
      <c r="FG415" s="81"/>
      <c r="FH415" s="81"/>
    </row>
    <row r="416" spans="19:164">
      <c r="S416" s="82"/>
      <c r="T416" s="83"/>
      <c r="U416" s="84"/>
      <c r="V416" s="83"/>
      <c r="W416" s="84"/>
      <c r="X416" s="83"/>
      <c r="Y416" s="84"/>
      <c r="Z416" s="85"/>
      <c r="AA416" s="85"/>
      <c r="AB416" s="85"/>
      <c r="AC416" s="8"/>
      <c r="AD416" s="18"/>
      <c r="AE416" s="18"/>
      <c r="AF416" s="18"/>
      <c r="AG416" s="18"/>
      <c r="AH416" s="18"/>
      <c r="AI416" s="18"/>
      <c r="AJ416" s="18"/>
      <c r="AK416" s="18"/>
      <c r="AL416" s="18"/>
      <c r="AM416" s="34"/>
      <c r="AN416" s="34"/>
      <c r="AO416" s="34"/>
      <c r="AP416" s="19"/>
      <c r="AQ416" s="19"/>
      <c r="AR416" s="19"/>
      <c r="AS416" s="48"/>
      <c r="BN416" s="49"/>
      <c r="BO416" s="49"/>
      <c r="BP416" s="49"/>
      <c r="BQ416" s="50"/>
      <c r="BR416" s="50"/>
      <c r="BS416" s="50"/>
      <c r="BT416" s="50"/>
      <c r="BU416" s="50"/>
      <c r="BV416" s="50"/>
      <c r="BW416" s="50"/>
      <c r="BX416" s="51"/>
      <c r="BY416" s="50"/>
      <c r="BZ416" s="50"/>
      <c r="CA416" s="54"/>
      <c r="CB416" s="54"/>
      <c r="CC416" s="54"/>
      <c r="CD416" s="54"/>
      <c r="CE416" s="54"/>
      <c r="CF416" s="54"/>
      <c r="CG416" s="54"/>
      <c r="CH416" s="51"/>
      <c r="CI416" s="50"/>
      <c r="CJ416" s="50"/>
      <c r="CK416" s="49"/>
      <c r="CL416" s="49"/>
      <c r="CM416" s="49"/>
      <c r="CN416" s="66"/>
      <c r="CO416" s="66"/>
      <c r="CP416" s="66"/>
      <c r="CQ416" s="66"/>
      <c r="CR416" s="66"/>
      <c r="CS416" s="66"/>
      <c r="CT416" s="66"/>
      <c r="CU416" s="49"/>
      <c r="CV416" s="49"/>
      <c r="CW416" s="49"/>
      <c r="CX416" s="49"/>
      <c r="CY416" s="49"/>
      <c r="CZ416" s="49"/>
      <c r="DA416" s="49"/>
      <c r="DB416" s="49"/>
      <c r="DC416" s="56"/>
      <c r="DD416" s="57"/>
      <c r="DE416" s="57"/>
      <c r="DF416" s="57"/>
      <c r="DG416" s="57"/>
      <c r="DH416" s="57"/>
      <c r="DI416" s="57"/>
      <c r="DJ416" s="58"/>
      <c r="DK416" s="54"/>
      <c r="DL416" s="56"/>
      <c r="DM416" s="49"/>
      <c r="DN416" s="49"/>
      <c r="DO416" s="49"/>
      <c r="DP416" s="56"/>
      <c r="DQ416" s="56"/>
      <c r="DR416" s="49"/>
      <c r="DS416" s="49"/>
      <c r="DT416" s="49"/>
      <c r="DU416" s="49"/>
      <c r="DV416" s="49"/>
      <c r="DW416" s="49"/>
      <c r="DX416" s="49"/>
      <c r="DY416" s="49"/>
      <c r="DZ416" s="49"/>
      <c r="EA416" s="49"/>
      <c r="EB416" s="49"/>
      <c r="EC416" s="49"/>
      <c r="ED416" s="81"/>
      <c r="EE416" s="81"/>
      <c r="EF416" s="81"/>
      <c r="EG416" s="81"/>
      <c r="EH416" s="81"/>
      <c r="EI416" s="81"/>
      <c r="EJ416" s="81"/>
      <c r="EK416" s="81"/>
      <c r="EL416" s="81"/>
      <c r="EM416" s="81"/>
      <c r="EN416" s="81"/>
      <c r="EO416" s="81"/>
      <c r="EP416" s="81"/>
      <c r="EQ416" s="81"/>
      <c r="ER416" s="81"/>
      <c r="ES416" s="81"/>
      <c r="ET416" s="81"/>
      <c r="EU416" s="81"/>
      <c r="EV416" s="81"/>
      <c r="EW416" s="81"/>
      <c r="EX416" s="81"/>
      <c r="EY416" s="81"/>
      <c r="EZ416" s="81"/>
      <c r="FA416" s="81"/>
      <c r="FB416" s="81"/>
      <c r="FC416" s="81"/>
      <c r="FD416" s="81"/>
      <c r="FE416" s="81"/>
      <c r="FF416" s="81"/>
      <c r="FG416" s="81"/>
      <c r="FH416" s="81"/>
    </row>
    <row r="417" spans="19:164">
      <c r="S417" s="82"/>
      <c r="T417" s="83"/>
      <c r="U417" s="84"/>
      <c r="V417" s="83"/>
      <c r="W417" s="84"/>
      <c r="X417" s="83"/>
      <c r="Y417" s="84"/>
      <c r="Z417" s="85"/>
      <c r="AA417" s="85"/>
      <c r="AB417" s="85"/>
      <c r="AC417" s="8"/>
      <c r="AD417" s="18"/>
      <c r="AE417" s="18"/>
      <c r="AF417" s="18"/>
      <c r="AG417" s="18"/>
      <c r="AH417" s="18"/>
      <c r="AI417" s="18"/>
      <c r="AJ417" s="18"/>
      <c r="AK417" s="18"/>
      <c r="AL417" s="18"/>
      <c r="AM417" s="34"/>
      <c r="AN417" s="34"/>
      <c r="AO417" s="34"/>
      <c r="AP417" s="19"/>
      <c r="AQ417" s="19"/>
      <c r="AR417" s="19"/>
      <c r="AS417" s="48"/>
      <c r="BN417" s="49"/>
      <c r="BO417" s="49"/>
      <c r="BP417" s="49"/>
      <c r="BQ417" s="50"/>
      <c r="BR417" s="50"/>
      <c r="BS417" s="50"/>
      <c r="BT417" s="50"/>
      <c r="BU417" s="50"/>
      <c r="BV417" s="50"/>
      <c r="BW417" s="50"/>
      <c r="BX417" s="51"/>
      <c r="BY417" s="50"/>
      <c r="BZ417" s="50"/>
      <c r="CA417" s="54"/>
      <c r="CB417" s="54"/>
      <c r="CC417" s="54"/>
      <c r="CD417" s="54"/>
      <c r="CE417" s="54"/>
      <c r="CF417" s="54"/>
      <c r="CG417" s="54"/>
      <c r="CH417" s="51"/>
      <c r="CI417" s="50"/>
      <c r="CJ417" s="50"/>
      <c r="CK417" s="49"/>
      <c r="CL417" s="49"/>
      <c r="CM417" s="49"/>
      <c r="CN417" s="66"/>
      <c r="CO417" s="66"/>
      <c r="CP417" s="66"/>
      <c r="CQ417" s="66"/>
      <c r="CR417" s="66"/>
      <c r="CS417" s="66"/>
      <c r="CT417" s="66"/>
      <c r="CU417" s="49"/>
      <c r="CV417" s="49"/>
      <c r="CW417" s="49"/>
      <c r="CX417" s="49"/>
      <c r="CY417" s="49"/>
      <c r="CZ417" s="49"/>
      <c r="DA417" s="49"/>
      <c r="DB417" s="49"/>
      <c r="DC417" s="56"/>
      <c r="DD417" s="57"/>
      <c r="DE417" s="57"/>
      <c r="DF417" s="57"/>
      <c r="DG417" s="57"/>
      <c r="DH417" s="57"/>
      <c r="DI417" s="57"/>
      <c r="DJ417" s="58"/>
      <c r="DK417" s="54"/>
      <c r="DL417" s="56"/>
      <c r="DM417" s="49"/>
      <c r="DN417" s="49"/>
      <c r="DO417" s="49"/>
      <c r="DP417" s="56"/>
      <c r="DQ417" s="56"/>
      <c r="DR417" s="49"/>
      <c r="DS417" s="49"/>
      <c r="DT417" s="49"/>
      <c r="DU417" s="49"/>
      <c r="DV417" s="49"/>
      <c r="DW417" s="49"/>
      <c r="DX417" s="49"/>
      <c r="DY417" s="49"/>
      <c r="DZ417" s="49"/>
      <c r="EA417" s="49"/>
      <c r="EB417" s="49"/>
      <c r="EC417" s="49"/>
      <c r="ED417" s="81"/>
      <c r="EE417" s="81"/>
      <c r="EF417" s="81"/>
      <c r="EG417" s="81"/>
      <c r="EH417" s="81"/>
      <c r="EI417" s="81"/>
      <c r="EJ417" s="81"/>
      <c r="EK417" s="81"/>
      <c r="EL417" s="81"/>
      <c r="EM417" s="81"/>
      <c r="EN417" s="81"/>
      <c r="EO417" s="81"/>
      <c r="EP417" s="81"/>
      <c r="EQ417" s="81"/>
      <c r="ER417" s="81"/>
      <c r="ES417" s="81"/>
      <c r="ET417" s="81"/>
      <c r="EU417" s="81"/>
      <c r="EV417" s="81"/>
      <c r="EW417" s="81"/>
      <c r="EX417" s="81"/>
      <c r="EY417" s="81"/>
      <c r="EZ417" s="81"/>
      <c r="FA417" s="81"/>
      <c r="FB417" s="81"/>
      <c r="FC417" s="81"/>
      <c r="FD417" s="81"/>
      <c r="FE417" s="81"/>
      <c r="FF417" s="81"/>
      <c r="FG417" s="81"/>
      <c r="FH417" s="81"/>
    </row>
    <row r="418" spans="19:164">
      <c r="S418" s="82"/>
      <c r="T418" s="83"/>
      <c r="U418" s="84"/>
      <c r="V418" s="83"/>
      <c r="W418" s="84"/>
      <c r="X418" s="83"/>
      <c r="Y418" s="84"/>
      <c r="Z418" s="85"/>
      <c r="AA418" s="85"/>
      <c r="AB418" s="85"/>
      <c r="AC418" s="8"/>
      <c r="AD418" s="18"/>
      <c r="AE418" s="18"/>
      <c r="AF418" s="18"/>
      <c r="AG418" s="18"/>
      <c r="AH418" s="18"/>
      <c r="AI418" s="18"/>
      <c r="AJ418" s="18"/>
      <c r="AK418" s="18"/>
      <c r="AL418" s="18"/>
      <c r="AM418" s="34"/>
      <c r="AN418" s="34"/>
      <c r="AO418" s="34"/>
      <c r="AP418" s="19"/>
      <c r="AQ418" s="19"/>
      <c r="AR418" s="19"/>
      <c r="AS418" s="48"/>
      <c r="BN418" s="49"/>
      <c r="BO418" s="49"/>
      <c r="BP418" s="49"/>
      <c r="BQ418" s="50"/>
      <c r="BR418" s="50"/>
      <c r="BS418" s="50"/>
      <c r="BT418" s="50"/>
      <c r="BU418" s="50"/>
      <c r="BV418" s="50"/>
      <c r="BW418" s="50"/>
      <c r="BX418" s="51"/>
      <c r="BY418" s="50"/>
      <c r="BZ418" s="50"/>
      <c r="CA418" s="54"/>
      <c r="CB418" s="54"/>
      <c r="CC418" s="54"/>
      <c r="CD418" s="54"/>
      <c r="CE418" s="54"/>
      <c r="CF418" s="54"/>
      <c r="CG418" s="54"/>
      <c r="CH418" s="51"/>
      <c r="CI418" s="50"/>
      <c r="CJ418" s="50"/>
      <c r="CK418" s="49"/>
      <c r="CL418" s="49"/>
      <c r="CM418" s="49"/>
      <c r="CN418" s="66"/>
      <c r="CO418" s="66"/>
      <c r="CP418" s="66"/>
      <c r="CQ418" s="66"/>
      <c r="CR418" s="66"/>
      <c r="CS418" s="66"/>
      <c r="CT418" s="66"/>
      <c r="CU418" s="49"/>
      <c r="CV418" s="49"/>
      <c r="CW418" s="49"/>
      <c r="CX418" s="49"/>
      <c r="CY418" s="49"/>
      <c r="CZ418" s="49"/>
      <c r="DA418" s="49"/>
      <c r="DB418" s="49"/>
      <c r="DC418" s="56"/>
      <c r="DD418" s="57"/>
      <c r="DE418" s="57"/>
      <c r="DF418" s="57"/>
      <c r="DG418" s="57"/>
      <c r="DH418" s="57"/>
      <c r="DI418" s="57"/>
      <c r="DJ418" s="58"/>
      <c r="DK418" s="54"/>
      <c r="DL418" s="56"/>
      <c r="DM418" s="49"/>
      <c r="DN418" s="49"/>
      <c r="DO418" s="49"/>
      <c r="DP418" s="56"/>
      <c r="DQ418" s="56"/>
      <c r="DR418" s="49"/>
      <c r="DS418" s="49"/>
      <c r="DT418" s="49"/>
      <c r="DU418" s="49"/>
      <c r="DV418" s="49"/>
      <c r="DW418" s="49"/>
      <c r="DX418" s="49"/>
      <c r="DY418" s="49"/>
      <c r="DZ418" s="49"/>
      <c r="EA418" s="49"/>
      <c r="EB418" s="49"/>
      <c r="EC418" s="49"/>
      <c r="ED418" s="81"/>
      <c r="EE418" s="81"/>
      <c r="EF418" s="81"/>
      <c r="EG418" s="81"/>
      <c r="EH418" s="81"/>
      <c r="EI418" s="81"/>
      <c r="EJ418" s="81"/>
      <c r="EK418" s="81"/>
      <c r="EL418" s="81"/>
      <c r="EM418" s="81"/>
      <c r="EN418" s="81"/>
      <c r="EO418" s="81"/>
      <c r="EP418" s="81"/>
      <c r="EQ418" s="81"/>
      <c r="ER418" s="81"/>
      <c r="ES418" s="81"/>
      <c r="ET418" s="81"/>
      <c r="EU418" s="81"/>
      <c r="EV418" s="81"/>
      <c r="EW418" s="81"/>
      <c r="EX418" s="81"/>
      <c r="EY418" s="81"/>
      <c r="EZ418" s="81"/>
      <c r="FA418" s="81"/>
      <c r="FB418" s="81"/>
      <c r="FC418" s="81"/>
      <c r="FD418" s="81"/>
      <c r="FE418" s="81"/>
      <c r="FF418" s="81"/>
      <c r="FG418" s="81"/>
      <c r="FH418" s="81"/>
    </row>
    <row r="419" spans="19:164">
      <c r="S419" s="82"/>
      <c r="T419" s="83"/>
      <c r="U419" s="84"/>
      <c r="V419" s="83"/>
      <c r="W419" s="84"/>
      <c r="X419" s="83"/>
      <c r="Y419" s="84"/>
      <c r="Z419" s="85"/>
      <c r="AA419" s="85"/>
      <c r="AB419" s="85"/>
      <c r="AC419" s="8"/>
      <c r="AD419" s="18"/>
      <c r="AE419" s="18"/>
      <c r="AF419" s="18"/>
      <c r="AG419" s="18"/>
      <c r="AH419" s="18"/>
      <c r="AI419" s="18"/>
      <c r="AJ419" s="18"/>
      <c r="AK419" s="18"/>
      <c r="AL419" s="18"/>
      <c r="AM419" s="34"/>
      <c r="AN419" s="34"/>
      <c r="AO419" s="34"/>
      <c r="AP419" s="19"/>
      <c r="AQ419" s="19"/>
      <c r="AR419" s="19"/>
      <c r="AS419" s="48"/>
      <c r="BN419" s="49"/>
      <c r="BO419" s="49"/>
      <c r="BP419" s="49"/>
      <c r="BQ419" s="50"/>
      <c r="BR419" s="50"/>
      <c r="BS419" s="50"/>
      <c r="BT419" s="50"/>
      <c r="BU419" s="50"/>
      <c r="BV419" s="50"/>
      <c r="BW419" s="50"/>
      <c r="BX419" s="51"/>
      <c r="BY419" s="50"/>
      <c r="BZ419" s="50"/>
      <c r="CA419" s="54"/>
      <c r="CB419" s="54"/>
      <c r="CC419" s="54"/>
      <c r="CD419" s="54"/>
      <c r="CE419" s="54"/>
      <c r="CF419" s="54"/>
      <c r="CG419" s="54"/>
      <c r="CH419" s="51"/>
      <c r="CI419" s="50"/>
      <c r="CJ419" s="50"/>
      <c r="CK419" s="49"/>
      <c r="CL419" s="49"/>
      <c r="CM419" s="49"/>
      <c r="CN419" s="66"/>
      <c r="CO419" s="66"/>
      <c r="CP419" s="66"/>
      <c r="CQ419" s="66"/>
      <c r="CR419" s="66"/>
      <c r="CS419" s="66"/>
      <c r="CT419" s="66"/>
      <c r="CU419" s="49"/>
      <c r="CV419" s="49"/>
      <c r="CW419" s="49"/>
      <c r="CX419" s="49"/>
      <c r="CY419" s="49"/>
      <c r="CZ419" s="49"/>
      <c r="DA419" s="49"/>
      <c r="DB419" s="49"/>
      <c r="DC419" s="56"/>
      <c r="DD419" s="57"/>
      <c r="DE419" s="57"/>
      <c r="DF419" s="57"/>
      <c r="DG419" s="57"/>
      <c r="DH419" s="57"/>
      <c r="DI419" s="57"/>
      <c r="DJ419" s="58"/>
      <c r="DK419" s="54"/>
      <c r="DL419" s="56"/>
      <c r="DM419" s="49"/>
      <c r="DN419" s="49"/>
      <c r="DO419" s="49"/>
      <c r="DP419" s="56"/>
      <c r="DQ419" s="56"/>
      <c r="DR419" s="49"/>
      <c r="DS419" s="49"/>
      <c r="DT419" s="49"/>
      <c r="DU419" s="49"/>
      <c r="DV419" s="49"/>
      <c r="DW419" s="49"/>
      <c r="DX419" s="49"/>
      <c r="DY419" s="49"/>
      <c r="DZ419" s="49"/>
      <c r="EA419" s="49"/>
      <c r="EB419" s="49"/>
      <c r="EC419" s="49"/>
      <c r="ED419" s="81"/>
      <c r="EE419" s="81"/>
      <c r="EF419" s="81"/>
      <c r="EG419" s="81"/>
      <c r="EH419" s="81"/>
      <c r="EI419" s="81"/>
      <c r="EJ419" s="81"/>
      <c r="EK419" s="81"/>
      <c r="EL419" s="81"/>
      <c r="EM419" s="81"/>
      <c r="EN419" s="81"/>
      <c r="EO419" s="81"/>
      <c r="EP419" s="81"/>
      <c r="EQ419" s="81"/>
      <c r="ER419" s="81"/>
      <c r="ES419" s="81"/>
      <c r="ET419" s="81"/>
      <c r="EU419" s="81"/>
      <c r="EV419" s="81"/>
      <c r="EW419" s="81"/>
      <c r="EX419" s="81"/>
      <c r="EY419" s="81"/>
      <c r="EZ419" s="81"/>
      <c r="FA419" s="81"/>
      <c r="FB419" s="81"/>
      <c r="FC419" s="81"/>
      <c r="FD419" s="81"/>
      <c r="FE419" s="81"/>
      <c r="FF419" s="81"/>
      <c r="FG419" s="81"/>
      <c r="FH419" s="81"/>
    </row>
    <row r="420" spans="19:164">
      <c r="S420" s="82"/>
      <c r="T420" s="83"/>
      <c r="U420" s="84"/>
      <c r="V420" s="83"/>
      <c r="W420" s="84"/>
      <c r="X420" s="83"/>
      <c r="Y420" s="84"/>
      <c r="Z420" s="85"/>
      <c r="AA420" s="85"/>
      <c r="AB420" s="85"/>
      <c r="AC420" s="8"/>
      <c r="AD420" s="18"/>
      <c r="AE420" s="18"/>
      <c r="AF420" s="18"/>
      <c r="AG420" s="18"/>
      <c r="AH420" s="18"/>
      <c r="AI420" s="18"/>
      <c r="AJ420" s="18"/>
      <c r="AK420" s="18"/>
      <c r="AL420" s="18"/>
      <c r="AM420" s="34"/>
      <c r="AN420" s="34"/>
      <c r="AO420" s="34"/>
      <c r="AP420" s="19"/>
      <c r="AQ420" s="19"/>
      <c r="AR420" s="19"/>
      <c r="AS420" s="48"/>
      <c r="BN420" s="49"/>
      <c r="BO420" s="49"/>
      <c r="BP420" s="49"/>
      <c r="BQ420" s="50"/>
      <c r="BR420" s="50"/>
      <c r="BS420" s="50"/>
      <c r="BT420" s="50"/>
      <c r="BU420" s="50"/>
      <c r="BV420" s="50"/>
      <c r="BW420" s="50"/>
      <c r="BX420" s="51"/>
      <c r="BY420" s="50"/>
      <c r="BZ420" s="50"/>
      <c r="CA420" s="54"/>
      <c r="CB420" s="54"/>
      <c r="CC420" s="54"/>
      <c r="CD420" s="54"/>
      <c r="CE420" s="54"/>
      <c r="CF420" s="54"/>
      <c r="CG420" s="54"/>
      <c r="CH420" s="51"/>
      <c r="CI420" s="50"/>
      <c r="CJ420" s="50"/>
      <c r="CK420" s="49"/>
      <c r="CL420" s="49"/>
      <c r="CM420" s="49"/>
      <c r="CN420" s="66"/>
      <c r="CO420" s="66"/>
      <c r="CP420" s="66"/>
      <c r="CQ420" s="66"/>
      <c r="CR420" s="66"/>
      <c r="CS420" s="66"/>
      <c r="CT420" s="66"/>
      <c r="CU420" s="49"/>
      <c r="CV420" s="49"/>
      <c r="CW420" s="49"/>
      <c r="CX420" s="49"/>
      <c r="CY420" s="49"/>
      <c r="CZ420" s="49"/>
      <c r="DA420" s="49"/>
      <c r="DB420" s="49"/>
      <c r="DC420" s="56"/>
      <c r="DD420" s="57"/>
      <c r="DE420" s="57"/>
      <c r="DF420" s="57"/>
      <c r="DG420" s="57"/>
      <c r="DH420" s="57"/>
      <c r="DI420" s="57"/>
      <c r="DJ420" s="58"/>
      <c r="DK420" s="54"/>
      <c r="DL420" s="56"/>
      <c r="DM420" s="49"/>
      <c r="DN420" s="49"/>
      <c r="DO420" s="49"/>
      <c r="DP420" s="56"/>
      <c r="DQ420" s="56"/>
      <c r="DR420" s="49"/>
      <c r="DS420" s="49"/>
      <c r="DT420" s="49"/>
      <c r="DU420" s="49"/>
      <c r="DV420" s="49"/>
      <c r="DW420" s="49"/>
      <c r="DX420" s="49"/>
      <c r="DY420" s="49"/>
      <c r="DZ420" s="49"/>
      <c r="EA420" s="49"/>
      <c r="EB420" s="49"/>
      <c r="EC420" s="49"/>
      <c r="ED420" s="81"/>
      <c r="EE420" s="81"/>
      <c r="EF420" s="81"/>
      <c r="EG420" s="81"/>
      <c r="EH420" s="81"/>
      <c r="EI420" s="81"/>
      <c r="EJ420" s="81"/>
      <c r="EK420" s="81"/>
      <c r="EL420" s="81"/>
      <c r="EM420" s="81"/>
      <c r="EN420" s="81"/>
      <c r="EO420" s="81"/>
      <c r="EP420" s="81"/>
      <c r="EQ420" s="81"/>
      <c r="ER420" s="81"/>
      <c r="ES420" s="81"/>
      <c r="ET420" s="81"/>
      <c r="EU420" s="81"/>
      <c r="EV420" s="81"/>
      <c r="EW420" s="81"/>
      <c r="EX420" s="81"/>
      <c r="EY420" s="81"/>
      <c r="EZ420" s="81"/>
      <c r="FA420" s="81"/>
      <c r="FB420" s="81"/>
      <c r="FC420" s="81"/>
      <c r="FD420" s="81"/>
      <c r="FE420" s="81"/>
      <c r="FF420" s="81"/>
      <c r="FG420" s="81"/>
      <c r="FH420" s="81"/>
    </row>
    <row r="421" spans="19:164">
      <c r="S421" s="82"/>
      <c r="T421" s="83"/>
      <c r="U421" s="84"/>
      <c r="V421" s="83"/>
      <c r="W421" s="84"/>
      <c r="X421" s="83"/>
      <c r="Y421" s="84"/>
      <c r="Z421" s="85"/>
      <c r="AA421" s="85"/>
      <c r="AB421" s="85"/>
      <c r="AC421" s="8"/>
      <c r="AD421" s="18"/>
      <c r="AE421" s="18"/>
      <c r="AF421" s="18"/>
      <c r="AG421" s="18"/>
      <c r="AH421" s="18"/>
      <c r="AI421" s="18"/>
      <c r="AJ421" s="18"/>
      <c r="AK421" s="18"/>
      <c r="AL421" s="18"/>
      <c r="AM421" s="34"/>
      <c r="AN421" s="34"/>
      <c r="AO421" s="34"/>
      <c r="AP421" s="19"/>
      <c r="AQ421" s="19"/>
      <c r="AR421" s="19"/>
      <c r="AS421" s="48"/>
      <c r="BN421" s="49"/>
      <c r="BO421" s="49"/>
      <c r="BP421" s="49"/>
      <c r="BQ421" s="50"/>
      <c r="BR421" s="50"/>
      <c r="BS421" s="50"/>
      <c r="BT421" s="50"/>
      <c r="BU421" s="50"/>
      <c r="BV421" s="50"/>
      <c r="BW421" s="50"/>
      <c r="BX421" s="51"/>
      <c r="BY421" s="50"/>
      <c r="BZ421" s="50"/>
      <c r="CA421" s="54"/>
      <c r="CB421" s="54"/>
      <c r="CC421" s="54"/>
      <c r="CD421" s="54"/>
      <c r="CE421" s="54"/>
      <c r="CF421" s="54"/>
      <c r="CG421" s="54"/>
      <c r="CH421" s="51"/>
      <c r="CI421" s="50"/>
      <c r="CJ421" s="50"/>
      <c r="CK421" s="49"/>
      <c r="CL421" s="49"/>
      <c r="CM421" s="49"/>
      <c r="CN421" s="66"/>
      <c r="CO421" s="66"/>
      <c r="CP421" s="66"/>
      <c r="CQ421" s="66"/>
      <c r="CR421" s="66"/>
      <c r="CS421" s="66"/>
      <c r="CT421" s="66"/>
      <c r="CU421" s="49"/>
      <c r="CV421" s="49"/>
      <c r="CW421" s="49"/>
      <c r="CX421" s="49"/>
      <c r="CY421" s="49"/>
      <c r="CZ421" s="49"/>
      <c r="DA421" s="49"/>
      <c r="DB421" s="49"/>
      <c r="DC421" s="56"/>
      <c r="DD421" s="57"/>
      <c r="DE421" s="57"/>
      <c r="DF421" s="57"/>
      <c r="DG421" s="57"/>
      <c r="DH421" s="57"/>
      <c r="DI421" s="57"/>
      <c r="DJ421" s="58"/>
      <c r="DK421" s="54"/>
      <c r="DL421" s="56"/>
      <c r="DM421" s="49"/>
      <c r="DN421" s="49"/>
      <c r="DO421" s="49"/>
      <c r="DP421" s="56"/>
      <c r="DQ421" s="56"/>
      <c r="DR421" s="49"/>
      <c r="DS421" s="49"/>
      <c r="DT421" s="49"/>
      <c r="DU421" s="49"/>
      <c r="DV421" s="49"/>
      <c r="DW421" s="49"/>
      <c r="DX421" s="49"/>
      <c r="DY421" s="49"/>
      <c r="DZ421" s="49"/>
      <c r="EA421" s="49"/>
      <c r="EB421" s="49"/>
      <c r="EC421" s="49"/>
      <c r="ED421" s="81"/>
      <c r="EE421" s="81"/>
      <c r="EF421" s="81"/>
      <c r="EG421" s="81"/>
      <c r="EH421" s="81"/>
      <c r="EI421" s="81"/>
      <c r="EJ421" s="81"/>
      <c r="EK421" s="81"/>
      <c r="EL421" s="81"/>
      <c r="EM421" s="81"/>
      <c r="EN421" s="81"/>
      <c r="EO421" s="81"/>
      <c r="EP421" s="81"/>
      <c r="EQ421" s="81"/>
      <c r="ER421" s="81"/>
      <c r="ES421" s="81"/>
      <c r="ET421" s="81"/>
      <c r="EU421" s="81"/>
      <c r="EV421" s="81"/>
      <c r="EW421" s="81"/>
      <c r="EX421" s="81"/>
      <c r="EY421" s="81"/>
      <c r="EZ421" s="81"/>
      <c r="FA421" s="81"/>
      <c r="FB421" s="81"/>
      <c r="FC421" s="81"/>
      <c r="FD421" s="81"/>
      <c r="FE421" s="81"/>
      <c r="FF421" s="81"/>
      <c r="FG421" s="81"/>
      <c r="FH421" s="81"/>
    </row>
    <row r="422" spans="19:164">
      <c r="S422" s="82"/>
      <c r="T422" s="83"/>
      <c r="U422" s="84"/>
      <c r="V422" s="83"/>
      <c r="W422" s="84"/>
      <c r="X422" s="83"/>
      <c r="Y422" s="84"/>
      <c r="Z422" s="85"/>
      <c r="AA422" s="85"/>
      <c r="AB422" s="85"/>
      <c r="AC422" s="8"/>
      <c r="AD422" s="18"/>
      <c r="AE422" s="18"/>
      <c r="AF422" s="18"/>
      <c r="AG422" s="18"/>
      <c r="AH422" s="18"/>
      <c r="AI422" s="18"/>
      <c r="AJ422" s="18"/>
      <c r="AK422" s="18"/>
      <c r="AL422" s="18"/>
      <c r="AM422" s="34"/>
      <c r="AN422" s="34"/>
      <c r="AO422" s="34"/>
      <c r="AP422" s="19"/>
      <c r="AQ422" s="19"/>
      <c r="AR422" s="19"/>
      <c r="AS422" s="48"/>
      <c r="BN422" s="49"/>
      <c r="BO422" s="49"/>
      <c r="BP422" s="49"/>
      <c r="BQ422" s="50"/>
      <c r="BR422" s="50"/>
      <c r="BS422" s="50"/>
      <c r="BT422" s="50"/>
      <c r="BU422" s="50"/>
      <c r="BV422" s="50"/>
      <c r="BW422" s="50"/>
      <c r="BX422" s="51"/>
      <c r="BY422" s="50"/>
      <c r="BZ422" s="50"/>
      <c r="CA422" s="54"/>
      <c r="CB422" s="54"/>
      <c r="CC422" s="54"/>
      <c r="CD422" s="54"/>
      <c r="CE422" s="54"/>
      <c r="CF422" s="54"/>
      <c r="CG422" s="54"/>
      <c r="CH422" s="51"/>
      <c r="CI422" s="50"/>
      <c r="CJ422" s="50"/>
      <c r="CK422" s="49"/>
      <c r="CL422" s="49"/>
      <c r="CM422" s="49"/>
      <c r="CN422" s="66"/>
      <c r="CO422" s="66"/>
      <c r="CP422" s="66"/>
      <c r="CQ422" s="66"/>
      <c r="CR422" s="66"/>
      <c r="CS422" s="66"/>
      <c r="CT422" s="66"/>
      <c r="CU422" s="49"/>
      <c r="CV422" s="49"/>
      <c r="CW422" s="49"/>
      <c r="CX422" s="49"/>
      <c r="CY422" s="49"/>
      <c r="CZ422" s="49"/>
      <c r="DA422" s="49"/>
      <c r="DB422" s="49"/>
      <c r="DC422" s="56"/>
      <c r="DD422" s="57"/>
      <c r="DE422" s="57"/>
      <c r="DF422" s="57"/>
      <c r="DG422" s="57"/>
      <c r="DH422" s="57"/>
      <c r="DI422" s="57"/>
      <c r="DJ422" s="58"/>
      <c r="DK422" s="54"/>
      <c r="DL422" s="56"/>
      <c r="DM422" s="49"/>
      <c r="DN422" s="49"/>
      <c r="DO422" s="49"/>
      <c r="DP422" s="56"/>
      <c r="DQ422" s="56"/>
      <c r="DR422" s="49"/>
      <c r="DS422" s="49"/>
      <c r="DT422" s="49"/>
      <c r="DU422" s="49"/>
      <c r="DV422" s="49"/>
      <c r="DW422" s="49"/>
      <c r="DX422" s="49"/>
      <c r="DY422" s="49"/>
      <c r="DZ422" s="49"/>
      <c r="EA422" s="49"/>
      <c r="EB422" s="49"/>
      <c r="EC422" s="49"/>
      <c r="ED422" s="81"/>
      <c r="EE422" s="81"/>
      <c r="EF422" s="81"/>
      <c r="EG422" s="81"/>
      <c r="EH422" s="81"/>
      <c r="EI422" s="81"/>
      <c r="EJ422" s="81"/>
      <c r="EK422" s="81"/>
      <c r="EL422" s="81"/>
      <c r="EM422" s="81"/>
      <c r="EN422" s="81"/>
      <c r="EO422" s="81"/>
      <c r="EP422" s="81"/>
      <c r="EQ422" s="81"/>
      <c r="ER422" s="81"/>
      <c r="ES422" s="81"/>
      <c r="ET422" s="81"/>
      <c r="EU422" s="81"/>
      <c r="EV422" s="81"/>
      <c r="EW422" s="81"/>
      <c r="EX422" s="81"/>
      <c r="EY422" s="81"/>
      <c r="EZ422" s="81"/>
      <c r="FA422" s="81"/>
      <c r="FB422" s="81"/>
      <c r="FC422" s="81"/>
      <c r="FD422" s="81"/>
      <c r="FE422" s="81"/>
      <c r="FF422" s="81"/>
      <c r="FG422" s="81"/>
      <c r="FH422" s="81"/>
    </row>
    <row r="423" spans="19:164">
      <c r="S423" s="82"/>
      <c r="T423" s="83"/>
      <c r="U423" s="84"/>
      <c r="V423" s="83"/>
      <c r="W423" s="84"/>
      <c r="X423" s="83"/>
      <c r="Y423" s="84"/>
      <c r="Z423" s="85"/>
      <c r="AA423" s="85"/>
      <c r="AB423" s="85"/>
      <c r="AC423" s="8"/>
      <c r="AD423" s="18"/>
      <c r="AE423" s="18"/>
      <c r="AF423" s="18"/>
      <c r="AG423" s="18"/>
      <c r="AH423" s="18"/>
      <c r="AI423" s="18"/>
      <c r="AJ423" s="18"/>
      <c r="AK423" s="18"/>
      <c r="AL423" s="18"/>
      <c r="AM423" s="34"/>
      <c r="AN423" s="34"/>
      <c r="AO423" s="34"/>
      <c r="AP423" s="19"/>
      <c r="AQ423" s="19"/>
      <c r="AR423" s="19"/>
      <c r="AS423" s="48"/>
      <c r="BN423" s="49"/>
      <c r="BO423" s="49"/>
      <c r="BP423" s="49"/>
      <c r="BQ423" s="50"/>
      <c r="BR423" s="50"/>
      <c r="BS423" s="50"/>
      <c r="BT423" s="50"/>
      <c r="BU423" s="50"/>
      <c r="BV423" s="50"/>
      <c r="BW423" s="50"/>
      <c r="BX423" s="51"/>
      <c r="BY423" s="50"/>
      <c r="BZ423" s="50"/>
      <c r="CA423" s="54"/>
      <c r="CB423" s="54"/>
      <c r="CC423" s="54"/>
      <c r="CD423" s="54"/>
      <c r="CE423" s="54"/>
      <c r="CF423" s="54"/>
      <c r="CG423" s="54"/>
      <c r="CH423" s="51"/>
      <c r="CI423" s="50"/>
      <c r="CJ423" s="50"/>
      <c r="CK423" s="49"/>
      <c r="CL423" s="49"/>
      <c r="CM423" s="49"/>
      <c r="CN423" s="66"/>
      <c r="CO423" s="66"/>
      <c r="CP423" s="66"/>
      <c r="CQ423" s="66"/>
      <c r="CR423" s="66"/>
      <c r="CS423" s="66"/>
      <c r="CT423" s="66"/>
      <c r="CU423" s="49"/>
      <c r="CV423" s="49"/>
      <c r="CW423" s="49"/>
      <c r="CX423" s="49"/>
      <c r="CY423" s="49"/>
      <c r="CZ423" s="49"/>
      <c r="DA423" s="49"/>
      <c r="DB423" s="49"/>
      <c r="DC423" s="56"/>
      <c r="DD423" s="57"/>
      <c r="DE423" s="57"/>
      <c r="DF423" s="57"/>
      <c r="DG423" s="57"/>
      <c r="DH423" s="57"/>
      <c r="DI423" s="57"/>
      <c r="DJ423" s="58"/>
      <c r="DK423" s="54"/>
      <c r="DL423" s="56"/>
      <c r="DM423" s="49"/>
      <c r="DN423" s="49"/>
      <c r="DO423" s="49"/>
      <c r="DP423" s="56"/>
      <c r="DQ423" s="56"/>
      <c r="DR423" s="49"/>
      <c r="DS423" s="49"/>
      <c r="DT423" s="49"/>
      <c r="DU423" s="49"/>
      <c r="DV423" s="49"/>
      <c r="DW423" s="49"/>
      <c r="DX423" s="49"/>
      <c r="DY423" s="49"/>
      <c r="DZ423" s="49"/>
      <c r="EA423" s="49"/>
      <c r="EB423" s="49"/>
      <c r="EC423" s="49"/>
      <c r="ED423" s="81"/>
      <c r="EE423" s="81"/>
      <c r="EF423" s="81"/>
      <c r="EG423" s="81"/>
      <c r="EH423" s="81"/>
      <c r="EI423" s="81"/>
      <c r="EJ423" s="81"/>
      <c r="EK423" s="81"/>
      <c r="EL423" s="81"/>
      <c r="EM423" s="81"/>
      <c r="EN423" s="81"/>
      <c r="EO423" s="81"/>
      <c r="EP423" s="81"/>
      <c r="EQ423" s="81"/>
      <c r="ER423" s="81"/>
      <c r="ES423" s="81"/>
      <c r="ET423" s="81"/>
      <c r="EU423" s="81"/>
      <c r="EV423" s="81"/>
      <c r="EW423" s="81"/>
      <c r="EX423" s="81"/>
      <c r="EY423" s="81"/>
      <c r="EZ423" s="81"/>
      <c r="FA423" s="81"/>
      <c r="FB423" s="81"/>
      <c r="FC423" s="81"/>
      <c r="FD423" s="81"/>
      <c r="FE423" s="81"/>
      <c r="FF423" s="81"/>
      <c r="FG423" s="81"/>
      <c r="FH423" s="81"/>
    </row>
    <row r="424" spans="19:164">
      <c r="S424" s="82"/>
      <c r="T424" s="83"/>
      <c r="U424" s="84"/>
      <c r="V424" s="83"/>
      <c r="W424" s="84"/>
      <c r="X424" s="83"/>
      <c r="Y424" s="84"/>
      <c r="Z424" s="85"/>
      <c r="AA424" s="85"/>
      <c r="AB424" s="85"/>
      <c r="AC424" s="8"/>
      <c r="AD424" s="18"/>
      <c r="AE424" s="18"/>
      <c r="AF424" s="18"/>
      <c r="AG424" s="18"/>
      <c r="AH424" s="18"/>
      <c r="AI424" s="18"/>
      <c r="AJ424" s="18"/>
      <c r="AK424" s="18"/>
      <c r="AL424" s="18"/>
      <c r="AM424" s="34"/>
      <c r="AN424" s="34"/>
      <c r="AO424" s="34"/>
      <c r="AP424" s="19"/>
      <c r="AQ424" s="19"/>
      <c r="AR424" s="19"/>
      <c r="AS424" s="48"/>
      <c r="BN424" s="49"/>
      <c r="BO424" s="49"/>
      <c r="BP424" s="49"/>
      <c r="BQ424" s="50"/>
      <c r="BR424" s="50"/>
      <c r="BS424" s="50"/>
      <c r="BT424" s="50"/>
      <c r="BU424" s="50"/>
      <c r="BV424" s="50"/>
      <c r="BW424" s="50"/>
      <c r="BX424" s="51"/>
      <c r="BY424" s="50"/>
      <c r="BZ424" s="50"/>
      <c r="CA424" s="54"/>
      <c r="CB424" s="54"/>
      <c r="CC424" s="54"/>
      <c r="CD424" s="54"/>
      <c r="CE424" s="54"/>
      <c r="CF424" s="54"/>
      <c r="CG424" s="54"/>
      <c r="CH424" s="51"/>
      <c r="CI424" s="50"/>
      <c r="CJ424" s="50"/>
      <c r="CK424" s="49"/>
      <c r="CL424" s="49"/>
      <c r="CM424" s="49"/>
      <c r="CN424" s="66"/>
      <c r="CO424" s="66"/>
      <c r="CP424" s="66"/>
      <c r="CQ424" s="66"/>
      <c r="CR424" s="66"/>
      <c r="CS424" s="66"/>
      <c r="CT424" s="66"/>
      <c r="CU424" s="49"/>
      <c r="CV424" s="49"/>
      <c r="CW424" s="49"/>
      <c r="CX424" s="49"/>
      <c r="CY424" s="49"/>
      <c r="CZ424" s="49"/>
      <c r="DA424" s="49"/>
      <c r="DB424" s="49"/>
      <c r="DC424" s="56"/>
      <c r="DD424" s="57"/>
      <c r="DE424" s="57"/>
      <c r="DF424" s="57"/>
      <c r="DG424" s="57"/>
      <c r="DH424" s="57"/>
      <c r="DI424" s="57"/>
      <c r="DJ424" s="58"/>
      <c r="DK424" s="54"/>
      <c r="DL424" s="56"/>
      <c r="DM424" s="49"/>
      <c r="DN424" s="49"/>
      <c r="DO424" s="49"/>
      <c r="DP424" s="56"/>
      <c r="DQ424" s="56"/>
      <c r="DR424" s="49"/>
      <c r="DS424" s="49"/>
      <c r="DT424" s="49"/>
      <c r="DU424" s="49"/>
      <c r="DV424" s="49"/>
      <c r="DW424" s="49"/>
      <c r="DX424" s="49"/>
      <c r="DY424" s="49"/>
      <c r="DZ424" s="49"/>
      <c r="EA424" s="49"/>
      <c r="EB424" s="49"/>
      <c r="EC424" s="49"/>
      <c r="ED424" s="81"/>
      <c r="EE424" s="81"/>
      <c r="EF424" s="81"/>
      <c r="EG424" s="81"/>
      <c r="EH424" s="81"/>
      <c r="EI424" s="81"/>
      <c r="EJ424" s="81"/>
      <c r="EK424" s="81"/>
      <c r="EL424" s="81"/>
      <c r="EM424" s="81"/>
      <c r="EN424" s="81"/>
      <c r="EO424" s="81"/>
      <c r="EP424" s="81"/>
      <c r="EQ424" s="81"/>
      <c r="ER424" s="81"/>
      <c r="ES424" s="81"/>
      <c r="ET424" s="81"/>
      <c r="EU424" s="81"/>
      <c r="EV424" s="81"/>
      <c r="EW424" s="81"/>
      <c r="EX424" s="81"/>
      <c r="EY424" s="81"/>
      <c r="EZ424" s="81"/>
      <c r="FA424" s="81"/>
      <c r="FB424" s="81"/>
      <c r="FC424" s="81"/>
      <c r="FD424" s="81"/>
      <c r="FE424" s="81"/>
      <c r="FF424" s="81"/>
      <c r="FG424" s="81"/>
      <c r="FH424" s="81"/>
    </row>
    <row r="425" spans="19:164">
      <c r="S425" s="82"/>
      <c r="T425" s="83"/>
      <c r="U425" s="84"/>
      <c r="V425" s="83"/>
      <c r="W425" s="84"/>
      <c r="X425" s="83"/>
      <c r="Y425" s="84"/>
      <c r="Z425" s="85"/>
      <c r="AA425" s="85"/>
      <c r="AB425" s="85"/>
      <c r="AC425" s="8"/>
      <c r="AD425" s="18"/>
      <c r="AE425" s="18"/>
      <c r="AF425" s="18"/>
      <c r="AG425" s="18"/>
      <c r="AH425" s="18"/>
      <c r="AI425" s="18"/>
      <c r="AJ425" s="18"/>
      <c r="AK425" s="18"/>
      <c r="AL425" s="18"/>
      <c r="AM425" s="34"/>
      <c r="AN425" s="34"/>
      <c r="AO425" s="34"/>
      <c r="AP425" s="19"/>
      <c r="AQ425" s="19"/>
      <c r="AR425" s="19"/>
      <c r="AS425" s="48"/>
      <c r="BN425" s="49"/>
      <c r="BO425" s="49"/>
      <c r="BP425" s="49"/>
      <c r="BQ425" s="50"/>
      <c r="BR425" s="50"/>
      <c r="BS425" s="50"/>
      <c r="BT425" s="50"/>
      <c r="BU425" s="50"/>
      <c r="BV425" s="50"/>
      <c r="BW425" s="50"/>
      <c r="BX425" s="51"/>
      <c r="BY425" s="50"/>
      <c r="BZ425" s="50"/>
      <c r="CA425" s="54"/>
      <c r="CB425" s="54"/>
      <c r="CC425" s="54"/>
      <c r="CD425" s="54"/>
      <c r="CE425" s="54"/>
      <c r="CF425" s="54"/>
      <c r="CG425" s="54"/>
      <c r="CH425" s="51"/>
      <c r="CI425" s="50"/>
      <c r="CJ425" s="50"/>
      <c r="CK425" s="49"/>
      <c r="CL425" s="49"/>
      <c r="CM425" s="49"/>
      <c r="CN425" s="66"/>
      <c r="CO425" s="66"/>
      <c r="CP425" s="66"/>
      <c r="CQ425" s="66"/>
      <c r="CR425" s="66"/>
      <c r="CS425" s="66"/>
      <c r="CT425" s="66"/>
      <c r="CU425" s="49"/>
      <c r="CV425" s="49"/>
      <c r="CW425" s="49"/>
      <c r="CX425" s="49"/>
      <c r="CY425" s="49"/>
      <c r="CZ425" s="49"/>
      <c r="DA425" s="49"/>
      <c r="DB425" s="49"/>
      <c r="DC425" s="56"/>
      <c r="DD425" s="57"/>
      <c r="DE425" s="57"/>
      <c r="DF425" s="57"/>
      <c r="DG425" s="57"/>
      <c r="DH425" s="57"/>
      <c r="DI425" s="57"/>
      <c r="DJ425" s="58"/>
      <c r="DK425" s="54"/>
      <c r="DL425" s="56"/>
      <c r="DM425" s="49"/>
      <c r="DN425" s="49"/>
      <c r="DO425" s="49"/>
      <c r="DP425" s="56"/>
      <c r="DQ425" s="56"/>
      <c r="DR425" s="49"/>
      <c r="DS425" s="49"/>
      <c r="DT425" s="49"/>
      <c r="DU425" s="49"/>
      <c r="DV425" s="49"/>
      <c r="DW425" s="49"/>
      <c r="DX425" s="49"/>
      <c r="DY425" s="49"/>
      <c r="DZ425" s="49"/>
      <c r="EA425" s="49"/>
      <c r="EB425" s="49"/>
      <c r="EC425" s="49"/>
      <c r="ED425" s="81"/>
      <c r="EE425" s="81"/>
      <c r="EF425" s="81"/>
      <c r="EG425" s="81"/>
      <c r="EH425" s="81"/>
      <c r="EI425" s="81"/>
      <c r="EJ425" s="81"/>
      <c r="EK425" s="81"/>
      <c r="EL425" s="81"/>
      <c r="EM425" s="81"/>
      <c r="EN425" s="81"/>
      <c r="EO425" s="81"/>
      <c r="EP425" s="81"/>
      <c r="EQ425" s="81"/>
      <c r="ER425" s="81"/>
      <c r="ES425" s="81"/>
      <c r="ET425" s="81"/>
      <c r="EU425" s="81"/>
      <c r="EV425" s="81"/>
      <c r="EW425" s="81"/>
      <c r="EX425" s="81"/>
      <c r="EY425" s="81"/>
      <c r="EZ425" s="81"/>
      <c r="FA425" s="81"/>
      <c r="FB425" s="81"/>
      <c r="FC425" s="81"/>
      <c r="FD425" s="81"/>
      <c r="FE425" s="81"/>
      <c r="FF425" s="81"/>
      <c r="FG425" s="81"/>
      <c r="FH425" s="81"/>
    </row>
    <row r="426" spans="19:164">
      <c r="S426" s="82"/>
      <c r="T426" s="83"/>
      <c r="U426" s="84"/>
      <c r="V426" s="83"/>
      <c r="W426" s="84"/>
      <c r="X426" s="83"/>
      <c r="Y426" s="84"/>
      <c r="Z426" s="85"/>
      <c r="AA426" s="85"/>
      <c r="AB426" s="85"/>
      <c r="AC426" s="8"/>
      <c r="AD426" s="18"/>
      <c r="AE426" s="18"/>
      <c r="AF426" s="18"/>
      <c r="AG426" s="18"/>
      <c r="AH426" s="18"/>
      <c r="AI426" s="18"/>
      <c r="AJ426" s="18"/>
      <c r="AK426" s="18"/>
      <c r="AL426" s="18"/>
      <c r="AM426" s="34"/>
      <c r="AN426" s="34"/>
      <c r="AO426" s="34"/>
      <c r="AP426" s="19"/>
      <c r="AQ426" s="19"/>
      <c r="AR426" s="19"/>
      <c r="AS426" s="48"/>
      <c r="BN426" s="49"/>
      <c r="BO426" s="49"/>
      <c r="BP426" s="49"/>
      <c r="BQ426" s="50"/>
      <c r="BR426" s="50"/>
      <c r="BS426" s="50"/>
      <c r="BT426" s="50"/>
      <c r="BU426" s="50"/>
      <c r="BV426" s="50"/>
      <c r="BW426" s="50"/>
      <c r="BX426" s="51"/>
      <c r="BY426" s="50"/>
      <c r="BZ426" s="50"/>
      <c r="CA426" s="54"/>
      <c r="CB426" s="54"/>
      <c r="CC426" s="54"/>
      <c r="CD426" s="54"/>
      <c r="CE426" s="54"/>
      <c r="CF426" s="54"/>
      <c r="CG426" s="54"/>
      <c r="CH426" s="51"/>
      <c r="CI426" s="50"/>
      <c r="CJ426" s="50"/>
      <c r="CK426" s="49"/>
      <c r="CL426" s="49"/>
      <c r="CM426" s="49"/>
      <c r="CN426" s="66"/>
      <c r="CO426" s="66"/>
      <c r="CP426" s="66"/>
      <c r="CQ426" s="66"/>
      <c r="CR426" s="66"/>
      <c r="CS426" s="66"/>
      <c r="CT426" s="66"/>
      <c r="CU426" s="49"/>
      <c r="CV426" s="49"/>
      <c r="CW426" s="49"/>
      <c r="CX426" s="49"/>
      <c r="CY426" s="49"/>
      <c r="CZ426" s="49"/>
      <c r="DA426" s="49"/>
      <c r="DB426" s="49"/>
      <c r="DC426" s="56"/>
      <c r="DD426" s="57"/>
      <c r="DE426" s="57"/>
      <c r="DF426" s="57"/>
      <c r="DG426" s="57"/>
      <c r="DH426" s="57"/>
      <c r="DI426" s="57"/>
      <c r="DJ426" s="58"/>
      <c r="DK426" s="54"/>
      <c r="DL426" s="56"/>
      <c r="DM426" s="49"/>
      <c r="DN426" s="49"/>
      <c r="DO426" s="49"/>
      <c r="DP426" s="56"/>
      <c r="DQ426" s="56"/>
      <c r="DR426" s="49"/>
      <c r="DS426" s="49"/>
      <c r="DT426" s="49"/>
      <c r="DU426" s="49"/>
      <c r="DV426" s="49"/>
      <c r="DW426" s="49"/>
      <c r="DX426" s="49"/>
      <c r="DY426" s="49"/>
      <c r="DZ426" s="49"/>
      <c r="EA426" s="49"/>
      <c r="EB426" s="49"/>
      <c r="EC426" s="49"/>
      <c r="ED426" s="81"/>
      <c r="EE426" s="81"/>
      <c r="EF426" s="81"/>
      <c r="EG426" s="81"/>
      <c r="EH426" s="81"/>
      <c r="EI426" s="81"/>
      <c r="EJ426" s="81"/>
      <c r="EK426" s="81"/>
      <c r="EL426" s="81"/>
      <c r="EM426" s="81"/>
      <c r="EN426" s="81"/>
      <c r="EO426" s="81"/>
      <c r="EP426" s="81"/>
      <c r="EQ426" s="81"/>
      <c r="ER426" s="81"/>
      <c r="ES426" s="81"/>
      <c r="ET426" s="81"/>
      <c r="EU426" s="81"/>
      <c r="EV426" s="81"/>
      <c r="EW426" s="81"/>
      <c r="EX426" s="81"/>
      <c r="EY426" s="81"/>
      <c r="EZ426" s="81"/>
      <c r="FA426" s="81"/>
      <c r="FB426" s="81"/>
      <c r="FC426" s="81"/>
      <c r="FD426" s="81"/>
      <c r="FE426" s="81"/>
      <c r="FF426" s="81"/>
      <c r="FG426" s="81"/>
      <c r="FH426" s="81"/>
    </row>
    <row r="427" spans="19:164">
      <c r="S427" s="82"/>
      <c r="T427" s="83"/>
      <c r="U427" s="84"/>
      <c r="V427" s="83"/>
      <c r="W427" s="84"/>
      <c r="X427" s="83"/>
      <c r="Y427" s="84"/>
      <c r="Z427" s="85"/>
      <c r="AA427" s="85"/>
      <c r="AB427" s="85"/>
      <c r="AC427" s="8"/>
      <c r="AD427" s="18"/>
      <c r="AE427" s="18"/>
      <c r="AF427" s="18"/>
      <c r="AG427" s="18"/>
      <c r="AH427" s="18"/>
      <c r="AI427" s="18"/>
      <c r="AJ427" s="18"/>
      <c r="AK427" s="18"/>
      <c r="AL427" s="18"/>
      <c r="AM427" s="34"/>
      <c r="AN427" s="34"/>
      <c r="AO427" s="34"/>
      <c r="AP427" s="19"/>
      <c r="AQ427" s="19"/>
      <c r="AR427" s="19"/>
      <c r="AS427" s="48"/>
      <c r="BN427" s="49"/>
      <c r="BO427" s="49"/>
      <c r="BP427" s="49"/>
      <c r="BQ427" s="50"/>
      <c r="BR427" s="50"/>
      <c r="BS427" s="50"/>
      <c r="BT427" s="50"/>
      <c r="BU427" s="50"/>
      <c r="BV427" s="50"/>
      <c r="BW427" s="50"/>
      <c r="BX427" s="51"/>
      <c r="BY427" s="50"/>
      <c r="BZ427" s="50"/>
      <c r="CA427" s="54"/>
      <c r="CB427" s="54"/>
      <c r="CC427" s="54"/>
      <c r="CD427" s="54"/>
      <c r="CE427" s="54"/>
      <c r="CF427" s="54"/>
      <c r="CG427" s="54"/>
      <c r="CH427" s="51"/>
      <c r="CI427" s="50"/>
      <c r="CJ427" s="50"/>
      <c r="CK427" s="49"/>
      <c r="CL427" s="49"/>
      <c r="CM427" s="49"/>
      <c r="CN427" s="66"/>
      <c r="CO427" s="66"/>
      <c r="CP427" s="66"/>
      <c r="CQ427" s="66"/>
      <c r="CR427" s="66"/>
      <c r="CS427" s="66"/>
      <c r="CT427" s="66"/>
      <c r="CU427" s="49"/>
      <c r="CV427" s="49"/>
      <c r="CW427" s="49"/>
      <c r="CX427" s="49"/>
      <c r="CY427" s="49"/>
      <c r="CZ427" s="49"/>
      <c r="DA427" s="49"/>
      <c r="DB427" s="49"/>
      <c r="DC427" s="56"/>
      <c r="DD427" s="57"/>
      <c r="DE427" s="57"/>
      <c r="DF427" s="57"/>
      <c r="DG427" s="57"/>
      <c r="DH427" s="57"/>
      <c r="DI427" s="57"/>
      <c r="DJ427" s="58"/>
      <c r="DK427" s="54"/>
      <c r="DL427" s="56"/>
      <c r="DM427" s="49"/>
      <c r="DN427" s="49"/>
      <c r="DO427" s="49"/>
      <c r="DP427" s="56"/>
      <c r="DQ427" s="56"/>
      <c r="DR427" s="49"/>
      <c r="DS427" s="49"/>
      <c r="DT427" s="49"/>
      <c r="DU427" s="49"/>
      <c r="DV427" s="49"/>
      <c r="DW427" s="49"/>
      <c r="DX427" s="49"/>
      <c r="DY427" s="49"/>
      <c r="DZ427" s="49"/>
      <c r="EA427" s="49"/>
      <c r="EB427" s="49"/>
      <c r="EC427" s="49"/>
      <c r="ED427" s="81"/>
      <c r="EE427" s="81"/>
      <c r="EF427" s="81"/>
      <c r="EG427" s="81"/>
      <c r="EH427" s="81"/>
      <c r="EI427" s="81"/>
      <c r="EJ427" s="81"/>
      <c r="EK427" s="81"/>
      <c r="EL427" s="81"/>
      <c r="EM427" s="81"/>
      <c r="EN427" s="81"/>
      <c r="EO427" s="81"/>
      <c r="EP427" s="81"/>
      <c r="EQ427" s="81"/>
      <c r="ER427" s="81"/>
      <c r="ES427" s="81"/>
      <c r="ET427" s="81"/>
      <c r="EU427" s="81"/>
      <c r="EV427" s="81"/>
      <c r="EW427" s="81"/>
      <c r="EX427" s="81"/>
      <c r="EY427" s="81"/>
      <c r="EZ427" s="81"/>
      <c r="FA427" s="81"/>
      <c r="FB427" s="81"/>
      <c r="FC427" s="81"/>
      <c r="FD427" s="81"/>
      <c r="FE427" s="81"/>
      <c r="FF427" s="81"/>
      <c r="FG427" s="81"/>
      <c r="FH427" s="81"/>
    </row>
    <row r="428" spans="19:164">
      <c r="S428" s="82"/>
      <c r="T428" s="83"/>
      <c r="U428" s="84"/>
      <c r="V428" s="83"/>
      <c r="W428" s="84"/>
      <c r="X428" s="83"/>
      <c r="Y428" s="84"/>
      <c r="Z428" s="85"/>
      <c r="AA428" s="85"/>
      <c r="AB428" s="85"/>
      <c r="AC428" s="8"/>
      <c r="AD428" s="18"/>
      <c r="AE428" s="18"/>
      <c r="AF428" s="18"/>
      <c r="AG428" s="18"/>
      <c r="AH428" s="18"/>
      <c r="AI428" s="18"/>
      <c r="AJ428" s="18"/>
      <c r="AK428" s="18"/>
      <c r="AL428" s="18"/>
      <c r="AM428" s="34"/>
      <c r="AN428" s="34"/>
      <c r="AO428" s="34"/>
      <c r="AP428" s="19"/>
      <c r="AQ428" s="19"/>
      <c r="AR428" s="19"/>
      <c r="AS428" s="48"/>
      <c r="BN428" s="49"/>
      <c r="BO428" s="49"/>
      <c r="BP428" s="49"/>
      <c r="BQ428" s="50"/>
      <c r="BR428" s="50"/>
      <c r="BS428" s="50"/>
      <c r="BT428" s="50"/>
      <c r="BU428" s="50"/>
      <c r="BV428" s="50"/>
      <c r="BW428" s="50"/>
      <c r="BX428" s="51"/>
      <c r="BY428" s="50"/>
      <c r="BZ428" s="50"/>
      <c r="CA428" s="54"/>
      <c r="CB428" s="54"/>
      <c r="CC428" s="54"/>
      <c r="CD428" s="54"/>
      <c r="CE428" s="54"/>
      <c r="CF428" s="54"/>
      <c r="CG428" s="54"/>
      <c r="CH428" s="51"/>
      <c r="CI428" s="50"/>
      <c r="CJ428" s="50"/>
      <c r="CK428" s="49"/>
      <c r="CL428" s="49"/>
      <c r="CM428" s="49"/>
      <c r="CN428" s="66"/>
      <c r="CO428" s="66"/>
      <c r="CP428" s="66"/>
      <c r="CQ428" s="66"/>
      <c r="CR428" s="66"/>
      <c r="CS428" s="66"/>
      <c r="CT428" s="66"/>
      <c r="CU428" s="49"/>
      <c r="CV428" s="49"/>
      <c r="CW428" s="49"/>
      <c r="CX428" s="49"/>
      <c r="CY428" s="49"/>
      <c r="CZ428" s="49"/>
      <c r="DA428" s="49"/>
      <c r="DB428" s="49"/>
      <c r="DC428" s="56"/>
      <c r="DD428" s="57"/>
      <c r="DE428" s="57"/>
      <c r="DF428" s="57"/>
      <c r="DG428" s="57"/>
      <c r="DH428" s="57"/>
      <c r="DI428" s="57"/>
      <c r="DJ428" s="58"/>
      <c r="DK428" s="54"/>
      <c r="DL428" s="56"/>
      <c r="DM428" s="49"/>
      <c r="DN428" s="49"/>
      <c r="DO428" s="49"/>
      <c r="DP428" s="56"/>
      <c r="DQ428" s="56"/>
      <c r="DR428" s="49"/>
      <c r="DS428" s="49"/>
      <c r="DT428" s="49"/>
      <c r="DU428" s="49"/>
      <c r="DV428" s="49"/>
      <c r="DW428" s="49"/>
      <c r="DX428" s="49"/>
      <c r="DY428" s="49"/>
      <c r="DZ428" s="49"/>
      <c r="EA428" s="49"/>
      <c r="EB428" s="49"/>
      <c r="EC428" s="49"/>
      <c r="ED428" s="81"/>
      <c r="EE428" s="81"/>
      <c r="EF428" s="81"/>
      <c r="EG428" s="81"/>
      <c r="EH428" s="81"/>
      <c r="EI428" s="81"/>
      <c r="EJ428" s="81"/>
      <c r="EK428" s="81"/>
      <c r="EL428" s="81"/>
      <c r="EM428" s="81"/>
      <c r="EN428" s="81"/>
      <c r="EO428" s="81"/>
      <c r="EP428" s="81"/>
      <c r="EQ428" s="81"/>
      <c r="ER428" s="81"/>
      <c r="ES428" s="81"/>
      <c r="ET428" s="81"/>
      <c r="EU428" s="81"/>
      <c r="EV428" s="81"/>
      <c r="EW428" s="81"/>
      <c r="EX428" s="81"/>
      <c r="EY428" s="81"/>
      <c r="EZ428" s="81"/>
      <c r="FA428" s="81"/>
      <c r="FB428" s="81"/>
      <c r="FC428" s="81"/>
      <c r="FD428" s="81"/>
      <c r="FE428" s="81"/>
      <c r="FF428" s="81"/>
      <c r="FG428" s="81"/>
      <c r="FH428" s="81"/>
    </row>
    <row r="429" spans="19:164">
      <c r="S429" s="82"/>
      <c r="T429" s="83"/>
      <c r="U429" s="84"/>
      <c r="V429" s="83"/>
      <c r="W429" s="84"/>
      <c r="X429" s="83"/>
      <c r="Y429" s="84"/>
      <c r="Z429" s="85"/>
      <c r="AA429" s="85"/>
      <c r="AB429" s="85"/>
      <c r="AC429" s="8"/>
      <c r="AD429" s="18"/>
      <c r="AE429" s="18"/>
      <c r="AF429" s="18"/>
      <c r="AG429" s="18"/>
      <c r="AH429" s="18"/>
      <c r="AI429" s="18"/>
      <c r="AJ429" s="18"/>
      <c r="AK429" s="18"/>
      <c r="AL429" s="18"/>
      <c r="AM429" s="34"/>
      <c r="AN429" s="34"/>
      <c r="AO429" s="34"/>
      <c r="AP429" s="19"/>
      <c r="AQ429" s="19"/>
      <c r="AR429" s="19"/>
      <c r="AS429" s="48"/>
      <c r="BN429" s="49"/>
      <c r="BO429" s="49"/>
      <c r="BP429" s="49"/>
      <c r="BQ429" s="50"/>
      <c r="BR429" s="50"/>
      <c r="BS429" s="50"/>
      <c r="BT429" s="50"/>
      <c r="BU429" s="50"/>
      <c r="BV429" s="50"/>
      <c r="BW429" s="50"/>
      <c r="BX429" s="51"/>
      <c r="BY429" s="50"/>
      <c r="BZ429" s="50"/>
      <c r="CA429" s="54"/>
      <c r="CB429" s="54"/>
      <c r="CC429" s="54"/>
      <c r="CD429" s="54"/>
      <c r="CE429" s="54"/>
      <c r="CF429" s="54"/>
      <c r="CG429" s="54"/>
      <c r="CH429" s="51"/>
      <c r="CI429" s="50"/>
      <c r="CJ429" s="50"/>
      <c r="CK429" s="49"/>
      <c r="CL429" s="49"/>
      <c r="CM429" s="49"/>
      <c r="CN429" s="66"/>
      <c r="CO429" s="66"/>
      <c r="CP429" s="66"/>
      <c r="CQ429" s="66"/>
      <c r="CR429" s="66"/>
      <c r="CS429" s="66"/>
      <c r="CT429" s="66"/>
      <c r="CU429" s="49"/>
      <c r="CV429" s="49"/>
      <c r="CW429" s="49"/>
      <c r="CX429" s="49"/>
      <c r="CY429" s="49"/>
      <c r="CZ429" s="49"/>
      <c r="DA429" s="49"/>
      <c r="DB429" s="49"/>
      <c r="DC429" s="56"/>
      <c r="DD429" s="57"/>
      <c r="DE429" s="57"/>
      <c r="DF429" s="57"/>
      <c r="DG429" s="57"/>
      <c r="DH429" s="57"/>
      <c r="DI429" s="57"/>
      <c r="DJ429" s="58"/>
      <c r="DK429" s="54"/>
      <c r="DL429" s="56"/>
      <c r="DM429" s="49"/>
      <c r="DN429" s="49"/>
      <c r="DO429" s="49"/>
      <c r="DP429" s="56"/>
      <c r="DQ429" s="56"/>
      <c r="DR429" s="49"/>
      <c r="DS429" s="49"/>
      <c r="DT429" s="49"/>
      <c r="DU429" s="49"/>
      <c r="DV429" s="49"/>
      <c r="DW429" s="49"/>
      <c r="DX429" s="49"/>
      <c r="DY429" s="49"/>
      <c r="DZ429" s="49"/>
      <c r="EA429" s="49"/>
      <c r="EB429" s="49"/>
      <c r="EC429" s="49"/>
      <c r="ED429" s="81"/>
      <c r="EE429" s="81"/>
      <c r="EF429" s="81"/>
      <c r="EG429" s="81"/>
      <c r="EH429" s="81"/>
      <c r="EI429" s="81"/>
      <c r="EJ429" s="81"/>
      <c r="EK429" s="81"/>
      <c r="EL429" s="81"/>
      <c r="EM429" s="81"/>
      <c r="EN429" s="81"/>
      <c r="EO429" s="81"/>
      <c r="EP429" s="81"/>
      <c r="EQ429" s="81"/>
      <c r="ER429" s="81"/>
      <c r="ES429" s="81"/>
      <c r="ET429" s="81"/>
      <c r="EU429" s="81"/>
      <c r="EV429" s="81"/>
      <c r="EW429" s="81"/>
      <c r="EX429" s="81"/>
      <c r="EY429" s="81"/>
      <c r="EZ429" s="81"/>
      <c r="FA429" s="81"/>
      <c r="FB429" s="81"/>
      <c r="FC429" s="81"/>
      <c r="FD429" s="81"/>
      <c r="FE429" s="81"/>
      <c r="FF429" s="81"/>
      <c r="FG429" s="81"/>
      <c r="FH429" s="81"/>
    </row>
    <row r="430" spans="19:164">
      <c r="S430" s="82"/>
      <c r="T430" s="83"/>
      <c r="U430" s="84"/>
      <c r="V430" s="83"/>
      <c r="W430" s="84"/>
      <c r="X430" s="83"/>
      <c r="Y430" s="84"/>
      <c r="Z430" s="85"/>
      <c r="AA430" s="85"/>
      <c r="AB430" s="85"/>
      <c r="AC430" s="8"/>
      <c r="AD430" s="18"/>
      <c r="AE430" s="18"/>
      <c r="AF430" s="18"/>
      <c r="AG430" s="18"/>
      <c r="AH430" s="18"/>
      <c r="AI430" s="18"/>
      <c r="AJ430" s="18"/>
      <c r="AK430" s="18"/>
      <c r="AL430" s="18"/>
      <c r="AM430" s="34"/>
      <c r="AN430" s="34"/>
      <c r="AO430" s="34"/>
      <c r="AP430" s="19"/>
      <c r="AQ430" s="19"/>
      <c r="AR430" s="19"/>
      <c r="AS430" s="48"/>
      <c r="BN430" s="49"/>
      <c r="BO430" s="49"/>
      <c r="BP430" s="49"/>
      <c r="BQ430" s="50"/>
      <c r="BR430" s="50"/>
      <c r="BS430" s="50"/>
      <c r="BT430" s="50"/>
      <c r="BU430" s="50"/>
      <c r="BV430" s="50"/>
      <c r="BW430" s="50"/>
      <c r="BX430" s="51"/>
      <c r="BY430" s="50"/>
      <c r="BZ430" s="50"/>
      <c r="CA430" s="54"/>
      <c r="CB430" s="54"/>
      <c r="CC430" s="54"/>
      <c r="CD430" s="54"/>
      <c r="CE430" s="54"/>
      <c r="CF430" s="54"/>
      <c r="CG430" s="54"/>
      <c r="CH430" s="51"/>
      <c r="CI430" s="50"/>
      <c r="CJ430" s="50"/>
      <c r="CK430" s="49"/>
      <c r="CL430" s="49"/>
      <c r="CM430" s="49"/>
      <c r="CN430" s="66"/>
      <c r="CO430" s="66"/>
      <c r="CP430" s="66"/>
      <c r="CQ430" s="66"/>
      <c r="CR430" s="66"/>
      <c r="CS430" s="66"/>
      <c r="CT430" s="66"/>
      <c r="CU430" s="49"/>
      <c r="CV430" s="49"/>
      <c r="CW430" s="49"/>
      <c r="CX430" s="49"/>
      <c r="CY430" s="49"/>
      <c r="CZ430" s="49"/>
      <c r="DA430" s="49"/>
      <c r="DB430" s="49"/>
      <c r="DC430" s="56"/>
      <c r="DD430" s="57"/>
      <c r="DE430" s="57"/>
      <c r="DF430" s="57"/>
      <c r="DG430" s="57"/>
      <c r="DH430" s="57"/>
      <c r="DI430" s="57"/>
      <c r="DJ430" s="58"/>
      <c r="DK430" s="54"/>
      <c r="DL430" s="56"/>
      <c r="DM430" s="49"/>
      <c r="DN430" s="49"/>
      <c r="DO430" s="49"/>
      <c r="DP430" s="56"/>
      <c r="DQ430" s="56"/>
      <c r="DR430" s="49"/>
      <c r="DS430" s="49"/>
      <c r="DT430" s="49"/>
      <c r="DU430" s="49"/>
      <c r="DV430" s="49"/>
      <c r="DW430" s="49"/>
      <c r="DX430" s="49"/>
      <c r="DY430" s="49"/>
      <c r="DZ430" s="49"/>
      <c r="EA430" s="49"/>
      <c r="EB430" s="49"/>
      <c r="EC430" s="49"/>
      <c r="ED430" s="81"/>
      <c r="EE430" s="81"/>
      <c r="EF430" s="81"/>
      <c r="EG430" s="81"/>
      <c r="EH430" s="81"/>
      <c r="EI430" s="81"/>
      <c r="EJ430" s="81"/>
      <c r="EK430" s="81"/>
      <c r="EL430" s="81"/>
      <c r="EM430" s="81"/>
      <c r="EN430" s="81"/>
      <c r="EO430" s="81"/>
      <c r="EP430" s="81"/>
      <c r="EQ430" s="81"/>
      <c r="ER430" s="81"/>
      <c r="ES430" s="81"/>
      <c r="ET430" s="81"/>
      <c r="EU430" s="81"/>
      <c r="EV430" s="81"/>
      <c r="EW430" s="81"/>
      <c r="EX430" s="81"/>
      <c r="EY430" s="81"/>
      <c r="EZ430" s="81"/>
      <c r="FA430" s="81"/>
      <c r="FB430" s="81"/>
      <c r="FC430" s="81"/>
      <c r="FD430" s="81"/>
      <c r="FE430" s="81"/>
      <c r="FF430" s="81"/>
      <c r="FG430" s="81"/>
      <c r="FH430" s="81"/>
    </row>
    <row r="431" spans="19:164">
      <c r="S431" s="82"/>
      <c r="T431" s="83"/>
      <c r="U431" s="84"/>
      <c r="V431" s="83"/>
      <c r="W431" s="84"/>
      <c r="X431" s="83"/>
      <c r="Y431" s="84"/>
      <c r="Z431" s="85"/>
      <c r="AA431" s="85"/>
      <c r="AB431" s="85"/>
      <c r="AC431" s="8"/>
      <c r="AD431" s="18"/>
      <c r="AE431" s="18"/>
      <c r="AF431" s="18"/>
      <c r="AG431" s="18"/>
      <c r="AH431" s="18"/>
      <c r="AI431" s="18"/>
      <c r="AJ431" s="18"/>
      <c r="AK431" s="18"/>
      <c r="AL431" s="18"/>
      <c r="AM431" s="34"/>
      <c r="AN431" s="34"/>
      <c r="AO431" s="34"/>
      <c r="AP431" s="19"/>
      <c r="AQ431" s="19"/>
      <c r="AR431" s="19"/>
      <c r="AS431" s="48"/>
      <c r="BN431" s="49"/>
      <c r="BO431" s="49"/>
      <c r="BP431" s="49"/>
      <c r="BQ431" s="50"/>
      <c r="BR431" s="50"/>
      <c r="BS431" s="50"/>
      <c r="BT431" s="50"/>
      <c r="BU431" s="50"/>
      <c r="BV431" s="50"/>
      <c r="BW431" s="50"/>
      <c r="BX431" s="51"/>
      <c r="BY431" s="50"/>
      <c r="BZ431" s="50"/>
      <c r="CA431" s="54"/>
      <c r="CB431" s="54"/>
      <c r="CC431" s="54"/>
      <c r="CD431" s="54"/>
      <c r="CE431" s="54"/>
      <c r="CF431" s="54"/>
      <c r="CG431" s="54"/>
      <c r="CH431" s="51"/>
      <c r="CI431" s="50"/>
      <c r="CJ431" s="50"/>
      <c r="CK431" s="49"/>
      <c r="CL431" s="49"/>
      <c r="CM431" s="49"/>
      <c r="CN431" s="66"/>
      <c r="CO431" s="66"/>
      <c r="CP431" s="66"/>
      <c r="CQ431" s="66"/>
      <c r="CR431" s="66"/>
      <c r="CS431" s="66"/>
      <c r="CT431" s="66"/>
      <c r="CU431" s="49"/>
      <c r="CV431" s="49"/>
      <c r="CW431" s="49"/>
      <c r="CX431" s="49"/>
      <c r="CY431" s="49"/>
      <c r="CZ431" s="49"/>
      <c r="DA431" s="49"/>
      <c r="DB431" s="49"/>
      <c r="DC431" s="56"/>
      <c r="DD431" s="57"/>
      <c r="DE431" s="57"/>
      <c r="DF431" s="57"/>
      <c r="DG431" s="57"/>
      <c r="DH431" s="57"/>
      <c r="DI431" s="57"/>
      <c r="DJ431" s="58"/>
      <c r="DK431" s="54"/>
      <c r="DL431" s="56"/>
      <c r="DM431" s="49"/>
      <c r="DN431" s="49"/>
      <c r="DO431" s="49"/>
      <c r="DP431" s="56"/>
      <c r="DQ431" s="56"/>
      <c r="DR431" s="49"/>
      <c r="DS431" s="49"/>
      <c r="DT431" s="49"/>
      <c r="DU431" s="49"/>
      <c r="DV431" s="49"/>
      <c r="DW431" s="49"/>
      <c r="DX431" s="49"/>
      <c r="DY431" s="49"/>
      <c r="DZ431" s="49"/>
      <c r="EA431" s="49"/>
      <c r="EB431" s="49"/>
      <c r="EC431" s="49"/>
      <c r="ED431" s="81"/>
      <c r="EE431" s="81"/>
      <c r="EF431" s="81"/>
      <c r="EG431" s="81"/>
      <c r="EH431" s="81"/>
      <c r="EI431" s="81"/>
      <c r="EJ431" s="81"/>
      <c r="EK431" s="81"/>
      <c r="EL431" s="81"/>
      <c r="EM431" s="81"/>
      <c r="EN431" s="81"/>
      <c r="EO431" s="81"/>
      <c r="EP431" s="81"/>
      <c r="EQ431" s="81"/>
      <c r="ER431" s="81"/>
      <c r="ES431" s="81"/>
      <c r="ET431" s="81"/>
      <c r="EU431" s="81"/>
      <c r="EV431" s="81"/>
      <c r="EW431" s="81"/>
      <c r="EX431" s="81"/>
      <c r="EY431" s="81"/>
      <c r="EZ431" s="81"/>
      <c r="FA431" s="81"/>
      <c r="FB431" s="81"/>
      <c r="FC431" s="81"/>
      <c r="FD431" s="81"/>
      <c r="FE431" s="81"/>
      <c r="FF431" s="81"/>
      <c r="FG431" s="81"/>
      <c r="FH431" s="81"/>
    </row>
    <row r="432" spans="19:164">
      <c r="S432" s="82"/>
      <c r="T432" s="83"/>
      <c r="U432" s="84"/>
      <c r="V432" s="83"/>
      <c r="W432" s="84"/>
      <c r="X432" s="83"/>
      <c r="Y432" s="84"/>
      <c r="Z432" s="85"/>
      <c r="AA432" s="85"/>
      <c r="AB432" s="85"/>
      <c r="AC432" s="8"/>
      <c r="AD432" s="18"/>
      <c r="AE432" s="18"/>
      <c r="AF432" s="18"/>
      <c r="AG432" s="18"/>
      <c r="AH432" s="18"/>
      <c r="AI432" s="18"/>
      <c r="AJ432" s="18"/>
      <c r="AK432" s="18"/>
      <c r="AL432" s="18"/>
      <c r="AM432" s="34"/>
      <c r="AN432" s="34"/>
      <c r="AO432" s="34"/>
      <c r="AP432" s="19"/>
      <c r="AQ432" s="19"/>
      <c r="AR432" s="19"/>
      <c r="AS432" s="48"/>
      <c r="BN432" s="49"/>
      <c r="BO432" s="49"/>
      <c r="BP432" s="49"/>
      <c r="BQ432" s="50"/>
      <c r="BR432" s="50"/>
      <c r="BS432" s="50"/>
      <c r="BT432" s="50"/>
      <c r="BU432" s="50"/>
      <c r="BV432" s="50"/>
      <c r="BW432" s="50"/>
      <c r="BX432" s="51"/>
      <c r="BY432" s="50"/>
      <c r="BZ432" s="50"/>
      <c r="CA432" s="54"/>
      <c r="CB432" s="54"/>
      <c r="CC432" s="54"/>
      <c r="CD432" s="54"/>
      <c r="CE432" s="54"/>
      <c r="CF432" s="54"/>
      <c r="CG432" s="54"/>
      <c r="CH432" s="51"/>
      <c r="CI432" s="50"/>
      <c r="CJ432" s="50"/>
      <c r="CK432" s="49"/>
      <c r="CL432" s="49"/>
      <c r="CM432" s="49"/>
      <c r="CN432" s="66"/>
      <c r="CO432" s="66"/>
      <c r="CP432" s="66"/>
      <c r="CQ432" s="66"/>
      <c r="CR432" s="66"/>
      <c r="CS432" s="66"/>
      <c r="CT432" s="66"/>
      <c r="CU432" s="49"/>
      <c r="CV432" s="49"/>
      <c r="CW432" s="49"/>
      <c r="CX432" s="49"/>
      <c r="CY432" s="49"/>
      <c r="CZ432" s="49"/>
      <c r="DA432" s="49"/>
      <c r="DB432" s="49"/>
      <c r="DC432" s="56"/>
      <c r="DD432" s="57"/>
      <c r="DE432" s="57"/>
      <c r="DF432" s="57"/>
      <c r="DG432" s="57"/>
      <c r="DH432" s="57"/>
      <c r="DI432" s="57"/>
      <c r="DJ432" s="58"/>
      <c r="DK432" s="54"/>
      <c r="DL432" s="56"/>
      <c r="DM432" s="49"/>
      <c r="DN432" s="49"/>
      <c r="DO432" s="49"/>
      <c r="DP432" s="56"/>
      <c r="DQ432" s="56"/>
      <c r="DR432" s="49"/>
      <c r="DS432" s="49"/>
      <c r="DT432" s="49"/>
      <c r="DU432" s="49"/>
      <c r="DV432" s="49"/>
      <c r="DW432" s="49"/>
      <c r="DX432" s="49"/>
      <c r="DY432" s="49"/>
      <c r="DZ432" s="49"/>
      <c r="EA432" s="49"/>
      <c r="EB432" s="49"/>
      <c r="EC432" s="49"/>
      <c r="ED432" s="81"/>
      <c r="EE432" s="81"/>
      <c r="EF432" s="81"/>
      <c r="EG432" s="81"/>
      <c r="EH432" s="81"/>
      <c r="EI432" s="81"/>
      <c r="EJ432" s="81"/>
      <c r="EK432" s="81"/>
      <c r="EL432" s="81"/>
      <c r="EM432" s="81"/>
      <c r="EN432" s="81"/>
      <c r="EO432" s="81"/>
      <c r="EP432" s="81"/>
      <c r="EQ432" s="81"/>
      <c r="ER432" s="81"/>
      <c r="ES432" s="81"/>
      <c r="ET432" s="81"/>
      <c r="EU432" s="81"/>
      <c r="EV432" s="81"/>
      <c r="EW432" s="81"/>
      <c r="EX432" s="81"/>
      <c r="EY432" s="81"/>
      <c r="EZ432" s="81"/>
      <c r="FA432" s="81"/>
      <c r="FB432" s="81"/>
      <c r="FC432" s="81"/>
      <c r="FD432" s="81"/>
      <c r="FE432" s="81"/>
      <c r="FF432" s="81"/>
      <c r="FG432" s="81"/>
      <c r="FH432" s="81"/>
    </row>
    <row r="433" spans="19:164">
      <c r="S433" s="82"/>
      <c r="T433" s="83"/>
      <c r="U433" s="84"/>
      <c r="V433" s="83"/>
      <c r="W433" s="84"/>
      <c r="X433" s="83"/>
      <c r="Y433" s="84"/>
      <c r="Z433" s="85"/>
      <c r="AA433" s="85"/>
      <c r="AB433" s="85"/>
      <c r="AC433" s="8"/>
      <c r="AD433" s="18"/>
      <c r="AE433" s="18"/>
      <c r="AF433" s="18"/>
      <c r="AG433" s="18"/>
      <c r="AH433" s="18"/>
      <c r="AI433" s="18"/>
      <c r="AJ433" s="18"/>
      <c r="AK433" s="18"/>
      <c r="AL433" s="18"/>
      <c r="AM433" s="34"/>
      <c r="AN433" s="34"/>
      <c r="AO433" s="34"/>
      <c r="AP433" s="19"/>
      <c r="AQ433" s="19"/>
      <c r="AR433" s="19"/>
      <c r="AS433" s="48"/>
      <c r="BN433" s="49"/>
      <c r="BO433" s="49"/>
      <c r="BP433" s="49"/>
      <c r="BQ433" s="50"/>
      <c r="BR433" s="50"/>
      <c r="BS433" s="50"/>
      <c r="BT433" s="50"/>
      <c r="BU433" s="50"/>
      <c r="BV433" s="50"/>
      <c r="BW433" s="50"/>
      <c r="BX433" s="51"/>
      <c r="BY433" s="50"/>
      <c r="BZ433" s="50"/>
      <c r="CA433" s="54"/>
      <c r="CB433" s="54"/>
      <c r="CC433" s="54"/>
      <c r="CD433" s="54"/>
      <c r="CE433" s="54"/>
      <c r="CF433" s="54"/>
      <c r="CG433" s="54"/>
      <c r="CH433" s="51"/>
      <c r="CI433" s="50"/>
      <c r="CJ433" s="50"/>
      <c r="CK433" s="49"/>
      <c r="CL433" s="49"/>
      <c r="CM433" s="49"/>
      <c r="CN433" s="66"/>
      <c r="CO433" s="66"/>
      <c r="CP433" s="66"/>
      <c r="CQ433" s="66"/>
      <c r="CR433" s="66"/>
      <c r="CS433" s="66"/>
      <c r="CT433" s="66"/>
      <c r="CU433" s="49"/>
      <c r="CV433" s="49"/>
      <c r="CW433" s="49"/>
      <c r="CX433" s="49"/>
      <c r="CY433" s="49"/>
      <c r="CZ433" s="49"/>
      <c r="DA433" s="49"/>
      <c r="DB433" s="49"/>
      <c r="DC433" s="56"/>
      <c r="DD433" s="57"/>
      <c r="DE433" s="57"/>
      <c r="DF433" s="57"/>
      <c r="DG433" s="57"/>
      <c r="DH433" s="57"/>
      <c r="DI433" s="57"/>
      <c r="DJ433" s="58"/>
      <c r="DK433" s="54"/>
      <c r="DL433" s="56"/>
      <c r="DM433" s="49"/>
      <c r="DN433" s="49"/>
      <c r="DO433" s="49"/>
      <c r="DP433" s="56"/>
      <c r="DQ433" s="56"/>
      <c r="DR433" s="49"/>
      <c r="DS433" s="49"/>
      <c r="DT433" s="49"/>
      <c r="DU433" s="49"/>
      <c r="DV433" s="49"/>
      <c r="DW433" s="49"/>
      <c r="DX433" s="49"/>
      <c r="DY433" s="49"/>
      <c r="DZ433" s="49"/>
      <c r="EA433" s="49"/>
      <c r="EB433" s="49"/>
      <c r="EC433" s="49"/>
      <c r="ED433" s="81"/>
      <c r="EE433" s="81"/>
      <c r="EF433" s="81"/>
      <c r="EG433" s="81"/>
      <c r="EH433" s="81"/>
      <c r="EI433" s="81"/>
      <c r="EJ433" s="81"/>
      <c r="EK433" s="81"/>
      <c r="EL433" s="81"/>
      <c r="EM433" s="81"/>
      <c r="EN433" s="81"/>
      <c r="EO433" s="81"/>
      <c r="EP433" s="81"/>
      <c r="EQ433" s="81"/>
      <c r="ER433" s="81"/>
      <c r="ES433" s="81"/>
      <c r="ET433" s="81"/>
      <c r="EU433" s="81"/>
      <c r="EV433" s="81"/>
      <c r="EW433" s="81"/>
      <c r="EX433" s="81"/>
      <c r="EY433" s="81"/>
      <c r="EZ433" s="81"/>
      <c r="FA433" s="81"/>
      <c r="FB433" s="81"/>
      <c r="FC433" s="81"/>
      <c r="FD433" s="81"/>
      <c r="FE433" s="81"/>
      <c r="FF433" s="81"/>
      <c r="FG433" s="81"/>
      <c r="FH433" s="81"/>
    </row>
    <row r="434" spans="19:164">
      <c r="S434" s="82"/>
      <c r="T434" s="83"/>
      <c r="U434" s="84"/>
      <c r="V434" s="83"/>
      <c r="W434" s="84"/>
      <c r="X434" s="83"/>
      <c r="Y434" s="84"/>
      <c r="Z434" s="85"/>
      <c r="AA434" s="85"/>
      <c r="AB434" s="85"/>
      <c r="AC434" s="8"/>
      <c r="AD434" s="18"/>
      <c r="AE434" s="18"/>
      <c r="AF434" s="18"/>
      <c r="AG434" s="18"/>
      <c r="AH434" s="18"/>
      <c r="AI434" s="18"/>
      <c r="AJ434" s="18"/>
      <c r="AK434" s="18"/>
      <c r="AL434" s="18"/>
      <c r="AM434" s="34"/>
      <c r="AN434" s="34"/>
      <c r="AO434" s="34"/>
      <c r="AP434" s="19"/>
      <c r="AQ434" s="19"/>
      <c r="AR434" s="19"/>
      <c r="AS434" s="48"/>
      <c r="BN434" s="49"/>
      <c r="BO434" s="49"/>
      <c r="BP434" s="49"/>
      <c r="BQ434" s="50"/>
      <c r="BR434" s="50"/>
      <c r="BS434" s="50"/>
      <c r="BT434" s="50"/>
      <c r="BU434" s="50"/>
      <c r="BV434" s="50"/>
      <c r="BW434" s="50"/>
      <c r="BX434" s="51"/>
      <c r="BY434" s="50"/>
      <c r="BZ434" s="50"/>
      <c r="CA434" s="54"/>
      <c r="CB434" s="54"/>
      <c r="CC434" s="54"/>
      <c r="CD434" s="54"/>
      <c r="CE434" s="54"/>
      <c r="CF434" s="54"/>
      <c r="CG434" s="54"/>
      <c r="CH434" s="51"/>
      <c r="CI434" s="50"/>
      <c r="CJ434" s="50"/>
      <c r="CK434" s="49"/>
      <c r="CL434" s="49"/>
      <c r="CM434" s="49"/>
      <c r="CN434" s="66"/>
      <c r="CO434" s="66"/>
      <c r="CP434" s="66"/>
      <c r="CQ434" s="66"/>
      <c r="CR434" s="66"/>
      <c r="CS434" s="66"/>
      <c r="CT434" s="66"/>
      <c r="CU434" s="49"/>
      <c r="CV434" s="49"/>
      <c r="CW434" s="49"/>
      <c r="CX434" s="49"/>
      <c r="CY434" s="49"/>
      <c r="CZ434" s="49"/>
      <c r="DA434" s="49"/>
      <c r="DB434" s="49"/>
      <c r="DC434" s="56"/>
      <c r="DD434" s="57"/>
      <c r="DE434" s="57"/>
      <c r="DF434" s="57"/>
      <c r="DG434" s="57"/>
      <c r="DH434" s="57"/>
      <c r="DI434" s="57"/>
      <c r="DJ434" s="58"/>
      <c r="DK434" s="54"/>
      <c r="DL434" s="56"/>
      <c r="DM434" s="49"/>
      <c r="DN434" s="49"/>
      <c r="DO434" s="49"/>
      <c r="DP434" s="56"/>
      <c r="DQ434" s="56"/>
      <c r="DR434" s="49"/>
      <c r="DS434" s="49"/>
      <c r="DT434" s="49"/>
      <c r="DU434" s="49"/>
      <c r="DV434" s="49"/>
      <c r="DW434" s="49"/>
      <c r="DX434" s="49"/>
      <c r="DY434" s="49"/>
      <c r="DZ434" s="49"/>
      <c r="EA434" s="49"/>
      <c r="EB434" s="49"/>
      <c r="EC434" s="49"/>
      <c r="ED434" s="81"/>
      <c r="EE434" s="81"/>
      <c r="EF434" s="81"/>
      <c r="EG434" s="81"/>
      <c r="EH434" s="81"/>
      <c r="EI434" s="81"/>
      <c r="EJ434" s="81"/>
      <c r="EK434" s="81"/>
      <c r="EL434" s="81"/>
      <c r="EM434" s="81"/>
      <c r="EN434" s="81"/>
      <c r="EO434" s="81"/>
      <c r="EP434" s="81"/>
      <c r="EQ434" s="81"/>
      <c r="ER434" s="81"/>
      <c r="ES434" s="81"/>
      <c r="ET434" s="81"/>
      <c r="EU434" s="81"/>
      <c r="EV434" s="81"/>
      <c r="EW434" s="81"/>
      <c r="EX434" s="81"/>
      <c r="EY434" s="81"/>
      <c r="EZ434" s="81"/>
      <c r="FA434" s="81"/>
      <c r="FB434" s="81"/>
      <c r="FC434" s="81"/>
      <c r="FD434" s="81"/>
      <c r="FE434" s="81"/>
      <c r="FF434" s="81"/>
      <c r="FG434" s="81"/>
      <c r="FH434" s="81"/>
    </row>
    <row r="435" spans="19:164">
      <c r="S435" s="82"/>
      <c r="T435" s="83"/>
      <c r="U435" s="84"/>
      <c r="V435" s="83"/>
      <c r="W435" s="84"/>
      <c r="X435" s="83"/>
      <c r="Y435" s="84"/>
      <c r="Z435" s="85"/>
      <c r="AA435" s="85"/>
      <c r="AB435" s="85"/>
      <c r="AC435" s="8"/>
      <c r="AD435" s="18"/>
      <c r="AE435" s="18"/>
      <c r="AF435" s="18"/>
      <c r="AG435" s="18"/>
      <c r="AH435" s="18"/>
      <c r="AI435" s="18"/>
      <c r="AJ435" s="18"/>
      <c r="AK435" s="18"/>
      <c r="AL435" s="18"/>
      <c r="AM435" s="34"/>
      <c r="AN435" s="34"/>
      <c r="AO435" s="34"/>
      <c r="AP435" s="19"/>
      <c r="AQ435" s="19"/>
      <c r="AR435" s="19"/>
      <c r="AS435" s="48"/>
      <c r="BN435" s="49"/>
      <c r="BO435" s="49"/>
      <c r="BP435" s="49"/>
      <c r="BQ435" s="50"/>
      <c r="BR435" s="50"/>
      <c r="BS435" s="50"/>
      <c r="BT435" s="50"/>
      <c r="BU435" s="50"/>
      <c r="BV435" s="50"/>
      <c r="BW435" s="50"/>
      <c r="BX435" s="51"/>
      <c r="BY435" s="50"/>
      <c r="BZ435" s="50"/>
      <c r="CA435" s="54"/>
      <c r="CB435" s="54"/>
      <c r="CC435" s="54"/>
      <c r="CD435" s="54"/>
      <c r="CE435" s="54"/>
      <c r="CF435" s="54"/>
      <c r="CG435" s="54"/>
      <c r="CH435" s="51"/>
      <c r="CI435" s="50"/>
      <c r="CJ435" s="50"/>
      <c r="CK435" s="49"/>
      <c r="CL435" s="49"/>
      <c r="CM435" s="49"/>
      <c r="CN435" s="66"/>
      <c r="CO435" s="66"/>
      <c r="CP435" s="66"/>
      <c r="CQ435" s="66"/>
      <c r="CR435" s="66"/>
      <c r="CS435" s="66"/>
      <c r="CT435" s="66"/>
      <c r="CU435" s="49"/>
      <c r="CV435" s="49"/>
      <c r="CW435" s="49"/>
      <c r="CX435" s="49"/>
      <c r="CY435" s="49"/>
      <c r="CZ435" s="49"/>
      <c r="DA435" s="49"/>
      <c r="DB435" s="49"/>
      <c r="DC435" s="56"/>
      <c r="DD435" s="57"/>
      <c r="DE435" s="57"/>
      <c r="DF435" s="57"/>
      <c r="DG435" s="57"/>
      <c r="DH435" s="57"/>
      <c r="DI435" s="57"/>
      <c r="DJ435" s="58"/>
      <c r="DK435" s="54"/>
      <c r="DL435" s="56"/>
      <c r="DM435" s="49"/>
      <c r="DN435" s="49"/>
      <c r="DO435" s="49"/>
      <c r="DP435" s="56"/>
      <c r="DQ435" s="56"/>
      <c r="DR435" s="49"/>
      <c r="DS435" s="49"/>
      <c r="DT435" s="49"/>
      <c r="DU435" s="49"/>
      <c r="DV435" s="49"/>
      <c r="DW435" s="49"/>
      <c r="DX435" s="49"/>
      <c r="DY435" s="49"/>
      <c r="DZ435" s="49"/>
      <c r="EA435" s="49"/>
      <c r="EB435" s="49"/>
      <c r="EC435" s="49"/>
      <c r="ED435" s="81"/>
      <c r="EE435" s="81"/>
      <c r="EF435" s="81"/>
      <c r="EG435" s="81"/>
      <c r="EH435" s="81"/>
      <c r="EI435" s="81"/>
      <c r="EJ435" s="81"/>
      <c r="EK435" s="81"/>
      <c r="EL435" s="81"/>
      <c r="EM435" s="81"/>
      <c r="EN435" s="81"/>
      <c r="EO435" s="81"/>
      <c r="EP435" s="81"/>
      <c r="EQ435" s="81"/>
      <c r="ER435" s="81"/>
      <c r="ES435" s="81"/>
      <c r="ET435" s="81"/>
      <c r="EU435" s="81"/>
      <c r="EV435" s="81"/>
      <c r="EW435" s="81"/>
      <c r="EX435" s="81"/>
      <c r="EY435" s="81"/>
      <c r="EZ435" s="81"/>
      <c r="FA435" s="81"/>
      <c r="FB435" s="81"/>
      <c r="FC435" s="81"/>
      <c r="FD435" s="81"/>
      <c r="FE435" s="81"/>
      <c r="FF435" s="81"/>
      <c r="FG435" s="81"/>
      <c r="FH435" s="81"/>
    </row>
    <row r="436" spans="19:164">
      <c r="S436" s="82"/>
      <c r="T436" s="83"/>
      <c r="U436" s="84"/>
      <c r="V436" s="83"/>
      <c r="W436" s="84"/>
      <c r="X436" s="83"/>
      <c r="Y436" s="84"/>
      <c r="Z436" s="85"/>
      <c r="AA436" s="85"/>
      <c r="AB436" s="85"/>
      <c r="AC436" s="8"/>
      <c r="AD436" s="18"/>
      <c r="AE436" s="18"/>
      <c r="AF436" s="18"/>
      <c r="AG436" s="18"/>
      <c r="AH436" s="18"/>
      <c r="AI436" s="18"/>
      <c r="AJ436" s="18"/>
      <c r="AK436" s="18"/>
      <c r="AL436" s="18"/>
      <c r="AM436" s="34"/>
      <c r="AN436" s="34"/>
      <c r="AO436" s="34"/>
      <c r="AP436" s="19"/>
      <c r="AQ436" s="19"/>
      <c r="AR436" s="19"/>
      <c r="AS436" s="48"/>
      <c r="BN436" s="49"/>
      <c r="BO436" s="49"/>
      <c r="BP436" s="49"/>
      <c r="BQ436" s="50"/>
      <c r="BR436" s="50"/>
      <c r="BS436" s="50"/>
      <c r="BT436" s="50"/>
      <c r="BU436" s="50"/>
      <c r="BV436" s="50"/>
      <c r="BW436" s="50"/>
      <c r="BX436" s="51"/>
      <c r="BY436" s="50"/>
      <c r="BZ436" s="50"/>
      <c r="CA436" s="54"/>
      <c r="CB436" s="54"/>
      <c r="CC436" s="54"/>
      <c r="CD436" s="54"/>
      <c r="CE436" s="54"/>
      <c r="CF436" s="54"/>
      <c r="CG436" s="54"/>
      <c r="CH436" s="51"/>
      <c r="CI436" s="50"/>
      <c r="CJ436" s="50"/>
      <c r="CK436" s="49"/>
      <c r="CL436" s="49"/>
      <c r="CM436" s="49"/>
      <c r="CN436" s="66"/>
      <c r="CO436" s="66"/>
      <c r="CP436" s="66"/>
      <c r="CQ436" s="66"/>
      <c r="CR436" s="66"/>
      <c r="CS436" s="66"/>
      <c r="CT436" s="66"/>
      <c r="CU436" s="49"/>
      <c r="CV436" s="49"/>
      <c r="CW436" s="49"/>
      <c r="CX436" s="49"/>
      <c r="CY436" s="49"/>
      <c r="CZ436" s="49"/>
      <c r="DA436" s="49"/>
      <c r="DB436" s="49"/>
      <c r="DC436" s="56"/>
      <c r="DD436" s="57"/>
      <c r="DE436" s="57"/>
      <c r="DF436" s="57"/>
      <c r="DG436" s="57"/>
      <c r="DH436" s="57"/>
      <c r="DI436" s="57"/>
      <c r="DJ436" s="58"/>
      <c r="DK436" s="54"/>
      <c r="DL436" s="56"/>
      <c r="DM436" s="49"/>
      <c r="DN436" s="49"/>
      <c r="DO436" s="49"/>
      <c r="DP436" s="56"/>
      <c r="DQ436" s="56"/>
      <c r="DR436" s="49"/>
      <c r="DS436" s="49"/>
      <c r="DT436" s="49"/>
      <c r="DU436" s="49"/>
      <c r="DV436" s="49"/>
      <c r="DW436" s="49"/>
      <c r="DX436" s="49"/>
      <c r="DY436" s="49"/>
      <c r="DZ436" s="49"/>
      <c r="EA436" s="49"/>
      <c r="EB436" s="49"/>
      <c r="EC436" s="49"/>
      <c r="ED436" s="81"/>
      <c r="EE436" s="81"/>
      <c r="EF436" s="81"/>
      <c r="EG436" s="81"/>
      <c r="EH436" s="81"/>
      <c r="EI436" s="81"/>
      <c r="EJ436" s="81"/>
      <c r="EK436" s="81"/>
      <c r="EL436" s="81"/>
      <c r="EM436" s="81"/>
      <c r="EN436" s="81"/>
      <c r="EO436" s="81"/>
      <c r="EP436" s="81"/>
      <c r="EQ436" s="81"/>
      <c r="ER436" s="81"/>
      <c r="ES436" s="81"/>
      <c r="ET436" s="81"/>
      <c r="EU436" s="81"/>
      <c r="EV436" s="81"/>
      <c r="EW436" s="81"/>
      <c r="EX436" s="81"/>
      <c r="EY436" s="81"/>
      <c r="EZ436" s="81"/>
      <c r="FA436" s="81"/>
      <c r="FB436" s="81"/>
      <c r="FC436" s="81"/>
      <c r="FD436" s="81"/>
      <c r="FE436" s="81"/>
      <c r="FF436" s="81"/>
      <c r="FG436" s="81"/>
      <c r="FH436" s="81"/>
    </row>
    <row r="437" spans="19:164">
      <c r="S437" s="82"/>
      <c r="T437" s="83"/>
      <c r="U437" s="84"/>
      <c r="V437" s="83"/>
      <c r="W437" s="84"/>
      <c r="X437" s="83"/>
      <c r="Y437" s="84"/>
      <c r="Z437" s="85"/>
      <c r="AA437" s="85"/>
      <c r="AB437" s="85"/>
      <c r="AC437" s="8"/>
      <c r="AD437" s="18"/>
      <c r="AE437" s="18"/>
      <c r="AF437" s="18"/>
      <c r="AG437" s="18"/>
      <c r="AH437" s="18"/>
      <c r="AI437" s="18"/>
      <c r="AJ437" s="18"/>
      <c r="AK437" s="18"/>
      <c r="AL437" s="18"/>
      <c r="AM437" s="34"/>
      <c r="AN437" s="34"/>
      <c r="AO437" s="34"/>
      <c r="AP437" s="19"/>
      <c r="AQ437" s="19"/>
      <c r="AR437" s="19"/>
      <c r="AS437" s="48"/>
      <c r="BN437" s="49"/>
      <c r="BO437" s="49"/>
      <c r="BP437" s="49"/>
      <c r="BQ437" s="50"/>
      <c r="BR437" s="50"/>
      <c r="BS437" s="50"/>
      <c r="BT437" s="50"/>
      <c r="BU437" s="50"/>
      <c r="BV437" s="50"/>
      <c r="BW437" s="50"/>
      <c r="BX437" s="51"/>
      <c r="BY437" s="50"/>
      <c r="BZ437" s="50"/>
      <c r="CA437" s="54"/>
      <c r="CB437" s="54"/>
      <c r="CC437" s="54"/>
      <c r="CD437" s="54"/>
      <c r="CE437" s="54"/>
      <c r="CF437" s="54"/>
      <c r="CG437" s="54"/>
      <c r="CH437" s="51"/>
      <c r="CI437" s="50"/>
      <c r="CJ437" s="50"/>
      <c r="CK437" s="49"/>
      <c r="CL437" s="49"/>
      <c r="CM437" s="49"/>
      <c r="CN437" s="66"/>
      <c r="CO437" s="66"/>
      <c r="CP437" s="66"/>
      <c r="CQ437" s="66"/>
      <c r="CR437" s="66"/>
      <c r="CS437" s="66"/>
      <c r="CT437" s="66"/>
      <c r="CU437" s="49"/>
      <c r="CV437" s="49"/>
      <c r="CW437" s="49"/>
      <c r="CX437" s="49"/>
      <c r="CY437" s="49"/>
      <c r="CZ437" s="49"/>
      <c r="DA437" s="49"/>
      <c r="DB437" s="49"/>
      <c r="DC437" s="56"/>
      <c r="DD437" s="57"/>
      <c r="DE437" s="57"/>
      <c r="DF437" s="57"/>
      <c r="DG437" s="57"/>
      <c r="DH437" s="57"/>
      <c r="DI437" s="57"/>
      <c r="DJ437" s="58"/>
      <c r="DK437" s="54"/>
      <c r="DL437" s="56"/>
      <c r="DM437" s="49"/>
      <c r="DN437" s="49"/>
      <c r="DO437" s="49"/>
      <c r="DP437" s="56"/>
      <c r="DQ437" s="56"/>
      <c r="DR437" s="49"/>
      <c r="DS437" s="49"/>
      <c r="DT437" s="49"/>
      <c r="DU437" s="49"/>
      <c r="DV437" s="49"/>
      <c r="DW437" s="49"/>
      <c r="DX437" s="49"/>
      <c r="DY437" s="49"/>
      <c r="DZ437" s="49"/>
      <c r="EA437" s="49"/>
      <c r="EB437" s="49"/>
      <c r="EC437" s="49"/>
      <c r="ED437" s="81"/>
      <c r="EE437" s="81"/>
      <c r="EF437" s="81"/>
      <c r="EG437" s="81"/>
      <c r="EH437" s="81"/>
      <c r="EI437" s="81"/>
      <c r="EJ437" s="81"/>
      <c r="EK437" s="81"/>
      <c r="EL437" s="81"/>
      <c r="EM437" s="81"/>
      <c r="EN437" s="81"/>
      <c r="EO437" s="81"/>
      <c r="EP437" s="81"/>
      <c r="EQ437" s="81"/>
      <c r="ER437" s="81"/>
      <c r="ES437" s="81"/>
      <c r="ET437" s="81"/>
      <c r="EU437" s="81"/>
      <c r="EV437" s="81"/>
      <c r="EW437" s="81"/>
      <c r="EX437" s="81"/>
      <c r="EY437" s="81"/>
      <c r="EZ437" s="81"/>
      <c r="FA437" s="81"/>
      <c r="FB437" s="81"/>
      <c r="FC437" s="81"/>
      <c r="FD437" s="81"/>
      <c r="FE437" s="81"/>
      <c r="FF437" s="81"/>
      <c r="FG437" s="81"/>
      <c r="FH437" s="81"/>
    </row>
    <row r="438" spans="19:164">
      <c r="S438" s="82"/>
      <c r="T438" s="83"/>
      <c r="U438" s="84"/>
      <c r="V438" s="83"/>
      <c r="W438" s="84"/>
      <c r="X438" s="83"/>
      <c r="Y438" s="84"/>
      <c r="Z438" s="85"/>
      <c r="AA438" s="85"/>
      <c r="AB438" s="85"/>
      <c r="AC438" s="8"/>
      <c r="AD438" s="18"/>
      <c r="AE438" s="18"/>
      <c r="AF438" s="18"/>
      <c r="AG438" s="18"/>
      <c r="AH438" s="18"/>
      <c r="AI438" s="18"/>
      <c r="AJ438" s="18"/>
      <c r="AK438" s="18"/>
      <c r="AL438" s="18"/>
      <c r="AM438" s="34"/>
      <c r="AN438" s="34"/>
      <c r="AO438" s="34"/>
      <c r="AP438" s="19"/>
      <c r="AQ438" s="19"/>
      <c r="AR438" s="19"/>
      <c r="AS438" s="48"/>
      <c r="BN438" s="49"/>
      <c r="BO438" s="49"/>
      <c r="BP438" s="49"/>
      <c r="BQ438" s="50"/>
      <c r="BR438" s="50"/>
      <c r="BS438" s="50"/>
      <c r="BT438" s="50"/>
      <c r="BU438" s="50"/>
      <c r="BV438" s="50"/>
      <c r="BW438" s="50"/>
      <c r="BX438" s="51"/>
      <c r="BY438" s="50"/>
      <c r="BZ438" s="50"/>
      <c r="CA438" s="54"/>
      <c r="CB438" s="54"/>
      <c r="CC438" s="54"/>
      <c r="CD438" s="54"/>
      <c r="CE438" s="54"/>
      <c r="CF438" s="54"/>
      <c r="CG438" s="54"/>
      <c r="CH438" s="51"/>
      <c r="CI438" s="50"/>
      <c r="CJ438" s="50"/>
      <c r="CK438" s="49"/>
      <c r="CL438" s="49"/>
      <c r="CM438" s="49"/>
      <c r="CN438" s="66"/>
      <c r="CO438" s="66"/>
      <c r="CP438" s="66"/>
      <c r="CQ438" s="66"/>
      <c r="CR438" s="66"/>
      <c r="CS438" s="66"/>
      <c r="CT438" s="66"/>
      <c r="CU438" s="49"/>
      <c r="CV438" s="49"/>
      <c r="CW438" s="49"/>
      <c r="CX438" s="49"/>
      <c r="CY438" s="49"/>
      <c r="CZ438" s="49"/>
      <c r="DA438" s="49"/>
      <c r="DB438" s="49"/>
      <c r="DC438" s="56"/>
      <c r="DD438" s="57"/>
      <c r="DE438" s="57"/>
      <c r="DF438" s="57"/>
      <c r="DG438" s="57"/>
      <c r="DH438" s="57"/>
      <c r="DI438" s="57"/>
      <c r="DJ438" s="58"/>
      <c r="DK438" s="54"/>
      <c r="DL438" s="56"/>
      <c r="DM438" s="49"/>
      <c r="DN438" s="49"/>
      <c r="DO438" s="49"/>
      <c r="DP438" s="56"/>
      <c r="DQ438" s="56"/>
      <c r="DR438" s="49"/>
      <c r="DS438" s="49"/>
      <c r="DT438" s="49"/>
      <c r="DU438" s="49"/>
      <c r="DV438" s="49"/>
      <c r="DW438" s="49"/>
      <c r="DX438" s="49"/>
      <c r="DY438" s="49"/>
      <c r="DZ438" s="49"/>
      <c r="EA438" s="49"/>
      <c r="EB438" s="49"/>
      <c r="EC438" s="49"/>
      <c r="ED438" s="81"/>
      <c r="EE438" s="81"/>
      <c r="EF438" s="81"/>
      <c r="EG438" s="81"/>
      <c r="EH438" s="81"/>
      <c r="EI438" s="81"/>
      <c r="EJ438" s="81"/>
      <c r="EK438" s="81"/>
      <c r="EL438" s="81"/>
      <c r="EM438" s="81"/>
      <c r="EN438" s="81"/>
      <c r="EO438" s="81"/>
      <c r="EP438" s="81"/>
      <c r="EQ438" s="81"/>
      <c r="ER438" s="81"/>
      <c r="ES438" s="81"/>
      <c r="ET438" s="81"/>
      <c r="EU438" s="81"/>
      <c r="EV438" s="81"/>
      <c r="EW438" s="81"/>
      <c r="EX438" s="81"/>
      <c r="EY438" s="81"/>
      <c r="EZ438" s="81"/>
      <c r="FA438" s="81"/>
      <c r="FB438" s="81"/>
      <c r="FC438" s="81"/>
      <c r="FD438" s="81"/>
      <c r="FE438" s="81"/>
      <c r="FF438" s="81"/>
      <c r="FG438" s="81"/>
      <c r="FH438" s="81"/>
    </row>
    <row r="439" spans="19:164">
      <c r="S439" s="82"/>
      <c r="T439" s="83"/>
      <c r="U439" s="84"/>
      <c r="V439" s="83"/>
      <c r="W439" s="84"/>
      <c r="X439" s="83"/>
      <c r="Y439" s="84"/>
      <c r="Z439" s="85"/>
      <c r="AA439" s="85"/>
      <c r="AB439" s="85"/>
      <c r="AC439" s="8"/>
      <c r="AD439" s="18"/>
      <c r="AE439" s="18"/>
      <c r="AF439" s="18"/>
      <c r="AG439" s="18"/>
      <c r="AH439" s="18"/>
      <c r="AI439" s="18"/>
      <c r="AJ439" s="18"/>
      <c r="AK439" s="18"/>
      <c r="AL439" s="18"/>
      <c r="AM439" s="34"/>
      <c r="AN439" s="34"/>
      <c r="AO439" s="34"/>
      <c r="AP439" s="19"/>
      <c r="AQ439" s="19"/>
      <c r="AR439" s="19"/>
      <c r="AS439" s="48"/>
      <c r="BN439" s="49"/>
      <c r="BO439" s="49"/>
      <c r="BP439" s="49"/>
      <c r="BQ439" s="50"/>
      <c r="BR439" s="50"/>
      <c r="BS439" s="50"/>
      <c r="BT439" s="50"/>
      <c r="BU439" s="50"/>
      <c r="BV439" s="50"/>
      <c r="BW439" s="50"/>
      <c r="BX439" s="51"/>
      <c r="BY439" s="50"/>
      <c r="BZ439" s="50"/>
      <c r="CA439" s="54"/>
      <c r="CB439" s="54"/>
      <c r="CC439" s="54"/>
      <c r="CD439" s="54"/>
      <c r="CE439" s="54"/>
      <c r="CF439" s="54"/>
      <c r="CG439" s="54"/>
      <c r="CH439" s="51"/>
      <c r="CI439" s="50"/>
      <c r="CJ439" s="50"/>
      <c r="CK439" s="49"/>
      <c r="CL439" s="49"/>
      <c r="CM439" s="49"/>
      <c r="CN439" s="66"/>
      <c r="CO439" s="66"/>
      <c r="CP439" s="66"/>
      <c r="CQ439" s="66"/>
      <c r="CR439" s="66"/>
      <c r="CS439" s="66"/>
      <c r="CT439" s="66"/>
      <c r="CU439" s="49"/>
      <c r="CV439" s="49"/>
      <c r="CW439" s="49"/>
      <c r="CX439" s="49"/>
      <c r="CY439" s="49"/>
      <c r="CZ439" s="49"/>
      <c r="DA439" s="49"/>
      <c r="DB439" s="49"/>
      <c r="DC439" s="56"/>
      <c r="DD439" s="57"/>
      <c r="DE439" s="57"/>
      <c r="DF439" s="57"/>
      <c r="DG439" s="57"/>
      <c r="DH439" s="57"/>
      <c r="DI439" s="57"/>
      <c r="DJ439" s="58"/>
      <c r="DK439" s="54"/>
      <c r="DL439" s="56"/>
      <c r="DM439" s="49"/>
      <c r="DN439" s="49"/>
      <c r="DO439" s="49"/>
      <c r="DP439" s="56"/>
      <c r="DQ439" s="56"/>
      <c r="DR439" s="49"/>
      <c r="DS439" s="49"/>
      <c r="DT439" s="49"/>
      <c r="DU439" s="49"/>
      <c r="DV439" s="49"/>
      <c r="DW439" s="49"/>
      <c r="DX439" s="49"/>
      <c r="DY439" s="49"/>
      <c r="DZ439" s="49"/>
      <c r="EA439" s="49"/>
      <c r="EB439" s="49"/>
      <c r="EC439" s="49"/>
      <c r="ED439" s="81"/>
      <c r="EE439" s="81"/>
      <c r="EF439" s="81"/>
      <c r="EG439" s="81"/>
      <c r="EH439" s="81"/>
      <c r="EI439" s="81"/>
      <c r="EJ439" s="81"/>
      <c r="EK439" s="81"/>
      <c r="EL439" s="81"/>
      <c r="EM439" s="81"/>
      <c r="EN439" s="81"/>
      <c r="EO439" s="81"/>
      <c r="EP439" s="81"/>
      <c r="EQ439" s="81"/>
      <c r="ER439" s="81"/>
      <c r="ES439" s="81"/>
      <c r="ET439" s="81"/>
      <c r="EU439" s="81"/>
      <c r="EV439" s="81"/>
      <c r="EW439" s="81"/>
      <c r="EX439" s="81"/>
      <c r="EY439" s="81"/>
      <c r="EZ439" s="81"/>
      <c r="FA439" s="81"/>
      <c r="FB439" s="81"/>
      <c r="FC439" s="81"/>
      <c r="FD439" s="81"/>
      <c r="FE439" s="81"/>
      <c r="FF439" s="81"/>
      <c r="FG439" s="81"/>
      <c r="FH439" s="81"/>
    </row>
    <row r="440" spans="19:164">
      <c r="S440" s="82"/>
      <c r="T440" s="83"/>
      <c r="U440" s="84"/>
      <c r="V440" s="83"/>
      <c r="W440" s="84"/>
      <c r="X440" s="83"/>
      <c r="Y440" s="84"/>
      <c r="Z440" s="85"/>
      <c r="AA440" s="85"/>
      <c r="AB440" s="85"/>
      <c r="AC440" s="8"/>
      <c r="AD440" s="18"/>
      <c r="AE440" s="18"/>
      <c r="AF440" s="18"/>
      <c r="AG440" s="18"/>
      <c r="AH440" s="18"/>
      <c r="AI440" s="18"/>
      <c r="AJ440" s="18"/>
      <c r="AK440" s="18"/>
      <c r="AL440" s="18"/>
      <c r="AM440" s="34"/>
      <c r="AN440" s="34"/>
      <c r="AO440" s="34"/>
      <c r="AP440" s="19"/>
      <c r="AQ440" s="19"/>
      <c r="AR440" s="19"/>
      <c r="AS440" s="48"/>
      <c r="BN440" s="49"/>
      <c r="BO440" s="49"/>
      <c r="BP440" s="49"/>
      <c r="BQ440" s="50"/>
      <c r="BR440" s="50"/>
      <c r="BS440" s="50"/>
      <c r="BT440" s="50"/>
      <c r="BU440" s="50"/>
      <c r="BV440" s="50"/>
      <c r="BW440" s="50"/>
      <c r="BX440" s="51"/>
      <c r="BY440" s="50"/>
      <c r="BZ440" s="50"/>
      <c r="CA440" s="54"/>
      <c r="CB440" s="54"/>
      <c r="CC440" s="54"/>
      <c r="CD440" s="54"/>
      <c r="CE440" s="54"/>
      <c r="CF440" s="54"/>
      <c r="CG440" s="54"/>
      <c r="CH440" s="51"/>
      <c r="CI440" s="50"/>
      <c r="CJ440" s="50"/>
      <c r="CK440" s="49"/>
      <c r="CL440" s="49"/>
      <c r="CM440" s="49"/>
      <c r="CN440" s="66"/>
      <c r="CO440" s="66"/>
      <c r="CP440" s="66"/>
      <c r="CQ440" s="66"/>
      <c r="CR440" s="66"/>
      <c r="CS440" s="66"/>
      <c r="CT440" s="66"/>
      <c r="CU440" s="49"/>
      <c r="CV440" s="49"/>
      <c r="CW440" s="49"/>
      <c r="CX440" s="49"/>
      <c r="CY440" s="49"/>
      <c r="CZ440" s="49"/>
      <c r="DA440" s="49"/>
      <c r="DB440" s="49"/>
      <c r="DC440" s="56"/>
      <c r="DD440" s="57"/>
      <c r="DE440" s="57"/>
      <c r="DF440" s="57"/>
      <c r="DG440" s="57"/>
      <c r="DH440" s="57"/>
      <c r="DI440" s="57"/>
      <c r="DJ440" s="58"/>
      <c r="DK440" s="54"/>
      <c r="DL440" s="56"/>
      <c r="DM440" s="49"/>
      <c r="DN440" s="49"/>
      <c r="DO440" s="49"/>
      <c r="DP440" s="56"/>
      <c r="DQ440" s="56"/>
      <c r="DR440" s="49"/>
      <c r="DS440" s="49"/>
      <c r="DT440" s="49"/>
      <c r="DU440" s="49"/>
      <c r="DV440" s="49"/>
      <c r="DW440" s="49"/>
      <c r="DX440" s="49"/>
      <c r="DY440" s="49"/>
      <c r="DZ440" s="49"/>
      <c r="EA440" s="49"/>
      <c r="EB440" s="49"/>
      <c r="EC440" s="49"/>
      <c r="ED440" s="81"/>
      <c r="EE440" s="81"/>
      <c r="EF440" s="81"/>
      <c r="EG440" s="81"/>
      <c r="EH440" s="81"/>
      <c r="EI440" s="81"/>
      <c r="EJ440" s="81"/>
      <c r="EK440" s="81"/>
      <c r="EL440" s="81"/>
      <c r="EM440" s="81"/>
      <c r="EN440" s="81"/>
      <c r="EO440" s="81"/>
      <c r="EP440" s="81"/>
      <c r="EQ440" s="81"/>
      <c r="ER440" s="81"/>
      <c r="ES440" s="81"/>
      <c r="ET440" s="81"/>
      <c r="EU440" s="81"/>
      <c r="EV440" s="81"/>
      <c r="EW440" s="81"/>
      <c r="EX440" s="81"/>
      <c r="EY440" s="81"/>
      <c r="EZ440" s="81"/>
      <c r="FA440" s="81"/>
      <c r="FB440" s="81"/>
      <c r="FC440" s="81"/>
      <c r="FD440" s="81"/>
      <c r="FE440" s="81"/>
      <c r="FF440" s="81"/>
      <c r="FG440" s="81"/>
      <c r="FH440" s="81"/>
    </row>
    <row r="441" spans="19:164">
      <c r="S441" s="82"/>
      <c r="T441" s="83"/>
      <c r="U441" s="84"/>
      <c r="V441" s="83"/>
      <c r="W441" s="84"/>
      <c r="X441" s="83"/>
      <c r="Y441" s="84"/>
      <c r="Z441" s="85"/>
      <c r="AA441" s="85"/>
      <c r="AB441" s="85"/>
      <c r="AC441" s="8"/>
      <c r="AD441" s="18"/>
      <c r="AE441" s="18"/>
      <c r="AF441" s="18"/>
      <c r="AG441" s="18"/>
      <c r="AH441" s="18"/>
      <c r="AI441" s="18"/>
      <c r="AJ441" s="18"/>
      <c r="AK441" s="18"/>
      <c r="AL441" s="18"/>
      <c r="AM441" s="34"/>
      <c r="AN441" s="34"/>
      <c r="AO441" s="34"/>
      <c r="AP441" s="19"/>
      <c r="AQ441" s="19"/>
      <c r="AR441" s="19"/>
      <c r="AS441" s="48"/>
      <c r="BN441" s="49"/>
      <c r="BO441" s="49"/>
      <c r="BP441" s="49"/>
      <c r="BQ441" s="50"/>
      <c r="BR441" s="50"/>
      <c r="BS441" s="50"/>
      <c r="BT441" s="50"/>
      <c r="BU441" s="50"/>
      <c r="BV441" s="50"/>
      <c r="BW441" s="50"/>
      <c r="BX441" s="51"/>
      <c r="BY441" s="50"/>
      <c r="BZ441" s="50"/>
      <c r="CA441" s="54"/>
      <c r="CB441" s="54"/>
      <c r="CC441" s="54"/>
      <c r="CD441" s="54"/>
      <c r="CE441" s="54"/>
      <c r="CF441" s="54"/>
      <c r="CG441" s="54"/>
      <c r="CH441" s="51"/>
      <c r="CI441" s="50"/>
      <c r="CJ441" s="50"/>
      <c r="CK441" s="49"/>
      <c r="CL441" s="49"/>
      <c r="CM441" s="49"/>
      <c r="CN441" s="66"/>
      <c r="CO441" s="66"/>
      <c r="CP441" s="66"/>
      <c r="CQ441" s="66"/>
      <c r="CR441" s="66"/>
      <c r="CS441" s="66"/>
      <c r="CT441" s="66"/>
      <c r="CU441" s="49"/>
      <c r="CV441" s="49"/>
      <c r="CW441" s="49"/>
      <c r="CX441" s="49"/>
      <c r="CY441" s="49"/>
      <c r="CZ441" s="49"/>
      <c r="DA441" s="49"/>
      <c r="DB441" s="49"/>
      <c r="DC441" s="56"/>
      <c r="DD441" s="57"/>
      <c r="DE441" s="57"/>
      <c r="DF441" s="57"/>
      <c r="DG441" s="57"/>
      <c r="DH441" s="57"/>
      <c r="DI441" s="57"/>
      <c r="DJ441" s="58"/>
      <c r="DK441" s="54"/>
      <c r="DL441" s="56"/>
      <c r="DM441" s="49"/>
      <c r="DN441" s="49"/>
      <c r="DO441" s="49"/>
      <c r="DP441" s="56"/>
      <c r="DQ441" s="56"/>
      <c r="DR441" s="49"/>
      <c r="DS441" s="49"/>
      <c r="DT441" s="49"/>
      <c r="DU441" s="49"/>
      <c r="DV441" s="49"/>
      <c r="DW441" s="49"/>
      <c r="DX441" s="49"/>
      <c r="DY441" s="49"/>
      <c r="DZ441" s="49"/>
      <c r="EA441" s="49"/>
      <c r="EB441" s="49"/>
      <c r="EC441" s="49"/>
      <c r="ED441" s="81"/>
      <c r="EE441" s="81"/>
      <c r="EF441" s="81"/>
      <c r="EG441" s="81"/>
      <c r="EH441" s="81"/>
      <c r="EI441" s="81"/>
      <c r="EJ441" s="81"/>
      <c r="EK441" s="81"/>
      <c r="EL441" s="81"/>
      <c r="EM441" s="81"/>
      <c r="EN441" s="81"/>
      <c r="EO441" s="81"/>
      <c r="EP441" s="81"/>
      <c r="EQ441" s="81"/>
      <c r="ER441" s="81"/>
      <c r="ES441" s="81"/>
      <c r="ET441" s="81"/>
      <c r="EU441" s="81"/>
      <c r="EV441" s="81"/>
      <c r="EW441" s="81"/>
      <c r="EX441" s="81"/>
      <c r="EY441" s="81"/>
      <c r="EZ441" s="81"/>
      <c r="FA441" s="81"/>
      <c r="FB441" s="81"/>
      <c r="FC441" s="81"/>
      <c r="FD441" s="81"/>
      <c r="FE441" s="81"/>
      <c r="FF441" s="81"/>
      <c r="FG441" s="81"/>
      <c r="FH441" s="81"/>
    </row>
    <row r="442" spans="19:164">
      <c r="S442" s="82"/>
      <c r="T442" s="83"/>
      <c r="U442" s="84"/>
      <c r="V442" s="83"/>
      <c r="W442" s="84"/>
      <c r="X442" s="83"/>
      <c r="Y442" s="84"/>
      <c r="Z442" s="85"/>
      <c r="AA442" s="85"/>
      <c r="AB442" s="85"/>
      <c r="AC442" s="8"/>
      <c r="AD442" s="18"/>
      <c r="AE442" s="18"/>
      <c r="AF442" s="18"/>
      <c r="AG442" s="18"/>
      <c r="AH442" s="18"/>
      <c r="AI442" s="18"/>
      <c r="AJ442" s="18"/>
      <c r="AK442" s="18"/>
      <c r="AL442" s="18"/>
      <c r="AM442" s="34"/>
      <c r="AN442" s="34"/>
      <c r="AO442" s="34"/>
      <c r="AP442" s="19"/>
      <c r="AQ442" s="19"/>
      <c r="AR442" s="19"/>
      <c r="AS442" s="48"/>
      <c r="BN442" s="49"/>
      <c r="BO442" s="49"/>
      <c r="BP442" s="49"/>
      <c r="BQ442" s="50"/>
      <c r="BR442" s="50"/>
      <c r="BS442" s="50"/>
      <c r="BT442" s="50"/>
      <c r="BU442" s="50"/>
      <c r="BV442" s="50"/>
      <c r="BW442" s="50"/>
      <c r="BX442" s="51"/>
      <c r="BY442" s="50"/>
      <c r="BZ442" s="50"/>
      <c r="CA442" s="54"/>
      <c r="CB442" s="54"/>
      <c r="CC442" s="54"/>
      <c r="CD442" s="54"/>
      <c r="CE442" s="54"/>
      <c r="CF442" s="54"/>
      <c r="CG442" s="54"/>
      <c r="CH442" s="51"/>
      <c r="CI442" s="50"/>
      <c r="CJ442" s="50"/>
      <c r="CK442" s="49"/>
      <c r="CL442" s="49"/>
      <c r="CM442" s="49"/>
      <c r="CN442" s="66"/>
      <c r="CO442" s="66"/>
      <c r="CP442" s="66"/>
      <c r="CQ442" s="66"/>
      <c r="CR442" s="66"/>
      <c r="CS442" s="66"/>
      <c r="CT442" s="66"/>
      <c r="CU442" s="49"/>
      <c r="CV442" s="49"/>
      <c r="CW442" s="49"/>
      <c r="CX442" s="49"/>
      <c r="CY442" s="49"/>
      <c r="CZ442" s="49"/>
      <c r="DA442" s="49"/>
      <c r="DB442" s="49"/>
      <c r="DC442" s="56"/>
      <c r="DD442" s="57"/>
      <c r="DE442" s="57"/>
      <c r="DF442" s="57"/>
      <c r="DG442" s="57"/>
      <c r="DH442" s="57"/>
      <c r="DI442" s="57"/>
      <c r="DJ442" s="58"/>
      <c r="DK442" s="54"/>
      <c r="DL442" s="56"/>
      <c r="DM442" s="49"/>
      <c r="DN442" s="49"/>
      <c r="DO442" s="49"/>
      <c r="DP442" s="56"/>
      <c r="DQ442" s="56"/>
      <c r="DR442" s="49"/>
      <c r="DS442" s="49"/>
      <c r="DT442" s="49"/>
      <c r="DU442" s="49"/>
      <c r="DV442" s="49"/>
      <c r="DW442" s="49"/>
      <c r="DX442" s="49"/>
      <c r="DY442" s="49"/>
      <c r="DZ442" s="49"/>
      <c r="EA442" s="49"/>
      <c r="EB442" s="49"/>
      <c r="EC442" s="49"/>
      <c r="ED442" s="81"/>
      <c r="EE442" s="81"/>
      <c r="EF442" s="81"/>
      <c r="EG442" s="81"/>
      <c r="EH442" s="81"/>
      <c r="EI442" s="81"/>
      <c r="EJ442" s="81"/>
      <c r="EK442" s="81"/>
      <c r="EL442" s="81"/>
      <c r="EM442" s="81"/>
      <c r="EN442" s="81"/>
      <c r="EO442" s="81"/>
      <c r="EP442" s="81"/>
      <c r="EQ442" s="81"/>
      <c r="ER442" s="81"/>
      <c r="ES442" s="81"/>
      <c r="ET442" s="81"/>
      <c r="EU442" s="81"/>
      <c r="EV442" s="81"/>
      <c r="EW442" s="81"/>
      <c r="EX442" s="81"/>
      <c r="EY442" s="81"/>
      <c r="EZ442" s="81"/>
      <c r="FA442" s="81"/>
      <c r="FB442" s="81"/>
      <c r="FC442" s="81"/>
      <c r="FD442" s="81"/>
      <c r="FE442" s="81"/>
      <c r="FF442" s="81"/>
      <c r="FG442" s="81"/>
      <c r="FH442" s="81"/>
    </row>
    <row r="443" spans="19:164">
      <c r="S443" s="82"/>
      <c r="T443" s="83"/>
      <c r="U443" s="84"/>
      <c r="V443" s="83"/>
      <c r="W443" s="84"/>
      <c r="X443" s="83"/>
      <c r="Y443" s="84"/>
      <c r="Z443" s="85"/>
      <c r="AA443" s="85"/>
      <c r="AB443" s="85"/>
      <c r="AC443" s="8"/>
      <c r="AD443" s="18"/>
      <c r="AE443" s="18"/>
      <c r="AF443" s="18"/>
      <c r="AG443" s="18"/>
      <c r="AH443" s="18"/>
      <c r="AI443" s="18"/>
      <c r="AJ443" s="18"/>
      <c r="AK443" s="18"/>
      <c r="AL443" s="18"/>
      <c r="AM443" s="34"/>
      <c r="AN443" s="34"/>
      <c r="AO443" s="34"/>
      <c r="AP443" s="19"/>
      <c r="AQ443" s="19"/>
      <c r="AR443" s="19"/>
      <c r="AS443" s="48"/>
      <c r="BN443" s="49"/>
      <c r="BO443" s="49"/>
      <c r="BP443" s="49"/>
      <c r="BQ443" s="50"/>
      <c r="BR443" s="50"/>
      <c r="BS443" s="50"/>
      <c r="BT443" s="50"/>
      <c r="BU443" s="50"/>
      <c r="BV443" s="50"/>
      <c r="BW443" s="50"/>
      <c r="BX443" s="51"/>
      <c r="BY443" s="50"/>
      <c r="BZ443" s="50"/>
      <c r="CA443" s="54"/>
      <c r="CB443" s="54"/>
      <c r="CC443" s="54"/>
      <c r="CD443" s="54"/>
      <c r="CE443" s="54"/>
      <c r="CF443" s="54"/>
      <c r="CG443" s="54"/>
      <c r="CH443" s="51"/>
      <c r="CI443" s="50"/>
      <c r="CJ443" s="50"/>
      <c r="CK443" s="49"/>
      <c r="CL443" s="49"/>
      <c r="CM443" s="49"/>
      <c r="CN443" s="66"/>
      <c r="CO443" s="66"/>
      <c r="CP443" s="66"/>
      <c r="CQ443" s="66"/>
      <c r="CR443" s="66"/>
      <c r="CS443" s="66"/>
      <c r="CT443" s="66"/>
      <c r="CU443" s="49"/>
      <c r="CV443" s="49"/>
      <c r="CW443" s="49"/>
      <c r="CX443" s="49"/>
      <c r="CY443" s="49"/>
      <c r="CZ443" s="49"/>
      <c r="DA443" s="49"/>
      <c r="DB443" s="49"/>
      <c r="DC443" s="56"/>
      <c r="DD443" s="57"/>
      <c r="DE443" s="57"/>
      <c r="DF443" s="57"/>
      <c r="DG443" s="57"/>
      <c r="DH443" s="57"/>
      <c r="DI443" s="57"/>
      <c r="DJ443" s="58"/>
      <c r="DK443" s="54"/>
      <c r="DL443" s="56"/>
      <c r="DM443" s="49"/>
      <c r="DN443" s="49"/>
      <c r="DO443" s="49"/>
      <c r="DP443" s="56"/>
      <c r="DQ443" s="56"/>
      <c r="DR443" s="49"/>
      <c r="DS443" s="49"/>
      <c r="DT443" s="49"/>
      <c r="DU443" s="49"/>
      <c r="DV443" s="49"/>
      <c r="DW443" s="49"/>
      <c r="DX443" s="49"/>
      <c r="DY443" s="49"/>
      <c r="DZ443" s="49"/>
      <c r="EA443" s="49"/>
      <c r="EB443" s="49"/>
      <c r="EC443" s="49"/>
      <c r="ED443" s="81"/>
      <c r="EE443" s="81"/>
      <c r="EF443" s="81"/>
      <c r="EG443" s="81"/>
      <c r="EH443" s="81"/>
      <c r="EI443" s="81"/>
      <c r="EJ443" s="81"/>
      <c r="EK443" s="81"/>
      <c r="EL443" s="81"/>
      <c r="EM443" s="81"/>
      <c r="EN443" s="81"/>
      <c r="EO443" s="81"/>
      <c r="EP443" s="81"/>
      <c r="EQ443" s="81"/>
      <c r="ER443" s="81"/>
      <c r="ES443" s="81"/>
      <c r="ET443" s="81"/>
      <c r="EU443" s="81"/>
      <c r="EV443" s="81"/>
      <c r="EW443" s="81"/>
      <c r="EX443" s="81"/>
      <c r="EY443" s="81"/>
      <c r="EZ443" s="81"/>
      <c r="FA443" s="81"/>
      <c r="FB443" s="81"/>
      <c r="FC443" s="81"/>
      <c r="FD443" s="81"/>
      <c r="FE443" s="81"/>
      <c r="FF443" s="81"/>
      <c r="FG443" s="81"/>
      <c r="FH443" s="81"/>
    </row>
    <row r="444" spans="19:164">
      <c r="S444" s="82"/>
      <c r="T444" s="83"/>
      <c r="U444" s="84"/>
      <c r="V444" s="83"/>
      <c r="W444" s="84"/>
      <c r="X444" s="83"/>
      <c r="Y444" s="84"/>
      <c r="Z444" s="85"/>
      <c r="AA444" s="85"/>
      <c r="AB444" s="85"/>
      <c r="AC444" s="8"/>
      <c r="AD444" s="18"/>
      <c r="AE444" s="18"/>
      <c r="AF444" s="18"/>
      <c r="AG444" s="18"/>
      <c r="AH444" s="18"/>
      <c r="AI444" s="18"/>
      <c r="AJ444" s="18"/>
      <c r="AK444" s="18"/>
      <c r="AL444" s="18"/>
      <c r="AM444" s="34"/>
      <c r="AN444" s="34"/>
      <c r="AO444" s="34"/>
      <c r="AP444" s="19"/>
      <c r="AQ444" s="19"/>
      <c r="AR444" s="19"/>
      <c r="AS444" s="48"/>
      <c r="BN444" s="49"/>
      <c r="BO444" s="49"/>
      <c r="BP444" s="49"/>
      <c r="BQ444" s="50"/>
      <c r="BR444" s="50"/>
      <c r="BS444" s="50"/>
      <c r="BT444" s="50"/>
      <c r="BU444" s="50"/>
      <c r="BV444" s="50"/>
      <c r="BW444" s="50"/>
      <c r="BX444" s="51"/>
      <c r="BY444" s="50"/>
      <c r="BZ444" s="50"/>
      <c r="CA444" s="54"/>
      <c r="CB444" s="54"/>
      <c r="CC444" s="54"/>
      <c r="CD444" s="54"/>
      <c r="CE444" s="54"/>
      <c r="CF444" s="54"/>
      <c r="CG444" s="54"/>
      <c r="CH444" s="51"/>
      <c r="CI444" s="50"/>
      <c r="CJ444" s="50"/>
      <c r="CK444" s="49"/>
      <c r="CL444" s="49"/>
      <c r="CM444" s="49"/>
      <c r="CN444" s="66"/>
      <c r="CO444" s="66"/>
      <c r="CP444" s="66"/>
      <c r="CQ444" s="66"/>
      <c r="CR444" s="66"/>
      <c r="CS444" s="66"/>
      <c r="CT444" s="66"/>
      <c r="CU444" s="49"/>
      <c r="CV444" s="49"/>
      <c r="CW444" s="49"/>
      <c r="CX444" s="49"/>
      <c r="CY444" s="49"/>
      <c r="CZ444" s="49"/>
      <c r="DA444" s="49"/>
      <c r="DB444" s="49"/>
      <c r="DC444" s="56"/>
      <c r="DD444" s="57"/>
      <c r="DE444" s="57"/>
      <c r="DF444" s="57"/>
      <c r="DG444" s="57"/>
      <c r="DH444" s="57"/>
      <c r="DI444" s="57"/>
      <c r="DJ444" s="58"/>
      <c r="DK444" s="54"/>
      <c r="DL444" s="56"/>
      <c r="DM444" s="49"/>
      <c r="DN444" s="49"/>
      <c r="DO444" s="49"/>
      <c r="DP444" s="56"/>
      <c r="DQ444" s="56"/>
      <c r="DR444" s="49"/>
      <c r="DS444" s="49"/>
      <c r="DT444" s="49"/>
      <c r="DU444" s="49"/>
      <c r="DV444" s="49"/>
      <c r="DW444" s="49"/>
      <c r="DX444" s="49"/>
      <c r="DY444" s="49"/>
      <c r="DZ444" s="49"/>
      <c r="EA444" s="49"/>
      <c r="EB444" s="49"/>
      <c r="EC444" s="49"/>
      <c r="ED444" s="81"/>
      <c r="EE444" s="81"/>
      <c r="EF444" s="81"/>
      <c r="EG444" s="81"/>
      <c r="EH444" s="81"/>
      <c r="EI444" s="81"/>
      <c r="EJ444" s="81"/>
      <c r="EK444" s="81"/>
      <c r="EL444" s="81"/>
      <c r="EM444" s="81"/>
      <c r="EN444" s="81"/>
      <c r="EO444" s="81"/>
      <c r="EP444" s="81"/>
      <c r="EQ444" s="81"/>
      <c r="ER444" s="81"/>
      <c r="ES444" s="81"/>
      <c r="ET444" s="81"/>
      <c r="EU444" s="81"/>
      <c r="EV444" s="81"/>
      <c r="EW444" s="81"/>
      <c r="EX444" s="81"/>
      <c r="EY444" s="81"/>
      <c r="EZ444" s="81"/>
      <c r="FA444" s="81"/>
      <c r="FB444" s="81"/>
      <c r="FC444" s="81"/>
      <c r="FD444" s="81"/>
      <c r="FE444" s="81"/>
      <c r="FF444" s="81"/>
      <c r="FG444" s="81"/>
      <c r="FH444" s="81"/>
    </row>
    <row r="445" spans="19:164">
      <c r="S445" s="82"/>
      <c r="T445" s="83"/>
      <c r="U445" s="84"/>
      <c r="V445" s="83"/>
      <c r="W445" s="84"/>
      <c r="X445" s="83"/>
      <c r="Y445" s="84"/>
      <c r="Z445" s="85"/>
      <c r="AA445" s="85"/>
      <c r="AB445" s="85"/>
      <c r="AC445" s="8"/>
      <c r="AD445" s="18"/>
      <c r="AE445" s="18"/>
      <c r="AF445" s="18"/>
      <c r="AG445" s="18"/>
      <c r="AH445" s="18"/>
      <c r="AI445" s="18"/>
      <c r="AJ445" s="18"/>
      <c r="AK445" s="18"/>
      <c r="AL445" s="18"/>
      <c r="AM445" s="34"/>
      <c r="AN445" s="34"/>
      <c r="AO445" s="34"/>
      <c r="AP445" s="19"/>
      <c r="AQ445" s="19"/>
      <c r="AR445" s="19"/>
      <c r="AS445" s="48"/>
      <c r="BN445" s="49"/>
      <c r="BO445" s="49"/>
      <c r="BP445" s="49"/>
      <c r="BQ445" s="50"/>
      <c r="BR445" s="50"/>
      <c r="BS445" s="50"/>
      <c r="BT445" s="50"/>
      <c r="BU445" s="50"/>
      <c r="BV445" s="50"/>
      <c r="BW445" s="50"/>
      <c r="BX445" s="51"/>
      <c r="BY445" s="50"/>
      <c r="BZ445" s="50"/>
      <c r="CA445" s="54"/>
      <c r="CB445" s="54"/>
      <c r="CC445" s="54"/>
      <c r="CD445" s="54"/>
      <c r="CE445" s="54"/>
      <c r="CF445" s="54"/>
      <c r="CG445" s="54"/>
      <c r="CH445" s="51"/>
      <c r="CI445" s="50"/>
      <c r="CJ445" s="50"/>
      <c r="CK445" s="49"/>
      <c r="CL445" s="49"/>
      <c r="CM445" s="49"/>
      <c r="CN445" s="66"/>
      <c r="CO445" s="66"/>
      <c r="CP445" s="66"/>
      <c r="CQ445" s="66"/>
      <c r="CR445" s="66"/>
      <c r="CS445" s="66"/>
      <c r="CT445" s="66"/>
      <c r="CU445" s="49"/>
      <c r="CV445" s="49"/>
      <c r="CW445" s="49"/>
      <c r="CX445" s="49"/>
      <c r="CY445" s="49"/>
      <c r="CZ445" s="49"/>
      <c r="DA445" s="49"/>
      <c r="DB445" s="49"/>
      <c r="DC445" s="56"/>
      <c r="DD445" s="57"/>
      <c r="DE445" s="57"/>
      <c r="DF445" s="57"/>
      <c r="DG445" s="57"/>
      <c r="DH445" s="57"/>
      <c r="DI445" s="57"/>
      <c r="DJ445" s="58"/>
      <c r="DK445" s="54"/>
      <c r="DL445" s="56"/>
      <c r="DM445" s="49"/>
      <c r="DN445" s="49"/>
      <c r="DO445" s="49"/>
      <c r="DP445" s="56"/>
      <c r="DQ445" s="56"/>
      <c r="DR445" s="49"/>
      <c r="DS445" s="49"/>
      <c r="DT445" s="49"/>
      <c r="DU445" s="49"/>
      <c r="DV445" s="49"/>
      <c r="DW445" s="49"/>
      <c r="DX445" s="49"/>
      <c r="DY445" s="49"/>
      <c r="DZ445" s="49"/>
      <c r="EA445" s="49"/>
      <c r="EB445" s="49"/>
      <c r="EC445" s="49"/>
      <c r="ED445" s="81"/>
      <c r="EE445" s="81"/>
      <c r="EF445" s="81"/>
      <c r="EG445" s="81"/>
      <c r="EH445" s="81"/>
      <c r="EI445" s="81"/>
      <c r="EJ445" s="81"/>
      <c r="EK445" s="81"/>
      <c r="EL445" s="81"/>
      <c r="EM445" s="81"/>
      <c r="EN445" s="81"/>
      <c r="EO445" s="81"/>
      <c r="EP445" s="81"/>
      <c r="EQ445" s="81"/>
      <c r="ER445" s="81"/>
      <c r="ES445" s="81"/>
      <c r="ET445" s="81"/>
      <c r="EU445" s="81"/>
      <c r="EV445" s="81"/>
      <c r="EW445" s="81"/>
      <c r="EX445" s="81"/>
      <c r="EY445" s="81"/>
      <c r="EZ445" s="81"/>
      <c r="FA445" s="81"/>
      <c r="FB445" s="81"/>
      <c r="FC445" s="81"/>
      <c r="FD445" s="81"/>
      <c r="FE445" s="81"/>
      <c r="FF445" s="81"/>
      <c r="FG445" s="81"/>
      <c r="FH445" s="81"/>
    </row>
    <row r="446" spans="19:164">
      <c r="S446" s="82"/>
      <c r="T446" s="83"/>
      <c r="U446" s="84"/>
      <c r="V446" s="83"/>
      <c r="W446" s="84"/>
      <c r="X446" s="83"/>
      <c r="Y446" s="84"/>
      <c r="Z446" s="85"/>
      <c r="AA446" s="85"/>
      <c r="AB446" s="85"/>
      <c r="AC446" s="8"/>
      <c r="AD446" s="18"/>
      <c r="AE446" s="18"/>
      <c r="AF446" s="18"/>
      <c r="AG446" s="18"/>
      <c r="AH446" s="18"/>
      <c r="AI446" s="18"/>
      <c r="AJ446" s="18"/>
      <c r="AK446" s="18"/>
      <c r="AL446" s="18"/>
      <c r="AM446" s="34"/>
      <c r="AN446" s="34"/>
      <c r="AO446" s="34"/>
      <c r="AP446" s="19"/>
      <c r="AQ446" s="19"/>
      <c r="AR446" s="19"/>
      <c r="AS446" s="48"/>
      <c r="BN446" s="49"/>
      <c r="BO446" s="49"/>
      <c r="BP446" s="49"/>
      <c r="BQ446" s="50"/>
      <c r="BR446" s="50"/>
      <c r="BS446" s="50"/>
      <c r="BT446" s="50"/>
      <c r="BU446" s="50"/>
      <c r="BV446" s="50"/>
      <c r="BW446" s="50"/>
      <c r="BX446" s="51"/>
      <c r="BY446" s="50"/>
      <c r="BZ446" s="50"/>
      <c r="CA446" s="54"/>
      <c r="CB446" s="54"/>
      <c r="CC446" s="54"/>
      <c r="CD446" s="54"/>
      <c r="CE446" s="54"/>
      <c r="CF446" s="54"/>
      <c r="CG446" s="54"/>
      <c r="CH446" s="51"/>
      <c r="CI446" s="50"/>
      <c r="CJ446" s="50"/>
      <c r="CK446" s="49"/>
      <c r="CL446" s="49"/>
      <c r="CM446" s="49"/>
      <c r="CN446" s="66"/>
      <c r="CO446" s="66"/>
      <c r="CP446" s="66"/>
      <c r="CQ446" s="66"/>
      <c r="CR446" s="66"/>
      <c r="CS446" s="66"/>
      <c r="CT446" s="66"/>
      <c r="CU446" s="49"/>
      <c r="CV446" s="49"/>
      <c r="CW446" s="49"/>
      <c r="CX446" s="49"/>
      <c r="CY446" s="49"/>
      <c r="CZ446" s="49"/>
      <c r="DA446" s="49"/>
      <c r="DB446" s="49"/>
      <c r="DC446" s="56"/>
      <c r="DD446" s="57"/>
      <c r="DE446" s="57"/>
      <c r="DF446" s="57"/>
      <c r="DG446" s="57"/>
      <c r="DH446" s="57"/>
      <c r="DI446" s="57"/>
      <c r="DJ446" s="58"/>
      <c r="DK446" s="54"/>
      <c r="DL446" s="56"/>
      <c r="DM446" s="49"/>
      <c r="DN446" s="49"/>
      <c r="DO446" s="49"/>
      <c r="DP446" s="56"/>
      <c r="DQ446" s="56"/>
      <c r="DR446" s="49"/>
      <c r="DS446" s="49"/>
      <c r="DT446" s="49"/>
      <c r="DU446" s="49"/>
      <c r="DV446" s="49"/>
      <c r="DW446" s="49"/>
      <c r="DX446" s="49"/>
      <c r="DY446" s="49"/>
      <c r="DZ446" s="49"/>
      <c r="EA446" s="49"/>
      <c r="EB446" s="49"/>
      <c r="EC446" s="49"/>
      <c r="ED446" s="81"/>
      <c r="EE446" s="81"/>
      <c r="EF446" s="81"/>
      <c r="EG446" s="81"/>
      <c r="EH446" s="81"/>
      <c r="EI446" s="81"/>
      <c r="EJ446" s="81"/>
      <c r="EK446" s="81"/>
      <c r="EL446" s="81"/>
      <c r="EM446" s="81"/>
      <c r="EN446" s="81"/>
      <c r="EO446" s="81"/>
      <c r="EP446" s="81"/>
      <c r="EQ446" s="81"/>
      <c r="ER446" s="81"/>
      <c r="ES446" s="81"/>
      <c r="ET446" s="81"/>
      <c r="EU446" s="81"/>
      <c r="EV446" s="81"/>
      <c r="EW446" s="81"/>
      <c r="EX446" s="81"/>
      <c r="EY446" s="81"/>
      <c r="EZ446" s="81"/>
      <c r="FA446" s="81"/>
      <c r="FB446" s="81"/>
      <c r="FC446" s="81"/>
      <c r="FD446" s="81"/>
      <c r="FE446" s="81"/>
      <c r="FF446" s="81"/>
      <c r="FG446" s="81"/>
      <c r="FH446" s="81"/>
    </row>
    <row r="447" spans="19:164">
      <c r="S447" s="82"/>
      <c r="T447" s="83"/>
      <c r="U447" s="84"/>
      <c r="V447" s="83"/>
      <c r="W447" s="84"/>
      <c r="X447" s="83"/>
      <c r="Y447" s="84"/>
      <c r="Z447" s="85"/>
      <c r="AA447" s="85"/>
      <c r="AB447" s="85"/>
      <c r="AC447" s="8"/>
      <c r="AD447" s="18"/>
      <c r="AE447" s="18"/>
      <c r="AF447" s="18"/>
      <c r="AG447" s="18"/>
      <c r="AH447" s="18"/>
      <c r="AI447" s="18"/>
      <c r="AJ447" s="18"/>
      <c r="AK447" s="18"/>
      <c r="AL447" s="18"/>
      <c r="AM447" s="34"/>
      <c r="AN447" s="34"/>
      <c r="AO447" s="34"/>
      <c r="AP447" s="19"/>
      <c r="AQ447" s="19"/>
      <c r="AR447" s="19"/>
      <c r="AS447" s="48"/>
      <c r="BN447" s="49"/>
      <c r="BO447" s="49"/>
      <c r="BP447" s="49"/>
      <c r="BQ447" s="50"/>
      <c r="BR447" s="50"/>
      <c r="BS447" s="50"/>
      <c r="BT447" s="50"/>
      <c r="BU447" s="50"/>
      <c r="BV447" s="50"/>
      <c r="BW447" s="50"/>
      <c r="BX447" s="51"/>
      <c r="BY447" s="50"/>
      <c r="BZ447" s="50"/>
      <c r="CA447" s="54"/>
      <c r="CB447" s="54"/>
      <c r="CC447" s="54"/>
      <c r="CD447" s="54"/>
      <c r="CE447" s="54"/>
      <c r="CF447" s="54"/>
      <c r="CG447" s="54"/>
      <c r="CH447" s="51"/>
      <c r="CI447" s="50"/>
      <c r="CJ447" s="50"/>
      <c r="CK447" s="49"/>
      <c r="CL447" s="49"/>
      <c r="CM447" s="49"/>
      <c r="CN447" s="66"/>
      <c r="CO447" s="66"/>
      <c r="CP447" s="66"/>
      <c r="CQ447" s="66"/>
      <c r="CR447" s="66"/>
      <c r="CS447" s="66"/>
      <c r="CT447" s="66"/>
      <c r="CU447" s="49"/>
      <c r="CV447" s="49"/>
      <c r="CW447" s="49"/>
      <c r="CX447" s="49"/>
      <c r="CY447" s="49"/>
      <c r="CZ447" s="49"/>
      <c r="DA447" s="49"/>
      <c r="DB447" s="49"/>
      <c r="DC447" s="56"/>
      <c r="DD447" s="57"/>
      <c r="DE447" s="57"/>
      <c r="DF447" s="57"/>
      <c r="DG447" s="57"/>
      <c r="DH447" s="57"/>
      <c r="DI447" s="57"/>
      <c r="DJ447" s="58"/>
      <c r="DK447" s="54"/>
      <c r="DL447" s="56"/>
      <c r="DM447" s="49"/>
      <c r="DN447" s="49"/>
      <c r="DO447" s="49"/>
      <c r="DP447" s="56"/>
      <c r="DQ447" s="56"/>
      <c r="DR447" s="49"/>
      <c r="DS447" s="49"/>
      <c r="DT447" s="49"/>
      <c r="DU447" s="49"/>
      <c r="DV447" s="49"/>
      <c r="DW447" s="49"/>
      <c r="DX447" s="49"/>
      <c r="DY447" s="49"/>
      <c r="DZ447" s="49"/>
      <c r="EA447" s="49"/>
      <c r="EB447" s="49"/>
      <c r="EC447" s="49"/>
      <c r="ED447" s="81"/>
      <c r="EE447" s="81"/>
      <c r="EF447" s="81"/>
      <c r="EG447" s="81"/>
      <c r="EH447" s="81"/>
      <c r="EI447" s="81"/>
      <c r="EJ447" s="81"/>
      <c r="EK447" s="81"/>
      <c r="EL447" s="81"/>
      <c r="EM447" s="81"/>
      <c r="EN447" s="81"/>
      <c r="EO447" s="81"/>
      <c r="EP447" s="81"/>
      <c r="EQ447" s="81"/>
      <c r="ER447" s="81"/>
      <c r="ES447" s="81"/>
      <c r="ET447" s="81"/>
      <c r="EU447" s="81"/>
      <c r="EV447" s="81"/>
      <c r="EW447" s="81"/>
      <c r="EX447" s="81"/>
      <c r="EY447" s="81"/>
      <c r="EZ447" s="81"/>
      <c r="FA447" s="81"/>
      <c r="FB447" s="81"/>
      <c r="FC447" s="81"/>
      <c r="FD447" s="81"/>
      <c r="FE447" s="81"/>
      <c r="FF447" s="81"/>
      <c r="FG447" s="81"/>
      <c r="FH447" s="81"/>
    </row>
    <row r="448" spans="19:164">
      <c r="S448" s="82"/>
      <c r="T448" s="83"/>
      <c r="U448" s="84"/>
      <c r="V448" s="83"/>
      <c r="W448" s="84"/>
      <c r="X448" s="83"/>
      <c r="Y448" s="84"/>
      <c r="Z448" s="85"/>
      <c r="AA448" s="85"/>
      <c r="AB448" s="85"/>
      <c r="AC448" s="8"/>
      <c r="AD448" s="18"/>
      <c r="AE448" s="18"/>
      <c r="AF448" s="18"/>
      <c r="AG448" s="18"/>
      <c r="AH448" s="18"/>
      <c r="AI448" s="18"/>
      <c r="AJ448" s="18"/>
      <c r="AK448" s="18"/>
      <c r="AL448" s="18"/>
      <c r="AM448" s="34"/>
      <c r="AN448" s="34"/>
      <c r="AO448" s="34"/>
      <c r="AP448" s="19"/>
      <c r="AQ448" s="19"/>
      <c r="AR448" s="19"/>
      <c r="AS448" s="48"/>
      <c r="BN448" s="49"/>
      <c r="BO448" s="49"/>
      <c r="BP448" s="49"/>
      <c r="BQ448" s="50"/>
      <c r="BR448" s="50"/>
      <c r="BS448" s="50"/>
      <c r="BT448" s="50"/>
      <c r="BU448" s="50"/>
      <c r="BV448" s="50"/>
      <c r="BW448" s="50"/>
      <c r="BX448" s="51"/>
      <c r="BY448" s="50"/>
      <c r="BZ448" s="50"/>
      <c r="CA448" s="54"/>
      <c r="CB448" s="54"/>
      <c r="CC448" s="54"/>
      <c r="CD448" s="54"/>
      <c r="CE448" s="54"/>
      <c r="CF448" s="54"/>
      <c r="CG448" s="54"/>
      <c r="CH448" s="51"/>
      <c r="CI448" s="50"/>
      <c r="CJ448" s="50"/>
      <c r="CK448" s="49"/>
      <c r="CL448" s="49"/>
      <c r="CM448" s="49"/>
      <c r="CN448" s="66"/>
      <c r="CO448" s="66"/>
      <c r="CP448" s="66"/>
      <c r="CQ448" s="66"/>
      <c r="CR448" s="66"/>
      <c r="CS448" s="66"/>
      <c r="CT448" s="66"/>
      <c r="CU448" s="49"/>
      <c r="CV448" s="49"/>
      <c r="CW448" s="49"/>
      <c r="CX448" s="49"/>
      <c r="CY448" s="49"/>
      <c r="CZ448" s="49"/>
      <c r="DA448" s="49"/>
      <c r="DB448" s="49"/>
      <c r="DC448" s="56"/>
      <c r="DD448" s="57"/>
      <c r="DE448" s="57"/>
      <c r="DF448" s="57"/>
      <c r="DG448" s="57"/>
      <c r="DH448" s="57"/>
      <c r="DI448" s="57"/>
      <c r="DJ448" s="58"/>
      <c r="DK448" s="54"/>
      <c r="DL448" s="56"/>
      <c r="DM448" s="49"/>
      <c r="DN448" s="49"/>
      <c r="DO448" s="49"/>
      <c r="DP448" s="56"/>
      <c r="DQ448" s="56"/>
      <c r="DR448" s="49"/>
      <c r="DS448" s="49"/>
      <c r="DT448" s="49"/>
      <c r="DU448" s="49"/>
      <c r="DV448" s="49"/>
      <c r="DW448" s="49"/>
      <c r="DX448" s="49"/>
      <c r="DY448" s="49"/>
      <c r="DZ448" s="49"/>
      <c r="EA448" s="49"/>
      <c r="EB448" s="49"/>
      <c r="EC448" s="49"/>
      <c r="ED448" s="81"/>
      <c r="EE448" s="81"/>
      <c r="EF448" s="81"/>
      <c r="EG448" s="81"/>
      <c r="EH448" s="81"/>
      <c r="EI448" s="81"/>
      <c r="EJ448" s="81"/>
      <c r="EK448" s="81"/>
      <c r="EL448" s="81"/>
      <c r="EM448" s="81"/>
      <c r="EN448" s="81"/>
      <c r="EO448" s="81"/>
      <c r="EP448" s="81"/>
      <c r="EQ448" s="81"/>
      <c r="ER448" s="81"/>
      <c r="ES448" s="81"/>
      <c r="ET448" s="81"/>
      <c r="EU448" s="81"/>
      <c r="EV448" s="81"/>
      <c r="EW448" s="81"/>
      <c r="EX448" s="81"/>
      <c r="EY448" s="81"/>
      <c r="EZ448" s="81"/>
      <c r="FA448" s="81"/>
      <c r="FB448" s="81"/>
      <c r="FC448" s="81"/>
      <c r="FD448" s="81"/>
      <c r="FE448" s="81"/>
      <c r="FF448" s="81"/>
      <c r="FG448" s="81"/>
      <c r="FH448" s="81"/>
    </row>
    <row r="449" spans="19:164">
      <c r="S449" s="82"/>
      <c r="T449" s="83"/>
      <c r="U449" s="84"/>
      <c r="V449" s="83"/>
      <c r="W449" s="84"/>
      <c r="X449" s="83"/>
      <c r="Y449" s="84"/>
      <c r="Z449" s="85"/>
      <c r="AA449" s="85"/>
      <c r="AB449" s="85"/>
      <c r="AC449" s="8"/>
      <c r="AD449" s="18"/>
      <c r="AE449" s="18"/>
      <c r="AF449" s="18"/>
      <c r="AG449" s="18"/>
      <c r="AH449" s="18"/>
      <c r="AI449" s="18"/>
      <c r="AJ449" s="18"/>
      <c r="AK449" s="18"/>
      <c r="AL449" s="18"/>
      <c r="AM449" s="34"/>
      <c r="AN449" s="34"/>
      <c r="AO449" s="34"/>
      <c r="AP449" s="19"/>
      <c r="AQ449" s="19"/>
      <c r="AR449" s="19"/>
      <c r="AS449" s="48"/>
      <c r="BN449" s="49"/>
      <c r="BO449" s="49"/>
      <c r="BP449" s="49"/>
      <c r="BQ449" s="50"/>
      <c r="BR449" s="50"/>
      <c r="BS449" s="50"/>
      <c r="BT449" s="50"/>
      <c r="BU449" s="50"/>
      <c r="BV449" s="50"/>
      <c r="BW449" s="50"/>
      <c r="BX449" s="51"/>
      <c r="BY449" s="50"/>
      <c r="BZ449" s="50"/>
      <c r="CA449" s="54"/>
      <c r="CB449" s="54"/>
      <c r="CC449" s="54"/>
      <c r="CD449" s="54"/>
      <c r="CE449" s="54"/>
      <c r="CF449" s="54"/>
      <c r="CG449" s="54"/>
      <c r="CH449" s="51"/>
      <c r="CI449" s="50"/>
      <c r="CJ449" s="50"/>
      <c r="CK449" s="49"/>
      <c r="CL449" s="49"/>
      <c r="CM449" s="49"/>
      <c r="CN449" s="66"/>
      <c r="CO449" s="66"/>
      <c r="CP449" s="66"/>
      <c r="CQ449" s="66"/>
      <c r="CR449" s="66"/>
      <c r="CS449" s="66"/>
      <c r="CT449" s="66"/>
      <c r="CU449" s="49"/>
      <c r="CV449" s="49"/>
      <c r="CW449" s="49"/>
      <c r="CX449" s="49"/>
      <c r="CY449" s="49"/>
      <c r="CZ449" s="49"/>
      <c r="DA449" s="49"/>
      <c r="DB449" s="49"/>
      <c r="DC449" s="56"/>
      <c r="DD449" s="57"/>
      <c r="DE449" s="57"/>
      <c r="DF449" s="57"/>
      <c r="DG449" s="57"/>
      <c r="DH449" s="57"/>
      <c r="DI449" s="57"/>
      <c r="DJ449" s="58"/>
      <c r="DK449" s="54"/>
      <c r="DL449" s="56"/>
      <c r="DM449" s="49"/>
      <c r="DN449" s="49"/>
      <c r="DO449" s="49"/>
      <c r="DP449" s="56"/>
      <c r="DQ449" s="56"/>
      <c r="DR449" s="49"/>
      <c r="DS449" s="49"/>
      <c r="DT449" s="49"/>
      <c r="DU449" s="49"/>
      <c r="DV449" s="49"/>
      <c r="DW449" s="49"/>
      <c r="DX449" s="49"/>
      <c r="DY449" s="49"/>
      <c r="DZ449" s="49"/>
      <c r="EA449" s="49"/>
      <c r="EB449" s="49"/>
      <c r="EC449" s="49"/>
      <c r="ED449" s="81"/>
      <c r="EE449" s="81"/>
      <c r="EF449" s="81"/>
      <c r="EG449" s="81"/>
      <c r="EH449" s="81"/>
      <c r="EI449" s="81"/>
      <c r="EJ449" s="81"/>
      <c r="EK449" s="81"/>
      <c r="EL449" s="81"/>
      <c r="EM449" s="81"/>
      <c r="EN449" s="81"/>
      <c r="EO449" s="81"/>
      <c r="EP449" s="81"/>
      <c r="EQ449" s="81"/>
      <c r="ER449" s="81"/>
      <c r="ES449" s="81"/>
      <c r="ET449" s="81"/>
      <c r="EU449" s="81"/>
      <c r="EV449" s="81"/>
      <c r="EW449" s="81"/>
      <c r="EX449" s="81"/>
      <c r="EY449" s="81"/>
      <c r="EZ449" s="81"/>
      <c r="FA449" s="81"/>
      <c r="FB449" s="81"/>
      <c r="FC449" s="81"/>
      <c r="FD449" s="81"/>
      <c r="FE449" s="81"/>
      <c r="FF449" s="81"/>
      <c r="FG449" s="81"/>
      <c r="FH449" s="81"/>
    </row>
    <row r="450" spans="19:164">
      <c r="S450" s="82"/>
      <c r="T450" s="83"/>
      <c r="U450" s="84"/>
      <c r="V450" s="83"/>
      <c r="W450" s="84"/>
      <c r="X450" s="83"/>
      <c r="Y450" s="84"/>
      <c r="Z450" s="85"/>
      <c r="AA450" s="85"/>
      <c r="AB450" s="85"/>
      <c r="AC450" s="8"/>
      <c r="AD450" s="18"/>
      <c r="AE450" s="18"/>
      <c r="AF450" s="18"/>
      <c r="AG450" s="18"/>
      <c r="AH450" s="18"/>
      <c r="AI450" s="18"/>
      <c r="AJ450" s="18"/>
      <c r="AK450" s="18"/>
      <c r="AL450" s="18"/>
      <c r="AM450" s="34"/>
      <c r="AN450" s="34"/>
      <c r="AO450" s="34"/>
      <c r="AP450" s="19"/>
      <c r="AQ450" s="19"/>
      <c r="AR450" s="19"/>
      <c r="AS450" s="48"/>
      <c r="BN450" s="49"/>
      <c r="BO450" s="49"/>
      <c r="BP450" s="49"/>
      <c r="BQ450" s="50"/>
      <c r="BR450" s="50"/>
      <c r="BS450" s="50"/>
      <c r="BT450" s="50"/>
      <c r="BU450" s="50"/>
      <c r="BV450" s="50"/>
      <c r="BW450" s="50"/>
      <c r="BX450" s="51"/>
      <c r="BY450" s="50"/>
      <c r="BZ450" s="50"/>
      <c r="CA450" s="54"/>
      <c r="CB450" s="54"/>
      <c r="CC450" s="54"/>
      <c r="CD450" s="54"/>
      <c r="CE450" s="54"/>
      <c r="CF450" s="54"/>
      <c r="CG450" s="54"/>
      <c r="CH450" s="51"/>
      <c r="CI450" s="50"/>
      <c r="CJ450" s="50"/>
      <c r="CK450" s="49"/>
      <c r="CL450" s="49"/>
      <c r="CM450" s="49"/>
      <c r="CN450" s="66"/>
      <c r="CO450" s="66"/>
      <c r="CP450" s="66"/>
      <c r="CQ450" s="66"/>
      <c r="CR450" s="66"/>
      <c r="CS450" s="66"/>
      <c r="CT450" s="66"/>
      <c r="CU450" s="49"/>
      <c r="CV450" s="49"/>
      <c r="CW450" s="49"/>
      <c r="CX450" s="49"/>
      <c r="CY450" s="49"/>
      <c r="CZ450" s="49"/>
      <c r="DA450" s="49"/>
      <c r="DB450" s="49"/>
      <c r="DC450" s="56"/>
      <c r="DD450" s="57"/>
      <c r="DE450" s="57"/>
      <c r="DF450" s="57"/>
      <c r="DG450" s="57"/>
      <c r="DH450" s="57"/>
      <c r="DI450" s="57"/>
      <c r="DJ450" s="58"/>
      <c r="DK450" s="54"/>
      <c r="DL450" s="56"/>
      <c r="DM450" s="49"/>
      <c r="DN450" s="49"/>
      <c r="DO450" s="49"/>
      <c r="DP450" s="56"/>
      <c r="DQ450" s="56"/>
      <c r="DR450" s="49"/>
      <c r="DS450" s="49"/>
      <c r="DT450" s="49"/>
      <c r="DU450" s="49"/>
      <c r="DV450" s="49"/>
      <c r="DW450" s="49"/>
      <c r="DX450" s="49"/>
      <c r="DY450" s="49"/>
      <c r="DZ450" s="49"/>
      <c r="EA450" s="49"/>
      <c r="EB450" s="49"/>
      <c r="EC450" s="49"/>
      <c r="ED450" s="81"/>
      <c r="EE450" s="81"/>
      <c r="EF450" s="81"/>
      <c r="EG450" s="81"/>
      <c r="EH450" s="81"/>
      <c r="EI450" s="81"/>
      <c r="EJ450" s="81"/>
      <c r="EK450" s="81"/>
      <c r="EL450" s="81"/>
      <c r="EM450" s="81"/>
      <c r="EN450" s="81"/>
      <c r="EO450" s="81"/>
      <c r="EP450" s="81"/>
      <c r="EQ450" s="81"/>
      <c r="ER450" s="81"/>
      <c r="ES450" s="81"/>
      <c r="ET450" s="81"/>
      <c r="EU450" s="81"/>
      <c r="EV450" s="81"/>
      <c r="EW450" s="81"/>
      <c r="EX450" s="81"/>
      <c r="EY450" s="81"/>
      <c r="EZ450" s="81"/>
      <c r="FA450" s="81"/>
      <c r="FB450" s="81"/>
      <c r="FC450" s="81"/>
      <c r="FD450" s="81"/>
      <c r="FE450" s="81"/>
      <c r="FF450" s="81"/>
      <c r="FG450" s="81"/>
      <c r="FH450" s="81"/>
    </row>
    <row r="451" spans="19:164">
      <c r="S451" s="82"/>
      <c r="T451" s="83"/>
      <c r="U451" s="84"/>
      <c r="V451" s="83"/>
      <c r="W451" s="84"/>
      <c r="X451" s="83"/>
      <c r="Y451" s="84"/>
      <c r="Z451" s="85"/>
      <c r="AA451" s="85"/>
      <c r="AB451" s="85"/>
      <c r="AC451" s="8"/>
      <c r="AD451" s="18"/>
      <c r="AE451" s="18"/>
      <c r="AF451" s="18"/>
      <c r="AG451" s="18"/>
      <c r="AH451" s="18"/>
      <c r="AI451" s="18"/>
      <c r="AJ451" s="18"/>
      <c r="AK451" s="18"/>
      <c r="AL451" s="18"/>
      <c r="AM451" s="34"/>
      <c r="AN451" s="34"/>
      <c r="AO451" s="34"/>
      <c r="AP451" s="19"/>
      <c r="AQ451" s="19"/>
      <c r="AR451" s="19"/>
      <c r="AS451" s="48"/>
      <c r="BN451" s="49"/>
      <c r="BO451" s="49"/>
      <c r="BP451" s="49"/>
      <c r="BQ451" s="50"/>
      <c r="BR451" s="50"/>
      <c r="BS451" s="50"/>
      <c r="BT451" s="50"/>
      <c r="BU451" s="50"/>
      <c r="BV451" s="50"/>
      <c r="BW451" s="50"/>
      <c r="BX451" s="51"/>
      <c r="BY451" s="50"/>
      <c r="BZ451" s="50"/>
      <c r="CA451" s="54"/>
      <c r="CB451" s="54"/>
      <c r="CC451" s="54"/>
      <c r="CD451" s="54"/>
      <c r="CE451" s="54"/>
      <c r="CF451" s="54"/>
      <c r="CG451" s="54"/>
      <c r="CH451" s="51"/>
      <c r="CI451" s="50"/>
      <c r="CJ451" s="50"/>
      <c r="CK451" s="49"/>
      <c r="CL451" s="49"/>
      <c r="CM451" s="49"/>
      <c r="CN451" s="66"/>
      <c r="CO451" s="66"/>
      <c r="CP451" s="66"/>
      <c r="CQ451" s="66"/>
      <c r="CR451" s="66"/>
      <c r="CS451" s="66"/>
      <c r="CT451" s="66"/>
      <c r="CU451" s="49"/>
      <c r="CV451" s="49"/>
      <c r="CW451" s="49"/>
      <c r="CX451" s="49"/>
      <c r="CY451" s="49"/>
      <c r="CZ451" s="49"/>
      <c r="DA451" s="49"/>
      <c r="DB451" s="49"/>
      <c r="DC451" s="56"/>
      <c r="DD451" s="57"/>
      <c r="DE451" s="57"/>
      <c r="DF451" s="57"/>
      <c r="DG451" s="57"/>
      <c r="DH451" s="57"/>
      <c r="DI451" s="57"/>
      <c r="DJ451" s="58"/>
      <c r="DK451" s="54"/>
      <c r="DL451" s="56"/>
      <c r="DM451" s="49"/>
      <c r="DN451" s="49"/>
      <c r="DO451" s="49"/>
      <c r="DP451" s="56"/>
      <c r="DQ451" s="56"/>
      <c r="DR451" s="49"/>
      <c r="DS451" s="49"/>
      <c r="DT451" s="49"/>
      <c r="DU451" s="49"/>
      <c r="DV451" s="49"/>
      <c r="DW451" s="49"/>
      <c r="DX451" s="49"/>
      <c r="DY451" s="49"/>
      <c r="DZ451" s="49"/>
      <c r="EA451" s="49"/>
      <c r="EB451" s="49"/>
      <c r="EC451" s="49"/>
      <c r="ED451" s="81"/>
      <c r="EE451" s="81"/>
      <c r="EF451" s="81"/>
      <c r="EG451" s="81"/>
      <c r="EH451" s="81"/>
      <c r="EI451" s="81"/>
      <c r="EJ451" s="81"/>
      <c r="EK451" s="81"/>
      <c r="EL451" s="81"/>
      <c r="EM451" s="81"/>
      <c r="EN451" s="81"/>
      <c r="EO451" s="81"/>
      <c r="EP451" s="81"/>
      <c r="EQ451" s="81"/>
      <c r="ER451" s="81"/>
      <c r="ES451" s="81"/>
      <c r="ET451" s="81"/>
      <c r="EU451" s="81"/>
      <c r="EV451" s="81"/>
      <c r="EW451" s="81"/>
      <c r="EX451" s="81"/>
      <c r="EY451" s="81"/>
      <c r="EZ451" s="81"/>
      <c r="FA451" s="81"/>
      <c r="FB451" s="81"/>
      <c r="FC451" s="81"/>
      <c r="FD451" s="81"/>
      <c r="FE451" s="81"/>
      <c r="FF451" s="81"/>
      <c r="FG451" s="81"/>
      <c r="FH451" s="81"/>
    </row>
    <row r="452" spans="19:164">
      <c r="S452" s="82"/>
      <c r="T452" s="83"/>
      <c r="U452" s="84"/>
      <c r="V452" s="83"/>
      <c r="W452" s="84"/>
      <c r="X452" s="83"/>
      <c r="Y452" s="84"/>
      <c r="Z452" s="85"/>
      <c r="AA452" s="85"/>
      <c r="AB452" s="85"/>
      <c r="AC452" s="8"/>
      <c r="AD452" s="18"/>
      <c r="AE452" s="18"/>
      <c r="AF452" s="18"/>
      <c r="AG452" s="18"/>
      <c r="AH452" s="18"/>
      <c r="AI452" s="18"/>
      <c r="AJ452" s="18"/>
      <c r="AK452" s="18"/>
      <c r="AL452" s="18"/>
      <c r="AM452" s="34"/>
      <c r="AN452" s="34"/>
      <c r="AO452" s="34"/>
      <c r="AP452" s="19"/>
      <c r="AQ452" s="19"/>
      <c r="AR452" s="19"/>
      <c r="AS452" s="48"/>
      <c r="BN452" s="49"/>
      <c r="BO452" s="49"/>
      <c r="BP452" s="49"/>
      <c r="BQ452" s="50"/>
      <c r="BR452" s="50"/>
      <c r="BS452" s="50"/>
      <c r="BT452" s="50"/>
      <c r="BU452" s="50"/>
      <c r="BV452" s="50"/>
      <c r="BW452" s="50"/>
      <c r="BX452" s="51"/>
      <c r="BY452" s="50"/>
      <c r="BZ452" s="50"/>
      <c r="CA452" s="54"/>
      <c r="CB452" s="54"/>
      <c r="CC452" s="54"/>
      <c r="CD452" s="54"/>
      <c r="CE452" s="54"/>
      <c r="CF452" s="54"/>
      <c r="CG452" s="54"/>
      <c r="CH452" s="51"/>
      <c r="CI452" s="50"/>
      <c r="CJ452" s="50"/>
      <c r="CK452" s="49"/>
      <c r="CL452" s="49"/>
      <c r="CM452" s="49"/>
      <c r="CN452" s="66"/>
      <c r="CO452" s="66"/>
      <c r="CP452" s="66"/>
      <c r="CQ452" s="66"/>
      <c r="CR452" s="66"/>
      <c r="CS452" s="66"/>
      <c r="CT452" s="66"/>
      <c r="CU452" s="49"/>
      <c r="CV452" s="49"/>
      <c r="CW452" s="49"/>
      <c r="CX452" s="49"/>
      <c r="CY452" s="49"/>
      <c r="CZ452" s="49"/>
      <c r="DA452" s="49"/>
      <c r="DB452" s="49"/>
      <c r="DC452" s="56"/>
      <c r="DD452" s="57"/>
      <c r="DE452" s="57"/>
      <c r="DF452" s="57"/>
      <c r="DG452" s="57"/>
      <c r="DH452" s="57"/>
      <c r="DI452" s="57"/>
      <c r="DJ452" s="58"/>
      <c r="DK452" s="54"/>
      <c r="DL452" s="56"/>
      <c r="DM452" s="49"/>
      <c r="DN452" s="49"/>
      <c r="DO452" s="49"/>
      <c r="DP452" s="56"/>
      <c r="DQ452" s="56"/>
      <c r="DR452" s="49"/>
      <c r="DS452" s="49"/>
      <c r="DT452" s="49"/>
      <c r="DU452" s="49"/>
      <c r="DV452" s="49"/>
      <c r="DW452" s="49"/>
      <c r="DX452" s="49"/>
      <c r="DY452" s="49"/>
      <c r="DZ452" s="49"/>
      <c r="EA452" s="49"/>
      <c r="EB452" s="49"/>
      <c r="EC452" s="49"/>
      <c r="ED452" s="81"/>
      <c r="EE452" s="81"/>
      <c r="EF452" s="81"/>
      <c r="EG452" s="81"/>
      <c r="EH452" s="81"/>
      <c r="EI452" s="81"/>
      <c r="EJ452" s="81"/>
      <c r="EK452" s="81"/>
      <c r="EL452" s="81"/>
      <c r="EM452" s="81"/>
      <c r="EN452" s="81"/>
      <c r="EO452" s="81"/>
      <c r="EP452" s="81"/>
      <c r="EQ452" s="81"/>
      <c r="ER452" s="81"/>
      <c r="ES452" s="81"/>
      <c r="ET452" s="81"/>
      <c r="EU452" s="81"/>
      <c r="EV452" s="81"/>
      <c r="EW452" s="81"/>
      <c r="EX452" s="81"/>
      <c r="EY452" s="81"/>
      <c r="EZ452" s="81"/>
      <c r="FA452" s="81"/>
      <c r="FB452" s="81"/>
      <c r="FC452" s="81"/>
      <c r="FD452" s="81"/>
      <c r="FE452" s="81"/>
      <c r="FF452" s="81"/>
      <c r="FG452" s="81"/>
      <c r="FH452" s="81"/>
    </row>
    <row r="453" spans="19:164">
      <c r="S453" s="82"/>
      <c r="T453" s="83"/>
      <c r="U453" s="84"/>
      <c r="V453" s="83"/>
      <c r="W453" s="84"/>
      <c r="X453" s="83"/>
      <c r="Y453" s="84"/>
      <c r="Z453" s="85"/>
      <c r="AA453" s="85"/>
      <c r="AB453" s="85"/>
      <c r="AC453" s="8"/>
      <c r="AD453" s="18"/>
      <c r="AE453" s="18"/>
      <c r="AF453" s="18"/>
      <c r="AG453" s="18"/>
      <c r="AH453" s="18"/>
      <c r="AI453" s="18"/>
      <c r="AJ453" s="18"/>
      <c r="AK453" s="18"/>
      <c r="AL453" s="18"/>
      <c r="AM453" s="34"/>
      <c r="AN453" s="34"/>
      <c r="AO453" s="34"/>
      <c r="AP453" s="19"/>
      <c r="AQ453" s="19"/>
      <c r="AR453" s="19"/>
      <c r="AS453" s="48"/>
      <c r="BN453" s="49"/>
      <c r="BO453" s="49"/>
      <c r="BP453" s="49"/>
      <c r="BQ453" s="50"/>
      <c r="BR453" s="50"/>
      <c r="BS453" s="50"/>
      <c r="BT453" s="50"/>
      <c r="BU453" s="50"/>
      <c r="BV453" s="50"/>
      <c r="BW453" s="50"/>
      <c r="BX453" s="51"/>
      <c r="BY453" s="50"/>
      <c r="BZ453" s="50"/>
      <c r="CA453" s="54"/>
      <c r="CB453" s="54"/>
      <c r="CC453" s="54"/>
      <c r="CD453" s="54"/>
      <c r="CE453" s="54"/>
      <c r="CF453" s="54"/>
      <c r="CG453" s="54"/>
      <c r="CH453" s="51"/>
      <c r="CI453" s="50"/>
      <c r="CJ453" s="50"/>
      <c r="CK453" s="49"/>
      <c r="CL453" s="49"/>
      <c r="CM453" s="49"/>
      <c r="CN453" s="66"/>
      <c r="CO453" s="66"/>
      <c r="CP453" s="66"/>
      <c r="CQ453" s="66"/>
      <c r="CR453" s="66"/>
      <c r="CS453" s="66"/>
      <c r="CT453" s="66"/>
      <c r="CU453" s="49"/>
      <c r="CV453" s="49"/>
      <c r="CW453" s="49"/>
      <c r="CX453" s="49"/>
      <c r="CY453" s="49"/>
      <c r="CZ453" s="49"/>
      <c r="DA453" s="49"/>
      <c r="DB453" s="49"/>
      <c r="DC453" s="56"/>
      <c r="DD453" s="57"/>
      <c r="DE453" s="57"/>
      <c r="DF453" s="57"/>
      <c r="DG453" s="57"/>
      <c r="DH453" s="57"/>
      <c r="DI453" s="57"/>
      <c r="DJ453" s="58"/>
      <c r="DK453" s="54"/>
      <c r="DL453" s="56"/>
      <c r="DM453" s="49"/>
      <c r="DN453" s="49"/>
      <c r="DO453" s="49"/>
      <c r="DP453" s="56"/>
      <c r="DQ453" s="56"/>
      <c r="DR453" s="49"/>
      <c r="DS453" s="49"/>
      <c r="DT453" s="49"/>
      <c r="DU453" s="49"/>
      <c r="DV453" s="49"/>
      <c r="DW453" s="49"/>
      <c r="DX453" s="49"/>
      <c r="DY453" s="49"/>
      <c r="DZ453" s="49"/>
      <c r="EA453" s="49"/>
      <c r="EB453" s="49"/>
      <c r="EC453" s="49"/>
      <c r="ED453" s="81"/>
      <c r="EE453" s="81"/>
      <c r="EF453" s="81"/>
      <c r="EG453" s="81"/>
      <c r="EH453" s="81"/>
      <c r="EI453" s="81"/>
      <c r="EJ453" s="81"/>
      <c r="EK453" s="81"/>
      <c r="EL453" s="81"/>
      <c r="EM453" s="81"/>
      <c r="EN453" s="81"/>
      <c r="EO453" s="81"/>
      <c r="EP453" s="81"/>
      <c r="EQ453" s="81"/>
      <c r="ER453" s="81"/>
      <c r="ES453" s="81"/>
      <c r="ET453" s="81"/>
      <c r="EU453" s="81"/>
      <c r="EV453" s="81"/>
      <c r="EW453" s="81"/>
      <c r="EX453" s="81"/>
      <c r="EY453" s="81"/>
      <c r="EZ453" s="81"/>
      <c r="FA453" s="81"/>
      <c r="FB453" s="81"/>
      <c r="FC453" s="81"/>
      <c r="FD453" s="81"/>
      <c r="FE453" s="81"/>
      <c r="FF453" s="81"/>
      <c r="FG453" s="81"/>
      <c r="FH453" s="81"/>
    </row>
    <row r="454" spans="19:164">
      <c r="S454" s="82"/>
      <c r="T454" s="83"/>
      <c r="U454" s="84"/>
      <c r="V454" s="83"/>
      <c r="W454" s="84"/>
      <c r="X454" s="83"/>
      <c r="Y454" s="84"/>
      <c r="Z454" s="85"/>
      <c r="AA454" s="85"/>
      <c r="AB454" s="85"/>
      <c r="AC454" s="8"/>
      <c r="AD454" s="18"/>
      <c r="AE454" s="18"/>
      <c r="AF454" s="18"/>
      <c r="AG454" s="18"/>
      <c r="AH454" s="18"/>
      <c r="AI454" s="18"/>
      <c r="AJ454" s="18"/>
      <c r="AK454" s="18"/>
      <c r="AL454" s="18"/>
      <c r="AM454" s="34"/>
      <c r="AN454" s="34"/>
      <c r="AO454" s="34"/>
      <c r="AP454" s="19"/>
      <c r="AQ454" s="19"/>
      <c r="AR454" s="19"/>
      <c r="AS454" s="48"/>
      <c r="BN454" s="49"/>
      <c r="BO454" s="49"/>
      <c r="BP454" s="49"/>
      <c r="BQ454" s="50"/>
      <c r="BR454" s="50"/>
      <c r="BS454" s="50"/>
      <c r="BT454" s="50"/>
      <c r="BU454" s="50"/>
      <c r="BV454" s="50"/>
      <c r="BW454" s="50"/>
      <c r="BX454" s="51"/>
      <c r="BY454" s="50"/>
      <c r="BZ454" s="50"/>
      <c r="CA454" s="54"/>
      <c r="CB454" s="54"/>
      <c r="CC454" s="54"/>
      <c r="CD454" s="54"/>
      <c r="CE454" s="54"/>
      <c r="CF454" s="54"/>
      <c r="CG454" s="54"/>
      <c r="CH454" s="51"/>
      <c r="CI454" s="50"/>
      <c r="CJ454" s="50"/>
      <c r="CK454" s="49"/>
      <c r="CL454" s="49"/>
      <c r="CM454" s="49"/>
      <c r="CN454" s="66"/>
      <c r="CO454" s="66"/>
      <c r="CP454" s="66"/>
      <c r="CQ454" s="66"/>
      <c r="CR454" s="66"/>
      <c r="CS454" s="66"/>
      <c r="CT454" s="66"/>
      <c r="CU454" s="49"/>
      <c r="CV454" s="49"/>
      <c r="CW454" s="49"/>
      <c r="CX454" s="49"/>
      <c r="CY454" s="49"/>
      <c r="CZ454" s="49"/>
      <c r="DA454" s="49"/>
      <c r="DB454" s="49"/>
      <c r="DC454" s="56"/>
      <c r="DD454" s="57"/>
      <c r="DE454" s="57"/>
      <c r="DF454" s="57"/>
      <c r="DG454" s="57"/>
      <c r="DH454" s="57"/>
      <c r="DI454" s="57"/>
      <c r="DJ454" s="58"/>
      <c r="DK454" s="54"/>
      <c r="DL454" s="56"/>
      <c r="DM454" s="49"/>
      <c r="DN454" s="49"/>
      <c r="DO454" s="49"/>
      <c r="DP454" s="56"/>
      <c r="DQ454" s="56"/>
      <c r="DR454" s="49"/>
      <c r="DS454" s="49"/>
      <c r="DT454" s="49"/>
      <c r="DU454" s="49"/>
      <c r="DV454" s="49"/>
      <c r="DW454" s="49"/>
      <c r="DX454" s="49"/>
      <c r="DY454" s="49"/>
      <c r="DZ454" s="49"/>
      <c r="EA454" s="49"/>
      <c r="EB454" s="49"/>
      <c r="EC454" s="49"/>
      <c r="ED454" s="81"/>
      <c r="EE454" s="81"/>
      <c r="EF454" s="81"/>
      <c r="EG454" s="81"/>
      <c r="EH454" s="81"/>
      <c r="EI454" s="81"/>
      <c r="EJ454" s="81"/>
      <c r="EK454" s="81"/>
      <c r="EL454" s="81"/>
      <c r="EM454" s="81"/>
      <c r="EN454" s="81"/>
      <c r="EO454" s="81"/>
      <c r="EP454" s="81"/>
      <c r="EQ454" s="81"/>
      <c r="ER454" s="81"/>
      <c r="ES454" s="81"/>
      <c r="ET454" s="81"/>
      <c r="EU454" s="81"/>
      <c r="EV454" s="81"/>
      <c r="EW454" s="81"/>
      <c r="EX454" s="81"/>
      <c r="EY454" s="81"/>
      <c r="EZ454" s="81"/>
      <c r="FA454" s="81"/>
      <c r="FB454" s="81"/>
      <c r="FC454" s="81"/>
      <c r="FD454" s="81"/>
      <c r="FE454" s="81"/>
      <c r="FF454" s="81"/>
      <c r="FG454" s="81"/>
      <c r="FH454" s="81"/>
    </row>
    <row r="455" spans="19:164">
      <c r="S455" s="82"/>
      <c r="T455" s="83"/>
      <c r="U455" s="84"/>
      <c r="V455" s="83"/>
      <c r="W455" s="84"/>
      <c r="X455" s="83"/>
      <c r="Y455" s="84"/>
      <c r="Z455" s="85"/>
      <c r="AA455" s="85"/>
      <c r="AB455" s="85"/>
      <c r="AC455" s="8"/>
      <c r="AD455" s="18"/>
      <c r="AE455" s="18"/>
      <c r="AF455" s="18"/>
      <c r="AG455" s="18"/>
      <c r="AH455" s="18"/>
      <c r="AI455" s="18"/>
      <c r="AJ455" s="18"/>
      <c r="AK455" s="18"/>
      <c r="AL455" s="18"/>
      <c r="AM455" s="34"/>
      <c r="AN455" s="34"/>
      <c r="AO455" s="34"/>
      <c r="AP455" s="19"/>
      <c r="AQ455" s="19"/>
      <c r="AR455" s="19"/>
      <c r="AS455" s="48"/>
      <c r="BN455" s="49"/>
      <c r="BO455" s="49"/>
      <c r="BP455" s="49"/>
      <c r="BQ455" s="50"/>
      <c r="BR455" s="50"/>
      <c r="BS455" s="50"/>
      <c r="BT455" s="50"/>
      <c r="BU455" s="50"/>
      <c r="BV455" s="50"/>
      <c r="BW455" s="50"/>
      <c r="BX455" s="51"/>
      <c r="BY455" s="50"/>
      <c r="BZ455" s="50"/>
      <c r="CA455" s="54"/>
      <c r="CB455" s="54"/>
      <c r="CC455" s="54"/>
      <c r="CD455" s="54"/>
      <c r="CE455" s="54"/>
      <c r="CF455" s="54"/>
      <c r="CG455" s="54"/>
      <c r="CH455" s="51"/>
      <c r="CI455" s="50"/>
      <c r="CJ455" s="50"/>
      <c r="CK455" s="49"/>
      <c r="CL455" s="49"/>
      <c r="CM455" s="49"/>
      <c r="CN455" s="66"/>
      <c r="CO455" s="66"/>
      <c r="CP455" s="66"/>
      <c r="CQ455" s="66"/>
      <c r="CR455" s="66"/>
      <c r="CS455" s="66"/>
      <c r="CT455" s="66"/>
      <c r="CU455" s="49"/>
      <c r="CV455" s="49"/>
      <c r="CW455" s="49"/>
      <c r="CX455" s="49"/>
      <c r="CY455" s="49"/>
      <c r="CZ455" s="49"/>
      <c r="DA455" s="49"/>
      <c r="DB455" s="49"/>
      <c r="DC455" s="56"/>
      <c r="DD455" s="57"/>
      <c r="DE455" s="57"/>
      <c r="DF455" s="57"/>
      <c r="DG455" s="57"/>
      <c r="DH455" s="57"/>
      <c r="DI455" s="57"/>
      <c r="DJ455" s="58"/>
      <c r="DK455" s="54"/>
      <c r="DL455" s="56"/>
      <c r="DM455" s="49"/>
      <c r="DN455" s="49"/>
      <c r="DO455" s="49"/>
      <c r="DP455" s="56"/>
      <c r="DQ455" s="56"/>
      <c r="DR455" s="49"/>
      <c r="DS455" s="49"/>
      <c r="DT455" s="49"/>
      <c r="DU455" s="49"/>
      <c r="DV455" s="49"/>
      <c r="DW455" s="49"/>
      <c r="DX455" s="49"/>
      <c r="DY455" s="49"/>
      <c r="DZ455" s="49"/>
      <c r="EA455" s="49"/>
      <c r="EB455" s="49"/>
      <c r="EC455" s="49"/>
      <c r="ED455" s="81"/>
      <c r="EE455" s="81"/>
      <c r="EF455" s="81"/>
      <c r="EG455" s="81"/>
      <c r="EH455" s="81"/>
      <c r="EI455" s="81"/>
      <c r="EJ455" s="81"/>
      <c r="EK455" s="81"/>
      <c r="EL455" s="81"/>
      <c r="EM455" s="81"/>
      <c r="EN455" s="81"/>
      <c r="EO455" s="81"/>
      <c r="EP455" s="81"/>
      <c r="EQ455" s="81"/>
      <c r="ER455" s="81"/>
      <c r="ES455" s="81"/>
      <c r="ET455" s="81"/>
      <c r="EU455" s="81"/>
      <c r="EV455" s="81"/>
      <c r="EW455" s="81"/>
      <c r="EX455" s="81"/>
      <c r="EY455" s="81"/>
      <c r="EZ455" s="81"/>
      <c r="FA455" s="81"/>
      <c r="FB455" s="81"/>
      <c r="FC455" s="81"/>
      <c r="FD455" s="81"/>
      <c r="FE455" s="81"/>
      <c r="FF455" s="81"/>
      <c r="FG455" s="81"/>
      <c r="FH455" s="81"/>
    </row>
    <row r="456" spans="19:164">
      <c r="S456" s="82"/>
      <c r="T456" s="83"/>
      <c r="U456" s="84"/>
      <c r="V456" s="83"/>
      <c r="W456" s="84"/>
      <c r="X456" s="83"/>
      <c r="Y456" s="84"/>
      <c r="Z456" s="85"/>
      <c r="AA456" s="85"/>
      <c r="AB456" s="85"/>
      <c r="AC456" s="8"/>
      <c r="AD456" s="18"/>
      <c r="AE456" s="18"/>
      <c r="AF456" s="18"/>
      <c r="AG456" s="18"/>
      <c r="AH456" s="18"/>
      <c r="AI456" s="18"/>
      <c r="AJ456" s="18"/>
      <c r="AK456" s="18"/>
      <c r="AL456" s="18"/>
      <c r="AM456" s="34"/>
      <c r="AN456" s="34"/>
      <c r="AO456" s="34"/>
      <c r="AP456" s="19"/>
      <c r="AQ456" s="19"/>
      <c r="AR456" s="19"/>
      <c r="AS456" s="48"/>
      <c r="BN456" s="49"/>
      <c r="BO456" s="49"/>
      <c r="BP456" s="49"/>
      <c r="BQ456" s="50"/>
      <c r="BR456" s="50"/>
      <c r="BS456" s="50"/>
      <c r="BT456" s="50"/>
      <c r="BU456" s="50"/>
      <c r="BV456" s="50"/>
      <c r="BW456" s="50"/>
      <c r="BX456" s="51"/>
      <c r="BY456" s="50"/>
      <c r="BZ456" s="50"/>
      <c r="CA456" s="54"/>
      <c r="CB456" s="54"/>
      <c r="CC456" s="54"/>
      <c r="CD456" s="54"/>
      <c r="CE456" s="54"/>
      <c r="CF456" s="54"/>
      <c r="CG456" s="54"/>
      <c r="CH456" s="51"/>
      <c r="CI456" s="50"/>
      <c r="CJ456" s="50"/>
      <c r="CK456" s="49"/>
      <c r="CL456" s="49"/>
      <c r="CM456" s="49"/>
      <c r="CN456" s="66"/>
      <c r="CO456" s="66"/>
      <c r="CP456" s="66"/>
      <c r="CQ456" s="66"/>
      <c r="CR456" s="66"/>
      <c r="CS456" s="66"/>
      <c r="CT456" s="66"/>
      <c r="CU456" s="49"/>
      <c r="CV456" s="49"/>
      <c r="CW456" s="49"/>
      <c r="CX456" s="49"/>
      <c r="CY456" s="49"/>
      <c r="CZ456" s="49"/>
      <c r="DA456" s="49"/>
      <c r="DB456" s="49"/>
      <c r="DC456" s="56"/>
      <c r="DD456" s="57"/>
      <c r="DE456" s="57"/>
      <c r="DF456" s="57"/>
      <c r="DG456" s="57"/>
      <c r="DH456" s="57"/>
      <c r="DI456" s="57"/>
      <c r="DJ456" s="58"/>
      <c r="DK456" s="54"/>
      <c r="DL456" s="56"/>
      <c r="DM456" s="49"/>
      <c r="DN456" s="49"/>
      <c r="DO456" s="49"/>
      <c r="DP456" s="56"/>
      <c r="DQ456" s="56"/>
      <c r="DR456" s="49"/>
      <c r="DS456" s="49"/>
      <c r="DT456" s="49"/>
      <c r="DU456" s="49"/>
      <c r="DV456" s="49"/>
      <c r="DW456" s="49"/>
      <c r="DX456" s="49"/>
      <c r="DY456" s="49"/>
      <c r="DZ456" s="49"/>
      <c r="EA456" s="49"/>
      <c r="EB456" s="49"/>
      <c r="EC456" s="49"/>
      <c r="ED456" s="81"/>
      <c r="EE456" s="81"/>
      <c r="EF456" s="81"/>
      <c r="EG456" s="81"/>
      <c r="EH456" s="81"/>
      <c r="EI456" s="81"/>
      <c r="EJ456" s="81"/>
      <c r="EK456" s="81"/>
      <c r="EL456" s="81"/>
      <c r="EM456" s="81"/>
      <c r="EN456" s="81"/>
      <c r="EO456" s="81"/>
      <c r="EP456" s="81"/>
      <c r="EQ456" s="81"/>
      <c r="ER456" s="81"/>
      <c r="ES456" s="81"/>
      <c r="ET456" s="81"/>
      <c r="EU456" s="81"/>
      <c r="EV456" s="81"/>
      <c r="EW456" s="81"/>
      <c r="EX456" s="81"/>
      <c r="EY456" s="81"/>
      <c r="EZ456" s="81"/>
      <c r="FA456" s="81"/>
      <c r="FB456" s="81"/>
      <c r="FC456" s="81"/>
      <c r="FD456" s="81"/>
      <c r="FE456" s="81"/>
      <c r="FF456" s="81"/>
      <c r="FG456" s="81"/>
      <c r="FH456" s="81"/>
    </row>
    <row r="457" spans="19:164">
      <c r="S457" s="82"/>
      <c r="T457" s="83"/>
      <c r="U457" s="84"/>
      <c r="V457" s="83"/>
      <c r="W457" s="84"/>
      <c r="X457" s="83"/>
      <c r="Y457" s="84"/>
      <c r="Z457" s="85"/>
      <c r="AA457" s="85"/>
      <c r="AB457" s="85"/>
      <c r="AC457" s="8"/>
      <c r="AD457" s="18"/>
      <c r="AE457" s="18"/>
      <c r="AF457" s="18"/>
      <c r="AG457" s="18"/>
      <c r="AH457" s="18"/>
      <c r="AI457" s="18"/>
      <c r="AJ457" s="18"/>
      <c r="AK457" s="18"/>
      <c r="AL457" s="18"/>
      <c r="AM457" s="34"/>
      <c r="AN457" s="34"/>
      <c r="AO457" s="34"/>
      <c r="AP457" s="19"/>
      <c r="AQ457" s="19"/>
      <c r="AR457" s="19"/>
      <c r="AS457" s="48"/>
      <c r="BN457" s="49"/>
      <c r="BO457" s="49"/>
      <c r="BP457" s="49"/>
      <c r="BQ457" s="50"/>
      <c r="BR457" s="50"/>
      <c r="BS457" s="50"/>
      <c r="BT457" s="50"/>
      <c r="BU457" s="50"/>
      <c r="BV457" s="50"/>
      <c r="BW457" s="50"/>
      <c r="BX457" s="51"/>
      <c r="BY457" s="50"/>
      <c r="BZ457" s="50"/>
      <c r="CA457" s="54"/>
      <c r="CB457" s="54"/>
      <c r="CC457" s="54"/>
      <c r="CD457" s="54"/>
      <c r="CE457" s="54"/>
      <c r="CF457" s="54"/>
      <c r="CG457" s="54"/>
      <c r="CH457" s="51"/>
      <c r="CI457" s="50"/>
      <c r="CJ457" s="50"/>
      <c r="CK457" s="49"/>
      <c r="CL457" s="49"/>
      <c r="CM457" s="49"/>
      <c r="CN457" s="66"/>
      <c r="CO457" s="66"/>
      <c r="CP457" s="66"/>
      <c r="CQ457" s="66"/>
      <c r="CR457" s="66"/>
      <c r="CS457" s="66"/>
      <c r="CT457" s="66"/>
      <c r="CU457" s="49"/>
      <c r="CV457" s="49"/>
      <c r="CW457" s="49"/>
      <c r="CX457" s="49"/>
      <c r="CY457" s="49"/>
      <c r="CZ457" s="49"/>
      <c r="DA457" s="49"/>
      <c r="DB457" s="49"/>
      <c r="DC457" s="56"/>
      <c r="DD457" s="57"/>
      <c r="DE457" s="57"/>
      <c r="DF457" s="57"/>
      <c r="DG457" s="57"/>
      <c r="DH457" s="57"/>
      <c r="DI457" s="57"/>
      <c r="DJ457" s="58"/>
      <c r="DK457" s="54"/>
      <c r="DL457" s="56"/>
      <c r="DM457" s="49"/>
      <c r="DN457" s="49"/>
      <c r="DO457" s="49"/>
      <c r="DP457" s="56"/>
      <c r="DQ457" s="56"/>
      <c r="DR457" s="49"/>
      <c r="DS457" s="49"/>
      <c r="DT457" s="49"/>
      <c r="DU457" s="49"/>
      <c r="DV457" s="49"/>
      <c r="DW457" s="49"/>
      <c r="DX457" s="49"/>
      <c r="DY457" s="49"/>
      <c r="DZ457" s="49"/>
      <c r="EA457" s="49"/>
      <c r="EB457" s="49"/>
      <c r="EC457" s="49"/>
      <c r="ED457" s="81"/>
      <c r="EE457" s="81"/>
      <c r="EF457" s="81"/>
      <c r="EG457" s="81"/>
      <c r="EH457" s="81"/>
      <c r="EI457" s="81"/>
      <c r="EJ457" s="81"/>
      <c r="EK457" s="81"/>
      <c r="EL457" s="81"/>
      <c r="EM457" s="81"/>
      <c r="EN457" s="81"/>
      <c r="EO457" s="81"/>
      <c r="EP457" s="81"/>
      <c r="EQ457" s="81"/>
      <c r="ER457" s="81"/>
      <c r="ES457" s="81"/>
      <c r="ET457" s="81"/>
      <c r="EU457" s="81"/>
      <c r="EV457" s="81"/>
      <c r="EW457" s="81"/>
      <c r="EX457" s="81"/>
      <c r="EY457" s="81"/>
      <c r="EZ457" s="81"/>
      <c r="FA457" s="81"/>
      <c r="FB457" s="81"/>
      <c r="FC457" s="81"/>
      <c r="FD457" s="81"/>
      <c r="FE457" s="81"/>
      <c r="FF457" s="81"/>
      <c r="FG457" s="81"/>
      <c r="FH457" s="81"/>
    </row>
    <row r="458" spans="19:164">
      <c r="S458" s="82"/>
      <c r="T458" s="83"/>
      <c r="U458" s="84"/>
      <c r="V458" s="83"/>
      <c r="W458" s="84"/>
      <c r="X458" s="83"/>
      <c r="Y458" s="84"/>
      <c r="Z458" s="85"/>
      <c r="AA458" s="85"/>
      <c r="AB458" s="85"/>
      <c r="AC458" s="8"/>
      <c r="AD458" s="18"/>
      <c r="AE458" s="18"/>
      <c r="AF458" s="18"/>
      <c r="AG458" s="18"/>
      <c r="AH458" s="18"/>
      <c r="AI458" s="18"/>
      <c r="AJ458" s="18"/>
      <c r="AK458" s="18"/>
      <c r="AL458" s="18"/>
      <c r="AM458" s="34"/>
      <c r="AN458" s="34"/>
      <c r="AO458" s="34"/>
      <c r="AP458" s="19"/>
      <c r="AQ458" s="19"/>
      <c r="AR458" s="19"/>
      <c r="AS458" s="48"/>
      <c r="BN458" s="49"/>
      <c r="BO458" s="49"/>
      <c r="BP458" s="49"/>
      <c r="BQ458" s="50"/>
      <c r="BR458" s="50"/>
      <c r="BS458" s="50"/>
      <c r="BT458" s="50"/>
      <c r="BU458" s="50"/>
      <c r="BV458" s="50"/>
      <c r="BW458" s="50"/>
      <c r="BX458" s="51"/>
      <c r="BY458" s="50"/>
      <c r="BZ458" s="50"/>
      <c r="CA458" s="54"/>
      <c r="CB458" s="54"/>
      <c r="CC458" s="54"/>
      <c r="CD458" s="54"/>
      <c r="CE458" s="54"/>
      <c r="CF458" s="54"/>
      <c r="CG458" s="54"/>
      <c r="CH458" s="51"/>
      <c r="CI458" s="50"/>
      <c r="CJ458" s="50"/>
      <c r="CK458" s="49"/>
      <c r="CL458" s="49"/>
      <c r="CM458" s="49"/>
      <c r="CN458" s="66"/>
      <c r="CO458" s="66"/>
      <c r="CP458" s="66"/>
      <c r="CQ458" s="66"/>
      <c r="CR458" s="66"/>
      <c r="CS458" s="66"/>
      <c r="CT458" s="66"/>
      <c r="CU458" s="49"/>
      <c r="CV458" s="49"/>
      <c r="CW458" s="49"/>
      <c r="CX458" s="49"/>
      <c r="CY458" s="49"/>
      <c r="CZ458" s="49"/>
      <c r="DA458" s="49"/>
      <c r="DB458" s="49"/>
      <c r="DC458" s="56"/>
      <c r="DD458" s="57"/>
      <c r="DE458" s="57"/>
      <c r="DF458" s="57"/>
      <c r="DG458" s="57"/>
      <c r="DH458" s="57"/>
      <c r="DI458" s="57"/>
      <c r="DJ458" s="58"/>
      <c r="DK458" s="54"/>
      <c r="DL458" s="56"/>
      <c r="DM458" s="49"/>
      <c r="DN458" s="49"/>
      <c r="DO458" s="49"/>
      <c r="DP458" s="56"/>
      <c r="DQ458" s="56"/>
      <c r="DR458" s="49"/>
      <c r="DS458" s="49"/>
      <c r="DT458" s="49"/>
      <c r="DU458" s="49"/>
      <c r="DV458" s="49"/>
      <c r="DW458" s="49"/>
      <c r="DX458" s="49"/>
      <c r="DY458" s="49"/>
      <c r="DZ458" s="49"/>
      <c r="EA458" s="49"/>
      <c r="EB458" s="49"/>
      <c r="EC458" s="49"/>
      <c r="ED458" s="81"/>
      <c r="EE458" s="81"/>
      <c r="EF458" s="81"/>
      <c r="EG458" s="81"/>
      <c r="EH458" s="81"/>
      <c r="EI458" s="81"/>
      <c r="EJ458" s="81"/>
      <c r="EK458" s="81"/>
      <c r="EL458" s="81"/>
      <c r="EM458" s="81"/>
      <c r="EN458" s="81"/>
      <c r="EO458" s="81"/>
      <c r="EP458" s="81"/>
      <c r="EQ458" s="81"/>
      <c r="ER458" s="81"/>
      <c r="ES458" s="81"/>
      <c r="ET458" s="81"/>
      <c r="EU458" s="81"/>
      <c r="EV458" s="81"/>
      <c r="EW458" s="81"/>
      <c r="EX458" s="81"/>
      <c r="EY458" s="81"/>
      <c r="EZ458" s="81"/>
      <c r="FA458" s="81"/>
      <c r="FB458" s="81"/>
      <c r="FC458" s="81"/>
      <c r="FD458" s="81"/>
      <c r="FE458" s="81"/>
      <c r="FF458" s="81"/>
      <c r="FG458" s="81"/>
      <c r="FH458" s="81"/>
    </row>
    <row r="459" spans="19:164">
      <c r="S459" s="82"/>
      <c r="T459" s="83"/>
      <c r="U459" s="84"/>
      <c r="V459" s="83"/>
      <c r="W459" s="84"/>
      <c r="X459" s="83"/>
      <c r="Y459" s="84"/>
      <c r="Z459" s="85"/>
      <c r="AA459" s="85"/>
      <c r="AB459" s="85"/>
      <c r="AC459" s="8"/>
      <c r="AD459" s="18"/>
      <c r="AE459" s="18"/>
      <c r="AF459" s="18"/>
      <c r="AG459" s="18"/>
      <c r="AH459" s="18"/>
      <c r="AI459" s="18"/>
      <c r="AJ459" s="18"/>
      <c r="AK459" s="18"/>
      <c r="AL459" s="18"/>
      <c r="AM459" s="34"/>
      <c r="AN459" s="34"/>
      <c r="AO459" s="34"/>
      <c r="AP459" s="19"/>
      <c r="AQ459" s="19"/>
      <c r="AR459" s="19"/>
      <c r="AS459" s="48"/>
      <c r="BN459" s="49"/>
      <c r="BO459" s="49"/>
      <c r="BP459" s="49"/>
      <c r="BQ459" s="50"/>
      <c r="BR459" s="50"/>
      <c r="BS459" s="50"/>
      <c r="BT459" s="50"/>
      <c r="BU459" s="50"/>
      <c r="BV459" s="50"/>
      <c r="BW459" s="50"/>
      <c r="BX459" s="51"/>
      <c r="BY459" s="50"/>
      <c r="BZ459" s="50"/>
      <c r="CA459" s="54"/>
      <c r="CB459" s="54"/>
      <c r="CC459" s="54"/>
      <c r="CD459" s="54"/>
      <c r="CE459" s="54"/>
      <c r="CF459" s="54"/>
      <c r="CG459" s="54"/>
      <c r="CH459" s="51"/>
      <c r="CI459" s="50"/>
      <c r="CJ459" s="50"/>
      <c r="CK459" s="49"/>
      <c r="CL459" s="49"/>
      <c r="CM459" s="49"/>
      <c r="CN459" s="66"/>
      <c r="CO459" s="66"/>
      <c r="CP459" s="66"/>
      <c r="CQ459" s="66"/>
      <c r="CR459" s="66"/>
      <c r="CS459" s="66"/>
      <c r="CT459" s="66"/>
      <c r="CU459" s="49"/>
      <c r="CV459" s="49"/>
      <c r="CW459" s="49"/>
      <c r="CX459" s="49"/>
      <c r="CY459" s="49"/>
      <c r="CZ459" s="49"/>
      <c r="DA459" s="49"/>
      <c r="DB459" s="49"/>
      <c r="DC459" s="56"/>
      <c r="DD459" s="57"/>
      <c r="DE459" s="57"/>
      <c r="DF459" s="57"/>
      <c r="DG459" s="57"/>
      <c r="DH459" s="57"/>
      <c r="DI459" s="57"/>
      <c r="DJ459" s="58"/>
      <c r="DK459" s="54"/>
      <c r="DL459" s="56"/>
      <c r="DM459" s="49"/>
      <c r="DN459" s="49"/>
      <c r="DO459" s="49"/>
      <c r="DP459" s="56"/>
      <c r="DQ459" s="56"/>
      <c r="DR459" s="49"/>
      <c r="DS459" s="49"/>
      <c r="DT459" s="49"/>
      <c r="DU459" s="49"/>
      <c r="DV459" s="49"/>
      <c r="DW459" s="49"/>
      <c r="DX459" s="49"/>
      <c r="DY459" s="49"/>
      <c r="DZ459" s="49"/>
      <c r="EA459" s="49"/>
      <c r="EB459" s="49"/>
      <c r="EC459" s="49"/>
      <c r="ED459" s="81"/>
      <c r="EE459" s="81"/>
      <c r="EF459" s="81"/>
      <c r="EG459" s="81"/>
      <c r="EH459" s="81"/>
      <c r="EI459" s="81"/>
      <c r="EJ459" s="81"/>
      <c r="EK459" s="81"/>
      <c r="EL459" s="81"/>
      <c r="EM459" s="81"/>
      <c r="EN459" s="81"/>
      <c r="EO459" s="81"/>
      <c r="EP459" s="81"/>
      <c r="EQ459" s="81"/>
      <c r="ER459" s="81"/>
      <c r="ES459" s="81"/>
      <c r="ET459" s="81"/>
      <c r="EU459" s="81"/>
      <c r="EV459" s="81"/>
      <c r="EW459" s="81"/>
      <c r="EX459" s="81"/>
      <c r="EY459" s="81"/>
      <c r="EZ459" s="81"/>
      <c r="FA459" s="81"/>
      <c r="FB459" s="81"/>
      <c r="FC459" s="81"/>
      <c r="FD459" s="81"/>
      <c r="FE459" s="81"/>
      <c r="FF459" s="81"/>
      <c r="FG459" s="81"/>
      <c r="FH459" s="81"/>
    </row>
    <row r="460" spans="19:164">
      <c r="S460" s="82"/>
      <c r="T460" s="83"/>
      <c r="U460" s="84"/>
      <c r="V460" s="83"/>
      <c r="W460" s="84"/>
      <c r="X460" s="83"/>
      <c r="Y460" s="84"/>
      <c r="Z460" s="85"/>
      <c r="AA460" s="85"/>
      <c r="AB460" s="85"/>
      <c r="AC460" s="8"/>
      <c r="AD460" s="18"/>
      <c r="AE460" s="18"/>
      <c r="AF460" s="18"/>
      <c r="AG460" s="18"/>
      <c r="AH460" s="18"/>
      <c r="AI460" s="18"/>
      <c r="AJ460" s="18"/>
      <c r="AK460" s="18"/>
      <c r="AL460" s="18"/>
      <c r="AM460" s="34"/>
      <c r="AN460" s="34"/>
      <c r="AO460" s="34"/>
      <c r="AP460" s="19"/>
      <c r="AQ460" s="19"/>
      <c r="AR460" s="19"/>
      <c r="AS460" s="48"/>
      <c r="BN460" s="49"/>
      <c r="BO460" s="49"/>
      <c r="BP460" s="49"/>
      <c r="BQ460" s="50"/>
      <c r="BR460" s="50"/>
      <c r="BS460" s="50"/>
      <c r="BT460" s="50"/>
      <c r="BU460" s="50"/>
      <c r="BV460" s="50"/>
      <c r="BW460" s="50"/>
      <c r="BX460" s="51"/>
      <c r="BY460" s="50"/>
      <c r="BZ460" s="50"/>
      <c r="CA460" s="54"/>
      <c r="CB460" s="54"/>
      <c r="CC460" s="54"/>
      <c r="CD460" s="54"/>
      <c r="CE460" s="54"/>
      <c r="CF460" s="54"/>
      <c r="CG460" s="54"/>
      <c r="CH460" s="51"/>
      <c r="CI460" s="50"/>
      <c r="CJ460" s="50"/>
      <c r="CK460" s="49"/>
      <c r="CL460" s="49"/>
      <c r="CM460" s="49"/>
      <c r="CN460" s="66"/>
      <c r="CO460" s="66"/>
      <c r="CP460" s="66"/>
      <c r="CQ460" s="66"/>
      <c r="CR460" s="66"/>
      <c r="CS460" s="66"/>
      <c r="CT460" s="66"/>
      <c r="CU460" s="49"/>
      <c r="CV460" s="49"/>
      <c r="CW460" s="49"/>
      <c r="CX460" s="49"/>
      <c r="CY460" s="49"/>
      <c r="CZ460" s="49"/>
      <c r="DA460" s="49"/>
      <c r="DB460" s="49"/>
      <c r="DC460" s="56"/>
      <c r="DD460" s="57"/>
      <c r="DE460" s="57"/>
      <c r="DF460" s="57"/>
      <c r="DG460" s="57"/>
      <c r="DH460" s="57"/>
      <c r="DI460" s="57"/>
      <c r="DJ460" s="58"/>
      <c r="DK460" s="54"/>
      <c r="DL460" s="56"/>
      <c r="DM460" s="49"/>
      <c r="DN460" s="49"/>
      <c r="DO460" s="49"/>
      <c r="DP460" s="56"/>
      <c r="DQ460" s="56"/>
      <c r="DR460" s="49"/>
      <c r="DS460" s="49"/>
      <c r="DT460" s="49"/>
      <c r="DU460" s="49"/>
      <c r="DV460" s="49"/>
      <c r="DW460" s="49"/>
      <c r="DX460" s="49"/>
      <c r="DY460" s="49"/>
      <c r="DZ460" s="49"/>
      <c r="EA460" s="49"/>
      <c r="EB460" s="49"/>
      <c r="EC460" s="49"/>
      <c r="ED460" s="81"/>
      <c r="EE460" s="81"/>
      <c r="EF460" s="81"/>
      <c r="EG460" s="81"/>
      <c r="EH460" s="81"/>
      <c r="EI460" s="81"/>
      <c r="EJ460" s="81"/>
      <c r="EK460" s="81"/>
      <c r="EL460" s="81"/>
      <c r="EM460" s="81"/>
      <c r="EN460" s="81"/>
      <c r="EO460" s="81"/>
      <c r="EP460" s="81"/>
      <c r="EQ460" s="81"/>
      <c r="ER460" s="81"/>
      <c r="ES460" s="81"/>
      <c r="ET460" s="81"/>
      <c r="EU460" s="81"/>
      <c r="EV460" s="81"/>
      <c r="EW460" s="81"/>
      <c r="EX460" s="81"/>
      <c r="EY460" s="81"/>
      <c r="EZ460" s="81"/>
      <c r="FA460" s="81"/>
      <c r="FB460" s="81"/>
      <c r="FC460" s="81"/>
      <c r="FD460" s="81"/>
      <c r="FE460" s="81"/>
      <c r="FF460" s="81"/>
      <c r="FG460" s="81"/>
      <c r="FH460" s="81"/>
    </row>
    <row r="461" spans="19:164">
      <c r="S461" s="82"/>
      <c r="T461" s="83"/>
      <c r="U461" s="84"/>
      <c r="V461" s="83"/>
      <c r="W461" s="84"/>
      <c r="X461" s="83"/>
      <c r="Y461" s="84"/>
      <c r="Z461" s="85"/>
      <c r="AA461" s="85"/>
      <c r="AB461" s="85"/>
      <c r="AC461" s="8"/>
      <c r="AD461" s="18"/>
      <c r="AE461" s="18"/>
      <c r="AF461" s="18"/>
      <c r="AG461" s="18"/>
      <c r="AH461" s="18"/>
      <c r="AI461" s="18"/>
      <c r="AJ461" s="18"/>
      <c r="AK461" s="18"/>
      <c r="AL461" s="18"/>
      <c r="AM461" s="34"/>
      <c r="AN461" s="34"/>
      <c r="AO461" s="34"/>
      <c r="AP461" s="19"/>
      <c r="AQ461" s="19"/>
      <c r="AR461" s="19"/>
      <c r="AS461" s="48"/>
      <c r="BN461" s="49"/>
      <c r="BO461" s="49"/>
      <c r="BP461" s="49"/>
      <c r="BQ461" s="50"/>
      <c r="BR461" s="50"/>
      <c r="BS461" s="50"/>
      <c r="BT461" s="50"/>
      <c r="BU461" s="50"/>
      <c r="BV461" s="50"/>
      <c r="BW461" s="50"/>
      <c r="BX461" s="51"/>
      <c r="BY461" s="50"/>
      <c r="BZ461" s="50"/>
      <c r="CA461" s="54"/>
      <c r="CB461" s="54"/>
      <c r="CC461" s="54"/>
      <c r="CD461" s="54"/>
      <c r="CE461" s="54"/>
      <c r="CF461" s="54"/>
      <c r="CG461" s="54"/>
      <c r="CH461" s="51"/>
      <c r="CI461" s="50"/>
      <c r="CJ461" s="50"/>
      <c r="CK461" s="49"/>
      <c r="CL461" s="49"/>
      <c r="CM461" s="49"/>
      <c r="CN461" s="66"/>
      <c r="CO461" s="66"/>
      <c r="CP461" s="66"/>
      <c r="CQ461" s="66"/>
      <c r="CR461" s="66"/>
      <c r="CS461" s="66"/>
      <c r="CT461" s="66"/>
      <c r="CU461" s="49"/>
      <c r="CV461" s="49"/>
      <c r="CW461" s="49"/>
      <c r="CX461" s="49"/>
      <c r="CY461" s="49"/>
      <c r="CZ461" s="49"/>
      <c r="DA461" s="49"/>
      <c r="DB461" s="49"/>
      <c r="DC461" s="56"/>
      <c r="DD461" s="57"/>
      <c r="DE461" s="57"/>
      <c r="DF461" s="57"/>
      <c r="DG461" s="57"/>
      <c r="DH461" s="57"/>
      <c r="DI461" s="57"/>
      <c r="DJ461" s="58"/>
      <c r="DK461" s="54"/>
      <c r="DL461" s="56"/>
      <c r="DM461" s="49"/>
      <c r="DN461" s="49"/>
      <c r="DO461" s="49"/>
      <c r="DP461" s="56"/>
      <c r="DQ461" s="56"/>
      <c r="DR461" s="49"/>
      <c r="DS461" s="49"/>
      <c r="DT461" s="49"/>
      <c r="DU461" s="49"/>
      <c r="DV461" s="49"/>
      <c r="DW461" s="49"/>
      <c r="DX461" s="49"/>
      <c r="DY461" s="49"/>
      <c r="DZ461" s="49"/>
      <c r="EA461" s="49"/>
      <c r="EB461" s="49"/>
      <c r="EC461" s="49"/>
      <c r="ED461" s="81"/>
      <c r="EE461" s="81"/>
      <c r="EF461" s="81"/>
      <c r="EG461" s="81"/>
      <c r="EH461" s="81"/>
      <c r="EI461" s="81"/>
      <c r="EJ461" s="81"/>
      <c r="EK461" s="81"/>
      <c r="EL461" s="81"/>
      <c r="EM461" s="81"/>
      <c r="EN461" s="81"/>
      <c r="EO461" s="81"/>
      <c r="EP461" s="81"/>
      <c r="EQ461" s="81"/>
      <c r="ER461" s="81"/>
      <c r="ES461" s="81"/>
      <c r="ET461" s="81"/>
      <c r="EU461" s="81"/>
      <c r="EV461" s="81"/>
      <c r="EW461" s="81"/>
      <c r="EX461" s="81"/>
      <c r="EY461" s="81"/>
      <c r="EZ461" s="81"/>
      <c r="FA461" s="81"/>
      <c r="FB461" s="81"/>
      <c r="FC461" s="81"/>
      <c r="FD461" s="81"/>
      <c r="FE461" s="81"/>
      <c r="FF461" s="81"/>
      <c r="FG461" s="81"/>
      <c r="FH461" s="81"/>
    </row>
    <row r="462" spans="19:164">
      <c r="S462" s="82"/>
      <c r="T462" s="83"/>
      <c r="U462" s="84"/>
      <c r="V462" s="83"/>
      <c r="W462" s="84"/>
      <c r="X462" s="83"/>
      <c r="Y462" s="84"/>
      <c r="Z462" s="85"/>
      <c r="AA462" s="85"/>
      <c r="AB462" s="85"/>
      <c r="AC462" s="8"/>
      <c r="AD462" s="18"/>
      <c r="AE462" s="18"/>
      <c r="AF462" s="18"/>
      <c r="AG462" s="18"/>
      <c r="AH462" s="18"/>
      <c r="AI462" s="18"/>
      <c r="AJ462" s="18"/>
      <c r="AK462" s="18"/>
      <c r="AL462" s="18"/>
      <c r="AM462" s="34"/>
      <c r="AN462" s="34"/>
      <c r="AO462" s="34"/>
      <c r="AP462" s="19"/>
      <c r="AQ462" s="19"/>
      <c r="AR462" s="19"/>
      <c r="AS462" s="48"/>
      <c r="BN462" s="49"/>
      <c r="BO462" s="49"/>
      <c r="BP462" s="49"/>
      <c r="BQ462" s="50"/>
      <c r="BR462" s="50"/>
      <c r="BS462" s="50"/>
      <c r="BT462" s="50"/>
      <c r="BU462" s="50"/>
      <c r="BV462" s="50"/>
      <c r="BW462" s="50"/>
      <c r="BX462" s="51"/>
      <c r="BY462" s="50"/>
      <c r="BZ462" s="50"/>
      <c r="CA462" s="54"/>
      <c r="CB462" s="54"/>
      <c r="CC462" s="54"/>
      <c r="CD462" s="54"/>
      <c r="CE462" s="54"/>
      <c r="CF462" s="54"/>
      <c r="CG462" s="54"/>
      <c r="CH462" s="51"/>
      <c r="CI462" s="50"/>
      <c r="CJ462" s="50"/>
      <c r="CK462" s="49"/>
      <c r="CL462" s="49"/>
      <c r="CM462" s="49"/>
      <c r="CN462" s="66"/>
      <c r="CO462" s="66"/>
      <c r="CP462" s="66"/>
      <c r="CQ462" s="66"/>
      <c r="CR462" s="66"/>
      <c r="CS462" s="66"/>
      <c r="CT462" s="66"/>
      <c r="CU462" s="49"/>
      <c r="CV462" s="49"/>
      <c r="CW462" s="49"/>
      <c r="CX462" s="49"/>
      <c r="CY462" s="49"/>
      <c r="CZ462" s="49"/>
      <c r="DA462" s="49"/>
      <c r="DB462" s="49"/>
      <c r="DC462" s="56"/>
      <c r="DD462" s="57"/>
      <c r="DE462" s="57"/>
      <c r="DF462" s="57"/>
      <c r="DG462" s="57"/>
      <c r="DH462" s="57"/>
      <c r="DI462" s="57"/>
      <c r="DJ462" s="58"/>
      <c r="DK462" s="54"/>
      <c r="DL462" s="56"/>
      <c r="DM462" s="49"/>
      <c r="DN462" s="49"/>
      <c r="DO462" s="49"/>
      <c r="DP462" s="56"/>
      <c r="DQ462" s="56"/>
      <c r="DR462" s="49"/>
      <c r="DS462" s="49"/>
      <c r="DT462" s="49"/>
      <c r="DU462" s="49"/>
      <c r="DV462" s="49"/>
      <c r="DW462" s="49"/>
      <c r="DX462" s="49"/>
      <c r="DY462" s="49"/>
      <c r="DZ462" s="49"/>
      <c r="EA462" s="49"/>
      <c r="EB462" s="49"/>
      <c r="EC462" s="49"/>
      <c r="ED462" s="81"/>
      <c r="EE462" s="81"/>
      <c r="EF462" s="81"/>
      <c r="EG462" s="81"/>
      <c r="EH462" s="81"/>
      <c r="EI462" s="81"/>
      <c r="EJ462" s="81"/>
      <c r="EK462" s="81"/>
      <c r="EL462" s="81"/>
      <c r="EM462" s="81"/>
      <c r="EN462" s="81"/>
      <c r="EO462" s="81"/>
      <c r="EP462" s="81"/>
      <c r="EQ462" s="81"/>
      <c r="ER462" s="81"/>
      <c r="ES462" s="81"/>
      <c r="ET462" s="81"/>
      <c r="EU462" s="81"/>
      <c r="EV462" s="81"/>
      <c r="EW462" s="81"/>
      <c r="EX462" s="81"/>
      <c r="EY462" s="81"/>
      <c r="EZ462" s="81"/>
      <c r="FA462" s="81"/>
      <c r="FB462" s="81"/>
      <c r="FC462" s="81"/>
      <c r="FD462" s="81"/>
      <c r="FE462" s="81"/>
      <c r="FF462" s="81"/>
      <c r="FG462" s="81"/>
      <c r="FH462" s="81"/>
    </row>
    <row r="463" spans="19:164">
      <c r="S463" s="82"/>
      <c r="T463" s="83"/>
      <c r="U463" s="84"/>
      <c r="V463" s="83"/>
      <c r="W463" s="84"/>
      <c r="X463" s="83"/>
      <c r="Y463" s="84"/>
      <c r="Z463" s="85"/>
      <c r="AA463" s="85"/>
      <c r="AB463" s="85"/>
      <c r="AC463" s="8"/>
      <c r="AD463" s="18"/>
      <c r="AE463" s="18"/>
      <c r="AF463" s="18"/>
      <c r="AG463" s="18"/>
      <c r="AH463" s="18"/>
      <c r="AI463" s="18"/>
      <c r="AJ463" s="18"/>
      <c r="AK463" s="18"/>
      <c r="AL463" s="18"/>
      <c r="AM463" s="34"/>
      <c r="AN463" s="34"/>
      <c r="AO463" s="34"/>
      <c r="AP463" s="19"/>
      <c r="AQ463" s="19"/>
      <c r="AR463" s="19"/>
      <c r="AS463" s="48"/>
      <c r="BN463" s="49"/>
      <c r="BO463" s="49"/>
      <c r="BP463" s="49"/>
      <c r="BQ463" s="50"/>
      <c r="BR463" s="50"/>
      <c r="BS463" s="50"/>
      <c r="BT463" s="50"/>
      <c r="BU463" s="50"/>
      <c r="BV463" s="50"/>
      <c r="BW463" s="50"/>
      <c r="BX463" s="51"/>
      <c r="BY463" s="50"/>
      <c r="BZ463" s="50"/>
      <c r="CA463" s="54"/>
      <c r="CB463" s="54"/>
      <c r="CC463" s="54"/>
      <c r="CD463" s="54"/>
      <c r="CE463" s="54"/>
      <c r="CF463" s="54"/>
      <c r="CG463" s="54"/>
      <c r="CH463" s="51"/>
      <c r="CI463" s="50"/>
      <c r="CJ463" s="50"/>
      <c r="CK463" s="49"/>
      <c r="CL463" s="49"/>
      <c r="CM463" s="49"/>
      <c r="CN463" s="66"/>
      <c r="CO463" s="66"/>
      <c r="CP463" s="66"/>
      <c r="CQ463" s="66"/>
      <c r="CR463" s="66"/>
      <c r="CS463" s="66"/>
      <c r="CT463" s="66"/>
      <c r="CU463" s="49"/>
      <c r="CV463" s="49"/>
      <c r="CW463" s="49"/>
      <c r="CX463" s="49"/>
      <c r="CY463" s="49"/>
      <c r="CZ463" s="49"/>
      <c r="DA463" s="49"/>
      <c r="DB463" s="49"/>
      <c r="DC463" s="56"/>
      <c r="DD463" s="57"/>
      <c r="DE463" s="57"/>
      <c r="DF463" s="57"/>
      <c r="DG463" s="57"/>
      <c r="DH463" s="57"/>
      <c r="DI463" s="57"/>
      <c r="DJ463" s="58"/>
      <c r="DK463" s="54"/>
      <c r="DL463" s="56"/>
      <c r="DM463" s="49"/>
      <c r="DN463" s="49"/>
      <c r="DO463" s="49"/>
      <c r="DP463" s="56"/>
      <c r="DQ463" s="56"/>
      <c r="DR463" s="49"/>
      <c r="DS463" s="49"/>
      <c r="DT463" s="49"/>
      <c r="DU463" s="49"/>
      <c r="DV463" s="49"/>
      <c r="DW463" s="49"/>
      <c r="DX463" s="49"/>
      <c r="DY463" s="49"/>
      <c r="DZ463" s="49"/>
      <c r="EA463" s="49"/>
      <c r="EB463" s="49"/>
      <c r="EC463" s="49"/>
      <c r="ED463" s="81"/>
      <c r="EE463" s="81"/>
      <c r="EF463" s="81"/>
      <c r="EG463" s="81"/>
      <c r="EH463" s="81"/>
      <c r="EI463" s="81"/>
      <c r="EJ463" s="81"/>
      <c r="EK463" s="81"/>
      <c r="EL463" s="81"/>
      <c r="EM463" s="81"/>
      <c r="EN463" s="81"/>
      <c r="EO463" s="81"/>
      <c r="EP463" s="81"/>
      <c r="EQ463" s="81"/>
      <c r="ER463" s="81"/>
      <c r="ES463" s="81"/>
      <c r="ET463" s="81"/>
      <c r="EU463" s="81"/>
      <c r="EV463" s="81"/>
      <c r="EW463" s="81"/>
      <c r="EX463" s="81"/>
      <c r="EY463" s="81"/>
      <c r="EZ463" s="81"/>
      <c r="FA463" s="81"/>
      <c r="FB463" s="81"/>
      <c r="FC463" s="81"/>
      <c r="FD463" s="81"/>
      <c r="FE463" s="81"/>
      <c r="FF463" s="81"/>
      <c r="FG463" s="81"/>
      <c r="FH463" s="81"/>
    </row>
    <row r="464" spans="19:164">
      <c r="S464" s="82"/>
      <c r="T464" s="83"/>
      <c r="U464" s="84"/>
      <c r="V464" s="83"/>
      <c r="W464" s="84"/>
      <c r="X464" s="83"/>
      <c r="Y464" s="84"/>
      <c r="Z464" s="85"/>
      <c r="AA464" s="85"/>
      <c r="AB464" s="85"/>
      <c r="AC464" s="8"/>
      <c r="AD464" s="18"/>
      <c r="AE464" s="18"/>
      <c r="AF464" s="18"/>
      <c r="AG464" s="18"/>
      <c r="AH464" s="18"/>
      <c r="AI464" s="18"/>
      <c r="AJ464" s="18"/>
      <c r="AK464" s="18"/>
      <c r="AL464" s="18"/>
      <c r="AM464" s="34"/>
      <c r="AN464" s="34"/>
      <c r="AO464" s="34"/>
      <c r="AP464" s="19"/>
      <c r="AQ464" s="19"/>
      <c r="AR464" s="19"/>
      <c r="AS464" s="48"/>
      <c r="BN464" s="49"/>
      <c r="BO464" s="49"/>
      <c r="BP464" s="49"/>
      <c r="BQ464" s="50"/>
      <c r="BR464" s="50"/>
      <c r="BS464" s="50"/>
      <c r="BT464" s="50"/>
      <c r="BU464" s="50"/>
      <c r="BV464" s="50"/>
      <c r="BW464" s="50"/>
      <c r="BX464" s="51"/>
      <c r="BY464" s="50"/>
      <c r="BZ464" s="50"/>
      <c r="CA464" s="54"/>
      <c r="CB464" s="54"/>
      <c r="CC464" s="54"/>
      <c r="CD464" s="54"/>
      <c r="CE464" s="54"/>
      <c r="CF464" s="54"/>
      <c r="CG464" s="54"/>
      <c r="CH464" s="51"/>
      <c r="CI464" s="50"/>
      <c r="CJ464" s="50"/>
      <c r="CK464" s="49"/>
      <c r="CL464" s="49"/>
      <c r="CM464" s="49"/>
      <c r="CN464" s="66"/>
      <c r="CO464" s="66"/>
      <c r="CP464" s="66"/>
      <c r="CQ464" s="66"/>
      <c r="CR464" s="66"/>
      <c r="CS464" s="66"/>
      <c r="CT464" s="66"/>
      <c r="CU464" s="49"/>
      <c r="CV464" s="49"/>
      <c r="CW464" s="49"/>
      <c r="CX464" s="49"/>
      <c r="CY464" s="49"/>
      <c r="CZ464" s="49"/>
      <c r="DA464" s="49"/>
      <c r="DB464" s="49"/>
      <c r="DC464" s="56"/>
      <c r="DD464" s="57"/>
      <c r="DE464" s="57"/>
      <c r="DF464" s="57"/>
      <c r="DG464" s="57"/>
      <c r="DH464" s="57"/>
      <c r="DI464" s="57"/>
      <c r="DJ464" s="58"/>
      <c r="DK464" s="54"/>
      <c r="DL464" s="56"/>
      <c r="DM464" s="49"/>
      <c r="DN464" s="49"/>
      <c r="DO464" s="49"/>
      <c r="DP464" s="56"/>
      <c r="DQ464" s="56"/>
      <c r="DR464" s="49"/>
      <c r="DS464" s="49"/>
      <c r="DT464" s="49"/>
      <c r="DU464" s="49"/>
      <c r="DV464" s="49"/>
      <c r="DW464" s="49"/>
      <c r="DX464" s="49"/>
      <c r="DY464" s="49"/>
      <c r="DZ464" s="49"/>
      <c r="EA464" s="49"/>
      <c r="EB464" s="49"/>
      <c r="EC464" s="49"/>
      <c r="ED464" s="81"/>
      <c r="EE464" s="81"/>
      <c r="EF464" s="81"/>
      <c r="EG464" s="81"/>
      <c r="EH464" s="81"/>
      <c r="EI464" s="81"/>
      <c r="EJ464" s="81"/>
      <c r="EK464" s="81"/>
      <c r="EL464" s="81"/>
      <c r="EM464" s="81"/>
      <c r="EN464" s="81"/>
      <c r="EO464" s="81"/>
      <c r="EP464" s="81"/>
      <c r="EQ464" s="81"/>
      <c r="ER464" s="81"/>
      <c r="ES464" s="81"/>
      <c r="ET464" s="81"/>
      <c r="EU464" s="81"/>
      <c r="EV464" s="81"/>
      <c r="EW464" s="81"/>
      <c r="EX464" s="81"/>
      <c r="EY464" s="81"/>
      <c r="EZ464" s="81"/>
      <c r="FA464" s="81"/>
      <c r="FB464" s="81"/>
      <c r="FC464" s="81"/>
      <c r="FD464" s="81"/>
      <c r="FE464" s="81"/>
      <c r="FF464" s="81"/>
      <c r="FG464" s="81"/>
      <c r="FH464" s="81"/>
    </row>
    <row r="465" spans="19:164">
      <c r="S465" s="82"/>
      <c r="T465" s="83"/>
      <c r="U465" s="84"/>
      <c r="V465" s="83"/>
      <c r="W465" s="84"/>
      <c r="X465" s="83"/>
      <c r="Y465" s="84"/>
      <c r="Z465" s="85"/>
      <c r="AA465" s="85"/>
      <c r="AB465" s="85"/>
      <c r="AC465" s="8"/>
      <c r="AD465" s="18"/>
      <c r="AE465" s="18"/>
      <c r="AF465" s="18"/>
      <c r="AG465" s="18"/>
      <c r="AH465" s="18"/>
      <c r="AI465" s="18"/>
      <c r="AJ465" s="18"/>
      <c r="AK465" s="18"/>
      <c r="AL465" s="18"/>
      <c r="AM465" s="34"/>
      <c r="AN465" s="34"/>
      <c r="AO465" s="34"/>
      <c r="AP465" s="19"/>
      <c r="AQ465" s="19"/>
      <c r="AR465" s="19"/>
      <c r="AS465" s="48"/>
      <c r="BN465" s="49"/>
      <c r="BO465" s="49"/>
      <c r="BP465" s="49"/>
      <c r="BQ465" s="50"/>
      <c r="BR465" s="50"/>
      <c r="BS465" s="50"/>
      <c r="BT465" s="50"/>
      <c r="BU465" s="50"/>
      <c r="BV465" s="50"/>
      <c r="BW465" s="50"/>
      <c r="BX465" s="51"/>
      <c r="BY465" s="50"/>
      <c r="BZ465" s="50"/>
      <c r="CA465" s="54"/>
      <c r="CB465" s="54"/>
      <c r="CC465" s="54"/>
      <c r="CD465" s="54"/>
      <c r="CE465" s="54"/>
      <c r="CF465" s="54"/>
      <c r="CG465" s="54"/>
      <c r="CH465" s="51"/>
      <c r="CI465" s="50"/>
      <c r="CJ465" s="50"/>
      <c r="CK465" s="49"/>
      <c r="CL465" s="49"/>
      <c r="CM465" s="49"/>
      <c r="CN465" s="66"/>
      <c r="CO465" s="66"/>
      <c r="CP465" s="66"/>
      <c r="CQ465" s="66"/>
      <c r="CR465" s="66"/>
      <c r="CS465" s="66"/>
      <c r="CT465" s="66"/>
      <c r="CU465" s="49"/>
      <c r="CV465" s="49"/>
      <c r="CW465" s="49"/>
      <c r="CX465" s="49"/>
      <c r="CY465" s="49"/>
      <c r="CZ465" s="49"/>
      <c r="DA465" s="49"/>
      <c r="DB465" s="49"/>
      <c r="DC465" s="56"/>
      <c r="DD465" s="57"/>
      <c r="DE465" s="57"/>
      <c r="DF465" s="57"/>
      <c r="DG465" s="57"/>
      <c r="DH465" s="57"/>
      <c r="DI465" s="57"/>
      <c r="DJ465" s="58"/>
      <c r="DK465" s="54"/>
      <c r="DL465" s="56"/>
      <c r="DM465" s="49"/>
      <c r="DN465" s="49"/>
      <c r="DO465" s="49"/>
      <c r="DP465" s="56"/>
      <c r="DQ465" s="56"/>
      <c r="DR465" s="49"/>
      <c r="DS465" s="49"/>
      <c r="DT465" s="49"/>
      <c r="DU465" s="49"/>
      <c r="DV465" s="49"/>
      <c r="DW465" s="49"/>
      <c r="DX465" s="49"/>
      <c r="DY465" s="49"/>
      <c r="DZ465" s="49"/>
      <c r="EA465" s="49"/>
      <c r="EB465" s="49"/>
      <c r="EC465" s="49"/>
      <c r="ED465" s="81"/>
      <c r="EE465" s="81"/>
      <c r="EF465" s="81"/>
      <c r="EG465" s="81"/>
      <c r="EH465" s="81"/>
      <c r="EI465" s="81"/>
      <c r="EJ465" s="81"/>
      <c r="EK465" s="81"/>
      <c r="EL465" s="81"/>
      <c r="EM465" s="81"/>
      <c r="EN465" s="81"/>
      <c r="EO465" s="81"/>
      <c r="EP465" s="81"/>
      <c r="EQ465" s="81"/>
      <c r="ER465" s="81"/>
      <c r="ES465" s="81"/>
      <c r="ET465" s="81"/>
      <c r="EU465" s="81"/>
      <c r="EV465" s="81"/>
      <c r="EW465" s="81"/>
      <c r="EX465" s="81"/>
      <c r="EY465" s="81"/>
      <c r="EZ465" s="81"/>
      <c r="FA465" s="81"/>
      <c r="FB465" s="81"/>
      <c r="FC465" s="81"/>
      <c r="FD465" s="81"/>
      <c r="FE465" s="81"/>
      <c r="FF465" s="81"/>
      <c r="FG465" s="81"/>
      <c r="FH465" s="81"/>
    </row>
    <row r="466" spans="19:164">
      <c r="S466" s="82"/>
      <c r="T466" s="83"/>
      <c r="U466" s="84"/>
      <c r="V466" s="83"/>
      <c r="W466" s="84"/>
      <c r="X466" s="83"/>
      <c r="Y466" s="84"/>
      <c r="Z466" s="85"/>
      <c r="AA466" s="85"/>
      <c r="AB466" s="85"/>
      <c r="AC466" s="8"/>
      <c r="AD466" s="18"/>
      <c r="AE466" s="18"/>
      <c r="AF466" s="18"/>
      <c r="AG466" s="18"/>
      <c r="AH466" s="18"/>
      <c r="AI466" s="18"/>
      <c r="AJ466" s="18"/>
      <c r="AK466" s="18"/>
      <c r="AL466" s="18"/>
      <c r="AM466" s="34"/>
      <c r="AN466" s="34"/>
      <c r="AO466" s="34"/>
      <c r="AP466" s="19"/>
      <c r="AQ466" s="19"/>
      <c r="AR466" s="19"/>
      <c r="AS466" s="48"/>
      <c r="BN466" s="49"/>
      <c r="BO466" s="49"/>
      <c r="BP466" s="49"/>
      <c r="BQ466" s="50"/>
      <c r="BR466" s="50"/>
      <c r="BS466" s="50"/>
      <c r="BT466" s="50"/>
      <c r="BU466" s="50"/>
      <c r="BV466" s="50"/>
      <c r="BW466" s="50"/>
      <c r="BX466" s="51"/>
      <c r="BY466" s="50"/>
      <c r="BZ466" s="50"/>
      <c r="CA466" s="54"/>
      <c r="CB466" s="54"/>
      <c r="CC466" s="54"/>
      <c r="CD466" s="54"/>
      <c r="CE466" s="54"/>
      <c r="CF466" s="54"/>
      <c r="CG466" s="54"/>
      <c r="CH466" s="51"/>
      <c r="CI466" s="50"/>
      <c r="CJ466" s="50"/>
      <c r="CK466" s="49"/>
      <c r="CL466" s="49"/>
      <c r="CM466" s="49"/>
      <c r="CN466" s="66"/>
      <c r="CO466" s="66"/>
      <c r="CP466" s="66"/>
      <c r="CQ466" s="66"/>
      <c r="CR466" s="66"/>
      <c r="CS466" s="66"/>
      <c r="CT466" s="66"/>
      <c r="CU466" s="49"/>
      <c r="CV466" s="49"/>
      <c r="CW466" s="49"/>
      <c r="CX466" s="49"/>
      <c r="CY466" s="49"/>
      <c r="CZ466" s="49"/>
      <c r="DA466" s="49"/>
      <c r="DB466" s="49"/>
      <c r="DC466" s="56"/>
      <c r="DD466" s="57"/>
      <c r="DE466" s="57"/>
      <c r="DF466" s="57"/>
      <c r="DG466" s="57"/>
      <c r="DH466" s="57"/>
      <c r="DI466" s="57"/>
      <c r="DJ466" s="58"/>
      <c r="DK466" s="54"/>
      <c r="DL466" s="56"/>
      <c r="DM466" s="49"/>
      <c r="DN466" s="49"/>
      <c r="DO466" s="49"/>
      <c r="DP466" s="56"/>
      <c r="DQ466" s="56"/>
      <c r="DR466" s="49"/>
      <c r="DS466" s="49"/>
      <c r="DT466" s="49"/>
      <c r="DU466" s="49"/>
      <c r="DV466" s="49"/>
      <c r="DW466" s="49"/>
      <c r="DX466" s="49"/>
      <c r="DY466" s="49"/>
      <c r="DZ466" s="49"/>
      <c r="EA466" s="49"/>
      <c r="EB466" s="49"/>
      <c r="EC466" s="49"/>
      <c r="ED466" s="81"/>
      <c r="EE466" s="81"/>
      <c r="EF466" s="81"/>
      <c r="EG466" s="81"/>
      <c r="EH466" s="81"/>
      <c r="EI466" s="81"/>
      <c r="EJ466" s="81"/>
      <c r="EK466" s="81"/>
      <c r="EL466" s="81"/>
      <c r="EM466" s="81"/>
      <c r="EN466" s="81"/>
      <c r="EO466" s="81"/>
      <c r="EP466" s="81"/>
      <c r="EQ466" s="81"/>
      <c r="ER466" s="81"/>
      <c r="ES466" s="81"/>
      <c r="ET466" s="81"/>
      <c r="EU466" s="81"/>
      <c r="EV466" s="81"/>
      <c r="EW466" s="81"/>
      <c r="EX466" s="81"/>
      <c r="EY466" s="81"/>
      <c r="EZ466" s="81"/>
      <c r="FA466" s="81"/>
      <c r="FB466" s="81"/>
      <c r="FC466" s="81"/>
      <c r="FD466" s="81"/>
      <c r="FE466" s="81"/>
      <c r="FF466" s="81"/>
      <c r="FG466" s="81"/>
      <c r="FH466" s="81"/>
    </row>
    <row r="467" spans="19:164">
      <c r="S467" s="82"/>
      <c r="T467" s="83"/>
      <c r="U467" s="84"/>
      <c r="V467" s="83"/>
      <c r="W467" s="84"/>
      <c r="X467" s="83"/>
      <c r="Y467" s="84"/>
      <c r="Z467" s="85"/>
      <c r="AA467" s="85"/>
      <c r="AB467" s="85"/>
      <c r="AC467" s="8"/>
      <c r="AD467" s="18"/>
      <c r="AE467" s="18"/>
      <c r="AF467" s="18"/>
      <c r="AG467" s="18"/>
      <c r="AH467" s="18"/>
      <c r="AI467" s="18"/>
      <c r="AJ467" s="18"/>
      <c r="AK467" s="18"/>
      <c r="AL467" s="18"/>
      <c r="AM467" s="34"/>
      <c r="AN467" s="34"/>
      <c r="AO467" s="34"/>
      <c r="AP467" s="19"/>
      <c r="AQ467" s="19"/>
      <c r="AR467" s="19"/>
      <c r="AS467" s="48"/>
      <c r="BN467" s="49"/>
      <c r="BO467" s="49"/>
      <c r="BP467" s="49"/>
      <c r="BQ467" s="50"/>
      <c r="BR467" s="50"/>
      <c r="BS467" s="50"/>
      <c r="BT467" s="50"/>
      <c r="BU467" s="50"/>
      <c r="BV467" s="50"/>
      <c r="BW467" s="50"/>
      <c r="BX467" s="51"/>
      <c r="BY467" s="50"/>
      <c r="BZ467" s="50"/>
      <c r="CA467" s="54"/>
      <c r="CB467" s="54"/>
      <c r="CC467" s="54"/>
      <c r="CD467" s="54"/>
      <c r="CE467" s="54"/>
      <c r="CF467" s="54"/>
      <c r="CG467" s="54"/>
      <c r="CH467" s="51"/>
      <c r="CI467" s="50"/>
      <c r="CJ467" s="50"/>
      <c r="CK467" s="49"/>
      <c r="CL467" s="49"/>
      <c r="CM467" s="49"/>
      <c r="CN467" s="66"/>
      <c r="CO467" s="66"/>
      <c r="CP467" s="66"/>
      <c r="CQ467" s="66"/>
      <c r="CR467" s="66"/>
      <c r="CS467" s="66"/>
      <c r="CT467" s="66"/>
      <c r="CU467" s="49"/>
      <c r="CV467" s="49"/>
      <c r="CW467" s="49"/>
      <c r="CX467" s="49"/>
      <c r="CY467" s="49"/>
      <c r="CZ467" s="49"/>
      <c r="DA467" s="49"/>
      <c r="DB467" s="49"/>
      <c r="DC467" s="56"/>
      <c r="DD467" s="57"/>
      <c r="DE467" s="57"/>
      <c r="DF467" s="57"/>
      <c r="DG467" s="57"/>
      <c r="DH467" s="57"/>
      <c r="DI467" s="57"/>
      <c r="DJ467" s="58"/>
      <c r="DK467" s="54"/>
      <c r="DL467" s="56"/>
      <c r="DM467" s="49"/>
      <c r="DN467" s="49"/>
      <c r="DO467" s="49"/>
      <c r="DP467" s="56"/>
      <c r="DQ467" s="56"/>
      <c r="DR467" s="49"/>
      <c r="DS467" s="49"/>
      <c r="DT467" s="49"/>
      <c r="DU467" s="49"/>
      <c r="DV467" s="49"/>
      <c r="DW467" s="49"/>
      <c r="DX467" s="49"/>
      <c r="DY467" s="49"/>
      <c r="DZ467" s="49"/>
      <c r="EA467" s="49"/>
      <c r="EB467" s="49"/>
      <c r="EC467" s="49"/>
      <c r="ED467" s="81"/>
      <c r="EE467" s="81"/>
      <c r="EF467" s="81"/>
      <c r="EG467" s="81"/>
      <c r="EH467" s="81"/>
      <c r="EI467" s="81"/>
      <c r="EJ467" s="81"/>
      <c r="EK467" s="81"/>
      <c r="EL467" s="81"/>
      <c r="EM467" s="81"/>
      <c r="EN467" s="81"/>
      <c r="EO467" s="81"/>
      <c r="EP467" s="81"/>
      <c r="EQ467" s="81"/>
      <c r="ER467" s="81"/>
      <c r="ES467" s="81"/>
      <c r="ET467" s="81"/>
      <c r="EU467" s="81"/>
      <c r="EV467" s="81"/>
      <c r="EW467" s="81"/>
      <c r="EX467" s="81"/>
      <c r="EY467" s="81"/>
      <c r="EZ467" s="81"/>
      <c r="FA467" s="81"/>
      <c r="FB467" s="81"/>
      <c r="FC467" s="81"/>
      <c r="FD467" s="81"/>
      <c r="FE467" s="81"/>
      <c r="FF467" s="81"/>
      <c r="FG467" s="81"/>
      <c r="FH467" s="81"/>
    </row>
    <row r="468" spans="19:164">
      <c r="S468" s="82"/>
      <c r="T468" s="83"/>
      <c r="U468" s="84"/>
      <c r="V468" s="83"/>
      <c r="W468" s="84"/>
      <c r="X468" s="83"/>
      <c r="Y468" s="84"/>
      <c r="Z468" s="85"/>
      <c r="AA468" s="85"/>
      <c r="AB468" s="85"/>
      <c r="AC468" s="8"/>
      <c r="AD468" s="18"/>
      <c r="AE468" s="18"/>
      <c r="AF468" s="18"/>
      <c r="AG468" s="18"/>
      <c r="AH468" s="18"/>
      <c r="AI468" s="18"/>
      <c r="AJ468" s="18"/>
      <c r="AK468" s="18"/>
      <c r="AL468" s="18"/>
      <c r="AM468" s="34"/>
      <c r="AN468" s="34"/>
      <c r="AO468" s="34"/>
      <c r="AP468" s="19"/>
      <c r="AQ468" s="19"/>
      <c r="AR468" s="19"/>
      <c r="AS468" s="48"/>
      <c r="BN468" s="49"/>
      <c r="BO468" s="49"/>
      <c r="BP468" s="49"/>
      <c r="BQ468" s="50"/>
      <c r="BR468" s="50"/>
      <c r="BS468" s="50"/>
      <c r="BT468" s="50"/>
      <c r="BU468" s="50"/>
      <c r="BV468" s="50"/>
      <c r="BW468" s="50"/>
      <c r="BX468" s="51"/>
      <c r="BY468" s="50"/>
      <c r="BZ468" s="50"/>
      <c r="CA468" s="54"/>
      <c r="CB468" s="54"/>
      <c r="CC468" s="54"/>
      <c r="CD468" s="54"/>
      <c r="CE468" s="54"/>
      <c r="CF468" s="54"/>
      <c r="CG468" s="54"/>
      <c r="CH468" s="51"/>
      <c r="CI468" s="50"/>
      <c r="CJ468" s="50"/>
      <c r="CK468" s="49"/>
      <c r="CL468" s="49"/>
      <c r="CM468" s="49"/>
      <c r="CN468" s="66"/>
      <c r="CO468" s="66"/>
      <c r="CP468" s="66"/>
      <c r="CQ468" s="66"/>
      <c r="CR468" s="66"/>
      <c r="CS468" s="66"/>
      <c r="CT468" s="66"/>
      <c r="CU468" s="49"/>
      <c r="CV468" s="49"/>
      <c r="CW468" s="49"/>
      <c r="CX468" s="49"/>
      <c r="CY468" s="49"/>
      <c r="CZ468" s="49"/>
      <c r="DA468" s="49"/>
      <c r="DB468" s="49"/>
      <c r="DC468" s="56"/>
      <c r="DD468" s="57"/>
      <c r="DE468" s="57"/>
      <c r="DF468" s="57"/>
      <c r="DG468" s="57"/>
      <c r="DH468" s="57"/>
      <c r="DI468" s="57"/>
      <c r="DJ468" s="58"/>
      <c r="DK468" s="54"/>
      <c r="DL468" s="56"/>
      <c r="DM468" s="49"/>
      <c r="DN468" s="49"/>
      <c r="DO468" s="49"/>
      <c r="DP468" s="56"/>
      <c r="DQ468" s="56"/>
      <c r="DR468" s="49"/>
      <c r="DS468" s="49"/>
      <c r="DT468" s="49"/>
      <c r="DU468" s="49"/>
      <c r="DV468" s="49"/>
      <c r="DW468" s="49"/>
      <c r="DX468" s="49"/>
      <c r="DY468" s="49"/>
      <c r="DZ468" s="49"/>
      <c r="EA468" s="49"/>
      <c r="EB468" s="49"/>
      <c r="EC468" s="49"/>
      <c r="ED468" s="81"/>
      <c r="EE468" s="81"/>
      <c r="EF468" s="81"/>
      <c r="EG468" s="81"/>
      <c r="EH468" s="81"/>
      <c r="EI468" s="81"/>
      <c r="EJ468" s="81"/>
      <c r="EK468" s="81"/>
      <c r="EL468" s="81"/>
      <c r="EM468" s="81"/>
      <c r="EN468" s="81"/>
      <c r="EO468" s="81"/>
      <c r="EP468" s="81"/>
      <c r="EQ468" s="81"/>
      <c r="ER468" s="81"/>
      <c r="ES468" s="81"/>
      <c r="ET468" s="81"/>
      <c r="EU468" s="81"/>
      <c r="EV468" s="81"/>
      <c r="EW468" s="81"/>
      <c r="EX468" s="81"/>
      <c r="EY468" s="81"/>
      <c r="EZ468" s="81"/>
      <c r="FA468" s="81"/>
      <c r="FB468" s="81"/>
      <c r="FC468" s="81"/>
      <c r="FD468" s="81"/>
      <c r="FE468" s="81"/>
      <c r="FF468" s="81"/>
      <c r="FG468" s="81"/>
      <c r="FH468" s="81"/>
    </row>
    <row r="469" spans="19:164">
      <c r="S469" s="82"/>
      <c r="T469" s="83"/>
      <c r="U469" s="84"/>
      <c r="V469" s="83"/>
      <c r="W469" s="84"/>
      <c r="X469" s="83"/>
      <c r="Y469" s="84"/>
      <c r="Z469" s="85"/>
      <c r="AA469" s="85"/>
      <c r="AB469" s="85"/>
      <c r="AC469" s="8"/>
      <c r="AD469" s="18"/>
      <c r="AE469" s="18"/>
      <c r="AF469" s="18"/>
      <c r="AG469" s="18"/>
      <c r="AH469" s="18"/>
      <c r="AI469" s="18"/>
      <c r="AJ469" s="18"/>
      <c r="AK469" s="18"/>
      <c r="AL469" s="18"/>
      <c r="AM469" s="34"/>
      <c r="AN469" s="34"/>
      <c r="AO469" s="34"/>
      <c r="AP469" s="19"/>
      <c r="AQ469" s="19"/>
      <c r="AR469" s="19"/>
      <c r="AS469" s="48"/>
      <c r="BN469" s="49"/>
      <c r="BO469" s="49"/>
      <c r="BP469" s="49"/>
      <c r="BQ469" s="50"/>
      <c r="BR469" s="50"/>
      <c r="BS469" s="50"/>
      <c r="BT469" s="50"/>
      <c r="BU469" s="50"/>
      <c r="BV469" s="50"/>
      <c r="BW469" s="50"/>
      <c r="BX469" s="51"/>
      <c r="BY469" s="50"/>
      <c r="BZ469" s="50"/>
      <c r="CA469" s="54"/>
      <c r="CB469" s="54"/>
      <c r="CC469" s="54"/>
      <c r="CD469" s="54"/>
      <c r="CE469" s="54"/>
      <c r="CF469" s="54"/>
      <c r="CG469" s="54"/>
      <c r="CH469" s="51"/>
      <c r="CI469" s="50"/>
      <c r="CJ469" s="50"/>
      <c r="CK469" s="49"/>
      <c r="CL469" s="49"/>
      <c r="CM469" s="49"/>
      <c r="CN469" s="66"/>
      <c r="CO469" s="66"/>
      <c r="CP469" s="66"/>
      <c r="CQ469" s="66"/>
      <c r="CR469" s="66"/>
      <c r="CS469" s="66"/>
      <c r="CT469" s="66"/>
      <c r="CU469" s="49"/>
      <c r="CV469" s="49"/>
      <c r="CW469" s="49"/>
      <c r="CX469" s="49"/>
      <c r="CY469" s="49"/>
      <c r="CZ469" s="49"/>
      <c r="DA469" s="49"/>
      <c r="DB469" s="49"/>
      <c r="DC469" s="56"/>
      <c r="DD469" s="57"/>
      <c r="DE469" s="57"/>
      <c r="DF469" s="57"/>
      <c r="DG469" s="57"/>
      <c r="DH469" s="57"/>
      <c r="DI469" s="57"/>
      <c r="DJ469" s="58"/>
      <c r="DK469" s="54"/>
      <c r="DL469" s="56"/>
      <c r="DM469" s="49"/>
      <c r="DN469" s="49"/>
      <c r="DO469" s="49"/>
      <c r="DP469" s="56"/>
      <c r="DQ469" s="56"/>
      <c r="DR469" s="49"/>
      <c r="DS469" s="49"/>
      <c r="DT469" s="49"/>
      <c r="DU469" s="49"/>
      <c r="DV469" s="49"/>
      <c r="DW469" s="49"/>
      <c r="DX469" s="49"/>
      <c r="DY469" s="49"/>
      <c r="DZ469" s="49"/>
      <c r="EA469" s="49"/>
      <c r="EB469" s="49"/>
      <c r="EC469" s="49"/>
      <c r="ED469" s="81"/>
      <c r="EE469" s="81"/>
      <c r="EF469" s="81"/>
      <c r="EG469" s="81"/>
      <c r="EH469" s="81"/>
      <c r="EI469" s="81"/>
      <c r="EJ469" s="81"/>
      <c r="EK469" s="81"/>
      <c r="EL469" s="81"/>
      <c r="EM469" s="81"/>
      <c r="EN469" s="81"/>
      <c r="EO469" s="81"/>
      <c r="EP469" s="81"/>
      <c r="EQ469" s="81"/>
      <c r="ER469" s="81"/>
      <c r="ES469" s="81"/>
      <c r="ET469" s="81"/>
      <c r="EU469" s="81"/>
      <c r="EV469" s="81"/>
      <c r="EW469" s="81"/>
      <c r="EX469" s="81"/>
      <c r="EY469" s="81"/>
      <c r="EZ469" s="81"/>
      <c r="FA469" s="81"/>
      <c r="FB469" s="81"/>
      <c r="FC469" s="81"/>
      <c r="FD469" s="81"/>
      <c r="FE469" s="81"/>
      <c r="FF469" s="81"/>
      <c r="FG469" s="81"/>
      <c r="FH469" s="81"/>
    </row>
    <row r="470" spans="19:164">
      <c r="S470" s="82"/>
      <c r="T470" s="83"/>
      <c r="U470" s="84"/>
      <c r="V470" s="83"/>
      <c r="W470" s="84"/>
      <c r="X470" s="83"/>
      <c r="Y470" s="84"/>
      <c r="Z470" s="85"/>
      <c r="AA470" s="85"/>
      <c r="AB470" s="85"/>
      <c r="AC470" s="8"/>
      <c r="AD470" s="18"/>
      <c r="AE470" s="18"/>
      <c r="AF470" s="18"/>
      <c r="AG470" s="18"/>
      <c r="AH470" s="18"/>
      <c r="AI470" s="18"/>
      <c r="AJ470" s="18"/>
      <c r="AK470" s="18"/>
      <c r="AL470" s="18"/>
      <c r="AM470" s="34"/>
      <c r="AN470" s="34"/>
      <c r="AO470" s="34"/>
      <c r="AP470" s="19"/>
      <c r="AQ470" s="19"/>
      <c r="AR470" s="19"/>
      <c r="AS470" s="48"/>
      <c r="BN470" s="49"/>
      <c r="BO470" s="49"/>
      <c r="BP470" s="49"/>
      <c r="BQ470" s="50"/>
      <c r="BR470" s="50"/>
      <c r="BS470" s="50"/>
      <c r="BT470" s="50"/>
      <c r="BU470" s="50"/>
      <c r="BV470" s="50"/>
      <c r="BW470" s="50"/>
      <c r="BX470" s="51"/>
      <c r="BY470" s="50"/>
      <c r="BZ470" s="50"/>
      <c r="CA470" s="54"/>
      <c r="CB470" s="54"/>
      <c r="CC470" s="54"/>
      <c r="CD470" s="54"/>
      <c r="CE470" s="54"/>
      <c r="CF470" s="54"/>
      <c r="CG470" s="54"/>
      <c r="CH470" s="51"/>
      <c r="CI470" s="50"/>
      <c r="CJ470" s="50"/>
      <c r="CK470" s="49"/>
      <c r="CL470" s="49"/>
      <c r="CM470" s="49"/>
      <c r="CN470" s="66"/>
      <c r="CO470" s="66"/>
      <c r="CP470" s="66"/>
      <c r="CQ470" s="66"/>
      <c r="CR470" s="66"/>
      <c r="CS470" s="66"/>
      <c r="CT470" s="66"/>
      <c r="CU470" s="49"/>
      <c r="CV470" s="49"/>
      <c r="CW470" s="49"/>
      <c r="CX470" s="49"/>
      <c r="CY470" s="49"/>
      <c r="CZ470" s="49"/>
      <c r="DA470" s="49"/>
      <c r="DB470" s="49"/>
      <c r="DC470" s="56"/>
      <c r="DD470" s="57"/>
      <c r="DE470" s="57"/>
      <c r="DF470" s="57"/>
      <c r="DG470" s="57"/>
      <c r="DH470" s="57"/>
      <c r="DI470" s="57"/>
      <c r="DJ470" s="58"/>
      <c r="DK470" s="54"/>
      <c r="DL470" s="56"/>
      <c r="DM470" s="49"/>
      <c r="DN470" s="49"/>
      <c r="DO470" s="49"/>
      <c r="DP470" s="56"/>
      <c r="DQ470" s="56"/>
      <c r="DR470" s="49"/>
      <c r="DS470" s="49"/>
      <c r="DT470" s="49"/>
      <c r="DU470" s="49"/>
      <c r="DV470" s="49"/>
      <c r="DW470" s="49"/>
      <c r="DX470" s="49"/>
      <c r="DY470" s="49"/>
      <c r="DZ470" s="49"/>
      <c r="EA470" s="49"/>
      <c r="EB470" s="49"/>
      <c r="EC470" s="49"/>
      <c r="ED470" s="81"/>
      <c r="EE470" s="81"/>
      <c r="EF470" s="81"/>
      <c r="EG470" s="81"/>
      <c r="EH470" s="81"/>
      <c r="EI470" s="81"/>
      <c r="EJ470" s="81"/>
      <c r="EK470" s="81"/>
      <c r="EL470" s="81"/>
      <c r="EM470" s="81"/>
      <c r="EN470" s="81"/>
      <c r="EO470" s="81"/>
      <c r="EP470" s="81"/>
      <c r="EQ470" s="81"/>
      <c r="ER470" s="81"/>
      <c r="ES470" s="81"/>
      <c r="ET470" s="81"/>
      <c r="EU470" s="81"/>
      <c r="EV470" s="81"/>
      <c r="EW470" s="81"/>
      <c r="EX470" s="81"/>
      <c r="EY470" s="81"/>
      <c r="EZ470" s="81"/>
      <c r="FA470" s="81"/>
      <c r="FB470" s="81"/>
      <c r="FC470" s="81"/>
      <c r="FD470" s="81"/>
      <c r="FE470" s="81"/>
      <c r="FF470" s="81"/>
      <c r="FG470" s="81"/>
      <c r="FH470" s="81"/>
    </row>
    <row r="471" spans="19:164">
      <c r="S471" s="82"/>
      <c r="T471" s="83"/>
      <c r="U471" s="84"/>
      <c r="V471" s="83"/>
      <c r="W471" s="84"/>
      <c r="X471" s="83"/>
      <c r="Y471" s="84"/>
      <c r="Z471" s="85"/>
      <c r="AA471" s="85"/>
      <c r="AB471" s="85"/>
      <c r="AC471" s="8"/>
      <c r="AD471" s="18"/>
      <c r="AE471" s="18"/>
      <c r="AF471" s="18"/>
      <c r="AG471" s="18"/>
      <c r="AH471" s="18"/>
      <c r="AI471" s="18"/>
      <c r="AJ471" s="18"/>
      <c r="AK471" s="18"/>
      <c r="AL471" s="18"/>
      <c r="AM471" s="34"/>
      <c r="AN471" s="34"/>
      <c r="AO471" s="34"/>
      <c r="AP471" s="19"/>
      <c r="AQ471" s="19"/>
      <c r="AR471" s="19"/>
      <c r="AS471" s="48"/>
      <c r="BN471" s="49"/>
      <c r="BO471" s="49"/>
      <c r="BP471" s="49"/>
      <c r="BQ471" s="50"/>
      <c r="BR471" s="50"/>
      <c r="BS471" s="50"/>
      <c r="BT471" s="50"/>
      <c r="BU471" s="50"/>
      <c r="BV471" s="50"/>
      <c r="BW471" s="50"/>
      <c r="BX471" s="51"/>
      <c r="BY471" s="50"/>
      <c r="BZ471" s="50"/>
      <c r="CA471" s="54"/>
      <c r="CB471" s="54"/>
      <c r="CC471" s="54"/>
      <c r="CD471" s="54"/>
      <c r="CE471" s="54"/>
      <c r="CF471" s="54"/>
      <c r="CG471" s="54"/>
      <c r="CH471" s="51"/>
      <c r="CI471" s="50"/>
      <c r="CJ471" s="50"/>
      <c r="CK471" s="49"/>
      <c r="CL471" s="49"/>
      <c r="CM471" s="49"/>
      <c r="CN471" s="66"/>
      <c r="CO471" s="66"/>
      <c r="CP471" s="66"/>
      <c r="CQ471" s="66"/>
      <c r="CR471" s="66"/>
      <c r="CS471" s="66"/>
      <c r="CT471" s="66"/>
      <c r="CU471" s="49"/>
      <c r="CV471" s="49"/>
      <c r="CW471" s="49"/>
      <c r="CX471" s="49"/>
      <c r="CY471" s="49"/>
      <c r="CZ471" s="49"/>
      <c r="DA471" s="49"/>
      <c r="DB471" s="49"/>
      <c r="DC471" s="56"/>
      <c r="DD471" s="57"/>
      <c r="DE471" s="57"/>
      <c r="DF471" s="57"/>
      <c r="DG471" s="57"/>
      <c r="DH471" s="57"/>
      <c r="DI471" s="57"/>
      <c r="DJ471" s="58"/>
      <c r="DK471" s="54"/>
      <c r="DL471" s="56"/>
      <c r="DM471" s="49"/>
      <c r="DN471" s="49"/>
      <c r="DO471" s="49"/>
      <c r="DP471" s="56"/>
      <c r="DQ471" s="56"/>
      <c r="DR471" s="49"/>
      <c r="DS471" s="49"/>
      <c r="DT471" s="49"/>
      <c r="DU471" s="49"/>
      <c r="DV471" s="49"/>
      <c r="DW471" s="49"/>
      <c r="DX471" s="49"/>
      <c r="DY471" s="49"/>
      <c r="DZ471" s="49"/>
      <c r="EA471" s="49"/>
      <c r="EB471" s="49"/>
      <c r="EC471" s="49"/>
      <c r="ED471" s="81"/>
      <c r="EE471" s="81"/>
      <c r="EF471" s="81"/>
      <c r="EG471" s="81"/>
      <c r="EH471" s="81"/>
      <c r="EI471" s="81"/>
      <c r="EJ471" s="81"/>
      <c r="EK471" s="81"/>
      <c r="EL471" s="81"/>
      <c r="EM471" s="81"/>
      <c r="EN471" s="81"/>
      <c r="EO471" s="81"/>
      <c r="EP471" s="81"/>
      <c r="EQ471" s="81"/>
      <c r="ER471" s="81"/>
      <c r="ES471" s="81"/>
      <c r="ET471" s="81"/>
      <c r="EU471" s="81"/>
      <c r="EV471" s="81"/>
      <c r="EW471" s="81"/>
      <c r="EX471" s="81"/>
      <c r="EY471" s="81"/>
      <c r="EZ471" s="81"/>
      <c r="FA471" s="81"/>
      <c r="FB471" s="81"/>
      <c r="FC471" s="81"/>
      <c r="FD471" s="81"/>
      <c r="FE471" s="81"/>
      <c r="FF471" s="81"/>
      <c r="FG471" s="81"/>
      <c r="FH471" s="81"/>
    </row>
    <row r="472" spans="19:164">
      <c r="S472" s="82"/>
      <c r="T472" s="83"/>
      <c r="U472" s="84"/>
      <c r="V472" s="83"/>
      <c r="W472" s="84"/>
      <c r="X472" s="83"/>
      <c r="Y472" s="84"/>
      <c r="Z472" s="85"/>
      <c r="AA472" s="85"/>
      <c r="AB472" s="85"/>
      <c r="AC472" s="8"/>
      <c r="AD472" s="18"/>
      <c r="AE472" s="18"/>
      <c r="AF472" s="18"/>
      <c r="AG472" s="18"/>
      <c r="AH472" s="18"/>
      <c r="AI472" s="18"/>
      <c r="AJ472" s="18"/>
      <c r="AK472" s="18"/>
      <c r="AL472" s="18"/>
      <c r="AM472" s="34"/>
      <c r="AN472" s="34"/>
      <c r="AO472" s="34"/>
      <c r="AP472" s="19"/>
      <c r="AQ472" s="19"/>
      <c r="AR472" s="19"/>
      <c r="AS472" s="48"/>
      <c r="BN472" s="49"/>
      <c r="BO472" s="49"/>
      <c r="BP472" s="49"/>
      <c r="BQ472" s="50"/>
      <c r="BR472" s="50"/>
      <c r="BS472" s="50"/>
      <c r="BT472" s="50"/>
      <c r="BU472" s="50"/>
      <c r="BV472" s="50"/>
      <c r="BW472" s="50"/>
      <c r="BX472" s="51"/>
      <c r="BY472" s="50"/>
      <c r="BZ472" s="50"/>
      <c r="CA472" s="54"/>
      <c r="CB472" s="54"/>
      <c r="CC472" s="54"/>
      <c r="CD472" s="54"/>
      <c r="CE472" s="54"/>
      <c r="CF472" s="54"/>
      <c r="CG472" s="54"/>
      <c r="CH472" s="51"/>
      <c r="CI472" s="50"/>
      <c r="CJ472" s="50"/>
      <c r="CK472" s="49"/>
      <c r="CL472" s="49"/>
      <c r="CM472" s="49"/>
      <c r="CN472" s="66"/>
      <c r="CO472" s="66"/>
      <c r="CP472" s="66"/>
      <c r="CQ472" s="66"/>
      <c r="CR472" s="66"/>
      <c r="CS472" s="66"/>
      <c r="CT472" s="66"/>
      <c r="CU472" s="49"/>
      <c r="CV472" s="49"/>
      <c r="CW472" s="49"/>
      <c r="CX472" s="49"/>
      <c r="CY472" s="49"/>
      <c r="CZ472" s="49"/>
      <c r="DA472" s="49"/>
      <c r="DB472" s="49"/>
      <c r="DC472" s="56"/>
      <c r="DD472" s="57"/>
      <c r="DE472" s="57"/>
      <c r="DF472" s="57"/>
      <c r="DG472" s="57"/>
      <c r="DH472" s="57"/>
      <c r="DI472" s="57"/>
      <c r="DJ472" s="58"/>
      <c r="DK472" s="54"/>
      <c r="DL472" s="56"/>
      <c r="DM472" s="49"/>
      <c r="DN472" s="49"/>
      <c r="DO472" s="49"/>
      <c r="DP472" s="56"/>
      <c r="DQ472" s="56"/>
      <c r="DR472" s="49"/>
      <c r="DS472" s="49"/>
      <c r="DT472" s="49"/>
      <c r="DU472" s="49"/>
      <c r="DV472" s="49"/>
      <c r="DW472" s="49"/>
      <c r="DX472" s="49"/>
      <c r="DY472" s="49"/>
      <c r="DZ472" s="49"/>
      <c r="EA472" s="49"/>
      <c r="EB472" s="49"/>
      <c r="EC472" s="49"/>
      <c r="ED472" s="81"/>
      <c r="EE472" s="81"/>
      <c r="EF472" s="81"/>
      <c r="EG472" s="81"/>
      <c r="EH472" s="81"/>
      <c r="EI472" s="81"/>
      <c r="EJ472" s="81"/>
      <c r="EK472" s="81"/>
      <c r="EL472" s="81"/>
      <c r="EM472" s="81"/>
      <c r="EN472" s="81"/>
      <c r="EO472" s="81"/>
      <c r="EP472" s="81"/>
      <c r="EQ472" s="81"/>
      <c r="ER472" s="81"/>
      <c r="ES472" s="81"/>
      <c r="ET472" s="81"/>
      <c r="EU472" s="81"/>
      <c r="EV472" s="81"/>
      <c r="EW472" s="81"/>
      <c r="EX472" s="81"/>
      <c r="EY472" s="81"/>
      <c r="EZ472" s="81"/>
      <c r="FA472" s="81"/>
      <c r="FB472" s="81"/>
      <c r="FC472" s="81"/>
      <c r="FD472" s="81"/>
      <c r="FE472" s="81"/>
      <c r="FF472" s="81"/>
      <c r="FG472" s="81"/>
      <c r="FH472" s="81"/>
    </row>
    <row r="473" spans="19:164">
      <c r="S473" s="82"/>
      <c r="T473" s="83"/>
      <c r="U473" s="84"/>
      <c r="V473" s="83"/>
      <c r="W473" s="84"/>
      <c r="X473" s="83"/>
      <c r="Y473" s="84"/>
      <c r="Z473" s="85"/>
      <c r="AA473" s="85"/>
      <c r="AB473" s="85"/>
      <c r="AC473" s="8"/>
      <c r="AD473" s="18"/>
      <c r="AE473" s="18"/>
      <c r="AF473" s="18"/>
      <c r="AG473" s="18"/>
      <c r="AH473" s="18"/>
      <c r="AI473" s="18"/>
      <c r="AJ473" s="18"/>
      <c r="AK473" s="18"/>
      <c r="AL473" s="18"/>
      <c r="AM473" s="34"/>
      <c r="AN473" s="34"/>
      <c r="AO473" s="34"/>
      <c r="AP473" s="19"/>
      <c r="AQ473" s="19"/>
      <c r="AR473" s="19"/>
      <c r="AS473" s="48"/>
      <c r="BN473" s="49"/>
      <c r="BO473" s="49"/>
      <c r="BP473" s="49"/>
      <c r="BQ473" s="50"/>
      <c r="BR473" s="50"/>
      <c r="BS473" s="50"/>
      <c r="BT473" s="50"/>
      <c r="BU473" s="50"/>
      <c r="BV473" s="50"/>
      <c r="BW473" s="50"/>
      <c r="BX473" s="51"/>
      <c r="BY473" s="50"/>
      <c r="BZ473" s="50"/>
      <c r="CA473" s="54"/>
      <c r="CB473" s="54"/>
      <c r="CC473" s="54"/>
      <c r="CD473" s="54"/>
      <c r="CE473" s="54"/>
      <c r="CF473" s="54"/>
      <c r="CG473" s="54"/>
      <c r="CH473" s="51"/>
      <c r="CI473" s="50"/>
      <c r="CJ473" s="50"/>
      <c r="CK473" s="49"/>
      <c r="CL473" s="49"/>
      <c r="CM473" s="49"/>
      <c r="CN473" s="66"/>
      <c r="CO473" s="66"/>
      <c r="CP473" s="66"/>
      <c r="CQ473" s="66"/>
      <c r="CR473" s="66"/>
      <c r="CS473" s="66"/>
      <c r="CT473" s="66"/>
      <c r="CU473" s="49"/>
      <c r="CV473" s="49"/>
      <c r="CW473" s="49"/>
      <c r="CX473" s="49"/>
      <c r="CY473" s="49"/>
      <c r="CZ473" s="49"/>
      <c r="DA473" s="49"/>
      <c r="DB473" s="49"/>
      <c r="DC473" s="56"/>
      <c r="DD473" s="57"/>
      <c r="DE473" s="57"/>
      <c r="DF473" s="57"/>
      <c r="DG473" s="57"/>
      <c r="DH473" s="57"/>
      <c r="DI473" s="57"/>
      <c r="DJ473" s="58"/>
      <c r="DK473" s="54"/>
      <c r="DL473" s="56"/>
      <c r="DM473" s="49"/>
      <c r="DN473" s="49"/>
      <c r="DO473" s="49"/>
      <c r="DP473" s="56"/>
      <c r="DQ473" s="56"/>
      <c r="DR473" s="49"/>
      <c r="DS473" s="49"/>
      <c r="DT473" s="49"/>
      <c r="DU473" s="49"/>
      <c r="DV473" s="49"/>
      <c r="DW473" s="49"/>
      <c r="DX473" s="49"/>
      <c r="DY473" s="49"/>
      <c r="DZ473" s="49"/>
      <c r="EA473" s="49"/>
      <c r="EB473" s="49"/>
      <c r="EC473" s="49"/>
      <c r="ED473" s="81"/>
      <c r="EE473" s="81"/>
      <c r="EF473" s="81"/>
      <c r="EG473" s="81"/>
      <c r="EH473" s="81"/>
      <c r="EI473" s="81"/>
      <c r="EJ473" s="81"/>
      <c r="EK473" s="81"/>
      <c r="EL473" s="81"/>
      <c r="EM473" s="81"/>
      <c r="EN473" s="81"/>
      <c r="EO473" s="81"/>
      <c r="EP473" s="81"/>
      <c r="EQ473" s="81"/>
      <c r="ER473" s="81"/>
      <c r="ES473" s="81"/>
      <c r="ET473" s="81"/>
      <c r="EU473" s="81"/>
      <c r="EV473" s="81"/>
      <c r="EW473" s="81"/>
      <c r="EX473" s="81"/>
      <c r="EY473" s="81"/>
      <c r="EZ473" s="81"/>
      <c r="FA473" s="81"/>
      <c r="FB473" s="81"/>
      <c r="FC473" s="81"/>
      <c r="FD473" s="81"/>
      <c r="FE473" s="81"/>
      <c r="FF473" s="81"/>
      <c r="FG473" s="81"/>
      <c r="FH473" s="81"/>
    </row>
    <row r="474" spans="19:164">
      <c r="S474" s="82"/>
      <c r="T474" s="83"/>
      <c r="U474" s="84"/>
      <c r="V474" s="83"/>
      <c r="W474" s="84"/>
      <c r="X474" s="83"/>
      <c r="Y474" s="84"/>
      <c r="Z474" s="85"/>
      <c r="AA474" s="85"/>
      <c r="AB474" s="85"/>
      <c r="AC474" s="8"/>
      <c r="AD474" s="18"/>
      <c r="AE474" s="18"/>
      <c r="AF474" s="18"/>
      <c r="AG474" s="18"/>
      <c r="AH474" s="18"/>
      <c r="AI474" s="18"/>
      <c r="AJ474" s="18"/>
      <c r="AK474" s="18"/>
      <c r="AL474" s="18"/>
      <c r="AM474" s="34"/>
      <c r="AN474" s="34"/>
      <c r="AO474" s="34"/>
      <c r="AP474" s="19"/>
      <c r="AQ474" s="19"/>
      <c r="AR474" s="19"/>
      <c r="AS474" s="48"/>
      <c r="BN474" s="49"/>
      <c r="BO474" s="49"/>
      <c r="BP474" s="49"/>
      <c r="BQ474" s="50"/>
      <c r="BR474" s="50"/>
      <c r="BS474" s="50"/>
      <c r="BT474" s="50"/>
      <c r="BU474" s="50"/>
      <c r="BV474" s="50"/>
      <c r="BW474" s="50"/>
      <c r="BX474" s="51"/>
      <c r="BY474" s="50"/>
      <c r="BZ474" s="50"/>
      <c r="CA474" s="54"/>
      <c r="CB474" s="54"/>
      <c r="CC474" s="54"/>
      <c r="CD474" s="54"/>
      <c r="CE474" s="54"/>
      <c r="CF474" s="54"/>
      <c r="CG474" s="54"/>
      <c r="CH474" s="51"/>
      <c r="CI474" s="50"/>
      <c r="CJ474" s="50"/>
      <c r="CK474" s="49"/>
      <c r="CL474" s="49"/>
      <c r="CM474" s="49"/>
      <c r="CN474" s="66"/>
      <c r="CO474" s="66"/>
      <c r="CP474" s="66"/>
      <c r="CQ474" s="66"/>
      <c r="CR474" s="66"/>
      <c r="CS474" s="66"/>
      <c r="CT474" s="66"/>
      <c r="CU474" s="49"/>
      <c r="CV474" s="49"/>
      <c r="CW474" s="49"/>
      <c r="CX474" s="49"/>
      <c r="CY474" s="49"/>
      <c r="CZ474" s="49"/>
      <c r="DA474" s="49"/>
      <c r="DB474" s="49"/>
      <c r="DC474" s="56"/>
      <c r="DD474" s="57"/>
      <c r="DE474" s="57"/>
      <c r="DF474" s="57"/>
      <c r="DG474" s="57"/>
      <c r="DH474" s="57"/>
      <c r="DI474" s="57"/>
      <c r="DJ474" s="58"/>
      <c r="DK474" s="54"/>
      <c r="DL474" s="56"/>
      <c r="DM474" s="49"/>
      <c r="DN474" s="49"/>
      <c r="DO474" s="49"/>
      <c r="DP474" s="56"/>
      <c r="DQ474" s="56"/>
      <c r="DR474" s="49"/>
      <c r="DS474" s="49"/>
      <c r="DT474" s="49"/>
      <c r="DU474" s="49"/>
      <c r="DV474" s="49"/>
      <c r="DW474" s="49"/>
      <c r="DX474" s="49"/>
      <c r="DY474" s="49"/>
      <c r="DZ474" s="49"/>
      <c r="EA474" s="49"/>
      <c r="EB474" s="49"/>
      <c r="EC474" s="49"/>
      <c r="ED474" s="81"/>
      <c r="EE474" s="81"/>
      <c r="EF474" s="81"/>
      <c r="EG474" s="81"/>
      <c r="EH474" s="81"/>
      <c r="EI474" s="81"/>
      <c r="EJ474" s="81"/>
      <c r="EK474" s="81"/>
      <c r="EL474" s="81"/>
      <c r="EM474" s="81"/>
      <c r="EN474" s="81"/>
      <c r="EO474" s="81"/>
      <c r="EP474" s="81"/>
      <c r="EQ474" s="81"/>
      <c r="ER474" s="81"/>
      <c r="ES474" s="81"/>
      <c r="ET474" s="81"/>
      <c r="EU474" s="81"/>
      <c r="EV474" s="81"/>
      <c r="EW474" s="81"/>
      <c r="EX474" s="81"/>
      <c r="EY474" s="81"/>
      <c r="EZ474" s="81"/>
      <c r="FA474" s="81"/>
      <c r="FB474" s="81"/>
      <c r="FC474" s="81"/>
      <c r="FD474" s="81"/>
      <c r="FE474" s="81"/>
      <c r="FF474" s="81"/>
      <c r="FG474" s="81"/>
      <c r="FH474" s="81"/>
    </row>
    <row r="475" spans="19:164">
      <c r="S475" s="82"/>
      <c r="T475" s="83"/>
      <c r="U475" s="84"/>
      <c r="V475" s="83"/>
      <c r="W475" s="84"/>
      <c r="X475" s="83"/>
      <c r="Y475" s="84"/>
      <c r="Z475" s="85"/>
      <c r="AA475" s="85"/>
      <c r="AB475" s="85"/>
      <c r="AC475" s="8"/>
      <c r="AD475" s="18"/>
      <c r="AE475" s="18"/>
      <c r="AF475" s="18"/>
      <c r="AG475" s="18"/>
      <c r="AH475" s="18"/>
      <c r="AI475" s="18"/>
      <c r="AJ475" s="18"/>
      <c r="AK475" s="18"/>
      <c r="AL475" s="18"/>
      <c r="AM475" s="34"/>
      <c r="AN475" s="34"/>
      <c r="AO475" s="34"/>
      <c r="AP475" s="19"/>
      <c r="AQ475" s="19"/>
      <c r="AR475" s="19"/>
      <c r="AS475" s="48"/>
      <c r="BN475" s="49"/>
      <c r="BO475" s="49"/>
      <c r="BP475" s="49"/>
      <c r="BQ475" s="50"/>
      <c r="BR475" s="50"/>
      <c r="BS475" s="50"/>
      <c r="BT475" s="50"/>
      <c r="BU475" s="50"/>
      <c r="BV475" s="50"/>
      <c r="BW475" s="50"/>
      <c r="BX475" s="51"/>
      <c r="BY475" s="50"/>
      <c r="BZ475" s="50"/>
      <c r="CA475" s="54"/>
      <c r="CB475" s="54"/>
      <c r="CC475" s="54"/>
      <c r="CD475" s="54"/>
      <c r="CE475" s="54"/>
      <c r="CF475" s="54"/>
      <c r="CG475" s="54"/>
      <c r="CH475" s="51"/>
      <c r="CI475" s="50"/>
      <c r="CJ475" s="50"/>
      <c r="CK475" s="49"/>
      <c r="CL475" s="49"/>
      <c r="CM475" s="49"/>
      <c r="CN475" s="66"/>
      <c r="CO475" s="66"/>
      <c r="CP475" s="66"/>
      <c r="CQ475" s="66"/>
      <c r="CR475" s="66"/>
      <c r="CS475" s="66"/>
      <c r="CT475" s="66"/>
      <c r="CU475" s="49"/>
      <c r="CV475" s="49"/>
      <c r="CW475" s="49"/>
      <c r="CX475" s="49"/>
      <c r="CY475" s="49"/>
      <c r="CZ475" s="49"/>
      <c r="DA475" s="49"/>
      <c r="DB475" s="49"/>
      <c r="DC475" s="56"/>
      <c r="DD475" s="57"/>
      <c r="DE475" s="57"/>
      <c r="DF475" s="57"/>
      <c r="DG475" s="57"/>
      <c r="DH475" s="57"/>
      <c r="DI475" s="57"/>
      <c r="DJ475" s="58"/>
      <c r="DK475" s="54"/>
      <c r="DL475" s="56"/>
      <c r="DM475" s="49"/>
      <c r="DN475" s="49"/>
      <c r="DO475" s="49"/>
      <c r="DP475" s="56"/>
      <c r="DQ475" s="56"/>
      <c r="DR475" s="49"/>
      <c r="DS475" s="49"/>
      <c r="DT475" s="49"/>
      <c r="DU475" s="49"/>
      <c r="DV475" s="49"/>
      <c r="DW475" s="49"/>
      <c r="DX475" s="49"/>
      <c r="DY475" s="49"/>
      <c r="DZ475" s="49"/>
      <c r="EA475" s="49"/>
      <c r="EB475" s="49"/>
      <c r="EC475" s="49"/>
      <c r="ED475" s="81"/>
      <c r="EE475" s="81"/>
      <c r="EF475" s="81"/>
      <c r="EG475" s="81"/>
      <c r="EH475" s="81"/>
      <c r="EI475" s="81"/>
      <c r="EJ475" s="81"/>
      <c r="EK475" s="81"/>
      <c r="EL475" s="81"/>
      <c r="EM475" s="81"/>
      <c r="EN475" s="81"/>
      <c r="EO475" s="81"/>
      <c r="EP475" s="81"/>
      <c r="EQ475" s="81"/>
      <c r="ER475" s="81"/>
      <c r="ES475" s="81"/>
      <c r="ET475" s="81"/>
      <c r="EU475" s="81"/>
      <c r="EV475" s="81"/>
      <c r="EW475" s="81"/>
      <c r="EX475" s="81"/>
      <c r="EY475" s="81"/>
      <c r="EZ475" s="81"/>
      <c r="FA475" s="81"/>
      <c r="FB475" s="81"/>
      <c r="FC475" s="81"/>
      <c r="FD475" s="81"/>
      <c r="FE475" s="81"/>
      <c r="FF475" s="81"/>
      <c r="FG475" s="81"/>
      <c r="FH475" s="81"/>
    </row>
    <row r="476" spans="19:164">
      <c r="S476" s="82"/>
      <c r="T476" s="83"/>
      <c r="U476" s="84"/>
      <c r="V476" s="83"/>
      <c r="W476" s="84"/>
      <c r="X476" s="83"/>
      <c r="Y476" s="84"/>
      <c r="Z476" s="85"/>
      <c r="AA476" s="85"/>
      <c r="AB476" s="85"/>
      <c r="AC476" s="8"/>
      <c r="AD476" s="18"/>
      <c r="AE476" s="18"/>
      <c r="AF476" s="18"/>
      <c r="AG476" s="18"/>
      <c r="AH476" s="18"/>
      <c r="AI476" s="18"/>
      <c r="AJ476" s="18"/>
      <c r="AK476" s="18"/>
      <c r="AL476" s="18"/>
      <c r="AM476" s="34"/>
      <c r="AN476" s="34"/>
      <c r="AO476" s="34"/>
      <c r="AP476" s="19"/>
      <c r="AQ476" s="19"/>
      <c r="AR476" s="19"/>
      <c r="AS476" s="48"/>
      <c r="BN476" s="49"/>
      <c r="BO476" s="49"/>
      <c r="BP476" s="49"/>
      <c r="BQ476" s="50"/>
      <c r="BR476" s="50"/>
      <c r="BS476" s="50"/>
      <c r="BT476" s="50"/>
      <c r="BU476" s="50"/>
      <c r="BV476" s="50"/>
      <c r="BW476" s="50"/>
      <c r="BX476" s="51"/>
      <c r="BY476" s="50"/>
      <c r="BZ476" s="50"/>
      <c r="CA476" s="54"/>
      <c r="CB476" s="54"/>
      <c r="CC476" s="54"/>
      <c r="CD476" s="54"/>
      <c r="CE476" s="54"/>
      <c r="CF476" s="54"/>
      <c r="CG476" s="54"/>
      <c r="CH476" s="51"/>
      <c r="CI476" s="50"/>
      <c r="CJ476" s="50"/>
      <c r="CK476" s="49"/>
      <c r="CL476" s="49"/>
      <c r="CM476" s="49"/>
      <c r="CN476" s="66"/>
      <c r="CO476" s="66"/>
      <c r="CP476" s="66"/>
      <c r="CQ476" s="66"/>
      <c r="CR476" s="66"/>
      <c r="CS476" s="66"/>
      <c r="CT476" s="66"/>
      <c r="CU476" s="49"/>
      <c r="CV476" s="49"/>
      <c r="CW476" s="49"/>
      <c r="CX476" s="49"/>
      <c r="CY476" s="49"/>
      <c r="CZ476" s="49"/>
      <c r="DA476" s="49"/>
      <c r="DB476" s="49"/>
      <c r="DC476" s="56"/>
      <c r="DD476" s="57"/>
      <c r="DE476" s="57"/>
      <c r="DF476" s="57"/>
      <c r="DG476" s="57"/>
      <c r="DH476" s="57"/>
      <c r="DI476" s="57"/>
      <c r="DJ476" s="58"/>
      <c r="DK476" s="54"/>
      <c r="DL476" s="56"/>
      <c r="DM476" s="49"/>
      <c r="DN476" s="49"/>
      <c r="DO476" s="49"/>
      <c r="DP476" s="56"/>
      <c r="DQ476" s="56"/>
      <c r="DR476" s="49"/>
      <c r="DS476" s="49"/>
      <c r="DT476" s="49"/>
      <c r="DU476" s="49"/>
      <c r="DV476" s="49"/>
      <c r="DW476" s="49"/>
      <c r="DX476" s="49"/>
      <c r="DY476" s="49"/>
      <c r="DZ476" s="49"/>
      <c r="EA476" s="49"/>
      <c r="EB476" s="49"/>
      <c r="EC476" s="49"/>
      <c r="ED476" s="81"/>
      <c r="EE476" s="81"/>
      <c r="EF476" s="81"/>
      <c r="EG476" s="81"/>
      <c r="EH476" s="81"/>
      <c r="EI476" s="81"/>
      <c r="EJ476" s="81"/>
      <c r="EK476" s="81"/>
      <c r="EL476" s="81"/>
      <c r="EM476" s="81"/>
      <c r="EN476" s="81"/>
      <c r="EO476" s="81"/>
      <c r="EP476" s="81"/>
      <c r="EQ476" s="81"/>
      <c r="ER476" s="81"/>
      <c r="ES476" s="81"/>
      <c r="ET476" s="81"/>
      <c r="EU476" s="81"/>
      <c r="EV476" s="81"/>
      <c r="EW476" s="81"/>
      <c r="EX476" s="81"/>
      <c r="EY476" s="81"/>
      <c r="EZ476" s="81"/>
      <c r="FA476" s="81"/>
      <c r="FB476" s="81"/>
      <c r="FC476" s="81"/>
      <c r="FD476" s="81"/>
      <c r="FE476" s="81"/>
      <c r="FF476" s="81"/>
      <c r="FG476" s="81"/>
      <c r="FH476" s="81"/>
    </row>
    <row r="477" spans="19:164">
      <c r="S477" s="82"/>
      <c r="T477" s="83"/>
      <c r="U477" s="84"/>
      <c r="V477" s="83"/>
      <c r="W477" s="84"/>
      <c r="X477" s="83"/>
      <c r="Y477" s="84"/>
      <c r="Z477" s="85"/>
      <c r="AA477" s="85"/>
      <c r="AB477" s="85"/>
      <c r="AC477" s="8"/>
      <c r="AD477" s="18"/>
      <c r="AE477" s="18"/>
      <c r="AF477" s="18"/>
      <c r="AG477" s="18"/>
      <c r="AH477" s="18"/>
      <c r="AI477" s="18"/>
      <c r="AJ477" s="18"/>
      <c r="AK477" s="18"/>
      <c r="AL477" s="18"/>
      <c r="AM477" s="34"/>
      <c r="AN477" s="34"/>
      <c r="AO477" s="34"/>
      <c r="AP477" s="19"/>
      <c r="AQ477" s="19"/>
      <c r="AR477" s="19"/>
      <c r="AS477" s="48"/>
      <c r="BN477" s="49"/>
      <c r="BO477" s="49"/>
      <c r="BP477" s="49"/>
      <c r="BQ477" s="50"/>
      <c r="BR477" s="50"/>
      <c r="BS477" s="50"/>
      <c r="BT477" s="50"/>
      <c r="BU477" s="50"/>
      <c r="BV477" s="50"/>
      <c r="BW477" s="50"/>
      <c r="BX477" s="51"/>
      <c r="BY477" s="50"/>
      <c r="BZ477" s="50"/>
      <c r="CA477" s="54"/>
      <c r="CB477" s="54"/>
      <c r="CC477" s="54"/>
      <c r="CD477" s="54"/>
      <c r="CE477" s="54"/>
      <c r="CF477" s="54"/>
      <c r="CG477" s="54"/>
      <c r="CH477" s="51"/>
      <c r="CI477" s="50"/>
      <c r="CJ477" s="50"/>
      <c r="CK477" s="49"/>
      <c r="CL477" s="49"/>
      <c r="CM477" s="49"/>
      <c r="CN477" s="66"/>
      <c r="CO477" s="66"/>
      <c r="CP477" s="66"/>
      <c r="CQ477" s="66"/>
      <c r="CR477" s="66"/>
      <c r="CS477" s="66"/>
      <c r="CT477" s="66"/>
      <c r="CU477" s="49"/>
      <c r="CV477" s="49"/>
      <c r="CW477" s="49"/>
      <c r="CX477" s="49"/>
      <c r="CY477" s="49"/>
      <c r="CZ477" s="49"/>
      <c r="DA477" s="49"/>
      <c r="DB477" s="49"/>
      <c r="DC477" s="56"/>
      <c r="DD477" s="57"/>
      <c r="DE477" s="57"/>
      <c r="DF477" s="57"/>
      <c r="DG477" s="57"/>
      <c r="DH477" s="57"/>
      <c r="DI477" s="57"/>
      <c r="DJ477" s="58"/>
      <c r="DK477" s="54"/>
      <c r="DL477" s="56"/>
      <c r="DM477" s="49"/>
      <c r="DN477" s="49"/>
      <c r="DO477" s="49"/>
      <c r="DP477" s="56"/>
      <c r="DQ477" s="56"/>
      <c r="DR477" s="49"/>
      <c r="DS477" s="49"/>
      <c r="DT477" s="49"/>
      <c r="DU477" s="49"/>
      <c r="DV477" s="49"/>
      <c r="DW477" s="49"/>
      <c r="DX477" s="49"/>
      <c r="DY477" s="49"/>
      <c r="DZ477" s="49"/>
      <c r="EA477" s="49"/>
      <c r="EB477" s="49"/>
      <c r="EC477" s="49"/>
      <c r="ED477" s="81"/>
      <c r="EE477" s="81"/>
      <c r="EF477" s="81"/>
      <c r="EG477" s="81"/>
      <c r="EH477" s="81"/>
      <c r="EI477" s="81"/>
      <c r="EJ477" s="81"/>
      <c r="EK477" s="81"/>
      <c r="EL477" s="81"/>
      <c r="EM477" s="81"/>
      <c r="EN477" s="81"/>
      <c r="EO477" s="81"/>
      <c r="EP477" s="81"/>
      <c r="EQ477" s="81"/>
      <c r="ER477" s="81"/>
      <c r="ES477" s="81"/>
      <c r="ET477" s="81"/>
      <c r="EU477" s="81"/>
      <c r="EV477" s="81"/>
      <c r="EW477" s="81"/>
      <c r="EX477" s="81"/>
      <c r="EY477" s="81"/>
      <c r="EZ477" s="81"/>
      <c r="FA477" s="81"/>
      <c r="FB477" s="81"/>
      <c r="FC477" s="81"/>
      <c r="FD477" s="81"/>
      <c r="FE477" s="81"/>
      <c r="FF477" s="81"/>
      <c r="FG477" s="81"/>
      <c r="FH477" s="81"/>
    </row>
    <row r="478" spans="19:164">
      <c r="S478" s="82"/>
      <c r="T478" s="83"/>
      <c r="U478" s="84"/>
      <c r="V478" s="83"/>
      <c r="W478" s="84"/>
      <c r="X478" s="83"/>
      <c r="Y478" s="84"/>
      <c r="Z478" s="85"/>
      <c r="AA478" s="85"/>
      <c r="AB478" s="85"/>
      <c r="AC478" s="8"/>
      <c r="AD478" s="18"/>
      <c r="AE478" s="18"/>
      <c r="AF478" s="18"/>
      <c r="AG478" s="18"/>
      <c r="AH478" s="18"/>
      <c r="AI478" s="18"/>
      <c r="AJ478" s="18"/>
      <c r="AK478" s="18"/>
      <c r="AL478" s="18"/>
      <c r="AM478" s="34"/>
      <c r="AN478" s="34"/>
      <c r="AO478" s="34"/>
      <c r="AP478" s="19"/>
      <c r="AQ478" s="19"/>
      <c r="AR478" s="19"/>
      <c r="AS478" s="48"/>
      <c r="BN478" s="49"/>
      <c r="BO478" s="49"/>
      <c r="BP478" s="49"/>
      <c r="BQ478" s="50"/>
      <c r="BR478" s="50"/>
      <c r="BS478" s="50"/>
      <c r="BT478" s="50"/>
      <c r="BU478" s="50"/>
      <c r="BV478" s="50"/>
      <c r="BW478" s="50"/>
      <c r="BX478" s="51"/>
      <c r="BY478" s="50"/>
      <c r="BZ478" s="50"/>
      <c r="CA478" s="54"/>
      <c r="CB478" s="54"/>
      <c r="CC478" s="54"/>
      <c r="CD478" s="54"/>
      <c r="CE478" s="54"/>
      <c r="CF478" s="54"/>
      <c r="CG478" s="54"/>
      <c r="CH478" s="51"/>
      <c r="CI478" s="50"/>
      <c r="CJ478" s="50"/>
      <c r="CK478" s="49"/>
      <c r="CL478" s="49"/>
      <c r="CM478" s="49"/>
      <c r="CN478" s="66"/>
      <c r="CO478" s="66"/>
      <c r="CP478" s="66"/>
      <c r="CQ478" s="66"/>
      <c r="CR478" s="66"/>
      <c r="CS478" s="66"/>
      <c r="CT478" s="66"/>
      <c r="CU478" s="49"/>
      <c r="CV478" s="49"/>
      <c r="CW478" s="49"/>
      <c r="CX478" s="49"/>
      <c r="CY478" s="49"/>
      <c r="CZ478" s="49"/>
      <c r="DA478" s="49"/>
      <c r="DB478" s="49"/>
      <c r="DC478" s="56"/>
      <c r="DD478" s="57"/>
      <c r="DE478" s="57"/>
      <c r="DF478" s="57"/>
      <c r="DG478" s="57"/>
      <c r="DH478" s="57"/>
      <c r="DI478" s="57"/>
      <c r="DJ478" s="58"/>
      <c r="DK478" s="54"/>
      <c r="DL478" s="56"/>
      <c r="DM478" s="49"/>
      <c r="DN478" s="49"/>
      <c r="DO478" s="49"/>
      <c r="DP478" s="56"/>
      <c r="DQ478" s="56"/>
      <c r="DR478" s="49"/>
      <c r="DS478" s="49"/>
      <c r="DT478" s="49"/>
      <c r="DU478" s="49"/>
      <c r="DV478" s="49"/>
      <c r="DW478" s="49"/>
      <c r="DX478" s="49"/>
      <c r="DY478" s="49"/>
      <c r="DZ478" s="49"/>
      <c r="EA478" s="49"/>
      <c r="EB478" s="49"/>
      <c r="EC478" s="49"/>
      <c r="ED478" s="81"/>
      <c r="EE478" s="81"/>
      <c r="EF478" s="81"/>
      <c r="EG478" s="81"/>
      <c r="EH478" s="81"/>
      <c r="EI478" s="81"/>
      <c r="EJ478" s="81"/>
      <c r="EK478" s="81"/>
      <c r="EL478" s="81"/>
      <c r="EM478" s="81"/>
      <c r="EN478" s="81"/>
      <c r="EO478" s="81"/>
      <c r="EP478" s="81"/>
      <c r="EQ478" s="81"/>
      <c r="ER478" s="81"/>
      <c r="ES478" s="81"/>
      <c r="ET478" s="81"/>
      <c r="EU478" s="81"/>
      <c r="EV478" s="81"/>
      <c r="EW478" s="81"/>
      <c r="EX478" s="81"/>
      <c r="EY478" s="81"/>
      <c r="EZ478" s="81"/>
      <c r="FA478" s="81"/>
      <c r="FB478" s="81"/>
      <c r="FC478" s="81"/>
      <c r="FD478" s="81"/>
      <c r="FE478" s="81"/>
      <c r="FF478" s="81"/>
      <c r="FG478" s="81"/>
      <c r="FH478" s="81"/>
    </row>
    <row r="479" spans="19:164">
      <c r="S479" s="82"/>
      <c r="T479" s="83"/>
      <c r="U479" s="84"/>
      <c r="V479" s="83"/>
      <c r="W479" s="84"/>
      <c r="X479" s="83"/>
      <c r="Y479" s="84"/>
      <c r="Z479" s="85"/>
      <c r="AA479" s="85"/>
      <c r="AB479" s="85"/>
      <c r="AC479" s="8"/>
      <c r="AD479" s="18"/>
      <c r="AE479" s="18"/>
      <c r="AF479" s="18"/>
      <c r="AG479" s="18"/>
      <c r="AH479" s="18"/>
      <c r="AI479" s="18"/>
      <c r="AJ479" s="18"/>
      <c r="AK479" s="18"/>
      <c r="AL479" s="18"/>
      <c r="AM479" s="34"/>
      <c r="AN479" s="34"/>
      <c r="AO479" s="34"/>
      <c r="AP479" s="19"/>
      <c r="AQ479" s="19"/>
      <c r="AR479" s="19"/>
      <c r="AS479" s="48"/>
      <c r="BN479" s="49"/>
      <c r="BO479" s="49"/>
      <c r="BP479" s="49"/>
      <c r="BQ479" s="50"/>
      <c r="BR479" s="50"/>
      <c r="BS479" s="50"/>
      <c r="BT479" s="50"/>
      <c r="BU479" s="50"/>
      <c r="BV479" s="50"/>
      <c r="BW479" s="50"/>
      <c r="BX479" s="51"/>
      <c r="BY479" s="50"/>
      <c r="BZ479" s="50"/>
      <c r="CA479" s="54"/>
      <c r="CB479" s="54"/>
      <c r="CC479" s="54"/>
      <c r="CD479" s="54"/>
      <c r="CE479" s="54"/>
      <c r="CF479" s="54"/>
      <c r="CG479" s="54"/>
      <c r="CH479" s="51"/>
      <c r="CI479" s="50"/>
      <c r="CJ479" s="50"/>
      <c r="CK479" s="49"/>
      <c r="CL479" s="49"/>
      <c r="CM479" s="49"/>
      <c r="CN479" s="66"/>
      <c r="CO479" s="66"/>
      <c r="CP479" s="66"/>
      <c r="CQ479" s="66"/>
      <c r="CR479" s="66"/>
      <c r="CS479" s="66"/>
      <c r="CT479" s="66"/>
      <c r="CU479" s="49"/>
      <c r="CV479" s="49"/>
      <c r="CW479" s="49"/>
      <c r="CX479" s="49"/>
      <c r="CY479" s="49"/>
      <c r="CZ479" s="49"/>
      <c r="DA479" s="49"/>
      <c r="DB479" s="49"/>
      <c r="DC479" s="56"/>
      <c r="DD479" s="57"/>
      <c r="DE479" s="57"/>
      <c r="DF479" s="57"/>
      <c r="DG479" s="57"/>
      <c r="DH479" s="57"/>
      <c r="DI479" s="57"/>
      <c r="DJ479" s="58"/>
      <c r="DK479" s="54"/>
      <c r="DL479" s="56"/>
      <c r="DM479" s="49"/>
      <c r="DN479" s="49"/>
      <c r="DO479" s="49"/>
      <c r="DP479" s="56"/>
      <c r="DQ479" s="56"/>
      <c r="DR479" s="49"/>
      <c r="DS479" s="49"/>
      <c r="DT479" s="49"/>
      <c r="DU479" s="49"/>
      <c r="DV479" s="49"/>
      <c r="DW479" s="49"/>
      <c r="DX479" s="49"/>
      <c r="DY479" s="49"/>
      <c r="DZ479" s="49"/>
      <c r="EA479" s="49"/>
      <c r="EB479" s="49"/>
      <c r="EC479" s="49"/>
      <c r="ED479" s="81"/>
      <c r="EE479" s="81"/>
      <c r="EF479" s="81"/>
      <c r="EG479" s="81"/>
      <c r="EH479" s="81"/>
      <c r="EI479" s="81"/>
      <c r="EJ479" s="81"/>
      <c r="EK479" s="81"/>
      <c r="EL479" s="81"/>
      <c r="EM479" s="81"/>
      <c r="EN479" s="81"/>
      <c r="EO479" s="81"/>
      <c r="EP479" s="81"/>
      <c r="EQ479" s="81"/>
      <c r="ER479" s="81"/>
      <c r="ES479" s="81"/>
      <c r="ET479" s="81"/>
      <c r="EU479" s="81"/>
      <c r="EV479" s="81"/>
      <c r="EW479" s="81"/>
      <c r="EX479" s="81"/>
      <c r="EY479" s="81"/>
      <c r="EZ479" s="81"/>
      <c r="FA479" s="81"/>
      <c r="FB479" s="81"/>
      <c r="FC479" s="81"/>
      <c r="FD479" s="81"/>
      <c r="FE479" s="81"/>
      <c r="FF479" s="81"/>
      <c r="FG479" s="81"/>
      <c r="FH479" s="81"/>
    </row>
    <row r="480" spans="19:164">
      <c r="S480" s="82"/>
      <c r="T480" s="83"/>
      <c r="U480" s="84"/>
      <c r="V480" s="83"/>
      <c r="W480" s="84"/>
      <c r="X480" s="83"/>
      <c r="Y480" s="84"/>
      <c r="Z480" s="85"/>
      <c r="AA480" s="85"/>
      <c r="AB480" s="85"/>
      <c r="AC480" s="8"/>
      <c r="AD480" s="18"/>
      <c r="AE480" s="18"/>
      <c r="AF480" s="18"/>
      <c r="AG480" s="18"/>
      <c r="AH480" s="18"/>
      <c r="AI480" s="18"/>
      <c r="AJ480" s="18"/>
      <c r="AK480" s="18"/>
      <c r="AL480" s="18"/>
      <c r="AM480" s="34"/>
      <c r="AN480" s="34"/>
      <c r="AO480" s="34"/>
      <c r="AP480" s="19"/>
      <c r="AQ480" s="19"/>
      <c r="AR480" s="19"/>
      <c r="AS480" s="48"/>
      <c r="BN480" s="49"/>
      <c r="BO480" s="49"/>
      <c r="BP480" s="49"/>
      <c r="BQ480" s="50"/>
      <c r="BR480" s="50"/>
      <c r="BS480" s="50"/>
      <c r="BT480" s="50"/>
      <c r="BU480" s="50"/>
      <c r="BV480" s="50"/>
      <c r="BW480" s="50"/>
      <c r="BX480" s="51"/>
      <c r="BY480" s="50"/>
      <c r="BZ480" s="50"/>
      <c r="CA480" s="54"/>
      <c r="CB480" s="54"/>
      <c r="CC480" s="54"/>
      <c r="CD480" s="54"/>
      <c r="CE480" s="54"/>
      <c r="CF480" s="54"/>
      <c r="CG480" s="54"/>
      <c r="CH480" s="51"/>
      <c r="CI480" s="50"/>
      <c r="CJ480" s="50"/>
      <c r="CK480" s="49"/>
      <c r="CL480" s="49"/>
      <c r="CM480" s="49"/>
      <c r="CN480" s="66"/>
      <c r="CO480" s="66"/>
      <c r="CP480" s="66"/>
      <c r="CQ480" s="66"/>
      <c r="CR480" s="66"/>
      <c r="CS480" s="66"/>
      <c r="CT480" s="66"/>
      <c r="CU480" s="49"/>
      <c r="CV480" s="49"/>
      <c r="CW480" s="49"/>
      <c r="CX480" s="49"/>
      <c r="CY480" s="49"/>
      <c r="CZ480" s="49"/>
      <c r="DA480" s="49"/>
      <c r="DB480" s="49"/>
      <c r="DC480" s="56"/>
      <c r="DD480" s="57"/>
      <c r="DE480" s="57"/>
      <c r="DF480" s="57"/>
      <c r="DG480" s="57"/>
      <c r="DH480" s="57"/>
      <c r="DI480" s="57"/>
      <c r="DJ480" s="58"/>
      <c r="DK480" s="54"/>
      <c r="DL480" s="56"/>
      <c r="DM480" s="49"/>
      <c r="DN480" s="49"/>
      <c r="DO480" s="49"/>
      <c r="DP480" s="56"/>
      <c r="DQ480" s="56"/>
      <c r="DR480" s="49"/>
      <c r="DS480" s="49"/>
      <c r="DT480" s="49"/>
      <c r="DU480" s="49"/>
      <c r="DV480" s="49"/>
      <c r="DW480" s="49"/>
      <c r="DX480" s="49"/>
      <c r="DY480" s="49"/>
      <c r="DZ480" s="49"/>
      <c r="EA480" s="49"/>
      <c r="EB480" s="49"/>
      <c r="EC480" s="49"/>
      <c r="ED480" s="81"/>
      <c r="EE480" s="81"/>
      <c r="EF480" s="81"/>
      <c r="EG480" s="81"/>
      <c r="EH480" s="81"/>
      <c r="EI480" s="81"/>
      <c r="EJ480" s="81"/>
      <c r="EK480" s="81"/>
      <c r="EL480" s="81"/>
      <c r="EM480" s="81"/>
      <c r="EN480" s="81"/>
      <c r="EO480" s="81"/>
      <c r="EP480" s="81"/>
      <c r="EQ480" s="81"/>
      <c r="ER480" s="81"/>
      <c r="ES480" s="81"/>
      <c r="ET480" s="81"/>
      <c r="EU480" s="81"/>
      <c r="EV480" s="81"/>
      <c r="EW480" s="81"/>
      <c r="EX480" s="81"/>
      <c r="EY480" s="81"/>
      <c r="EZ480" s="81"/>
      <c r="FA480" s="81"/>
      <c r="FB480" s="81"/>
      <c r="FC480" s="81"/>
      <c r="FD480" s="81"/>
      <c r="FE480" s="81"/>
      <c r="FF480" s="81"/>
      <c r="FG480" s="81"/>
      <c r="FH480" s="81"/>
    </row>
    <row r="481" spans="19:164">
      <c r="S481" s="82"/>
      <c r="T481" s="83"/>
      <c r="U481" s="84"/>
      <c r="V481" s="83"/>
      <c r="W481" s="84"/>
      <c r="X481" s="83"/>
      <c r="Y481" s="84"/>
      <c r="Z481" s="85"/>
      <c r="AA481" s="85"/>
      <c r="AB481" s="85"/>
      <c r="AC481" s="8"/>
      <c r="AD481" s="18"/>
      <c r="AE481" s="18"/>
      <c r="AF481" s="18"/>
      <c r="AG481" s="18"/>
      <c r="AH481" s="18"/>
      <c r="AI481" s="18"/>
      <c r="AJ481" s="18"/>
      <c r="AK481" s="18"/>
      <c r="AL481" s="18"/>
      <c r="AM481" s="34"/>
      <c r="AN481" s="34"/>
      <c r="AO481" s="34"/>
      <c r="AP481" s="19"/>
      <c r="AQ481" s="19"/>
      <c r="AR481" s="19"/>
      <c r="AS481" s="48"/>
      <c r="BN481" s="49"/>
      <c r="BO481" s="49"/>
      <c r="BP481" s="49"/>
      <c r="BQ481" s="50"/>
      <c r="BR481" s="50"/>
      <c r="BS481" s="50"/>
      <c r="BT481" s="50"/>
      <c r="BU481" s="50"/>
      <c r="BV481" s="50"/>
      <c r="BW481" s="50"/>
      <c r="BX481" s="51"/>
      <c r="BY481" s="50"/>
      <c r="BZ481" s="50"/>
      <c r="CA481" s="54"/>
      <c r="CB481" s="54"/>
      <c r="CC481" s="54"/>
      <c r="CD481" s="54"/>
      <c r="CE481" s="54"/>
      <c r="CF481" s="54"/>
      <c r="CG481" s="54"/>
      <c r="CH481" s="51"/>
      <c r="CI481" s="50"/>
      <c r="CJ481" s="50"/>
      <c r="CK481" s="49"/>
      <c r="CL481" s="49"/>
      <c r="CM481" s="49"/>
      <c r="CN481" s="66"/>
      <c r="CO481" s="66"/>
      <c r="CP481" s="66"/>
      <c r="CQ481" s="66"/>
      <c r="CR481" s="66"/>
      <c r="CS481" s="66"/>
      <c r="CT481" s="66"/>
      <c r="CU481" s="49"/>
      <c r="CV481" s="49"/>
      <c r="CW481" s="49"/>
      <c r="CX481" s="49"/>
      <c r="CY481" s="49"/>
      <c r="CZ481" s="49"/>
      <c r="DA481" s="49"/>
      <c r="DB481" s="49"/>
      <c r="DC481" s="56"/>
      <c r="DD481" s="57"/>
      <c r="DE481" s="57"/>
      <c r="DF481" s="57"/>
      <c r="DG481" s="57"/>
      <c r="DH481" s="57"/>
      <c r="DI481" s="57"/>
      <c r="DJ481" s="58"/>
      <c r="DK481" s="54"/>
      <c r="DL481" s="56"/>
      <c r="DM481" s="49"/>
      <c r="DN481" s="49"/>
      <c r="DO481" s="49"/>
      <c r="DP481" s="56"/>
      <c r="DQ481" s="56"/>
      <c r="DR481" s="49"/>
      <c r="DS481" s="49"/>
      <c r="DT481" s="49"/>
      <c r="DU481" s="49"/>
      <c r="DV481" s="49"/>
      <c r="DW481" s="49"/>
      <c r="DX481" s="49"/>
      <c r="DY481" s="49"/>
      <c r="DZ481" s="49"/>
      <c r="EA481" s="49"/>
      <c r="EB481" s="49"/>
      <c r="EC481" s="49"/>
      <c r="ED481" s="81"/>
      <c r="EE481" s="81"/>
      <c r="EF481" s="81"/>
      <c r="EG481" s="81"/>
      <c r="EH481" s="81"/>
      <c r="EI481" s="81"/>
      <c r="EJ481" s="81"/>
      <c r="EK481" s="81"/>
      <c r="EL481" s="81"/>
      <c r="EM481" s="81"/>
      <c r="EN481" s="81"/>
      <c r="EO481" s="81"/>
      <c r="EP481" s="81"/>
      <c r="EQ481" s="81"/>
      <c r="ER481" s="81"/>
      <c r="ES481" s="81"/>
      <c r="ET481" s="81"/>
      <c r="EU481" s="81"/>
      <c r="EV481" s="81"/>
      <c r="EW481" s="81"/>
      <c r="EX481" s="81"/>
      <c r="EY481" s="81"/>
      <c r="EZ481" s="81"/>
      <c r="FA481" s="81"/>
      <c r="FB481" s="81"/>
      <c r="FC481" s="81"/>
      <c r="FD481" s="81"/>
      <c r="FE481" s="81"/>
      <c r="FF481" s="81"/>
      <c r="FG481" s="81"/>
      <c r="FH481" s="81"/>
    </row>
    <row r="482" spans="19:164">
      <c r="S482" s="82"/>
      <c r="T482" s="83"/>
      <c r="U482" s="84"/>
      <c r="V482" s="83"/>
      <c r="W482" s="84"/>
      <c r="X482" s="83"/>
      <c r="Y482" s="84"/>
      <c r="Z482" s="85"/>
      <c r="AA482" s="85"/>
      <c r="AB482" s="85"/>
      <c r="AC482" s="8"/>
      <c r="AD482" s="18"/>
      <c r="AE482" s="18"/>
      <c r="AF482" s="18"/>
      <c r="AG482" s="18"/>
      <c r="AH482" s="18"/>
      <c r="AI482" s="18"/>
      <c r="AJ482" s="18"/>
      <c r="AK482" s="18"/>
      <c r="AL482" s="18"/>
      <c r="AM482" s="34"/>
      <c r="AN482" s="34"/>
      <c r="AO482" s="34"/>
      <c r="AP482" s="19"/>
      <c r="AQ482" s="19"/>
      <c r="AR482" s="19"/>
      <c r="AS482" s="48"/>
      <c r="BN482" s="49"/>
      <c r="BO482" s="49"/>
      <c r="BP482" s="49"/>
      <c r="BQ482" s="50"/>
      <c r="BR482" s="50"/>
      <c r="BS482" s="50"/>
      <c r="BT482" s="50"/>
      <c r="BU482" s="50"/>
      <c r="BV482" s="50"/>
      <c r="BW482" s="50"/>
      <c r="BX482" s="51"/>
      <c r="BY482" s="50"/>
      <c r="BZ482" s="50"/>
      <c r="CA482" s="54"/>
      <c r="CB482" s="54"/>
      <c r="CC482" s="54"/>
      <c r="CD482" s="54"/>
      <c r="CE482" s="54"/>
      <c r="CF482" s="54"/>
      <c r="CG482" s="54"/>
      <c r="CH482" s="51"/>
      <c r="CI482" s="50"/>
      <c r="CJ482" s="50"/>
      <c r="CK482" s="49"/>
      <c r="CL482" s="49"/>
      <c r="CM482" s="49"/>
      <c r="CN482" s="66"/>
      <c r="CO482" s="66"/>
      <c r="CP482" s="66"/>
      <c r="CQ482" s="66"/>
      <c r="CR482" s="66"/>
      <c r="CS482" s="66"/>
      <c r="CT482" s="66"/>
      <c r="CU482" s="49"/>
      <c r="CV482" s="49"/>
      <c r="CW482" s="49"/>
      <c r="CX482" s="49"/>
      <c r="CY482" s="49"/>
      <c r="CZ482" s="49"/>
      <c r="DA482" s="49"/>
      <c r="DB482" s="49"/>
      <c r="DC482" s="56"/>
      <c r="DD482" s="57"/>
      <c r="DE482" s="57"/>
      <c r="DF482" s="57"/>
      <c r="DG482" s="57"/>
      <c r="DH482" s="57"/>
      <c r="DI482" s="57"/>
      <c r="DJ482" s="58"/>
      <c r="DK482" s="54"/>
      <c r="DL482" s="56"/>
      <c r="DM482" s="49"/>
      <c r="DN482" s="49"/>
      <c r="DO482" s="49"/>
      <c r="DP482" s="56"/>
      <c r="DQ482" s="56"/>
      <c r="DR482" s="49"/>
      <c r="DS482" s="49"/>
      <c r="DT482" s="49"/>
      <c r="DU482" s="49"/>
      <c r="DV482" s="49"/>
      <c r="DW482" s="49"/>
      <c r="DX482" s="49"/>
      <c r="DY482" s="49"/>
      <c r="DZ482" s="49"/>
      <c r="EA482" s="49"/>
      <c r="EB482" s="49"/>
      <c r="EC482" s="49"/>
      <c r="ED482" s="81"/>
      <c r="EE482" s="81"/>
      <c r="EF482" s="81"/>
      <c r="EG482" s="81"/>
      <c r="EH482" s="81"/>
      <c r="EI482" s="81"/>
      <c r="EJ482" s="81"/>
      <c r="EK482" s="81"/>
      <c r="EL482" s="81"/>
      <c r="EM482" s="81"/>
      <c r="EN482" s="81"/>
      <c r="EO482" s="81"/>
      <c r="EP482" s="81"/>
      <c r="EQ482" s="81"/>
      <c r="ER482" s="81"/>
      <c r="ES482" s="81"/>
      <c r="ET482" s="81"/>
      <c r="EU482" s="81"/>
      <c r="EV482" s="81"/>
      <c r="EW482" s="81"/>
      <c r="EX482" s="81"/>
      <c r="EY482" s="81"/>
      <c r="EZ482" s="81"/>
      <c r="FA482" s="81"/>
      <c r="FB482" s="81"/>
      <c r="FC482" s="81"/>
      <c r="FD482" s="81"/>
      <c r="FE482" s="81"/>
      <c r="FF482" s="81"/>
      <c r="FG482" s="81"/>
      <c r="FH482" s="81"/>
    </row>
    <row r="483" spans="19:164">
      <c r="S483" s="82"/>
      <c r="T483" s="83"/>
      <c r="U483" s="84"/>
      <c r="V483" s="83"/>
      <c r="W483" s="84"/>
      <c r="X483" s="83"/>
      <c r="Y483" s="84"/>
      <c r="Z483" s="85"/>
      <c r="AA483" s="85"/>
      <c r="AB483" s="85"/>
      <c r="AC483" s="8"/>
      <c r="AD483" s="18"/>
      <c r="AE483" s="18"/>
      <c r="AF483" s="18"/>
      <c r="AG483" s="18"/>
      <c r="AH483" s="18"/>
      <c r="AI483" s="18"/>
      <c r="AJ483" s="18"/>
      <c r="AK483" s="18"/>
      <c r="AL483" s="18"/>
      <c r="AM483" s="34"/>
      <c r="AN483" s="34"/>
      <c r="AO483" s="34"/>
      <c r="AP483" s="19"/>
      <c r="AQ483" s="19"/>
      <c r="AR483" s="19"/>
      <c r="AS483" s="48"/>
      <c r="BN483" s="49"/>
      <c r="BO483" s="49"/>
      <c r="BP483" s="49"/>
      <c r="BQ483" s="50"/>
      <c r="BR483" s="50"/>
      <c r="BS483" s="50"/>
      <c r="BT483" s="50"/>
      <c r="BU483" s="50"/>
      <c r="BV483" s="50"/>
      <c r="BW483" s="50"/>
      <c r="BX483" s="51"/>
      <c r="BY483" s="50"/>
      <c r="BZ483" s="50"/>
      <c r="CA483" s="54"/>
      <c r="CB483" s="54"/>
      <c r="CC483" s="54"/>
      <c r="CD483" s="54"/>
      <c r="CE483" s="54"/>
      <c r="CF483" s="54"/>
      <c r="CG483" s="54"/>
      <c r="CH483" s="51"/>
      <c r="CI483" s="50"/>
      <c r="CJ483" s="50"/>
      <c r="CK483" s="49"/>
      <c r="CL483" s="49"/>
      <c r="CM483" s="49"/>
      <c r="CN483" s="66"/>
      <c r="CO483" s="66"/>
      <c r="CP483" s="66"/>
      <c r="CQ483" s="66"/>
      <c r="CR483" s="66"/>
      <c r="CS483" s="66"/>
      <c r="CT483" s="66"/>
      <c r="CU483" s="49"/>
      <c r="CV483" s="49"/>
      <c r="CW483" s="49"/>
      <c r="CX483" s="49"/>
      <c r="CY483" s="49"/>
      <c r="CZ483" s="49"/>
      <c r="DA483" s="49"/>
      <c r="DB483" s="49"/>
      <c r="DC483" s="56"/>
      <c r="DD483" s="57"/>
      <c r="DE483" s="57"/>
      <c r="DF483" s="57"/>
      <c r="DG483" s="57"/>
      <c r="DH483" s="57"/>
      <c r="DI483" s="57"/>
      <c r="DJ483" s="58"/>
      <c r="DK483" s="54"/>
      <c r="DL483" s="56"/>
      <c r="DM483" s="49"/>
      <c r="DN483" s="49"/>
      <c r="DO483" s="49"/>
      <c r="DP483" s="56"/>
      <c r="DQ483" s="56"/>
      <c r="DR483" s="49"/>
      <c r="DS483" s="49"/>
      <c r="DT483" s="49"/>
      <c r="DU483" s="49"/>
      <c r="DV483" s="49"/>
      <c r="DW483" s="49"/>
      <c r="DX483" s="49"/>
      <c r="DY483" s="49"/>
      <c r="DZ483" s="49"/>
      <c r="EA483" s="49"/>
      <c r="EB483" s="49"/>
      <c r="EC483" s="49"/>
      <c r="ED483" s="81"/>
      <c r="EE483" s="81"/>
      <c r="EF483" s="81"/>
      <c r="EG483" s="81"/>
      <c r="EH483" s="81"/>
      <c r="EI483" s="81"/>
      <c r="EJ483" s="81"/>
      <c r="EK483" s="81"/>
      <c r="EL483" s="81"/>
      <c r="EM483" s="81"/>
      <c r="EN483" s="81"/>
      <c r="EO483" s="81"/>
      <c r="EP483" s="81"/>
      <c r="EQ483" s="81"/>
      <c r="ER483" s="81"/>
      <c r="ES483" s="81"/>
      <c r="ET483" s="81"/>
      <c r="EU483" s="81"/>
      <c r="EV483" s="81"/>
      <c r="EW483" s="81"/>
      <c r="EX483" s="81"/>
      <c r="EY483" s="81"/>
      <c r="EZ483" s="81"/>
      <c r="FA483" s="81"/>
      <c r="FB483" s="81"/>
      <c r="FC483" s="81"/>
      <c r="FD483" s="81"/>
      <c r="FE483" s="81"/>
      <c r="FF483" s="81"/>
      <c r="FG483" s="81"/>
      <c r="FH483" s="81"/>
    </row>
    <row r="484" spans="19:164">
      <c r="S484" s="82"/>
      <c r="T484" s="83"/>
      <c r="U484" s="84"/>
      <c r="V484" s="83"/>
      <c r="W484" s="84"/>
      <c r="X484" s="83"/>
      <c r="Y484" s="84"/>
      <c r="Z484" s="85"/>
      <c r="AA484" s="85"/>
      <c r="AB484" s="85"/>
      <c r="AC484" s="8"/>
      <c r="AD484" s="18"/>
      <c r="AE484" s="18"/>
      <c r="AF484" s="18"/>
      <c r="AG484" s="18"/>
      <c r="AH484" s="18"/>
      <c r="AI484" s="18"/>
      <c r="AJ484" s="18"/>
      <c r="AK484" s="18"/>
      <c r="AL484" s="18"/>
      <c r="AM484" s="34"/>
      <c r="AN484" s="34"/>
      <c r="AO484" s="34"/>
      <c r="AP484" s="19"/>
      <c r="AQ484" s="19"/>
      <c r="AR484" s="19"/>
      <c r="AS484" s="48"/>
      <c r="BN484" s="49"/>
      <c r="BO484" s="49"/>
      <c r="BP484" s="49"/>
      <c r="BQ484" s="50"/>
      <c r="BR484" s="50"/>
      <c r="BS484" s="50"/>
      <c r="BT484" s="50"/>
      <c r="BU484" s="50"/>
      <c r="BV484" s="50"/>
      <c r="BW484" s="50"/>
      <c r="BX484" s="51"/>
      <c r="BY484" s="50"/>
      <c r="BZ484" s="50"/>
      <c r="CA484" s="54"/>
      <c r="CB484" s="54"/>
      <c r="CC484" s="54"/>
      <c r="CD484" s="54"/>
      <c r="CE484" s="54"/>
      <c r="CF484" s="54"/>
      <c r="CG484" s="54"/>
      <c r="CH484" s="51"/>
      <c r="CI484" s="50"/>
      <c r="CJ484" s="50"/>
      <c r="CK484" s="49"/>
      <c r="CL484" s="49"/>
      <c r="CM484" s="49"/>
      <c r="CN484" s="66"/>
      <c r="CO484" s="66"/>
      <c r="CP484" s="66"/>
      <c r="CQ484" s="66"/>
      <c r="CR484" s="66"/>
      <c r="CS484" s="66"/>
      <c r="CT484" s="66"/>
      <c r="CU484" s="49"/>
      <c r="CV484" s="49"/>
      <c r="CW484" s="49"/>
      <c r="CX484" s="49"/>
      <c r="CY484" s="49"/>
      <c r="CZ484" s="49"/>
      <c r="DA484" s="49"/>
      <c r="DB484" s="49"/>
      <c r="DC484" s="56"/>
      <c r="DD484" s="57"/>
      <c r="DE484" s="57"/>
      <c r="DF484" s="57"/>
      <c r="DG484" s="57"/>
      <c r="DH484" s="57"/>
      <c r="DI484" s="57"/>
      <c r="DJ484" s="58"/>
      <c r="DK484" s="54"/>
      <c r="DL484" s="56"/>
      <c r="DM484" s="49"/>
      <c r="DN484" s="49"/>
      <c r="DO484" s="49"/>
      <c r="DP484" s="56"/>
      <c r="DQ484" s="56"/>
      <c r="DR484" s="49"/>
      <c r="DS484" s="49"/>
      <c r="DT484" s="49"/>
      <c r="DU484" s="49"/>
      <c r="DV484" s="49"/>
      <c r="DW484" s="49"/>
      <c r="DX484" s="49"/>
      <c r="DY484" s="49"/>
      <c r="DZ484" s="49"/>
      <c r="EA484" s="49"/>
      <c r="EB484" s="49"/>
      <c r="EC484" s="49"/>
      <c r="ED484" s="81"/>
      <c r="EE484" s="81"/>
      <c r="EF484" s="81"/>
      <c r="EG484" s="81"/>
      <c r="EH484" s="81"/>
      <c r="EI484" s="81"/>
      <c r="EJ484" s="81"/>
      <c r="EK484" s="81"/>
      <c r="EL484" s="81"/>
      <c r="EM484" s="81"/>
      <c r="EN484" s="81"/>
      <c r="EO484" s="81"/>
      <c r="EP484" s="81"/>
      <c r="EQ484" s="81"/>
      <c r="ER484" s="81"/>
      <c r="ES484" s="81"/>
      <c r="ET484" s="81"/>
      <c r="EU484" s="81"/>
      <c r="EV484" s="81"/>
      <c r="EW484" s="81"/>
      <c r="EX484" s="81"/>
      <c r="EY484" s="81"/>
      <c r="EZ484" s="81"/>
      <c r="FA484" s="81"/>
      <c r="FB484" s="81"/>
      <c r="FC484" s="81"/>
      <c r="FD484" s="81"/>
      <c r="FE484" s="81"/>
      <c r="FF484" s="81"/>
      <c r="FG484" s="81"/>
      <c r="FH484" s="81"/>
    </row>
    <row r="485" spans="19:164">
      <c r="S485" s="82"/>
      <c r="T485" s="83"/>
      <c r="U485" s="84"/>
      <c r="V485" s="83"/>
      <c r="W485" s="84"/>
      <c r="X485" s="83"/>
      <c r="Y485" s="84"/>
      <c r="Z485" s="85"/>
      <c r="AA485" s="85"/>
      <c r="AB485" s="85"/>
      <c r="AC485" s="8"/>
      <c r="AD485" s="18"/>
      <c r="AE485" s="18"/>
      <c r="AF485" s="18"/>
      <c r="AG485" s="18"/>
      <c r="AH485" s="18"/>
      <c r="AI485" s="18"/>
      <c r="AJ485" s="18"/>
      <c r="AK485" s="18"/>
      <c r="AL485" s="18"/>
      <c r="AM485" s="34"/>
      <c r="AN485" s="34"/>
      <c r="AO485" s="34"/>
      <c r="AP485" s="19"/>
      <c r="AQ485" s="19"/>
      <c r="AR485" s="19"/>
      <c r="AS485" s="48"/>
      <c r="BN485" s="49"/>
      <c r="BO485" s="49"/>
      <c r="BP485" s="49"/>
      <c r="BQ485" s="50"/>
      <c r="BR485" s="50"/>
      <c r="BS485" s="50"/>
      <c r="BT485" s="50"/>
      <c r="BU485" s="50"/>
      <c r="BV485" s="50"/>
      <c r="BW485" s="50"/>
      <c r="BX485" s="51"/>
      <c r="BY485" s="50"/>
      <c r="BZ485" s="50"/>
      <c r="CA485" s="54"/>
      <c r="CB485" s="54"/>
      <c r="CC485" s="54"/>
      <c r="CD485" s="54"/>
      <c r="CE485" s="54"/>
      <c r="CF485" s="54"/>
      <c r="CG485" s="54"/>
      <c r="CH485" s="51"/>
      <c r="CI485" s="50"/>
      <c r="CJ485" s="50"/>
      <c r="CK485" s="49"/>
      <c r="CL485" s="49"/>
      <c r="CM485" s="49"/>
      <c r="CN485" s="66"/>
      <c r="CO485" s="66"/>
      <c r="CP485" s="66"/>
      <c r="CQ485" s="66"/>
      <c r="CR485" s="66"/>
      <c r="CS485" s="66"/>
      <c r="CT485" s="66"/>
      <c r="CU485" s="49"/>
      <c r="CV485" s="49"/>
      <c r="CW485" s="49"/>
      <c r="CX485" s="49"/>
      <c r="CY485" s="49"/>
      <c r="CZ485" s="49"/>
      <c r="DA485" s="49"/>
      <c r="DB485" s="49"/>
      <c r="DC485" s="56"/>
      <c r="DD485" s="57"/>
      <c r="DE485" s="57"/>
      <c r="DF485" s="57"/>
      <c r="DG485" s="57"/>
      <c r="DH485" s="57"/>
      <c r="DI485" s="57"/>
      <c r="DJ485" s="58"/>
      <c r="DK485" s="54"/>
      <c r="DL485" s="56"/>
      <c r="DM485" s="49"/>
      <c r="DN485" s="49"/>
      <c r="DO485" s="49"/>
      <c r="DP485" s="56"/>
      <c r="DQ485" s="56"/>
      <c r="DR485" s="49"/>
      <c r="DS485" s="49"/>
      <c r="DT485" s="49"/>
      <c r="DU485" s="49"/>
      <c r="DV485" s="49"/>
      <c r="DW485" s="49"/>
      <c r="DX485" s="49"/>
      <c r="DY485" s="49"/>
      <c r="DZ485" s="49"/>
      <c r="EA485" s="49"/>
      <c r="EB485" s="49"/>
      <c r="EC485" s="49"/>
      <c r="ED485" s="81"/>
      <c r="EE485" s="81"/>
      <c r="EF485" s="81"/>
      <c r="EG485" s="81"/>
      <c r="EH485" s="81"/>
      <c r="EI485" s="81"/>
      <c r="EJ485" s="81"/>
      <c r="EK485" s="81"/>
      <c r="EL485" s="81"/>
      <c r="EM485" s="81"/>
      <c r="EN485" s="81"/>
      <c r="EO485" s="81"/>
      <c r="EP485" s="81"/>
      <c r="EQ485" s="81"/>
      <c r="ER485" s="81"/>
      <c r="ES485" s="81"/>
      <c r="ET485" s="81"/>
      <c r="EU485" s="81"/>
      <c r="EV485" s="81"/>
      <c r="EW485" s="81"/>
      <c r="EX485" s="81"/>
      <c r="EY485" s="81"/>
      <c r="EZ485" s="81"/>
      <c r="FA485" s="81"/>
      <c r="FB485" s="81"/>
      <c r="FC485" s="81"/>
      <c r="FD485" s="81"/>
      <c r="FE485" s="81"/>
      <c r="FF485" s="81"/>
      <c r="FG485" s="81"/>
      <c r="FH485" s="81"/>
    </row>
    <row r="486" spans="19:164">
      <c r="S486" s="82"/>
      <c r="T486" s="83"/>
      <c r="U486" s="84"/>
      <c r="V486" s="83"/>
      <c r="W486" s="84"/>
      <c r="X486" s="83"/>
      <c r="Y486" s="84"/>
      <c r="Z486" s="85"/>
      <c r="AA486" s="85"/>
      <c r="AB486" s="85"/>
      <c r="AC486" s="8"/>
      <c r="AD486" s="18"/>
      <c r="AE486" s="18"/>
      <c r="AF486" s="18"/>
      <c r="AG486" s="18"/>
      <c r="AH486" s="18"/>
      <c r="AI486" s="18"/>
      <c r="AJ486" s="18"/>
      <c r="AK486" s="18"/>
      <c r="AL486" s="18"/>
      <c r="AM486" s="34"/>
      <c r="AN486" s="34"/>
      <c r="AO486" s="34"/>
      <c r="AP486" s="19"/>
      <c r="AQ486" s="19"/>
      <c r="AR486" s="19"/>
      <c r="AS486" s="48"/>
      <c r="BN486" s="49"/>
      <c r="BO486" s="49"/>
      <c r="BP486" s="49"/>
      <c r="BQ486" s="50"/>
      <c r="BR486" s="50"/>
      <c r="BS486" s="50"/>
      <c r="BT486" s="50"/>
      <c r="BU486" s="50"/>
      <c r="BV486" s="50"/>
      <c r="BW486" s="50"/>
      <c r="BX486" s="51"/>
      <c r="BY486" s="50"/>
      <c r="BZ486" s="50"/>
      <c r="CA486" s="54"/>
      <c r="CB486" s="54"/>
      <c r="CC486" s="54"/>
      <c r="CD486" s="54"/>
      <c r="CE486" s="54"/>
      <c r="CF486" s="54"/>
      <c r="CG486" s="54"/>
      <c r="CH486" s="51"/>
      <c r="CI486" s="50"/>
      <c r="CJ486" s="50"/>
      <c r="CK486" s="49"/>
      <c r="CL486" s="49"/>
      <c r="CM486" s="49"/>
      <c r="CN486" s="66"/>
      <c r="CO486" s="66"/>
      <c r="CP486" s="66"/>
      <c r="CQ486" s="66"/>
      <c r="CR486" s="66"/>
      <c r="CS486" s="66"/>
      <c r="CT486" s="66"/>
      <c r="CU486" s="49"/>
      <c r="CV486" s="49"/>
      <c r="CW486" s="49"/>
      <c r="CX486" s="49"/>
      <c r="CY486" s="49"/>
      <c r="CZ486" s="49"/>
      <c r="DA486" s="49"/>
      <c r="DB486" s="49"/>
      <c r="DC486" s="56"/>
      <c r="DD486" s="57"/>
      <c r="DE486" s="57"/>
      <c r="DF486" s="57"/>
      <c r="DG486" s="57"/>
      <c r="DH486" s="57"/>
      <c r="DI486" s="57"/>
      <c r="DJ486" s="58"/>
      <c r="DK486" s="54"/>
      <c r="DL486" s="56"/>
      <c r="DM486" s="49"/>
      <c r="DN486" s="49"/>
      <c r="DO486" s="49"/>
      <c r="DP486" s="56"/>
      <c r="DQ486" s="56"/>
      <c r="DR486" s="49"/>
      <c r="DS486" s="49"/>
      <c r="DT486" s="49"/>
      <c r="DU486" s="49"/>
      <c r="DV486" s="49"/>
      <c r="DW486" s="49"/>
      <c r="DX486" s="49"/>
      <c r="DY486" s="49"/>
      <c r="DZ486" s="49"/>
      <c r="EA486" s="49"/>
      <c r="EB486" s="49"/>
      <c r="EC486" s="49"/>
      <c r="ED486" s="81"/>
      <c r="EE486" s="81"/>
      <c r="EF486" s="81"/>
      <c r="EG486" s="81"/>
      <c r="EH486" s="81"/>
      <c r="EI486" s="81"/>
      <c r="EJ486" s="81"/>
      <c r="EK486" s="81"/>
      <c r="EL486" s="81"/>
      <c r="EM486" s="81"/>
      <c r="EN486" s="81"/>
      <c r="EO486" s="81"/>
      <c r="EP486" s="81"/>
      <c r="EQ486" s="81"/>
      <c r="ER486" s="81"/>
      <c r="ES486" s="81"/>
      <c r="ET486" s="81"/>
      <c r="EU486" s="81"/>
      <c r="EV486" s="81"/>
      <c r="EW486" s="81"/>
      <c r="EX486" s="81"/>
      <c r="EY486" s="81"/>
      <c r="EZ486" s="81"/>
      <c r="FA486" s="81"/>
      <c r="FB486" s="81"/>
      <c r="FC486" s="81"/>
      <c r="FD486" s="81"/>
      <c r="FE486" s="81"/>
      <c r="FF486" s="81"/>
      <c r="FG486" s="81"/>
      <c r="FH486" s="81"/>
    </row>
    <row r="487" spans="19:164">
      <c r="S487" s="82"/>
      <c r="T487" s="83"/>
      <c r="U487" s="84"/>
      <c r="V487" s="83"/>
      <c r="W487" s="84"/>
      <c r="X487" s="83"/>
      <c r="Y487" s="84"/>
      <c r="Z487" s="85"/>
      <c r="AA487" s="85"/>
      <c r="AB487" s="85"/>
      <c r="AC487" s="8"/>
      <c r="AD487" s="18"/>
      <c r="AE487" s="18"/>
      <c r="AF487" s="18"/>
      <c r="AG487" s="18"/>
      <c r="AH487" s="18"/>
      <c r="AI487" s="18"/>
      <c r="AJ487" s="18"/>
      <c r="AK487" s="18"/>
      <c r="AL487" s="18"/>
      <c r="AM487" s="34"/>
      <c r="AN487" s="34"/>
      <c r="AO487" s="34"/>
      <c r="AP487" s="19"/>
      <c r="AQ487" s="19"/>
      <c r="AR487" s="19"/>
      <c r="AS487" s="48"/>
      <c r="BN487" s="49"/>
      <c r="BO487" s="49"/>
      <c r="BP487" s="49"/>
      <c r="BQ487" s="50"/>
      <c r="BR487" s="50"/>
      <c r="BS487" s="50"/>
      <c r="BT487" s="50"/>
      <c r="BU487" s="50"/>
      <c r="BV487" s="50"/>
      <c r="BW487" s="50"/>
      <c r="BX487" s="51"/>
      <c r="BY487" s="50"/>
      <c r="BZ487" s="50"/>
      <c r="CA487" s="54"/>
      <c r="CB487" s="54"/>
      <c r="CC487" s="54"/>
      <c r="CD487" s="54"/>
      <c r="CE487" s="54"/>
      <c r="CF487" s="54"/>
      <c r="CG487" s="54"/>
      <c r="CH487" s="51"/>
      <c r="CI487" s="50"/>
      <c r="CJ487" s="50"/>
      <c r="CK487" s="49"/>
      <c r="CL487" s="49"/>
      <c r="CM487" s="49"/>
      <c r="CN487" s="66"/>
      <c r="CO487" s="66"/>
      <c r="CP487" s="66"/>
      <c r="CQ487" s="66"/>
      <c r="CR487" s="66"/>
      <c r="CS487" s="66"/>
      <c r="CT487" s="66"/>
      <c r="CU487" s="49"/>
      <c r="CV487" s="49"/>
      <c r="CW487" s="49"/>
      <c r="CX487" s="49"/>
      <c r="CY487" s="49"/>
      <c r="CZ487" s="49"/>
      <c r="DA487" s="49"/>
      <c r="DB487" s="49"/>
      <c r="DC487" s="56"/>
      <c r="DD487" s="57"/>
      <c r="DE487" s="57"/>
      <c r="DF487" s="57"/>
      <c r="DG487" s="57"/>
      <c r="DH487" s="57"/>
      <c r="DI487" s="57"/>
      <c r="DJ487" s="58"/>
      <c r="DK487" s="54"/>
      <c r="DL487" s="56"/>
      <c r="DM487" s="49"/>
      <c r="DN487" s="49"/>
      <c r="DO487" s="49"/>
      <c r="DP487" s="56"/>
      <c r="DQ487" s="56"/>
      <c r="DR487" s="49"/>
      <c r="DS487" s="49"/>
      <c r="DT487" s="49"/>
      <c r="DU487" s="49"/>
      <c r="DV487" s="49"/>
      <c r="DW487" s="49"/>
      <c r="DX487" s="49"/>
      <c r="DY487" s="49"/>
      <c r="DZ487" s="49"/>
      <c r="EA487" s="49"/>
      <c r="EB487" s="49"/>
      <c r="EC487" s="49"/>
      <c r="ED487" s="81"/>
      <c r="EE487" s="81"/>
      <c r="EF487" s="81"/>
      <c r="EG487" s="81"/>
      <c r="EH487" s="81"/>
      <c r="EI487" s="81"/>
      <c r="EJ487" s="81"/>
      <c r="EK487" s="81"/>
      <c r="EL487" s="81"/>
      <c r="EM487" s="81"/>
      <c r="EN487" s="81"/>
      <c r="EO487" s="81"/>
      <c r="EP487" s="81"/>
      <c r="EQ487" s="81"/>
      <c r="ER487" s="81"/>
      <c r="ES487" s="81"/>
      <c r="ET487" s="81"/>
      <c r="EU487" s="81"/>
      <c r="EV487" s="81"/>
      <c r="EW487" s="81"/>
      <c r="EX487" s="81"/>
      <c r="EY487" s="81"/>
      <c r="EZ487" s="81"/>
      <c r="FA487" s="81"/>
      <c r="FB487" s="81"/>
      <c r="FC487" s="81"/>
      <c r="FD487" s="81"/>
      <c r="FE487" s="81"/>
      <c r="FF487" s="81"/>
      <c r="FG487" s="81"/>
      <c r="FH487" s="81"/>
    </row>
    <row r="488" spans="19:164">
      <c r="S488" s="82"/>
      <c r="T488" s="83"/>
      <c r="U488" s="84"/>
      <c r="V488" s="83"/>
      <c r="W488" s="84"/>
      <c r="X488" s="83"/>
      <c r="Y488" s="84"/>
      <c r="Z488" s="85"/>
      <c r="AA488" s="85"/>
      <c r="AB488" s="85"/>
      <c r="AC488" s="8"/>
      <c r="AD488" s="18"/>
      <c r="AE488" s="18"/>
      <c r="AF488" s="18"/>
      <c r="AG488" s="18"/>
      <c r="AH488" s="18"/>
      <c r="AI488" s="18"/>
      <c r="AJ488" s="18"/>
      <c r="AK488" s="18"/>
      <c r="AL488" s="18"/>
      <c r="AM488" s="34"/>
      <c r="AN488" s="34"/>
      <c r="AO488" s="34"/>
      <c r="AP488" s="19"/>
      <c r="AQ488" s="19"/>
      <c r="AR488" s="19"/>
      <c r="AS488" s="48"/>
      <c r="BN488" s="49"/>
      <c r="BO488" s="49"/>
      <c r="BP488" s="49"/>
      <c r="BQ488" s="50"/>
      <c r="BR488" s="50"/>
      <c r="BS488" s="50"/>
      <c r="BT488" s="50"/>
      <c r="BU488" s="50"/>
      <c r="BV488" s="50"/>
      <c r="BW488" s="50"/>
      <c r="BX488" s="51"/>
      <c r="BY488" s="50"/>
      <c r="BZ488" s="50"/>
      <c r="CA488" s="54"/>
      <c r="CB488" s="54"/>
      <c r="CC488" s="54"/>
      <c r="CD488" s="54"/>
      <c r="CE488" s="54"/>
      <c r="CF488" s="54"/>
      <c r="CG488" s="54"/>
      <c r="CH488" s="51"/>
      <c r="CI488" s="50"/>
      <c r="CJ488" s="50"/>
      <c r="CK488" s="49"/>
      <c r="CL488" s="49"/>
      <c r="CM488" s="49"/>
      <c r="CN488" s="66"/>
      <c r="CO488" s="66"/>
      <c r="CP488" s="66"/>
      <c r="CQ488" s="66"/>
      <c r="CR488" s="66"/>
      <c r="CS488" s="66"/>
      <c r="CT488" s="66"/>
      <c r="CU488" s="49"/>
      <c r="CV488" s="49"/>
      <c r="CW488" s="49"/>
      <c r="CX488" s="49"/>
      <c r="CY488" s="49"/>
      <c r="CZ488" s="49"/>
      <c r="DA488" s="49"/>
      <c r="DB488" s="49"/>
      <c r="DC488" s="56"/>
      <c r="DD488" s="57"/>
      <c r="DE488" s="57"/>
      <c r="DF488" s="57"/>
      <c r="DG488" s="57"/>
      <c r="DH488" s="57"/>
      <c r="DI488" s="57"/>
      <c r="DJ488" s="58"/>
      <c r="DK488" s="54"/>
      <c r="DL488" s="56"/>
      <c r="DM488" s="49"/>
      <c r="DN488" s="49"/>
      <c r="DO488" s="49"/>
      <c r="DP488" s="56"/>
      <c r="DQ488" s="56"/>
      <c r="DR488" s="49"/>
      <c r="DS488" s="49"/>
      <c r="DT488" s="49"/>
      <c r="DU488" s="49"/>
      <c r="DV488" s="49"/>
      <c r="DW488" s="49"/>
      <c r="DX488" s="49"/>
      <c r="DY488" s="49"/>
      <c r="DZ488" s="49"/>
      <c r="EA488" s="49"/>
      <c r="EB488" s="49"/>
      <c r="EC488" s="49"/>
      <c r="ED488" s="81"/>
      <c r="EE488" s="81"/>
      <c r="EF488" s="81"/>
      <c r="EG488" s="81"/>
      <c r="EH488" s="81"/>
      <c r="EI488" s="81"/>
      <c r="EJ488" s="81"/>
      <c r="EK488" s="81"/>
      <c r="EL488" s="81"/>
      <c r="EM488" s="81"/>
      <c r="EN488" s="81"/>
      <c r="EO488" s="81"/>
      <c r="EP488" s="81"/>
      <c r="EQ488" s="81"/>
      <c r="ER488" s="81"/>
      <c r="ES488" s="81"/>
      <c r="ET488" s="81"/>
      <c r="EU488" s="81"/>
      <c r="EV488" s="81"/>
      <c r="EW488" s="81"/>
      <c r="EX488" s="81"/>
      <c r="EY488" s="81"/>
      <c r="EZ488" s="81"/>
      <c r="FA488" s="81"/>
      <c r="FB488" s="81"/>
      <c r="FC488" s="81"/>
      <c r="FD488" s="81"/>
      <c r="FE488" s="81"/>
      <c r="FF488" s="81"/>
      <c r="FG488" s="81"/>
      <c r="FH488" s="81"/>
    </row>
    <row r="489" spans="19:164">
      <c r="S489" s="82"/>
      <c r="T489" s="83"/>
      <c r="U489" s="84"/>
      <c r="V489" s="83"/>
      <c r="W489" s="84"/>
      <c r="X489" s="83"/>
      <c r="Y489" s="84"/>
      <c r="Z489" s="85"/>
      <c r="AA489" s="85"/>
      <c r="AB489" s="85"/>
      <c r="AC489" s="8"/>
      <c r="AD489" s="18"/>
      <c r="AE489" s="18"/>
      <c r="AF489" s="18"/>
      <c r="AG489" s="18"/>
      <c r="AH489" s="18"/>
      <c r="AI489" s="18"/>
      <c r="AJ489" s="18"/>
      <c r="AK489" s="18"/>
      <c r="AL489" s="18"/>
      <c r="AM489" s="34"/>
      <c r="AN489" s="34"/>
      <c r="AO489" s="34"/>
      <c r="AP489" s="19"/>
      <c r="AQ489" s="19"/>
      <c r="AR489" s="19"/>
      <c r="AS489" s="48"/>
      <c r="BN489" s="49"/>
      <c r="BO489" s="49"/>
      <c r="BP489" s="49"/>
      <c r="BQ489" s="50"/>
      <c r="BR489" s="50"/>
      <c r="BS489" s="50"/>
      <c r="BT489" s="50"/>
      <c r="BU489" s="50"/>
      <c r="BV489" s="50"/>
      <c r="BW489" s="50"/>
      <c r="BX489" s="51"/>
      <c r="BY489" s="50"/>
      <c r="BZ489" s="50"/>
      <c r="CA489" s="54"/>
      <c r="CB489" s="54"/>
      <c r="CC489" s="54"/>
      <c r="CD489" s="54"/>
      <c r="CE489" s="54"/>
      <c r="CF489" s="54"/>
      <c r="CG489" s="54"/>
      <c r="CH489" s="51"/>
      <c r="CI489" s="50"/>
      <c r="CJ489" s="50"/>
      <c r="CK489" s="49"/>
      <c r="CL489" s="49"/>
      <c r="CM489" s="49"/>
      <c r="CN489" s="66"/>
      <c r="CO489" s="66"/>
      <c r="CP489" s="66"/>
      <c r="CQ489" s="66"/>
      <c r="CR489" s="66"/>
      <c r="CS489" s="66"/>
      <c r="CT489" s="66"/>
      <c r="CU489" s="49"/>
      <c r="CV489" s="49"/>
      <c r="CW489" s="49"/>
      <c r="CX489" s="49"/>
      <c r="CY489" s="49"/>
      <c r="CZ489" s="49"/>
      <c r="DA489" s="49"/>
      <c r="DB489" s="49"/>
      <c r="DC489" s="56"/>
      <c r="DD489" s="57"/>
      <c r="DE489" s="57"/>
      <c r="DF489" s="57"/>
      <c r="DG489" s="57"/>
      <c r="DH489" s="57"/>
      <c r="DI489" s="57"/>
      <c r="DJ489" s="58"/>
      <c r="DK489" s="54"/>
      <c r="DL489" s="56"/>
      <c r="DM489" s="49"/>
      <c r="DN489" s="49"/>
      <c r="DO489" s="49"/>
      <c r="DP489" s="56"/>
      <c r="DQ489" s="56"/>
      <c r="DR489" s="49"/>
      <c r="DS489" s="49"/>
      <c r="DT489" s="49"/>
      <c r="DU489" s="49"/>
      <c r="DV489" s="49"/>
      <c r="DW489" s="49"/>
      <c r="DX489" s="49"/>
      <c r="DY489" s="49"/>
      <c r="DZ489" s="49"/>
      <c r="EA489" s="49"/>
      <c r="EB489" s="49"/>
      <c r="EC489" s="49"/>
      <c r="ED489" s="81"/>
      <c r="EE489" s="81"/>
      <c r="EF489" s="81"/>
      <c r="EG489" s="81"/>
      <c r="EH489" s="81"/>
      <c r="EI489" s="81"/>
      <c r="EJ489" s="81"/>
      <c r="EK489" s="81"/>
      <c r="EL489" s="81"/>
      <c r="EM489" s="81"/>
      <c r="EN489" s="81"/>
      <c r="EO489" s="81"/>
      <c r="EP489" s="81"/>
      <c r="EQ489" s="81"/>
      <c r="ER489" s="81"/>
      <c r="ES489" s="81"/>
      <c r="ET489" s="81"/>
      <c r="EU489" s="81"/>
      <c r="EV489" s="81"/>
      <c r="EW489" s="81"/>
      <c r="EX489" s="81"/>
      <c r="EY489" s="81"/>
      <c r="EZ489" s="81"/>
      <c r="FA489" s="81"/>
      <c r="FB489" s="81"/>
      <c r="FC489" s="81"/>
      <c r="FD489" s="81"/>
      <c r="FE489" s="81"/>
      <c r="FF489" s="81"/>
      <c r="FG489" s="81"/>
      <c r="FH489" s="81"/>
    </row>
    <row r="490" spans="19:164">
      <c r="S490" s="82"/>
      <c r="T490" s="83"/>
      <c r="U490" s="84"/>
      <c r="V490" s="83"/>
      <c r="W490" s="84"/>
      <c r="X490" s="83"/>
      <c r="Y490" s="84"/>
      <c r="Z490" s="85"/>
      <c r="AA490" s="85"/>
      <c r="AB490" s="85"/>
      <c r="AC490" s="8"/>
      <c r="AD490" s="18"/>
      <c r="AE490" s="18"/>
      <c r="AF490" s="18"/>
      <c r="AG490" s="18"/>
      <c r="AH490" s="18"/>
      <c r="AI490" s="18"/>
      <c r="AJ490" s="18"/>
      <c r="AK490" s="18"/>
      <c r="AL490" s="18"/>
      <c r="AM490" s="34"/>
      <c r="AN490" s="34"/>
      <c r="AO490" s="34"/>
      <c r="AP490" s="19"/>
      <c r="AQ490" s="19"/>
      <c r="AR490" s="19"/>
      <c r="AS490" s="48"/>
      <c r="BN490" s="49"/>
      <c r="BO490" s="49"/>
      <c r="BP490" s="49"/>
      <c r="BQ490" s="50"/>
      <c r="BR490" s="50"/>
      <c r="BS490" s="50"/>
      <c r="BT490" s="50"/>
      <c r="BU490" s="50"/>
      <c r="BV490" s="50"/>
      <c r="BW490" s="50"/>
      <c r="BX490" s="51"/>
      <c r="BY490" s="50"/>
      <c r="BZ490" s="50"/>
      <c r="CA490" s="54"/>
      <c r="CB490" s="54"/>
      <c r="CC490" s="54"/>
      <c r="CD490" s="54"/>
      <c r="CE490" s="54"/>
      <c r="CF490" s="54"/>
      <c r="CG490" s="54"/>
      <c r="CH490" s="51"/>
      <c r="CI490" s="50"/>
      <c r="CJ490" s="50"/>
      <c r="CK490" s="49"/>
      <c r="CL490" s="49"/>
      <c r="CM490" s="49"/>
      <c r="CN490" s="66"/>
      <c r="CO490" s="66"/>
      <c r="CP490" s="66"/>
      <c r="CQ490" s="66"/>
      <c r="CR490" s="66"/>
      <c r="CS490" s="66"/>
      <c r="CT490" s="66"/>
      <c r="CU490" s="49"/>
      <c r="CV490" s="49"/>
      <c r="CW490" s="49"/>
      <c r="CX490" s="49"/>
      <c r="CY490" s="49"/>
      <c r="CZ490" s="49"/>
      <c r="DA490" s="49"/>
      <c r="DB490" s="49"/>
      <c r="DC490" s="56"/>
      <c r="DD490" s="57"/>
      <c r="DE490" s="57"/>
      <c r="DF490" s="57"/>
      <c r="DG490" s="57"/>
      <c r="DH490" s="57"/>
      <c r="DI490" s="57"/>
      <c r="DJ490" s="58"/>
      <c r="DK490" s="54"/>
      <c r="DL490" s="56"/>
      <c r="DM490" s="49"/>
      <c r="DN490" s="49"/>
      <c r="DO490" s="49"/>
      <c r="DP490" s="56"/>
      <c r="DQ490" s="56"/>
      <c r="DR490" s="49"/>
      <c r="DS490" s="49"/>
      <c r="DT490" s="49"/>
      <c r="DU490" s="49"/>
      <c r="DV490" s="49"/>
      <c r="DW490" s="49"/>
      <c r="DX490" s="49"/>
      <c r="DY490" s="49"/>
      <c r="DZ490" s="49"/>
      <c r="EA490" s="49"/>
      <c r="EB490" s="49"/>
      <c r="EC490" s="49"/>
      <c r="ED490" s="81"/>
      <c r="EE490" s="81"/>
      <c r="EF490" s="81"/>
      <c r="EG490" s="81"/>
      <c r="EH490" s="81"/>
      <c r="EI490" s="81"/>
      <c r="EJ490" s="81"/>
      <c r="EK490" s="81"/>
      <c r="EL490" s="81"/>
      <c r="EM490" s="81"/>
      <c r="EN490" s="81"/>
      <c r="EO490" s="81"/>
      <c r="EP490" s="81"/>
      <c r="EQ490" s="81"/>
      <c r="ER490" s="81"/>
      <c r="ES490" s="81"/>
      <c r="ET490" s="81"/>
      <c r="EU490" s="81"/>
      <c r="EV490" s="81"/>
      <c r="EW490" s="81"/>
      <c r="EX490" s="81"/>
      <c r="EY490" s="81"/>
      <c r="EZ490" s="81"/>
      <c r="FA490" s="81"/>
      <c r="FB490" s="81"/>
      <c r="FC490" s="81"/>
      <c r="FD490" s="81"/>
      <c r="FE490" s="81"/>
      <c r="FF490" s="81"/>
      <c r="FG490" s="81"/>
      <c r="FH490" s="81"/>
    </row>
    <row r="491" spans="19:164">
      <c r="S491" s="82"/>
      <c r="T491" s="83"/>
      <c r="U491" s="84"/>
      <c r="V491" s="83"/>
      <c r="W491" s="84"/>
      <c r="X491" s="83"/>
      <c r="Y491" s="84"/>
      <c r="Z491" s="85"/>
      <c r="AA491" s="85"/>
      <c r="AB491" s="85"/>
      <c r="AC491" s="8"/>
      <c r="AD491" s="18"/>
      <c r="AE491" s="18"/>
      <c r="AF491" s="18"/>
      <c r="AG491" s="18"/>
      <c r="AH491" s="18"/>
      <c r="AI491" s="18"/>
      <c r="AJ491" s="18"/>
      <c r="AK491" s="18"/>
      <c r="AL491" s="18"/>
      <c r="AM491" s="34"/>
      <c r="AN491" s="34"/>
      <c r="AO491" s="34"/>
      <c r="AP491" s="19"/>
      <c r="AQ491" s="19"/>
      <c r="AR491" s="19"/>
      <c r="AS491" s="48"/>
      <c r="BN491" s="49"/>
      <c r="BO491" s="49"/>
      <c r="BP491" s="49"/>
      <c r="BQ491" s="50"/>
      <c r="BR491" s="50"/>
      <c r="BS491" s="50"/>
      <c r="BT491" s="50"/>
      <c r="BU491" s="50"/>
      <c r="BV491" s="50"/>
      <c r="BW491" s="50"/>
      <c r="BX491" s="51"/>
      <c r="BY491" s="50"/>
      <c r="BZ491" s="50"/>
      <c r="CA491" s="54"/>
      <c r="CB491" s="54"/>
      <c r="CC491" s="54"/>
      <c r="CD491" s="54"/>
      <c r="CE491" s="54"/>
      <c r="CF491" s="54"/>
      <c r="CG491" s="54"/>
      <c r="CH491" s="51"/>
      <c r="CI491" s="50"/>
      <c r="CJ491" s="50"/>
      <c r="CK491" s="49"/>
      <c r="CL491" s="49"/>
      <c r="CM491" s="49"/>
      <c r="CN491" s="66"/>
      <c r="CO491" s="66"/>
      <c r="CP491" s="66"/>
      <c r="CQ491" s="66"/>
      <c r="CR491" s="66"/>
      <c r="CS491" s="66"/>
      <c r="CT491" s="66"/>
      <c r="CU491" s="49"/>
      <c r="CV491" s="49"/>
      <c r="CW491" s="49"/>
      <c r="CX491" s="49"/>
      <c r="CY491" s="49"/>
      <c r="CZ491" s="49"/>
      <c r="DA491" s="49"/>
      <c r="DB491" s="49"/>
      <c r="DC491" s="56"/>
      <c r="DD491" s="57"/>
      <c r="DE491" s="57"/>
      <c r="DF491" s="57"/>
      <c r="DG491" s="57"/>
      <c r="DH491" s="57"/>
      <c r="DI491" s="57"/>
      <c r="DJ491" s="58"/>
      <c r="DK491" s="54"/>
      <c r="DL491" s="56"/>
      <c r="DM491" s="49"/>
      <c r="DN491" s="49"/>
      <c r="DO491" s="49"/>
      <c r="DP491" s="56"/>
      <c r="DQ491" s="56"/>
      <c r="DR491" s="49"/>
      <c r="DS491" s="49"/>
      <c r="DT491" s="49"/>
      <c r="DU491" s="49"/>
      <c r="DV491" s="49"/>
      <c r="DW491" s="49"/>
      <c r="DX491" s="49"/>
      <c r="DY491" s="49"/>
      <c r="DZ491" s="49"/>
      <c r="EA491" s="49"/>
      <c r="EB491" s="49"/>
      <c r="EC491" s="49"/>
      <c r="ED491" s="81"/>
      <c r="EE491" s="81"/>
      <c r="EF491" s="81"/>
      <c r="EG491" s="81"/>
      <c r="EH491" s="81"/>
      <c r="EI491" s="81"/>
      <c r="EJ491" s="81"/>
      <c r="EK491" s="81"/>
      <c r="EL491" s="81"/>
      <c r="EM491" s="81"/>
      <c r="EN491" s="81"/>
      <c r="EO491" s="81"/>
      <c r="EP491" s="81"/>
      <c r="EQ491" s="81"/>
      <c r="ER491" s="81"/>
      <c r="ES491" s="81"/>
      <c r="ET491" s="81"/>
      <c r="EU491" s="81"/>
      <c r="EV491" s="81"/>
      <c r="EW491" s="81"/>
      <c r="EX491" s="81"/>
      <c r="EY491" s="81"/>
      <c r="EZ491" s="81"/>
      <c r="FA491" s="81"/>
      <c r="FB491" s="81"/>
      <c r="FC491" s="81"/>
      <c r="FD491" s="81"/>
      <c r="FE491" s="81"/>
      <c r="FF491" s="81"/>
      <c r="FG491" s="81"/>
      <c r="FH491" s="81"/>
    </row>
    <row r="492" spans="19:164">
      <c r="S492" s="82"/>
      <c r="T492" s="83"/>
      <c r="U492" s="84"/>
      <c r="V492" s="83"/>
      <c r="W492" s="84"/>
      <c r="X492" s="83"/>
      <c r="Y492" s="84"/>
      <c r="Z492" s="85"/>
      <c r="AA492" s="85"/>
      <c r="AB492" s="85"/>
      <c r="AC492" s="8"/>
      <c r="AD492" s="18"/>
      <c r="AE492" s="18"/>
      <c r="AF492" s="18"/>
      <c r="AG492" s="18"/>
      <c r="AH492" s="18"/>
      <c r="AI492" s="18"/>
      <c r="AJ492" s="18"/>
      <c r="AK492" s="18"/>
      <c r="AL492" s="18"/>
      <c r="AM492" s="34"/>
      <c r="AN492" s="34"/>
      <c r="AO492" s="34"/>
      <c r="AP492" s="19"/>
      <c r="AQ492" s="19"/>
      <c r="AR492" s="19"/>
      <c r="AS492" s="48"/>
      <c r="BN492" s="49"/>
      <c r="BO492" s="49"/>
      <c r="BP492" s="49"/>
      <c r="BQ492" s="50"/>
      <c r="BR492" s="50"/>
      <c r="BS492" s="50"/>
      <c r="BT492" s="50"/>
      <c r="BU492" s="50"/>
      <c r="BV492" s="50"/>
      <c r="BW492" s="50"/>
      <c r="BX492" s="51"/>
      <c r="BY492" s="50"/>
      <c r="BZ492" s="50"/>
      <c r="CA492" s="54"/>
      <c r="CB492" s="54"/>
      <c r="CC492" s="54"/>
      <c r="CD492" s="54"/>
      <c r="CE492" s="54"/>
      <c r="CF492" s="54"/>
      <c r="CG492" s="54"/>
      <c r="CH492" s="51"/>
      <c r="CI492" s="50"/>
      <c r="CJ492" s="50"/>
      <c r="CK492" s="49"/>
      <c r="CL492" s="49"/>
      <c r="CM492" s="49"/>
      <c r="CN492" s="66"/>
      <c r="CO492" s="66"/>
      <c r="CP492" s="66"/>
      <c r="CQ492" s="66"/>
      <c r="CR492" s="66"/>
      <c r="CS492" s="66"/>
      <c r="CT492" s="66"/>
      <c r="CU492" s="49"/>
      <c r="CV492" s="49"/>
      <c r="CW492" s="49"/>
      <c r="CX492" s="49"/>
      <c r="CY492" s="49"/>
      <c r="CZ492" s="49"/>
      <c r="DA492" s="49"/>
      <c r="DB492" s="49"/>
      <c r="DC492" s="56"/>
      <c r="DD492" s="57"/>
      <c r="DE492" s="57"/>
      <c r="DF492" s="57"/>
      <c r="DG492" s="57"/>
      <c r="DH492" s="57"/>
      <c r="DI492" s="57"/>
      <c r="DJ492" s="58"/>
      <c r="DK492" s="54"/>
      <c r="DL492" s="56"/>
      <c r="DM492" s="49"/>
      <c r="DN492" s="49"/>
      <c r="DO492" s="49"/>
      <c r="DP492" s="56"/>
      <c r="DQ492" s="56"/>
      <c r="DR492" s="49"/>
      <c r="DS492" s="49"/>
      <c r="DT492" s="49"/>
      <c r="DU492" s="49"/>
      <c r="DV492" s="49"/>
      <c r="DW492" s="49"/>
      <c r="DX492" s="49"/>
      <c r="DY492" s="49"/>
      <c r="DZ492" s="49"/>
      <c r="EA492" s="49"/>
      <c r="EB492" s="49"/>
      <c r="EC492" s="49"/>
      <c r="ED492" s="81"/>
      <c r="EE492" s="81"/>
      <c r="EF492" s="81"/>
      <c r="EG492" s="81"/>
      <c r="EH492" s="81"/>
      <c r="EI492" s="81"/>
      <c r="EJ492" s="81"/>
      <c r="EK492" s="81"/>
      <c r="EL492" s="81"/>
      <c r="EM492" s="81"/>
      <c r="EN492" s="81"/>
      <c r="EO492" s="81"/>
      <c r="EP492" s="81"/>
      <c r="EQ492" s="81"/>
      <c r="ER492" s="81"/>
      <c r="ES492" s="81"/>
      <c r="ET492" s="81"/>
      <c r="EU492" s="81"/>
      <c r="EV492" s="81"/>
      <c r="EW492" s="81"/>
      <c r="EX492" s="81"/>
      <c r="EY492" s="81"/>
      <c r="EZ492" s="81"/>
      <c r="FA492" s="81"/>
      <c r="FB492" s="81"/>
      <c r="FC492" s="81"/>
      <c r="FD492" s="81"/>
      <c r="FE492" s="81"/>
      <c r="FF492" s="81"/>
      <c r="FG492" s="81"/>
      <c r="FH492" s="81"/>
    </row>
    <row r="493" spans="19:164">
      <c r="S493" s="82"/>
      <c r="T493" s="83"/>
      <c r="U493" s="84"/>
      <c r="V493" s="83"/>
      <c r="W493" s="84"/>
      <c r="X493" s="83"/>
      <c r="Y493" s="84"/>
      <c r="Z493" s="85"/>
      <c r="AA493" s="85"/>
      <c r="AB493" s="85"/>
      <c r="AC493" s="8"/>
      <c r="AD493" s="18"/>
      <c r="AE493" s="18"/>
      <c r="AF493" s="18"/>
      <c r="AG493" s="18"/>
      <c r="AH493" s="18"/>
      <c r="AI493" s="18"/>
      <c r="AJ493" s="18"/>
      <c r="AK493" s="18"/>
      <c r="AL493" s="18"/>
      <c r="AM493" s="34"/>
      <c r="AN493" s="34"/>
      <c r="AO493" s="34"/>
      <c r="AP493" s="19"/>
      <c r="AQ493" s="19"/>
      <c r="AR493" s="19"/>
      <c r="AS493" s="48"/>
      <c r="BN493" s="49"/>
      <c r="BO493" s="49"/>
      <c r="BP493" s="49"/>
      <c r="BQ493" s="50"/>
      <c r="BR493" s="50"/>
      <c r="BS493" s="50"/>
      <c r="BT493" s="50"/>
      <c r="BU493" s="50"/>
      <c r="BV493" s="50"/>
      <c r="BW493" s="50"/>
      <c r="BX493" s="51"/>
      <c r="BY493" s="50"/>
      <c r="BZ493" s="50"/>
      <c r="CA493" s="54"/>
      <c r="CB493" s="54"/>
      <c r="CC493" s="54"/>
      <c r="CD493" s="54"/>
      <c r="CE493" s="54"/>
      <c r="CF493" s="54"/>
      <c r="CG493" s="54"/>
      <c r="CH493" s="51"/>
      <c r="CI493" s="50"/>
      <c r="CJ493" s="50"/>
      <c r="CK493" s="49"/>
      <c r="CL493" s="49"/>
      <c r="CM493" s="49"/>
      <c r="CN493" s="66"/>
      <c r="CO493" s="66"/>
      <c r="CP493" s="66"/>
      <c r="CQ493" s="66"/>
      <c r="CR493" s="66"/>
      <c r="CS493" s="66"/>
      <c r="CT493" s="66"/>
      <c r="CU493" s="49"/>
      <c r="CV493" s="49"/>
      <c r="CW493" s="49"/>
      <c r="CX493" s="49"/>
      <c r="CY493" s="49"/>
      <c r="CZ493" s="49"/>
      <c r="DA493" s="49"/>
      <c r="DB493" s="49"/>
      <c r="DC493" s="56"/>
      <c r="DD493" s="57"/>
      <c r="DE493" s="57"/>
      <c r="DF493" s="57"/>
      <c r="DG493" s="57"/>
      <c r="DH493" s="57"/>
      <c r="DI493" s="57"/>
      <c r="DJ493" s="58"/>
      <c r="DK493" s="54"/>
      <c r="DL493" s="56"/>
      <c r="DM493" s="49"/>
      <c r="DN493" s="49"/>
      <c r="DO493" s="49"/>
      <c r="DP493" s="56"/>
      <c r="DQ493" s="56"/>
      <c r="DR493" s="49"/>
      <c r="DS493" s="49"/>
      <c r="DT493" s="49"/>
      <c r="DU493" s="49"/>
      <c r="DV493" s="49"/>
      <c r="DW493" s="49"/>
      <c r="DX493" s="49"/>
      <c r="DY493" s="49"/>
      <c r="DZ493" s="49"/>
      <c r="EA493" s="49"/>
      <c r="EB493" s="49"/>
      <c r="EC493" s="49"/>
      <c r="ED493" s="81"/>
      <c r="EE493" s="81"/>
      <c r="EF493" s="81"/>
      <c r="EG493" s="81"/>
      <c r="EH493" s="81"/>
      <c r="EI493" s="81"/>
      <c r="EJ493" s="81"/>
      <c r="EK493" s="81"/>
      <c r="EL493" s="81"/>
      <c r="EM493" s="81"/>
      <c r="EN493" s="81"/>
      <c r="EO493" s="81"/>
      <c r="EP493" s="81"/>
      <c r="EQ493" s="81"/>
      <c r="ER493" s="81"/>
      <c r="ES493" s="81"/>
      <c r="ET493" s="81"/>
      <c r="EU493" s="81"/>
      <c r="EV493" s="81"/>
      <c r="EW493" s="81"/>
      <c r="EX493" s="81"/>
      <c r="EY493" s="81"/>
      <c r="EZ493" s="81"/>
      <c r="FA493" s="81"/>
      <c r="FB493" s="81"/>
      <c r="FC493" s="81"/>
      <c r="FD493" s="81"/>
      <c r="FE493" s="81"/>
      <c r="FF493" s="81"/>
      <c r="FG493" s="81"/>
      <c r="FH493" s="81"/>
    </row>
    <row r="494" spans="19:164">
      <c r="S494" s="82"/>
      <c r="T494" s="83"/>
      <c r="U494" s="84"/>
      <c r="V494" s="83"/>
      <c r="W494" s="84"/>
      <c r="X494" s="83"/>
      <c r="Y494" s="84"/>
      <c r="Z494" s="85"/>
      <c r="AA494" s="85"/>
      <c r="AB494" s="85"/>
      <c r="AC494" s="8"/>
      <c r="AD494" s="18"/>
      <c r="AE494" s="18"/>
      <c r="AF494" s="18"/>
      <c r="AG494" s="18"/>
      <c r="AH494" s="18"/>
      <c r="AI494" s="18"/>
      <c r="AJ494" s="18"/>
      <c r="AK494" s="18"/>
      <c r="AL494" s="18"/>
      <c r="AM494" s="34"/>
      <c r="AN494" s="34"/>
      <c r="AO494" s="34"/>
      <c r="AP494" s="19"/>
      <c r="AQ494" s="19"/>
      <c r="AR494" s="19"/>
      <c r="AS494" s="48"/>
      <c r="BN494" s="49"/>
      <c r="BO494" s="49"/>
      <c r="BP494" s="49"/>
      <c r="BQ494" s="50"/>
      <c r="BR494" s="50"/>
      <c r="BS494" s="50"/>
      <c r="BT494" s="50"/>
      <c r="BU494" s="50"/>
      <c r="BV494" s="50"/>
      <c r="BW494" s="50"/>
      <c r="BX494" s="51"/>
      <c r="BY494" s="50"/>
      <c r="BZ494" s="50"/>
      <c r="CA494" s="54"/>
      <c r="CB494" s="54"/>
      <c r="CC494" s="54"/>
      <c r="CD494" s="54"/>
      <c r="CE494" s="54"/>
      <c r="CF494" s="54"/>
      <c r="CG494" s="54"/>
      <c r="CH494" s="51"/>
      <c r="CI494" s="50"/>
      <c r="CJ494" s="50"/>
      <c r="CK494" s="49"/>
      <c r="CL494" s="49"/>
      <c r="CM494" s="49"/>
      <c r="CN494" s="66"/>
      <c r="CO494" s="66"/>
      <c r="CP494" s="66"/>
      <c r="CQ494" s="66"/>
      <c r="CR494" s="66"/>
      <c r="CS494" s="66"/>
      <c r="CT494" s="66"/>
      <c r="CU494" s="49"/>
      <c r="CV494" s="49"/>
      <c r="CW494" s="49"/>
      <c r="CX494" s="49"/>
      <c r="CY494" s="49"/>
      <c r="CZ494" s="49"/>
      <c r="DA494" s="49"/>
      <c r="DB494" s="49"/>
      <c r="DC494" s="56"/>
      <c r="DD494" s="57"/>
      <c r="DE494" s="57"/>
      <c r="DF494" s="57"/>
      <c r="DG494" s="57"/>
      <c r="DH494" s="57"/>
      <c r="DI494" s="57"/>
      <c r="DJ494" s="58"/>
      <c r="DK494" s="54"/>
      <c r="DL494" s="56"/>
      <c r="DM494" s="49"/>
      <c r="DN494" s="49"/>
      <c r="DO494" s="49"/>
      <c r="DP494" s="56"/>
      <c r="DQ494" s="56"/>
      <c r="DR494" s="49"/>
      <c r="DS494" s="49"/>
      <c r="DT494" s="49"/>
      <c r="DU494" s="49"/>
      <c r="DV494" s="49"/>
      <c r="DW494" s="49"/>
      <c r="DX494" s="49"/>
      <c r="DY494" s="49"/>
      <c r="DZ494" s="49"/>
      <c r="EA494" s="49"/>
      <c r="EB494" s="49"/>
      <c r="EC494" s="49"/>
      <c r="ED494" s="81"/>
      <c r="EE494" s="81"/>
      <c r="EF494" s="81"/>
      <c r="EG494" s="81"/>
      <c r="EH494" s="81"/>
      <c r="EI494" s="81"/>
      <c r="EJ494" s="81"/>
      <c r="EK494" s="81"/>
      <c r="EL494" s="81"/>
      <c r="EM494" s="81"/>
      <c r="EN494" s="81"/>
      <c r="EO494" s="81"/>
      <c r="EP494" s="81"/>
      <c r="EQ494" s="81"/>
      <c r="ER494" s="81"/>
      <c r="ES494" s="81"/>
      <c r="ET494" s="81"/>
      <c r="EU494" s="81"/>
      <c r="EV494" s="81"/>
      <c r="EW494" s="81"/>
      <c r="EX494" s="81"/>
      <c r="EY494" s="81"/>
      <c r="EZ494" s="81"/>
      <c r="FA494" s="81"/>
      <c r="FB494" s="81"/>
      <c r="FC494" s="81"/>
      <c r="FD494" s="81"/>
      <c r="FE494" s="81"/>
      <c r="FF494" s="81"/>
      <c r="FG494" s="81"/>
      <c r="FH494" s="81"/>
    </row>
    <row r="495" spans="19:164">
      <c r="S495" s="82"/>
      <c r="T495" s="83"/>
      <c r="U495" s="84"/>
      <c r="V495" s="83"/>
      <c r="W495" s="84"/>
      <c r="X495" s="83"/>
      <c r="Y495" s="84"/>
      <c r="Z495" s="85"/>
      <c r="AA495" s="85"/>
      <c r="AB495" s="85"/>
      <c r="AC495" s="8"/>
      <c r="AD495" s="18"/>
      <c r="AE495" s="18"/>
      <c r="AF495" s="18"/>
      <c r="AG495" s="18"/>
      <c r="AH495" s="18"/>
      <c r="AI495" s="18"/>
      <c r="AJ495" s="18"/>
      <c r="AK495" s="18"/>
      <c r="AL495" s="18"/>
      <c r="AM495" s="34"/>
      <c r="AN495" s="34"/>
      <c r="AO495" s="34"/>
      <c r="AP495" s="19"/>
      <c r="AQ495" s="19"/>
      <c r="AR495" s="19"/>
      <c r="AS495" s="48"/>
      <c r="BN495" s="49"/>
      <c r="BO495" s="49"/>
      <c r="BP495" s="49"/>
      <c r="BQ495" s="50"/>
      <c r="BR495" s="50"/>
      <c r="BS495" s="50"/>
      <c r="BT495" s="50"/>
      <c r="BU495" s="50"/>
      <c r="BV495" s="50"/>
      <c r="BW495" s="50"/>
      <c r="BX495" s="51"/>
      <c r="BY495" s="50"/>
      <c r="BZ495" s="50"/>
      <c r="CA495" s="54"/>
      <c r="CB495" s="54"/>
      <c r="CC495" s="54"/>
      <c r="CD495" s="54"/>
      <c r="CE495" s="54"/>
      <c r="CF495" s="54"/>
      <c r="CG495" s="54"/>
      <c r="CH495" s="51"/>
      <c r="CI495" s="50"/>
      <c r="CJ495" s="50"/>
      <c r="CK495" s="49"/>
      <c r="CL495" s="49"/>
      <c r="CM495" s="49"/>
      <c r="CN495" s="66"/>
      <c r="CO495" s="66"/>
      <c r="CP495" s="66"/>
      <c r="CQ495" s="66"/>
      <c r="CR495" s="66"/>
      <c r="CS495" s="66"/>
      <c r="CT495" s="66"/>
      <c r="CU495" s="49"/>
      <c r="CV495" s="49"/>
      <c r="CW495" s="49"/>
      <c r="CX495" s="49"/>
      <c r="CY495" s="49"/>
      <c r="CZ495" s="49"/>
      <c r="DA495" s="49"/>
      <c r="DB495" s="49"/>
      <c r="DC495" s="56"/>
      <c r="DD495" s="57"/>
      <c r="DE495" s="57"/>
      <c r="DF495" s="57"/>
      <c r="DG495" s="57"/>
      <c r="DH495" s="57"/>
      <c r="DI495" s="57"/>
      <c r="DJ495" s="58"/>
      <c r="DK495" s="54"/>
      <c r="DL495" s="56"/>
      <c r="DM495" s="49"/>
      <c r="DN495" s="49"/>
      <c r="DO495" s="49"/>
      <c r="DP495" s="56"/>
      <c r="DQ495" s="56"/>
      <c r="DR495" s="49"/>
      <c r="DS495" s="49"/>
      <c r="DT495" s="49"/>
      <c r="DU495" s="49"/>
      <c r="DV495" s="49"/>
      <c r="DW495" s="49"/>
      <c r="DX495" s="49"/>
      <c r="DY495" s="49"/>
      <c r="DZ495" s="49"/>
      <c r="EA495" s="49"/>
      <c r="EB495" s="49"/>
      <c r="EC495" s="49"/>
      <c r="ED495" s="81"/>
      <c r="EE495" s="81"/>
      <c r="EF495" s="81"/>
      <c r="EG495" s="81"/>
      <c r="EH495" s="81"/>
      <c r="EI495" s="81"/>
      <c r="EJ495" s="81"/>
      <c r="EK495" s="81"/>
      <c r="EL495" s="81"/>
      <c r="EM495" s="81"/>
      <c r="EN495" s="81"/>
      <c r="EO495" s="81"/>
      <c r="EP495" s="81"/>
      <c r="EQ495" s="81"/>
      <c r="ER495" s="81"/>
      <c r="ES495" s="81"/>
      <c r="ET495" s="81"/>
      <c r="EU495" s="81"/>
      <c r="EV495" s="81"/>
      <c r="EW495" s="81"/>
      <c r="EX495" s="81"/>
      <c r="EY495" s="81"/>
      <c r="EZ495" s="81"/>
      <c r="FA495" s="81"/>
      <c r="FB495" s="81"/>
      <c r="FC495" s="81"/>
      <c r="FD495" s="81"/>
      <c r="FE495" s="81"/>
      <c r="FF495" s="81"/>
      <c r="FG495" s="81"/>
      <c r="FH495" s="81"/>
    </row>
    <row r="496" spans="19:164">
      <c r="S496" s="82"/>
      <c r="T496" s="83"/>
      <c r="U496" s="84"/>
      <c r="V496" s="83"/>
      <c r="W496" s="84"/>
      <c r="X496" s="83"/>
      <c r="Y496" s="84"/>
      <c r="Z496" s="85"/>
      <c r="AA496" s="85"/>
      <c r="AB496" s="85"/>
      <c r="AC496" s="8"/>
      <c r="AD496" s="18"/>
      <c r="AE496" s="18"/>
      <c r="AF496" s="18"/>
      <c r="AG496" s="18"/>
      <c r="AH496" s="18"/>
      <c r="AI496" s="18"/>
      <c r="AJ496" s="18"/>
      <c r="AK496" s="18"/>
      <c r="AL496" s="18"/>
      <c r="AM496" s="34"/>
      <c r="AN496" s="34"/>
      <c r="AO496" s="34"/>
      <c r="AP496" s="19"/>
      <c r="AQ496" s="19"/>
      <c r="AR496" s="19"/>
      <c r="AS496" s="48"/>
      <c r="BN496" s="49"/>
      <c r="BO496" s="49"/>
      <c r="BP496" s="49"/>
      <c r="BQ496" s="50"/>
      <c r="BR496" s="50"/>
      <c r="BS496" s="50"/>
      <c r="BT496" s="50"/>
      <c r="BU496" s="50"/>
      <c r="BV496" s="50"/>
      <c r="BW496" s="50"/>
      <c r="BX496" s="51"/>
      <c r="BY496" s="50"/>
      <c r="BZ496" s="50"/>
      <c r="CA496" s="54"/>
      <c r="CB496" s="54"/>
      <c r="CC496" s="54"/>
      <c r="CD496" s="54"/>
      <c r="CE496" s="54"/>
      <c r="CF496" s="54"/>
      <c r="CG496" s="54"/>
      <c r="CH496" s="51"/>
      <c r="CI496" s="50"/>
      <c r="CJ496" s="50"/>
      <c r="CK496" s="49"/>
      <c r="CL496" s="49"/>
      <c r="CM496" s="49"/>
      <c r="CN496" s="66"/>
      <c r="CO496" s="66"/>
      <c r="CP496" s="66"/>
      <c r="CQ496" s="66"/>
      <c r="CR496" s="66"/>
      <c r="CS496" s="66"/>
      <c r="CT496" s="66"/>
      <c r="CU496" s="49"/>
      <c r="CV496" s="49"/>
      <c r="CW496" s="49"/>
      <c r="CX496" s="49"/>
      <c r="CY496" s="49"/>
      <c r="CZ496" s="49"/>
      <c r="DA496" s="49"/>
      <c r="DB496" s="49"/>
      <c r="DC496" s="56"/>
      <c r="DD496" s="57"/>
      <c r="DE496" s="57"/>
      <c r="DF496" s="57"/>
      <c r="DG496" s="57"/>
      <c r="DH496" s="57"/>
      <c r="DI496" s="57"/>
      <c r="DJ496" s="58"/>
      <c r="DK496" s="54"/>
      <c r="DL496" s="56"/>
      <c r="DM496" s="49"/>
      <c r="DN496" s="49"/>
      <c r="DO496" s="49"/>
      <c r="DP496" s="56"/>
      <c r="DQ496" s="56"/>
      <c r="DR496" s="49"/>
      <c r="DS496" s="49"/>
      <c r="DT496" s="49"/>
      <c r="DU496" s="49"/>
      <c r="DV496" s="49"/>
      <c r="DW496" s="49"/>
      <c r="DX496" s="49"/>
      <c r="DY496" s="49"/>
      <c r="DZ496" s="49"/>
      <c r="EA496" s="49"/>
      <c r="EB496" s="49"/>
      <c r="EC496" s="49"/>
      <c r="ED496" s="81"/>
      <c r="EE496" s="81"/>
      <c r="EF496" s="81"/>
      <c r="EG496" s="81"/>
      <c r="EH496" s="81"/>
      <c r="EI496" s="81"/>
      <c r="EJ496" s="81"/>
      <c r="EK496" s="81"/>
      <c r="EL496" s="81"/>
      <c r="EM496" s="81"/>
      <c r="EN496" s="81"/>
      <c r="EO496" s="81"/>
      <c r="EP496" s="81"/>
      <c r="EQ496" s="81"/>
      <c r="ER496" s="81"/>
      <c r="ES496" s="81"/>
      <c r="ET496" s="81"/>
      <c r="EU496" s="81"/>
      <c r="EV496" s="81"/>
      <c r="EW496" s="81"/>
      <c r="EX496" s="81"/>
      <c r="EY496" s="81"/>
      <c r="EZ496" s="81"/>
      <c r="FA496" s="81"/>
      <c r="FB496" s="81"/>
      <c r="FC496" s="81"/>
      <c r="FD496" s="81"/>
      <c r="FE496" s="81"/>
      <c r="FF496" s="81"/>
      <c r="FG496" s="81"/>
      <c r="FH496" s="81"/>
    </row>
    <row r="497" spans="19:164">
      <c r="S497" s="82"/>
      <c r="T497" s="83"/>
      <c r="U497" s="84"/>
      <c r="V497" s="83"/>
      <c r="W497" s="84"/>
      <c r="X497" s="83"/>
      <c r="Y497" s="84"/>
      <c r="Z497" s="85"/>
      <c r="AA497" s="85"/>
      <c r="AB497" s="85"/>
      <c r="AC497" s="8"/>
      <c r="AD497" s="18"/>
      <c r="AE497" s="18"/>
      <c r="AF497" s="18"/>
      <c r="AG497" s="18"/>
      <c r="AH497" s="18"/>
      <c r="AI497" s="18"/>
      <c r="AJ497" s="18"/>
      <c r="AK497" s="18"/>
      <c r="AL497" s="18"/>
      <c r="AM497" s="34"/>
      <c r="AN497" s="34"/>
      <c r="AO497" s="34"/>
      <c r="AP497" s="19"/>
      <c r="AQ497" s="19"/>
      <c r="AR497" s="19"/>
      <c r="AS497" s="48"/>
      <c r="BN497" s="49"/>
      <c r="BO497" s="49"/>
      <c r="BP497" s="49"/>
      <c r="BQ497" s="50"/>
      <c r="BR497" s="50"/>
      <c r="BS497" s="50"/>
      <c r="BT497" s="50"/>
      <c r="BU497" s="50"/>
      <c r="BV497" s="50"/>
      <c r="BW497" s="50"/>
      <c r="BX497" s="51"/>
      <c r="BY497" s="50"/>
      <c r="BZ497" s="50"/>
      <c r="CA497" s="54"/>
      <c r="CB497" s="54"/>
      <c r="CC497" s="54"/>
      <c r="CD497" s="54"/>
      <c r="CE497" s="54"/>
      <c r="CF497" s="54"/>
      <c r="CG497" s="54"/>
      <c r="CH497" s="51"/>
      <c r="CI497" s="50"/>
      <c r="CJ497" s="50"/>
      <c r="CK497" s="49"/>
      <c r="CL497" s="49"/>
      <c r="CM497" s="49"/>
      <c r="CN497" s="66"/>
      <c r="CO497" s="66"/>
      <c r="CP497" s="66"/>
      <c r="CQ497" s="66"/>
      <c r="CR497" s="66"/>
      <c r="CS497" s="66"/>
      <c r="CT497" s="66"/>
      <c r="CU497" s="49"/>
      <c r="CV497" s="49"/>
      <c r="CW497" s="49"/>
      <c r="CX497" s="49"/>
      <c r="CY497" s="49"/>
      <c r="CZ497" s="49"/>
      <c r="DA497" s="49"/>
      <c r="DB497" s="49"/>
      <c r="DC497" s="56"/>
      <c r="DD497" s="57"/>
      <c r="DE497" s="57"/>
      <c r="DF497" s="57"/>
      <c r="DG497" s="57"/>
      <c r="DH497" s="57"/>
      <c r="DI497" s="57"/>
      <c r="DJ497" s="58"/>
      <c r="DK497" s="54"/>
      <c r="DL497" s="56"/>
      <c r="DM497" s="49"/>
      <c r="DN497" s="49"/>
      <c r="DO497" s="49"/>
      <c r="DP497" s="56"/>
      <c r="DQ497" s="56"/>
      <c r="DR497" s="49"/>
      <c r="DS497" s="49"/>
      <c r="DT497" s="49"/>
      <c r="DU497" s="49"/>
      <c r="DV497" s="49"/>
      <c r="DW497" s="49"/>
      <c r="DX497" s="49"/>
      <c r="DY497" s="49"/>
      <c r="DZ497" s="49"/>
      <c r="EA497" s="49"/>
      <c r="EB497" s="49"/>
      <c r="EC497" s="49"/>
      <c r="ED497" s="81"/>
      <c r="EE497" s="81"/>
      <c r="EF497" s="81"/>
      <c r="EG497" s="81"/>
      <c r="EH497" s="81"/>
      <c r="EI497" s="81"/>
      <c r="EJ497" s="81"/>
      <c r="EK497" s="81"/>
      <c r="EL497" s="81"/>
      <c r="EM497" s="81"/>
      <c r="EN497" s="81"/>
      <c r="EO497" s="81"/>
      <c r="EP497" s="81"/>
      <c r="EQ497" s="81"/>
      <c r="ER497" s="81"/>
      <c r="ES497" s="81"/>
      <c r="ET497" s="81"/>
      <c r="EU497" s="81"/>
      <c r="EV497" s="81"/>
      <c r="EW497" s="81"/>
      <c r="EX497" s="81"/>
      <c r="EY497" s="81"/>
      <c r="EZ497" s="81"/>
      <c r="FA497" s="81"/>
      <c r="FB497" s="81"/>
      <c r="FC497" s="81"/>
      <c r="FD497" s="81"/>
      <c r="FE497" s="81"/>
      <c r="FF497" s="81"/>
      <c r="FG497" s="81"/>
      <c r="FH497" s="81"/>
    </row>
    <row r="498" spans="19:164">
      <c r="S498" s="82"/>
      <c r="T498" s="83"/>
      <c r="U498" s="84"/>
      <c r="V498" s="83"/>
      <c r="W498" s="84"/>
      <c r="X498" s="83"/>
      <c r="Y498" s="84"/>
      <c r="Z498" s="85"/>
      <c r="AA498" s="85"/>
      <c r="AB498" s="85"/>
      <c r="AC498" s="8"/>
      <c r="AD498" s="18"/>
      <c r="AE498" s="18"/>
      <c r="AF498" s="18"/>
      <c r="AG498" s="18"/>
      <c r="AH498" s="18"/>
      <c r="AI498" s="18"/>
      <c r="AJ498" s="18"/>
      <c r="AK498" s="18"/>
      <c r="AL498" s="18"/>
      <c r="AM498" s="34"/>
      <c r="AN498" s="34"/>
      <c r="AO498" s="34"/>
      <c r="AP498" s="19"/>
      <c r="AQ498" s="19"/>
      <c r="AR498" s="19"/>
      <c r="AS498" s="48"/>
      <c r="BN498" s="49"/>
      <c r="BO498" s="49"/>
      <c r="BP498" s="49"/>
      <c r="BQ498" s="50"/>
      <c r="BR498" s="50"/>
      <c r="BS498" s="50"/>
      <c r="BT498" s="50"/>
      <c r="BU498" s="50"/>
      <c r="BV498" s="50"/>
      <c r="BW498" s="50"/>
      <c r="BX498" s="51"/>
      <c r="BY498" s="50"/>
      <c r="BZ498" s="50"/>
      <c r="CA498" s="54"/>
      <c r="CB498" s="54"/>
      <c r="CC498" s="54"/>
      <c r="CD498" s="54"/>
      <c r="CE498" s="54"/>
      <c r="CF498" s="54"/>
      <c r="CG498" s="54"/>
      <c r="CH498" s="51"/>
      <c r="CI498" s="50"/>
      <c r="CJ498" s="50"/>
      <c r="CK498" s="49"/>
      <c r="CL498" s="49"/>
      <c r="CM498" s="49"/>
      <c r="CN498" s="66"/>
      <c r="CO498" s="66"/>
      <c r="CP498" s="66"/>
      <c r="CQ498" s="66"/>
      <c r="CR498" s="66"/>
      <c r="CS498" s="66"/>
      <c r="CT498" s="66"/>
      <c r="CU498" s="49"/>
      <c r="CV498" s="49"/>
      <c r="CW498" s="49"/>
      <c r="CX498" s="49"/>
      <c r="CY498" s="49"/>
      <c r="CZ498" s="49"/>
      <c r="DA498" s="49"/>
      <c r="DB498" s="49"/>
      <c r="DC498" s="56"/>
      <c r="DD498" s="57"/>
      <c r="DE498" s="57"/>
      <c r="DF498" s="57"/>
      <c r="DG498" s="57"/>
      <c r="DH498" s="57"/>
      <c r="DI498" s="57"/>
      <c r="DJ498" s="58"/>
      <c r="DK498" s="54"/>
      <c r="DL498" s="56"/>
      <c r="DM498" s="49"/>
      <c r="DN498" s="49"/>
      <c r="DO498" s="49"/>
      <c r="DP498" s="56"/>
      <c r="DQ498" s="56"/>
      <c r="DR498" s="49"/>
      <c r="DS498" s="49"/>
      <c r="DT498" s="49"/>
      <c r="DU498" s="49"/>
      <c r="DV498" s="49"/>
      <c r="DW498" s="49"/>
      <c r="DX498" s="49"/>
      <c r="DY498" s="49"/>
      <c r="DZ498" s="49"/>
      <c r="EA498" s="49"/>
      <c r="EB498" s="49"/>
      <c r="EC498" s="49"/>
      <c r="ED498" s="81"/>
      <c r="EE498" s="81"/>
      <c r="EF498" s="81"/>
      <c r="EG498" s="81"/>
      <c r="EH498" s="81"/>
      <c r="EI498" s="81"/>
      <c r="EJ498" s="81"/>
      <c r="EK498" s="81"/>
      <c r="EL498" s="81"/>
      <c r="EM498" s="81"/>
      <c r="EN498" s="81"/>
      <c r="EO498" s="81"/>
      <c r="EP498" s="81"/>
      <c r="EQ498" s="81"/>
      <c r="ER498" s="81"/>
      <c r="ES498" s="81"/>
      <c r="ET498" s="81"/>
      <c r="EU498" s="81"/>
      <c r="EV498" s="81"/>
      <c r="EW498" s="81"/>
      <c r="EX498" s="81"/>
      <c r="EY498" s="81"/>
      <c r="EZ498" s="81"/>
      <c r="FA498" s="81"/>
      <c r="FB498" s="81"/>
      <c r="FC498" s="81"/>
      <c r="FD498" s="81"/>
      <c r="FE498" s="81"/>
      <c r="FF498" s="81"/>
      <c r="FG498" s="81"/>
      <c r="FH498" s="81"/>
    </row>
    <row r="499" spans="19:164">
      <c r="S499" s="82"/>
      <c r="T499" s="83"/>
      <c r="U499" s="84"/>
      <c r="V499" s="83"/>
      <c r="W499" s="84"/>
      <c r="X499" s="83"/>
      <c r="Y499" s="84"/>
      <c r="Z499" s="85"/>
      <c r="AA499" s="85"/>
      <c r="AB499" s="85"/>
      <c r="AC499" s="8"/>
      <c r="AD499" s="18"/>
      <c r="AE499" s="18"/>
      <c r="AF499" s="18"/>
      <c r="AG499" s="18"/>
      <c r="AH499" s="18"/>
      <c r="AI499" s="18"/>
      <c r="AJ499" s="18"/>
      <c r="AK499" s="18"/>
      <c r="AL499" s="18"/>
      <c r="AM499" s="34"/>
      <c r="AN499" s="34"/>
      <c r="AO499" s="34"/>
      <c r="AP499" s="19"/>
      <c r="AQ499" s="19"/>
      <c r="AR499" s="19"/>
      <c r="AS499" s="48"/>
      <c r="BN499" s="49"/>
      <c r="BO499" s="49"/>
      <c r="BP499" s="49"/>
      <c r="BQ499" s="50"/>
      <c r="BR499" s="50"/>
      <c r="BS499" s="50"/>
      <c r="BT499" s="50"/>
      <c r="BU499" s="50"/>
      <c r="BV499" s="50"/>
      <c r="BW499" s="50"/>
      <c r="BX499" s="51"/>
      <c r="BY499" s="50"/>
      <c r="BZ499" s="50"/>
      <c r="CA499" s="54"/>
      <c r="CB499" s="54"/>
      <c r="CC499" s="54"/>
      <c r="CD499" s="54"/>
      <c r="CE499" s="54"/>
      <c r="CF499" s="54"/>
      <c r="CG499" s="54"/>
      <c r="CH499" s="51"/>
      <c r="CI499" s="50"/>
      <c r="CJ499" s="50"/>
      <c r="CK499" s="49"/>
      <c r="CL499" s="49"/>
      <c r="CM499" s="49"/>
      <c r="CN499" s="66"/>
      <c r="CO499" s="66"/>
      <c r="CP499" s="66"/>
      <c r="CQ499" s="66"/>
      <c r="CR499" s="66"/>
      <c r="CS499" s="66"/>
      <c r="CT499" s="66"/>
      <c r="CU499" s="49"/>
      <c r="CV499" s="49"/>
      <c r="CW499" s="49"/>
      <c r="CX499" s="49"/>
      <c r="CY499" s="49"/>
      <c r="CZ499" s="49"/>
      <c r="DA499" s="49"/>
      <c r="DB499" s="49"/>
      <c r="DC499" s="56"/>
      <c r="DD499" s="57"/>
      <c r="DE499" s="57"/>
      <c r="DF499" s="57"/>
      <c r="DG499" s="57"/>
      <c r="DH499" s="57"/>
      <c r="DI499" s="57"/>
      <c r="DJ499" s="58"/>
      <c r="DK499" s="54"/>
      <c r="DL499" s="56"/>
      <c r="DM499" s="49"/>
      <c r="DN499" s="49"/>
      <c r="DO499" s="49"/>
      <c r="DP499" s="56"/>
      <c r="DQ499" s="56"/>
      <c r="DR499" s="49"/>
      <c r="DS499" s="49"/>
      <c r="DT499" s="49"/>
      <c r="DU499" s="49"/>
      <c r="DV499" s="49"/>
      <c r="DW499" s="49"/>
      <c r="DX499" s="49"/>
      <c r="DY499" s="49"/>
      <c r="DZ499" s="49"/>
      <c r="EA499" s="49"/>
      <c r="EB499" s="49"/>
      <c r="EC499" s="49"/>
      <c r="ED499" s="81"/>
      <c r="EE499" s="81"/>
      <c r="EF499" s="81"/>
      <c r="EG499" s="81"/>
      <c r="EH499" s="81"/>
      <c r="EI499" s="81"/>
      <c r="EJ499" s="81"/>
      <c r="EK499" s="81"/>
      <c r="EL499" s="81"/>
      <c r="EM499" s="81"/>
      <c r="EN499" s="81"/>
      <c r="EO499" s="81"/>
      <c r="EP499" s="81"/>
      <c r="EQ499" s="81"/>
      <c r="ER499" s="81"/>
      <c r="ES499" s="81"/>
      <c r="ET499" s="81"/>
      <c r="EU499" s="81"/>
      <c r="EV499" s="81"/>
      <c r="EW499" s="81"/>
      <c r="EX499" s="81"/>
      <c r="EY499" s="81"/>
      <c r="EZ499" s="81"/>
      <c r="FA499" s="81"/>
      <c r="FB499" s="81"/>
      <c r="FC499" s="81"/>
      <c r="FD499" s="81"/>
      <c r="FE499" s="81"/>
      <c r="FF499" s="81"/>
      <c r="FG499" s="81"/>
      <c r="FH499" s="81"/>
    </row>
    <row r="500" spans="19:164">
      <c r="S500" s="82"/>
      <c r="T500" s="83"/>
      <c r="U500" s="84"/>
      <c r="V500" s="83"/>
      <c r="W500" s="84"/>
      <c r="X500" s="83"/>
      <c r="Y500" s="84"/>
      <c r="Z500" s="85"/>
      <c r="AA500" s="85"/>
      <c r="AB500" s="85"/>
      <c r="AC500" s="8"/>
      <c r="AD500" s="18"/>
      <c r="AE500" s="18"/>
      <c r="AF500" s="18"/>
      <c r="AG500" s="18"/>
      <c r="AH500" s="18"/>
      <c r="AI500" s="18"/>
      <c r="AJ500" s="18"/>
      <c r="AK500" s="18"/>
      <c r="AL500" s="18"/>
      <c r="AM500" s="34"/>
      <c r="AN500" s="34"/>
      <c r="AO500" s="34"/>
      <c r="AP500" s="19"/>
      <c r="AQ500" s="19"/>
      <c r="AR500" s="19"/>
      <c r="AS500" s="48"/>
      <c r="BN500" s="49"/>
      <c r="BO500" s="49"/>
      <c r="BP500" s="49"/>
      <c r="BQ500" s="50"/>
      <c r="BR500" s="50"/>
      <c r="BS500" s="50"/>
      <c r="BT500" s="50"/>
      <c r="BU500" s="50"/>
      <c r="BV500" s="50"/>
      <c r="BW500" s="50"/>
      <c r="BX500" s="51"/>
      <c r="BY500" s="50"/>
      <c r="BZ500" s="50"/>
      <c r="CA500" s="54"/>
      <c r="CB500" s="54"/>
      <c r="CC500" s="54"/>
      <c r="CD500" s="54"/>
      <c r="CE500" s="54"/>
      <c r="CF500" s="54"/>
      <c r="CG500" s="54"/>
      <c r="CH500" s="51"/>
      <c r="CI500" s="50"/>
      <c r="CJ500" s="50"/>
      <c r="CK500" s="49"/>
      <c r="CL500" s="49"/>
      <c r="CM500" s="49"/>
      <c r="CN500" s="66"/>
      <c r="CO500" s="66"/>
      <c r="CP500" s="66"/>
      <c r="CQ500" s="66"/>
      <c r="CR500" s="66"/>
      <c r="CS500" s="66"/>
      <c r="CT500" s="66"/>
      <c r="CU500" s="49"/>
      <c r="CV500" s="49"/>
      <c r="CW500" s="49"/>
      <c r="CX500" s="49"/>
      <c r="CY500" s="49"/>
      <c r="CZ500" s="49"/>
      <c r="DA500" s="49"/>
      <c r="DB500" s="49"/>
      <c r="DC500" s="56"/>
      <c r="DD500" s="57"/>
      <c r="DE500" s="57"/>
      <c r="DF500" s="57"/>
      <c r="DG500" s="57"/>
      <c r="DH500" s="57"/>
      <c r="DI500" s="57"/>
      <c r="DJ500" s="58"/>
      <c r="DK500" s="54"/>
      <c r="DL500" s="56"/>
      <c r="DM500" s="49"/>
      <c r="DN500" s="49"/>
      <c r="DO500" s="49"/>
      <c r="DP500" s="56"/>
      <c r="DQ500" s="56"/>
      <c r="DR500" s="49"/>
      <c r="DS500" s="49"/>
      <c r="DT500" s="49"/>
      <c r="DU500" s="49"/>
      <c r="DV500" s="49"/>
      <c r="DW500" s="49"/>
      <c r="DX500" s="49"/>
      <c r="DY500" s="49"/>
      <c r="DZ500" s="49"/>
      <c r="EA500" s="49"/>
      <c r="EB500" s="49"/>
      <c r="EC500" s="49"/>
      <c r="ED500" s="81"/>
      <c r="EE500" s="81"/>
      <c r="EF500" s="81"/>
      <c r="EG500" s="81"/>
      <c r="EH500" s="81"/>
      <c r="EI500" s="81"/>
      <c r="EJ500" s="81"/>
      <c r="EK500" s="81"/>
      <c r="EL500" s="81"/>
      <c r="EM500" s="81"/>
      <c r="EN500" s="81"/>
      <c r="EO500" s="81"/>
      <c r="EP500" s="81"/>
      <c r="EQ500" s="81"/>
      <c r="ER500" s="81"/>
      <c r="ES500" s="81"/>
      <c r="ET500" s="81"/>
      <c r="EU500" s="81"/>
      <c r="EV500" s="81"/>
      <c r="EW500" s="81"/>
      <c r="EX500" s="81"/>
      <c r="EY500" s="81"/>
      <c r="EZ500" s="81"/>
      <c r="FA500" s="81"/>
      <c r="FB500" s="81"/>
      <c r="FC500" s="81"/>
      <c r="FD500" s="81"/>
      <c r="FE500" s="81"/>
      <c r="FF500" s="81"/>
      <c r="FG500" s="81"/>
      <c r="FH500" s="81"/>
    </row>
    <row r="501" spans="19:164">
      <c r="S501" s="82"/>
      <c r="T501" s="83"/>
      <c r="U501" s="84"/>
      <c r="V501" s="83"/>
      <c r="W501" s="84"/>
      <c r="X501" s="83"/>
      <c r="Y501" s="84"/>
      <c r="Z501" s="85"/>
      <c r="AA501" s="85"/>
      <c r="AB501" s="85"/>
      <c r="AC501" s="8"/>
      <c r="AD501" s="18"/>
      <c r="AE501" s="18"/>
      <c r="AF501" s="18"/>
      <c r="AG501" s="18"/>
      <c r="AH501" s="18"/>
      <c r="AI501" s="18"/>
      <c r="AJ501" s="18"/>
      <c r="AK501" s="18"/>
      <c r="AL501" s="18"/>
      <c r="AM501" s="34"/>
      <c r="AN501" s="34"/>
      <c r="AO501" s="34"/>
      <c r="AP501" s="19"/>
      <c r="AQ501" s="19"/>
      <c r="AR501" s="19"/>
      <c r="AS501" s="48"/>
      <c r="BN501" s="49"/>
      <c r="BO501" s="49"/>
      <c r="BP501" s="49"/>
      <c r="BQ501" s="50"/>
      <c r="BR501" s="50"/>
      <c r="BS501" s="50"/>
      <c r="BT501" s="50"/>
      <c r="BU501" s="50"/>
      <c r="BV501" s="50"/>
      <c r="BW501" s="50"/>
      <c r="BX501" s="51"/>
      <c r="BY501" s="50"/>
      <c r="BZ501" s="50"/>
      <c r="CA501" s="54"/>
      <c r="CB501" s="54"/>
      <c r="CC501" s="54"/>
      <c r="CD501" s="54"/>
      <c r="CE501" s="54"/>
      <c r="CF501" s="54"/>
      <c r="CG501" s="54"/>
      <c r="CH501" s="51"/>
      <c r="CI501" s="50"/>
      <c r="CJ501" s="50"/>
      <c r="CK501" s="49"/>
      <c r="CL501" s="49"/>
      <c r="CM501" s="49"/>
      <c r="CN501" s="66"/>
      <c r="CO501" s="66"/>
      <c r="CP501" s="66"/>
      <c r="CQ501" s="66"/>
      <c r="CR501" s="66"/>
      <c r="CS501" s="66"/>
      <c r="CT501" s="66"/>
      <c r="CU501" s="49"/>
      <c r="CV501" s="49"/>
      <c r="CW501" s="49"/>
      <c r="CX501" s="49"/>
      <c r="CY501" s="49"/>
      <c r="CZ501" s="49"/>
      <c r="DA501" s="49"/>
      <c r="DB501" s="49"/>
      <c r="DC501" s="56"/>
      <c r="DD501" s="57"/>
      <c r="DE501" s="57"/>
      <c r="DF501" s="57"/>
      <c r="DG501" s="57"/>
      <c r="DH501" s="57"/>
      <c r="DI501" s="57"/>
      <c r="DJ501" s="58"/>
      <c r="DK501" s="54"/>
      <c r="DL501" s="56"/>
      <c r="DM501" s="49"/>
      <c r="DN501" s="49"/>
      <c r="DO501" s="49"/>
      <c r="DP501" s="56"/>
      <c r="DQ501" s="56"/>
      <c r="DR501" s="49"/>
      <c r="DS501" s="49"/>
      <c r="DT501" s="49"/>
      <c r="DU501" s="49"/>
      <c r="DV501" s="49"/>
      <c r="DW501" s="49"/>
      <c r="DX501" s="49"/>
      <c r="DY501" s="49"/>
      <c r="DZ501" s="49"/>
      <c r="EA501" s="49"/>
      <c r="EB501" s="49"/>
      <c r="EC501" s="49"/>
      <c r="ED501" s="81"/>
      <c r="EE501" s="81"/>
      <c r="EF501" s="81"/>
      <c r="EG501" s="81"/>
      <c r="EH501" s="81"/>
      <c r="EI501" s="81"/>
      <c r="EJ501" s="81"/>
      <c r="EK501" s="81"/>
      <c r="EL501" s="81"/>
      <c r="EM501" s="81"/>
      <c r="EN501" s="81"/>
      <c r="EO501" s="81"/>
      <c r="EP501" s="81"/>
      <c r="EQ501" s="81"/>
      <c r="ER501" s="81"/>
      <c r="ES501" s="81"/>
      <c r="ET501" s="81"/>
      <c r="EU501" s="81"/>
      <c r="EV501" s="81"/>
      <c r="EW501" s="81"/>
      <c r="EX501" s="81"/>
      <c r="EY501" s="81"/>
      <c r="EZ501" s="81"/>
      <c r="FA501" s="81"/>
      <c r="FB501" s="81"/>
      <c r="FC501" s="81"/>
      <c r="FD501" s="81"/>
      <c r="FE501" s="81"/>
      <c r="FF501" s="81"/>
      <c r="FG501" s="81"/>
      <c r="FH501" s="81"/>
    </row>
    <row r="502" spans="19:164">
      <c r="S502" s="82"/>
      <c r="T502" s="83"/>
      <c r="U502" s="84"/>
      <c r="V502" s="83"/>
      <c r="W502" s="84"/>
      <c r="X502" s="83"/>
      <c r="Y502" s="84"/>
      <c r="Z502" s="85"/>
      <c r="AA502" s="85"/>
      <c r="AB502" s="85"/>
      <c r="AC502" s="8"/>
      <c r="AD502" s="18"/>
      <c r="AE502" s="18"/>
      <c r="AF502" s="18"/>
      <c r="AG502" s="18"/>
      <c r="AH502" s="18"/>
      <c r="AI502" s="18"/>
      <c r="AJ502" s="18"/>
      <c r="AK502" s="18"/>
      <c r="AL502" s="18"/>
      <c r="AM502" s="34"/>
      <c r="AN502" s="34"/>
      <c r="AO502" s="34"/>
      <c r="AP502" s="19"/>
      <c r="AQ502" s="19"/>
      <c r="AR502" s="19"/>
      <c r="AS502" s="48"/>
      <c r="BN502" s="49"/>
      <c r="BO502" s="49"/>
      <c r="BP502" s="49"/>
      <c r="BQ502" s="50"/>
      <c r="BR502" s="50"/>
      <c r="BS502" s="50"/>
      <c r="BT502" s="50"/>
      <c r="BU502" s="50"/>
      <c r="BV502" s="50"/>
      <c r="BW502" s="50"/>
      <c r="BX502" s="51"/>
      <c r="BY502" s="50"/>
      <c r="BZ502" s="50"/>
      <c r="CA502" s="54"/>
      <c r="CB502" s="54"/>
      <c r="CC502" s="54"/>
      <c r="CD502" s="54"/>
      <c r="CE502" s="54"/>
      <c r="CF502" s="54"/>
      <c r="CG502" s="54"/>
      <c r="CH502" s="51"/>
      <c r="CI502" s="50"/>
      <c r="CJ502" s="50"/>
      <c r="CK502" s="49"/>
      <c r="CL502" s="49"/>
      <c r="CM502" s="49"/>
      <c r="CN502" s="66"/>
      <c r="CO502" s="66"/>
      <c r="CP502" s="66"/>
      <c r="CQ502" s="66"/>
      <c r="CR502" s="66"/>
      <c r="CS502" s="66"/>
      <c r="CT502" s="66"/>
      <c r="CU502" s="49"/>
      <c r="CV502" s="49"/>
      <c r="CW502" s="49"/>
      <c r="CX502" s="49"/>
      <c r="CY502" s="49"/>
      <c r="CZ502" s="49"/>
      <c r="DA502" s="49"/>
      <c r="DB502" s="49"/>
      <c r="DC502" s="56"/>
      <c r="DD502" s="57"/>
      <c r="DE502" s="57"/>
      <c r="DF502" s="57"/>
      <c r="DG502" s="57"/>
      <c r="DH502" s="57"/>
      <c r="DI502" s="57"/>
      <c r="DJ502" s="58"/>
      <c r="DK502" s="54"/>
      <c r="DL502" s="56"/>
      <c r="DM502" s="49"/>
      <c r="DN502" s="49"/>
      <c r="DO502" s="49"/>
      <c r="DP502" s="56"/>
      <c r="DQ502" s="56"/>
      <c r="DR502" s="49"/>
      <c r="DS502" s="49"/>
      <c r="DT502" s="49"/>
      <c r="DU502" s="49"/>
      <c r="DV502" s="49"/>
      <c r="DW502" s="49"/>
      <c r="DX502" s="49"/>
      <c r="DY502" s="49"/>
      <c r="DZ502" s="49"/>
      <c r="EA502" s="49"/>
      <c r="EB502" s="49"/>
      <c r="EC502" s="49"/>
      <c r="ED502" s="81"/>
      <c r="EE502" s="81"/>
      <c r="EF502" s="81"/>
      <c r="EG502" s="81"/>
      <c r="EH502" s="81"/>
      <c r="EI502" s="81"/>
      <c r="EJ502" s="81"/>
      <c r="EK502" s="81"/>
      <c r="EL502" s="81"/>
      <c r="EM502" s="81"/>
      <c r="EN502" s="81"/>
      <c r="EO502" s="81"/>
      <c r="EP502" s="81"/>
      <c r="EQ502" s="81"/>
      <c r="ER502" s="81"/>
      <c r="ES502" s="81"/>
      <c r="ET502" s="81"/>
      <c r="EU502" s="81"/>
      <c r="EV502" s="81"/>
      <c r="EW502" s="81"/>
      <c r="EX502" s="81"/>
      <c r="EY502" s="81"/>
      <c r="EZ502" s="81"/>
      <c r="FA502" s="81"/>
      <c r="FB502" s="81"/>
      <c r="FC502" s="81"/>
      <c r="FD502" s="81"/>
      <c r="FE502" s="81"/>
      <c r="FF502" s="81"/>
      <c r="FG502" s="81"/>
      <c r="FH502" s="81"/>
    </row>
    <row r="503" spans="19:164">
      <c r="S503" s="82"/>
      <c r="T503" s="83"/>
      <c r="U503" s="84"/>
      <c r="V503" s="83"/>
      <c r="W503" s="84"/>
      <c r="X503" s="83"/>
      <c r="Y503" s="84"/>
      <c r="Z503" s="85"/>
      <c r="AA503" s="85"/>
      <c r="AB503" s="85"/>
      <c r="AC503" s="8"/>
      <c r="AD503" s="18"/>
      <c r="AE503" s="18"/>
      <c r="AF503" s="18"/>
      <c r="AG503" s="18"/>
      <c r="AH503" s="18"/>
      <c r="AI503" s="18"/>
      <c r="AJ503" s="18"/>
      <c r="AK503" s="18"/>
      <c r="AL503" s="18"/>
      <c r="AM503" s="34"/>
      <c r="AN503" s="34"/>
      <c r="AO503" s="34"/>
      <c r="AP503" s="19"/>
      <c r="AQ503" s="19"/>
      <c r="AR503" s="19"/>
      <c r="AS503" s="48"/>
      <c r="BN503" s="49"/>
      <c r="BO503" s="49"/>
      <c r="BP503" s="49"/>
      <c r="BQ503" s="50"/>
      <c r="BR503" s="50"/>
      <c r="BS503" s="50"/>
      <c r="BT503" s="50"/>
      <c r="BU503" s="50"/>
      <c r="BV503" s="50"/>
      <c r="BW503" s="50"/>
      <c r="BX503" s="51"/>
      <c r="BY503" s="50"/>
      <c r="BZ503" s="50"/>
      <c r="CA503" s="54"/>
      <c r="CB503" s="54"/>
      <c r="CC503" s="54"/>
      <c r="CD503" s="54"/>
      <c r="CE503" s="54"/>
      <c r="CF503" s="54"/>
      <c r="CG503" s="54"/>
      <c r="CH503" s="51"/>
      <c r="CI503" s="50"/>
      <c r="CJ503" s="50"/>
      <c r="CK503" s="49"/>
      <c r="CL503" s="49"/>
      <c r="CM503" s="49"/>
      <c r="CN503" s="66"/>
      <c r="CO503" s="66"/>
      <c r="CP503" s="66"/>
      <c r="CQ503" s="66"/>
      <c r="CR503" s="66"/>
      <c r="CS503" s="66"/>
      <c r="CT503" s="66"/>
      <c r="CU503" s="49"/>
      <c r="CV503" s="49"/>
      <c r="CW503" s="49"/>
      <c r="CX503" s="49"/>
      <c r="CY503" s="49"/>
      <c r="CZ503" s="49"/>
      <c r="DA503" s="49"/>
      <c r="DB503" s="49"/>
      <c r="DC503" s="56"/>
      <c r="DD503" s="57"/>
      <c r="DE503" s="57"/>
      <c r="DF503" s="57"/>
      <c r="DG503" s="57"/>
      <c r="DH503" s="57"/>
      <c r="DI503" s="57"/>
      <c r="DJ503" s="58"/>
      <c r="DK503" s="54"/>
      <c r="DL503" s="56"/>
      <c r="DM503" s="49"/>
      <c r="DN503" s="49"/>
      <c r="DO503" s="49"/>
      <c r="DP503" s="56"/>
      <c r="DQ503" s="56"/>
      <c r="DR503" s="49"/>
      <c r="DS503" s="49"/>
      <c r="DT503" s="49"/>
      <c r="DU503" s="49"/>
      <c r="DV503" s="49"/>
      <c r="DW503" s="49"/>
      <c r="DX503" s="49"/>
      <c r="DY503" s="49"/>
      <c r="DZ503" s="49"/>
      <c r="EA503" s="49"/>
      <c r="EB503" s="49"/>
      <c r="EC503" s="49"/>
      <c r="ED503" s="81"/>
      <c r="EE503" s="81"/>
      <c r="EF503" s="81"/>
      <c r="EG503" s="81"/>
      <c r="EH503" s="81"/>
      <c r="EI503" s="81"/>
      <c r="EJ503" s="81"/>
      <c r="EK503" s="81"/>
      <c r="EL503" s="81"/>
      <c r="EM503" s="81"/>
      <c r="EN503" s="81"/>
      <c r="EO503" s="81"/>
      <c r="EP503" s="81"/>
      <c r="EQ503" s="81"/>
      <c r="ER503" s="81"/>
      <c r="ES503" s="81"/>
      <c r="ET503" s="81"/>
      <c r="EU503" s="81"/>
      <c r="EV503" s="81"/>
      <c r="EW503" s="81"/>
      <c r="EX503" s="81"/>
      <c r="EY503" s="81"/>
      <c r="EZ503" s="81"/>
      <c r="FA503" s="81"/>
      <c r="FB503" s="81"/>
      <c r="FC503" s="81"/>
      <c r="FD503" s="81"/>
      <c r="FE503" s="81"/>
      <c r="FF503" s="81"/>
      <c r="FG503" s="81"/>
      <c r="FH503" s="81"/>
    </row>
    <row r="504" spans="19:164">
      <c r="S504" s="82"/>
      <c r="T504" s="83"/>
      <c r="U504" s="84"/>
      <c r="V504" s="83"/>
      <c r="W504" s="84"/>
      <c r="X504" s="83"/>
      <c r="Y504" s="84"/>
      <c r="Z504" s="85"/>
      <c r="AA504" s="85"/>
      <c r="AB504" s="85"/>
      <c r="AC504" s="8"/>
      <c r="AD504" s="18"/>
      <c r="AE504" s="18"/>
      <c r="AF504" s="18"/>
      <c r="AG504" s="18"/>
      <c r="AH504" s="18"/>
      <c r="AI504" s="18"/>
      <c r="AJ504" s="18"/>
      <c r="AK504" s="18"/>
      <c r="AL504" s="18"/>
      <c r="AM504" s="34"/>
      <c r="AN504" s="34"/>
      <c r="AO504" s="34"/>
      <c r="AP504" s="19"/>
      <c r="AQ504" s="19"/>
      <c r="AR504" s="19"/>
      <c r="AS504" s="48"/>
      <c r="BN504" s="49"/>
      <c r="BO504" s="49"/>
      <c r="BP504" s="49"/>
      <c r="BQ504" s="50"/>
      <c r="BR504" s="50"/>
      <c r="BS504" s="50"/>
      <c r="BT504" s="50"/>
      <c r="BU504" s="50"/>
      <c r="BV504" s="50"/>
      <c r="BW504" s="50"/>
      <c r="BX504" s="51"/>
      <c r="BY504" s="50"/>
      <c r="BZ504" s="50"/>
      <c r="CA504" s="54"/>
      <c r="CB504" s="54"/>
      <c r="CC504" s="54"/>
      <c r="CD504" s="54"/>
      <c r="CE504" s="54"/>
      <c r="CF504" s="54"/>
      <c r="CG504" s="54"/>
      <c r="CH504" s="51"/>
      <c r="CI504" s="50"/>
      <c r="CJ504" s="50"/>
      <c r="CK504" s="49"/>
      <c r="CL504" s="49"/>
      <c r="CM504" s="49"/>
      <c r="CN504" s="66"/>
      <c r="CO504" s="66"/>
      <c r="CP504" s="66"/>
      <c r="CQ504" s="66"/>
      <c r="CR504" s="66"/>
      <c r="CS504" s="66"/>
      <c r="CT504" s="66"/>
      <c r="CU504" s="49"/>
      <c r="CV504" s="49"/>
      <c r="CW504" s="49"/>
      <c r="CX504" s="49"/>
      <c r="CY504" s="49"/>
      <c r="CZ504" s="49"/>
      <c r="DA504" s="49"/>
      <c r="DB504" s="49"/>
      <c r="DC504" s="56"/>
      <c r="DD504" s="57"/>
      <c r="DE504" s="57"/>
      <c r="DF504" s="57"/>
      <c r="DG504" s="57"/>
      <c r="DH504" s="57"/>
      <c r="DI504" s="57"/>
      <c r="DJ504" s="58"/>
      <c r="DK504" s="54"/>
      <c r="DL504" s="56"/>
      <c r="DM504" s="49"/>
      <c r="DN504" s="49"/>
      <c r="DO504" s="49"/>
      <c r="DP504" s="56"/>
      <c r="DQ504" s="56"/>
      <c r="DR504" s="49"/>
      <c r="DS504" s="49"/>
      <c r="DT504" s="49"/>
      <c r="DU504" s="49"/>
      <c r="DV504" s="49"/>
      <c r="DW504" s="49"/>
      <c r="DX504" s="49"/>
      <c r="DY504" s="49"/>
      <c r="DZ504" s="49"/>
      <c r="EA504" s="49"/>
      <c r="EB504" s="49"/>
      <c r="EC504" s="49"/>
      <c r="ED504" s="81"/>
      <c r="EE504" s="81"/>
      <c r="EF504" s="81"/>
      <c r="EG504" s="81"/>
      <c r="EH504" s="81"/>
      <c r="EI504" s="81"/>
      <c r="EJ504" s="81"/>
      <c r="EK504" s="81"/>
      <c r="EL504" s="81"/>
      <c r="EM504" s="81"/>
      <c r="EN504" s="81"/>
      <c r="EO504" s="81"/>
      <c r="EP504" s="81"/>
      <c r="EQ504" s="81"/>
      <c r="ER504" s="81"/>
      <c r="ES504" s="81"/>
      <c r="ET504" s="81"/>
      <c r="EU504" s="81"/>
      <c r="EV504" s="81"/>
      <c r="EW504" s="81"/>
      <c r="EX504" s="81"/>
      <c r="EY504" s="81"/>
      <c r="EZ504" s="81"/>
      <c r="FA504" s="81"/>
      <c r="FB504" s="81"/>
      <c r="FC504" s="81"/>
      <c r="FD504" s="81"/>
      <c r="FE504" s="81"/>
      <c r="FF504" s="81"/>
      <c r="FG504" s="81"/>
      <c r="FH504" s="81"/>
    </row>
    <row r="505" spans="19:164">
      <c r="S505" s="82"/>
      <c r="T505" s="83"/>
      <c r="U505" s="84"/>
      <c r="V505" s="83"/>
      <c r="W505" s="84"/>
      <c r="X505" s="83"/>
      <c r="Y505" s="84"/>
      <c r="Z505" s="85"/>
      <c r="AA505" s="85"/>
      <c r="AB505" s="85"/>
      <c r="AC505" s="8"/>
      <c r="AD505" s="18"/>
      <c r="AE505" s="18"/>
      <c r="AF505" s="18"/>
      <c r="AG505" s="18"/>
      <c r="AH505" s="18"/>
      <c r="AI505" s="18"/>
      <c r="AJ505" s="18"/>
      <c r="AK505" s="18"/>
      <c r="AL505" s="18"/>
      <c r="AM505" s="34"/>
      <c r="AN505" s="34"/>
      <c r="AO505" s="34"/>
      <c r="AP505" s="19"/>
      <c r="AQ505" s="19"/>
      <c r="AR505" s="19"/>
      <c r="AS505" s="48"/>
      <c r="BN505" s="49"/>
      <c r="BO505" s="49"/>
      <c r="BP505" s="49"/>
      <c r="BQ505" s="50"/>
      <c r="BR505" s="50"/>
      <c r="BS505" s="50"/>
      <c r="BT505" s="50"/>
      <c r="BU505" s="50"/>
      <c r="BV505" s="50"/>
      <c r="BW505" s="50"/>
      <c r="BX505" s="51"/>
      <c r="BY505" s="50"/>
      <c r="BZ505" s="50"/>
      <c r="CA505" s="54"/>
      <c r="CB505" s="54"/>
      <c r="CC505" s="54"/>
      <c r="CD505" s="54"/>
      <c r="CE505" s="54"/>
      <c r="CF505" s="54"/>
      <c r="CG505" s="54"/>
      <c r="CH505" s="51"/>
      <c r="CI505" s="50"/>
      <c r="CJ505" s="50"/>
      <c r="CK505" s="49"/>
      <c r="CL505" s="49"/>
      <c r="CM505" s="49"/>
      <c r="CN505" s="66"/>
      <c r="CO505" s="66"/>
      <c r="CP505" s="66"/>
      <c r="CQ505" s="66"/>
      <c r="CR505" s="66"/>
      <c r="CS505" s="66"/>
      <c r="CT505" s="66"/>
      <c r="CU505" s="49"/>
      <c r="CV505" s="49"/>
      <c r="CW505" s="49"/>
      <c r="CX505" s="49"/>
      <c r="CY505" s="49"/>
      <c r="CZ505" s="49"/>
      <c r="DA505" s="49"/>
      <c r="DB505" s="49"/>
      <c r="DC505" s="56"/>
      <c r="DD505" s="57"/>
      <c r="DE505" s="57"/>
      <c r="DF505" s="57"/>
      <c r="DG505" s="57"/>
      <c r="DH505" s="57"/>
      <c r="DI505" s="57"/>
      <c r="DJ505" s="58"/>
      <c r="DK505" s="54"/>
      <c r="DL505" s="56"/>
      <c r="DM505" s="49"/>
      <c r="DN505" s="49"/>
      <c r="DO505" s="49"/>
      <c r="DP505" s="56"/>
      <c r="DQ505" s="56"/>
      <c r="DR505" s="49"/>
      <c r="DS505" s="49"/>
      <c r="DT505" s="49"/>
      <c r="DU505" s="49"/>
      <c r="DV505" s="49"/>
      <c r="DW505" s="49"/>
      <c r="DX505" s="49"/>
      <c r="DY505" s="49"/>
      <c r="DZ505" s="49"/>
      <c r="EA505" s="49"/>
      <c r="EB505" s="49"/>
      <c r="EC505" s="49"/>
      <c r="ED505" s="81"/>
      <c r="EE505" s="81"/>
      <c r="EF505" s="81"/>
      <c r="EG505" s="81"/>
      <c r="EH505" s="81"/>
      <c r="EI505" s="81"/>
      <c r="EJ505" s="81"/>
      <c r="EK505" s="81"/>
      <c r="EL505" s="81"/>
      <c r="EM505" s="81"/>
      <c r="EN505" s="81"/>
      <c r="EO505" s="81"/>
      <c r="EP505" s="81"/>
      <c r="EQ505" s="81"/>
      <c r="ER505" s="81"/>
      <c r="ES505" s="81"/>
      <c r="ET505" s="81"/>
      <c r="EU505" s="81"/>
      <c r="EV505" s="81"/>
      <c r="EW505" s="81"/>
      <c r="EX505" s="81"/>
      <c r="EY505" s="81"/>
      <c r="EZ505" s="81"/>
      <c r="FA505" s="81"/>
      <c r="FB505" s="81"/>
      <c r="FC505" s="81"/>
      <c r="FD505" s="81"/>
      <c r="FE505" s="81"/>
      <c r="FF505" s="81"/>
      <c r="FG505" s="81"/>
      <c r="FH505" s="81"/>
    </row>
    <row r="506" spans="19:164">
      <c r="S506" s="82"/>
      <c r="T506" s="83"/>
      <c r="U506" s="84"/>
      <c r="V506" s="83"/>
      <c r="W506" s="84"/>
      <c r="X506" s="83"/>
      <c r="Y506" s="84"/>
      <c r="Z506" s="85"/>
      <c r="AA506" s="85"/>
      <c r="AB506" s="85"/>
      <c r="AC506" s="8"/>
      <c r="AD506" s="18"/>
      <c r="AE506" s="18"/>
      <c r="AF506" s="18"/>
      <c r="AG506" s="18"/>
      <c r="AH506" s="18"/>
      <c r="AI506" s="18"/>
      <c r="AJ506" s="18"/>
      <c r="AK506" s="18"/>
      <c r="AL506" s="18"/>
      <c r="AM506" s="34"/>
      <c r="AN506" s="34"/>
      <c r="AO506" s="34"/>
      <c r="AP506" s="19"/>
      <c r="AQ506" s="19"/>
      <c r="AR506" s="19"/>
      <c r="AS506" s="48"/>
      <c r="BN506" s="49"/>
      <c r="BO506" s="49"/>
      <c r="BP506" s="49"/>
      <c r="BQ506" s="50"/>
      <c r="BR506" s="50"/>
      <c r="BS506" s="50"/>
      <c r="BT506" s="50"/>
      <c r="BU506" s="50"/>
      <c r="BV506" s="50"/>
      <c r="BW506" s="50"/>
      <c r="BX506" s="51"/>
      <c r="BY506" s="50"/>
      <c r="BZ506" s="50"/>
      <c r="CA506" s="54"/>
      <c r="CB506" s="54"/>
      <c r="CC506" s="54"/>
      <c r="CD506" s="54"/>
      <c r="CE506" s="54"/>
      <c r="CF506" s="54"/>
      <c r="CG506" s="54"/>
      <c r="CH506" s="51"/>
      <c r="CI506" s="50"/>
      <c r="CJ506" s="50"/>
      <c r="CK506" s="49"/>
      <c r="CL506" s="49"/>
      <c r="CM506" s="49"/>
      <c r="CN506" s="66"/>
      <c r="CO506" s="66"/>
      <c r="CP506" s="66"/>
      <c r="CQ506" s="66"/>
      <c r="CR506" s="66"/>
      <c r="CS506" s="66"/>
      <c r="CT506" s="66"/>
      <c r="CU506" s="49"/>
      <c r="CV506" s="49"/>
      <c r="CW506" s="49"/>
      <c r="CX506" s="49"/>
      <c r="CY506" s="49"/>
      <c r="CZ506" s="49"/>
      <c r="DA506" s="49"/>
      <c r="DB506" s="49"/>
      <c r="DC506" s="56"/>
      <c r="DD506" s="57"/>
      <c r="DE506" s="57"/>
      <c r="DF506" s="57"/>
      <c r="DG506" s="57"/>
      <c r="DH506" s="57"/>
      <c r="DI506" s="57"/>
      <c r="DJ506" s="58"/>
      <c r="DK506" s="54"/>
      <c r="DL506" s="56"/>
      <c r="DM506" s="49"/>
      <c r="DN506" s="49"/>
      <c r="DO506" s="49"/>
      <c r="DP506" s="56"/>
      <c r="DQ506" s="56"/>
      <c r="DR506" s="49"/>
      <c r="DS506" s="49"/>
      <c r="DT506" s="49"/>
      <c r="DU506" s="49"/>
      <c r="DV506" s="49"/>
      <c r="DW506" s="49"/>
      <c r="DX506" s="49"/>
      <c r="DY506" s="49"/>
      <c r="DZ506" s="49"/>
      <c r="EA506" s="49"/>
      <c r="EB506" s="49"/>
      <c r="EC506" s="49"/>
      <c r="ED506" s="81"/>
      <c r="EE506" s="81"/>
      <c r="EF506" s="81"/>
      <c r="EG506" s="81"/>
      <c r="EH506" s="81"/>
      <c r="EI506" s="81"/>
      <c r="EJ506" s="81"/>
      <c r="EK506" s="81"/>
      <c r="EL506" s="81"/>
      <c r="EM506" s="81"/>
      <c r="EN506" s="81"/>
      <c r="EO506" s="81"/>
      <c r="EP506" s="81"/>
      <c r="EQ506" s="81"/>
      <c r="ER506" s="81"/>
      <c r="ES506" s="81"/>
      <c r="ET506" s="81"/>
      <c r="EU506" s="81"/>
      <c r="EV506" s="81"/>
      <c r="EW506" s="81"/>
      <c r="EX506" s="81"/>
      <c r="EY506" s="81"/>
      <c r="EZ506" s="81"/>
      <c r="FA506" s="81"/>
      <c r="FB506" s="81"/>
      <c r="FC506" s="81"/>
      <c r="FD506" s="81"/>
      <c r="FE506" s="81"/>
      <c r="FF506" s="81"/>
      <c r="FG506" s="81"/>
      <c r="FH506" s="81"/>
    </row>
    <row r="507" spans="19:164">
      <c r="S507" s="82"/>
      <c r="T507" s="83"/>
      <c r="U507" s="84"/>
      <c r="V507" s="83"/>
      <c r="W507" s="84"/>
      <c r="X507" s="83"/>
      <c r="Y507" s="84"/>
      <c r="Z507" s="85"/>
      <c r="AA507" s="85"/>
      <c r="AB507" s="85"/>
      <c r="AC507" s="8"/>
      <c r="AD507" s="18"/>
      <c r="AE507" s="18"/>
      <c r="AF507" s="18"/>
      <c r="AG507" s="18"/>
      <c r="AH507" s="18"/>
      <c r="AI507" s="18"/>
      <c r="AJ507" s="18"/>
      <c r="AK507" s="18"/>
      <c r="AL507" s="18"/>
      <c r="AM507" s="34"/>
      <c r="AN507" s="34"/>
      <c r="AO507" s="34"/>
      <c r="AP507" s="19"/>
      <c r="AQ507" s="19"/>
      <c r="AR507" s="19"/>
      <c r="AS507" s="48"/>
      <c r="BN507" s="49"/>
      <c r="BO507" s="49"/>
      <c r="BP507" s="49"/>
      <c r="BQ507" s="50"/>
      <c r="BR507" s="50"/>
      <c r="BS507" s="50"/>
      <c r="BT507" s="50"/>
      <c r="BU507" s="50"/>
      <c r="BV507" s="50"/>
      <c r="BW507" s="50"/>
      <c r="BX507" s="51"/>
      <c r="BY507" s="50"/>
      <c r="BZ507" s="50"/>
      <c r="CA507" s="54"/>
      <c r="CB507" s="54"/>
      <c r="CC507" s="54"/>
      <c r="CD507" s="54"/>
      <c r="CE507" s="54"/>
      <c r="CF507" s="54"/>
      <c r="CG507" s="54"/>
      <c r="CH507" s="51"/>
      <c r="CI507" s="50"/>
      <c r="CJ507" s="50"/>
      <c r="CK507" s="49"/>
      <c r="CL507" s="49"/>
      <c r="CM507" s="49"/>
      <c r="CN507" s="66"/>
      <c r="CO507" s="66"/>
      <c r="CP507" s="66"/>
      <c r="CQ507" s="66"/>
      <c r="CR507" s="66"/>
      <c r="CS507" s="66"/>
      <c r="CT507" s="66"/>
      <c r="CU507" s="49"/>
      <c r="CV507" s="49"/>
      <c r="CW507" s="49"/>
      <c r="CX507" s="49"/>
      <c r="CY507" s="49"/>
      <c r="CZ507" s="49"/>
      <c r="DA507" s="49"/>
      <c r="DB507" s="49"/>
      <c r="DC507" s="56"/>
      <c r="DD507" s="57"/>
      <c r="DE507" s="57"/>
      <c r="DF507" s="57"/>
      <c r="DG507" s="57"/>
      <c r="DH507" s="57"/>
      <c r="DI507" s="57"/>
      <c r="DJ507" s="58"/>
      <c r="DK507" s="54"/>
      <c r="DL507" s="56"/>
      <c r="DM507" s="49"/>
      <c r="DN507" s="49"/>
      <c r="DO507" s="49"/>
      <c r="DP507" s="56"/>
      <c r="DQ507" s="56"/>
      <c r="DR507" s="49"/>
      <c r="DS507" s="49"/>
      <c r="DT507" s="49"/>
      <c r="DU507" s="49"/>
      <c r="DV507" s="49"/>
      <c r="DW507" s="49"/>
      <c r="DX507" s="49"/>
      <c r="DY507" s="49"/>
      <c r="DZ507" s="49"/>
      <c r="EA507" s="49"/>
      <c r="EB507" s="49"/>
      <c r="EC507" s="49"/>
      <c r="ED507" s="81"/>
      <c r="EE507" s="81"/>
      <c r="EF507" s="81"/>
      <c r="EG507" s="81"/>
      <c r="EH507" s="81"/>
      <c r="EI507" s="81"/>
      <c r="EJ507" s="81"/>
      <c r="EK507" s="81"/>
      <c r="EL507" s="81"/>
      <c r="EM507" s="81"/>
      <c r="EN507" s="81"/>
      <c r="EO507" s="81"/>
      <c r="EP507" s="81"/>
      <c r="EQ507" s="81"/>
      <c r="ER507" s="81"/>
      <c r="ES507" s="81"/>
      <c r="ET507" s="81"/>
      <c r="EU507" s="81"/>
      <c r="EV507" s="81"/>
      <c r="EW507" s="81"/>
      <c r="EX507" s="81"/>
      <c r="EY507" s="81"/>
      <c r="EZ507" s="81"/>
      <c r="FA507" s="81"/>
      <c r="FB507" s="81"/>
      <c r="FC507" s="81"/>
      <c r="FD507" s="81"/>
      <c r="FE507" s="81"/>
      <c r="FF507" s="81"/>
      <c r="FG507" s="81"/>
      <c r="FH507" s="81"/>
    </row>
    <row r="508" spans="19:164">
      <c r="S508" s="82"/>
      <c r="T508" s="83"/>
      <c r="U508" s="84"/>
      <c r="V508" s="83"/>
      <c r="W508" s="84"/>
      <c r="X508" s="83"/>
      <c r="Y508" s="84"/>
      <c r="Z508" s="85"/>
      <c r="AA508" s="85"/>
      <c r="AB508" s="85"/>
      <c r="AC508" s="8"/>
      <c r="AD508" s="18"/>
      <c r="AE508" s="18"/>
      <c r="AF508" s="18"/>
      <c r="AG508" s="18"/>
      <c r="AH508" s="18"/>
      <c r="AI508" s="18"/>
      <c r="AJ508" s="18"/>
      <c r="AK508" s="18"/>
      <c r="AL508" s="18"/>
      <c r="AM508" s="34"/>
      <c r="AN508" s="34"/>
      <c r="AO508" s="34"/>
      <c r="AP508" s="19"/>
      <c r="AQ508" s="19"/>
      <c r="AR508" s="19"/>
      <c r="AS508" s="48"/>
      <c r="BN508" s="49"/>
      <c r="BO508" s="49"/>
      <c r="BP508" s="49"/>
      <c r="BQ508" s="50"/>
      <c r="BR508" s="50"/>
      <c r="BS508" s="50"/>
      <c r="BT508" s="50"/>
      <c r="BU508" s="50"/>
      <c r="BV508" s="50"/>
      <c r="BW508" s="50"/>
      <c r="BX508" s="51"/>
      <c r="BY508" s="50"/>
      <c r="BZ508" s="50"/>
      <c r="CA508" s="54"/>
      <c r="CB508" s="54"/>
      <c r="CC508" s="54"/>
      <c r="CD508" s="54"/>
      <c r="CE508" s="54"/>
      <c r="CF508" s="54"/>
      <c r="CG508" s="54"/>
      <c r="CH508" s="51"/>
      <c r="CI508" s="50"/>
      <c r="CJ508" s="50"/>
      <c r="CK508" s="49"/>
      <c r="CL508" s="49"/>
      <c r="CM508" s="49"/>
      <c r="CN508" s="66"/>
      <c r="CO508" s="66"/>
      <c r="CP508" s="66"/>
      <c r="CQ508" s="66"/>
      <c r="CR508" s="66"/>
      <c r="CS508" s="66"/>
      <c r="CT508" s="66"/>
      <c r="CU508" s="49"/>
      <c r="CV508" s="49"/>
      <c r="CW508" s="49"/>
      <c r="CX508" s="49"/>
      <c r="CY508" s="49"/>
      <c r="CZ508" s="49"/>
      <c r="DA508" s="49"/>
      <c r="DB508" s="49"/>
      <c r="DC508" s="56"/>
      <c r="DD508" s="57"/>
      <c r="DE508" s="57"/>
      <c r="DF508" s="57"/>
      <c r="DG508" s="57"/>
      <c r="DH508" s="57"/>
      <c r="DI508" s="57"/>
      <c r="DJ508" s="58"/>
      <c r="DK508" s="54"/>
      <c r="DL508" s="56"/>
      <c r="DM508" s="49"/>
      <c r="DN508" s="49"/>
      <c r="DO508" s="49"/>
      <c r="DP508" s="56"/>
      <c r="DQ508" s="56"/>
      <c r="DR508" s="49"/>
      <c r="DS508" s="49"/>
      <c r="DT508" s="49"/>
      <c r="DU508" s="49"/>
      <c r="DV508" s="49"/>
      <c r="DW508" s="49"/>
      <c r="DX508" s="49"/>
      <c r="DY508" s="49"/>
      <c r="DZ508" s="49"/>
      <c r="EA508" s="49"/>
      <c r="EB508" s="49"/>
      <c r="EC508" s="49"/>
      <c r="ED508" s="81"/>
      <c r="EE508" s="81"/>
      <c r="EF508" s="81"/>
      <c r="EG508" s="81"/>
      <c r="EH508" s="81"/>
      <c r="EI508" s="81"/>
      <c r="EJ508" s="81"/>
      <c r="EK508" s="81"/>
      <c r="EL508" s="81"/>
      <c r="EM508" s="81"/>
      <c r="EN508" s="81"/>
      <c r="EO508" s="81"/>
      <c r="EP508" s="81"/>
      <c r="EQ508" s="81"/>
      <c r="ER508" s="81"/>
      <c r="ES508" s="81"/>
      <c r="ET508" s="81"/>
      <c r="EU508" s="81"/>
      <c r="EV508" s="81"/>
      <c r="EW508" s="81"/>
      <c r="EX508" s="81"/>
      <c r="EY508" s="81"/>
      <c r="EZ508" s="81"/>
      <c r="FA508" s="81"/>
      <c r="FB508" s="81"/>
      <c r="FC508" s="81"/>
      <c r="FD508" s="81"/>
      <c r="FE508" s="81"/>
      <c r="FF508" s="81"/>
      <c r="FG508" s="81"/>
      <c r="FH508" s="81"/>
    </row>
    <row r="509" spans="19:164">
      <c r="S509" s="82"/>
      <c r="T509" s="83"/>
      <c r="U509" s="84"/>
      <c r="V509" s="83"/>
      <c r="W509" s="84"/>
      <c r="X509" s="83"/>
      <c r="Y509" s="84"/>
      <c r="Z509" s="85"/>
      <c r="AA509" s="85"/>
      <c r="AB509" s="85"/>
      <c r="AC509" s="8"/>
      <c r="AD509" s="18"/>
      <c r="AE509" s="18"/>
      <c r="AF509" s="18"/>
      <c r="AG509" s="18"/>
      <c r="AH509" s="18"/>
      <c r="AI509" s="18"/>
      <c r="AJ509" s="18"/>
      <c r="AK509" s="18"/>
      <c r="AL509" s="18"/>
      <c r="AM509" s="34"/>
      <c r="AN509" s="34"/>
      <c r="AO509" s="34"/>
      <c r="AP509" s="19"/>
      <c r="AQ509" s="19"/>
      <c r="AR509" s="19"/>
      <c r="AS509" s="48"/>
      <c r="BN509" s="49"/>
      <c r="BO509" s="49"/>
      <c r="BP509" s="49"/>
      <c r="BQ509" s="50"/>
      <c r="BR509" s="50"/>
      <c r="BS509" s="50"/>
      <c r="BT509" s="50"/>
      <c r="BU509" s="50"/>
      <c r="BV509" s="50"/>
      <c r="BW509" s="50"/>
      <c r="BX509" s="51"/>
      <c r="BY509" s="50"/>
      <c r="BZ509" s="50"/>
      <c r="CA509" s="54"/>
      <c r="CB509" s="54"/>
      <c r="CC509" s="54"/>
      <c r="CD509" s="54"/>
      <c r="CE509" s="54"/>
      <c r="CF509" s="54"/>
      <c r="CG509" s="54"/>
      <c r="CH509" s="51"/>
      <c r="CI509" s="50"/>
      <c r="CJ509" s="50"/>
      <c r="CK509" s="49"/>
      <c r="CL509" s="49"/>
      <c r="CM509" s="49"/>
      <c r="CN509" s="66"/>
      <c r="CO509" s="66"/>
      <c r="CP509" s="66"/>
      <c r="CQ509" s="66"/>
      <c r="CR509" s="66"/>
      <c r="CS509" s="66"/>
      <c r="CT509" s="66"/>
      <c r="CU509" s="49"/>
      <c r="CV509" s="49"/>
      <c r="CW509" s="49"/>
      <c r="CX509" s="49"/>
      <c r="CY509" s="49"/>
      <c r="CZ509" s="49"/>
      <c r="DA509" s="49"/>
      <c r="DB509" s="49"/>
      <c r="DC509" s="56"/>
      <c r="DD509" s="57"/>
      <c r="DE509" s="57"/>
      <c r="DF509" s="57"/>
      <c r="DG509" s="57"/>
      <c r="DH509" s="57"/>
      <c r="DI509" s="57"/>
      <c r="DJ509" s="58"/>
      <c r="DK509" s="54"/>
      <c r="DL509" s="56"/>
      <c r="DM509" s="49"/>
      <c r="DN509" s="49"/>
      <c r="DO509" s="49"/>
      <c r="DP509" s="56"/>
      <c r="DQ509" s="56"/>
      <c r="DR509" s="49"/>
      <c r="DS509" s="49"/>
      <c r="DT509" s="49"/>
      <c r="DU509" s="49"/>
      <c r="DV509" s="49"/>
      <c r="DW509" s="49"/>
      <c r="DX509" s="49"/>
      <c r="DY509" s="49"/>
      <c r="DZ509" s="49"/>
      <c r="EA509" s="49"/>
      <c r="EB509" s="49"/>
      <c r="EC509" s="49"/>
      <c r="ED509" s="81"/>
      <c r="EE509" s="81"/>
      <c r="EF509" s="81"/>
      <c r="EG509" s="81"/>
      <c r="EH509" s="81"/>
      <c r="EI509" s="81"/>
      <c r="EJ509" s="81"/>
      <c r="EK509" s="81"/>
      <c r="EL509" s="81"/>
      <c r="EM509" s="81"/>
      <c r="EN509" s="81"/>
      <c r="EO509" s="81"/>
      <c r="EP509" s="81"/>
      <c r="EQ509" s="81"/>
      <c r="ER509" s="81"/>
      <c r="ES509" s="81"/>
      <c r="ET509" s="81"/>
      <c r="EU509" s="81"/>
      <c r="EV509" s="81"/>
      <c r="EW509" s="81"/>
      <c r="EX509" s="81"/>
      <c r="EY509" s="81"/>
      <c r="EZ509" s="81"/>
      <c r="FA509" s="81"/>
      <c r="FB509" s="81"/>
      <c r="FC509" s="81"/>
      <c r="FD509" s="81"/>
      <c r="FE509" s="81"/>
      <c r="FF509" s="81"/>
      <c r="FG509" s="81"/>
      <c r="FH509" s="81"/>
    </row>
    <row r="510" spans="19:164">
      <c r="S510" s="82"/>
      <c r="T510" s="83"/>
      <c r="U510" s="84"/>
      <c r="V510" s="83"/>
      <c r="W510" s="84"/>
      <c r="X510" s="83"/>
      <c r="Y510" s="84"/>
      <c r="Z510" s="85"/>
      <c r="AA510" s="85"/>
      <c r="AB510" s="85"/>
      <c r="AC510" s="8"/>
      <c r="AD510" s="18"/>
      <c r="AE510" s="18"/>
      <c r="AF510" s="18"/>
      <c r="AG510" s="18"/>
      <c r="AH510" s="18"/>
      <c r="AI510" s="18"/>
      <c r="AJ510" s="18"/>
      <c r="AK510" s="18"/>
      <c r="AL510" s="18"/>
      <c r="AM510" s="34"/>
      <c r="AN510" s="34"/>
      <c r="AO510" s="34"/>
      <c r="AP510" s="19"/>
      <c r="AQ510" s="19"/>
      <c r="AR510" s="19"/>
      <c r="AS510" s="48"/>
      <c r="BN510" s="49"/>
      <c r="BO510" s="49"/>
      <c r="BP510" s="49"/>
      <c r="BQ510" s="50"/>
      <c r="BR510" s="50"/>
      <c r="BS510" s="50"/>
      <c r="BT510" s="50"/>
      <c r="BU510" s="50"/>
      <c r="BV510" s="50"/>
      <c r="BW510" s="50"/>
      <c r="BX510" s="51"/>
      <c r="BY510" s="50"/>
      <c r="BZ510" s="50"/>
      <c r="CA510" s="54"/>
      <c r="CB510" s="54"/>
      <c r="CC510" s="54"/>
      <c r="CD510" s="54"/>
      <c r="CE510" s="54"/>
      <c r="CF510" s="54"/>
      <c r="CG510" s="54"/>
      <c r="CH510" s="51"/>
      <c r="CI510" s="50"/>
      <c r="CJ510" s="50"/>
      <c r="CK510" s="49"/>
      <c r="CL510" s="49"/>
      <c r="CM510" s="49"/>
      <c r="CN510" s="66"/>
      <c r="CO510" s="66"/>
      <c r="CP510" s="66"/>
      <c r="CQ510" s="66"/>
      <c r="CR510" s="66"/>
      <c r="CS510" s="66"/>
      <c r="CT510" s="66"/>
      <c r="CU510" s="49"/>
      <c r="CV510" s="49"/>
      <c r="CW510" s="49"/>
      <c r="CX510" s="49"/>
      <c r="CY510" s="49"/>
      <c r="CZ510" s="49"/>
      <c r="DA510" s="49"/>
      <c r="DB510" s="49"/>
      <c r="DC510" s="56"/>
      <c r="DD510" s="57"/>
      <c r="DE510" s="57"/>
      <c r="DF510" s="57"/>
      <c r="DG510" s="57"/>
      <c r="DH510" s="57"/>
      <c r="DI510" s="57"/>
      <c r="DJ510" s="58"/>
      <c r="DK510" s="54"/>
      <c r="DL510" s="56"/>
      <c r="DM510" s="49"/>
      <c r="DN510" s="49"/>
      <c r="DO510" s="49"/>
      <c r="DP510" s="56"/>
      <c r="DQ510" s="56"/>
      <c r="DR510" s="49"/>
      <c r="DS510" s="49"/>
      <c r="DT510" s="49"/>
      <c r="DU510" s="49"/>
      <c r="DV510" s="49"/>
      <c r="DW510" s="49"/>
      <c r="DX510" s="49"/>
      <c r="DY510" s="49"/>
      <c r="DZ510" s="49"/>
      <c r="EA510" s="49"/>
      <c r="EB510" s="49"/>
      <c r="EC510" s="49"/>
      <c r="ED510" s="81"/>
      <c r="EE510" s="81"/>
      <c r="EF510" s="81"/>
      <c r="EG510" s="81"/>
      <c r="EH510" s="81"/>
      <c r="EI510" s="81"/>
      <c r="EJ510" s="81"/>
      <c r="EK510" s="81"/>
      <c r="EL510" s="81"/>
      <c r="EM510" s="81"/>
      <c r="EN510" s="81"/>
      <c r="EO510" s="81"/>
      <c r="EP510" s="81"/>
      <c r="EQ510" s="81"/>
      <c r="ER510" s="81"/>
      <c r="ES510" s="81"/>
      <c r="ET510" s="81"/>
      <c r="EU510" s="81"/>
      <c r="EV510" s="81"/>
      <c r="EW510" s="81"/>
      <c r="EX510" s="81"/>
      <c r="EY510" s="81"/>
      <c r="EZ510" s="81"/>
      <c r="FA510" s="81"/>
      <c r="FB510" s="81"/>
      <c r="FC510" s="81"/>
      <c r="FD510" s="81"/>
      <c r="FE510" s="81"/>
      <c r="FF510" s="81"/>
      <c r="FG510" s="81"/>
      <c r="FH510" s="81"/>
    </row>
    <row r="511" spans="19:164">
      <c r="S511" s="82"/>
      <c r="T511" s="83"/>
      <c r="U511" s="84"/>
      <c r="V511" s="83"/>
      <c r="W511" s="84"/>
      <c r="X511" s="83"/>
      <c r="Y511" s="84"/>
      <c r="Z511" s="85"/>
      <c r="AA511" s="85"/>
      <c r="AB511" s="85"/>
      <c r="AC511" s="8"/>
      <c r="AD511" s="18"/>
      <c r="AE511" s="18"/>
      <c r="AF511" s="18"/>
      <c r="AG511" s="18"/>
      <c r="AH511" s="18"/>
      <c r="AI511" s="18"/>
      <c r="AJ511" s="18"/>
      <c r="AK511" s="18"/>
      <c r="AL511" s="18"/>
      <c r="AM511" s="34"/>
      <c r="AN511" s="34"/>
      <c r="AO511" s="34"/>
      <c r="AP511" s="19"/>
      <c r="AQ511" s="19"/>
      <c r="AR511" s="19"/>
      <c r="AS511" s="48"/>
      <c r="BN511" s="49"/>
      <c r="BO511" s="49"/>
      <c r="BP511" s="49"/>
      <c r="BQ511" s="50"/>
      <c r="BR511" s="50"/>
      <c r="BS511" s="50"/>
      <c r="BT511" s="50"/>
      <c r="BU511" s="50"/>
      <c r="BV511" s="50"/>
      <c r="BW511" s="50"/>
      <c r="BX511" s="51"/>
      <c r="BY511" s="50"/>
      <c r="BZ511" s="50"/>
      <c r="CA511" s="54"/>
      <c r="CB511" s="54"/>
      <c r="CC511" s="54"/>
      <c r="CD511" s="54"/>
      <c r="CE511" s="54"/>
      <c r="CF511" s="54"/>
      <c r="CG511" s="54"/>
      <c r="CH511" s="51"/>
      <c r="CI511" s="50"/>
      <c r="CJ511" s="50"/>
      <c r="CK511" s="49"/>
      <c r="CL511" s="49"/>
      <c r="CM511" s="49"/>
      <c r="CN511" s="66"/>
      <c r="CO511" s="66"/>
      <c r="CP511" s="66"/>
      <c r="CQ511" s="66"/>
      <c r="CR511" s="66"/>
      <c r="CS511" s="66"/>
      <c r="CT511" s="66"/>
      <c r="CU511" s="49"/>
      <c r="CV511" s="49"/>
      <c r="CW511" s="49"/>
      <c r="CX511" s="49"/>
      <c r="CY511" s="49"/>
      <c r="CZ511" s="49"/>
      <c r="DA511" s="49"/>
      <c r="DB511" s="49"/>
      <c r="DC511" s="56"/>
      <c r="DD511" s="57"/>
      <c r="DE511" s="57"/>
      <c r="DF511" s="57"/>
      <c r="DG511" s="57"/>
      <c r="DH511" s="57"/>
      <c r="DI511" s="57"/>
      <c r="DJ511" s="58"/>
      <c r="DK511" s="54"/>
      <c r="DL511" s="56"/>
      <c r="DM511" s="49"/>
      <c r="DN511" s="49"/>
      <c r="DO511" s="49"/>
      <c r="DP511" s="56"/>
      <c r="DQ511" s="56"/>
      <c r="DR511" s="49"/>
      <c r="DS511" s="49"/>
      <c r="DT511" s="49"/>
      <c r="DU511" s="49"/>
      <c r="DV511" s="49"/>
      <c r="DW511" s="49"/>
      <c r="DX511" s="49"/>
      <c r="DY511" s="49"/>
      <c r="DZ511" s="49"/>
      <c r="EA511" s="49"/>
      <c r="EB511" s="49"/>
      <c r="EC511" s="49"/>
      <c r="ED511" s="81"/>
      <c r="EE511" s="81"/>
      <c r="EF511" s="81"/>
      <c r="EG511" s="81"/>
      <c r="EH511" s="81"/>
      <c r="EI511" s="81"/>
      <c r="EJ511" s="81"/>
      <c r="EK511" s="81"/>
      <c r="EL511" s="81"/>
      <c r="EM511" s="81"/>
      <c r="EN511" s="81"/>
      <c r="EO511" s="81"/>
      <c r="EP511" s="81"/>
      <c r="EQ511" s="81"/>
      <c r="ER511" s="81"/>
      <c r="ES511" s="81"/>
      <c r="ET511" s="81"/>
      <c r="EU511" s="81"/>
      <c r="EV511" s="81"/>
      <c r="EW511" s="81"/>
      <c r="EX511" s="81"/>
      <c r="EY511" s="81"/>
      <c r="EZ511" s="81"/>
      <c r="FA511" s="81"/>
      <c r="FB511" s="81"/>
      <c r="FC511" s="81"/>
      <c r="FD511" s="81"/>
      <c r="FE511" s="81"/>
      <c r="FF511" s="81"/>
      <c r="FG511" s="81"/>
      <c r="FH511" s="81"/>
    </row>
    <row r="512" spans="19:164">
      <c r="S512" s="82"/>
      <c r="T512" s="83"/>
      <c r="U512" s="84"/>
      <c r="V512" s="83"/>
      <c r="W512" s="84"/>
      <c r="X512" s="83"/>
      <c r="Y512" s="84"/>
      <c r="Z512" s="85"/>
      <c r="AA512" s="85"/>
      <c r="AB512" s="85"/>
      <c r="AC512" s="8"/>
      <c r="AD512" s="18"/>
      <c r="AE512" s="18"/>
      <c r="AF512" s="18"/>
      <c r="AG512" s="18"/>
      <c r="AH512" s="18"/>
      <c r="AI512" s="18"/>
      <c r="AJ512" s="18"/>
      <c r="AK512" s="18"/>
      <c r="AL512" s="18"/>
      <c r="AM512" s="34"/>
      <c r="AN512" s="34"/>
      <c r="AO512" s="34"/>
      <c r="AP512" s="19"/>
      <c r="AQ512" s="19"/>
      <c r="AR512" s="19"/>
      <c r="AS512" s="48"/>
      <c r="BN512" s="49"/>
      <c r="BO512" s="49"/>
      <c r="BP512" s="49"/>
      <c r="BQ512" s="50"/>
      <c r="BR512" s="50"/>
      <c r="BS512" s="50"/>
      <c r="BT512" s="50"/>
      <c r="BU512" s="50"/>
      <c r="BV512" s="50"/>
      <c r="BW512" s="50"/>
      <c r="BX512" s="51"/>
      <c r="BY512" s="50"/>
      <c r="BZ512" s="50"/>
      <c r="CA512" s="54"/>
      <c r="CB512" s="54"/>
      <c r="CC512" s="54"/>
      <c r="CD512" s="54"/>
      <c r="CE512" s="54"/>
      <c r="CF512" s="54"/>
      <c r="CG512" s="54"/>
      <c r="CH512" s="51"/>
      <c r="CI512" s="50"/>
      <c r="CJ512" s="50"/>
      <c r="CK512" s="49"/>
      <c r="CL512" s="49"/>
      <c r="CM512" s="49"/>
      <c r="CN512" s="66"/>
      <c r="CO512" s="66"/>
      <c r="CP512" s="66"/>
      <c r="CQ512" s="66"/>
      <c r="CR512" s="66"/>
      <c r="CS512" s="66"/>
      <c r="CT512" s="66"/>
      <c r="CU512" s="49"/>
      <c r="CV512" s="49"/>
      <c r="CW512" s="49"/>
      <c r="CX512" s="49"/>
      <c r="CY512" s="49"/>
      <c r="CZ512" s="49"/>
      <c r="DA512" s="49"/>
      <c r="DB512" s="49"/>
      <c r="DC512" s="56"/>
      <c r="DD512" s="57"/>
      <c r="DE512" s="57"/>
      <c r="DF512" s="57"/>
      <c r="DG512" s="57"/>
      <c r="DH512" s="57"/>
      <c r="DI512" s="57"/>
      <c r="DJ512" s="58"/>
      <c r="DK512" s="54"/>
      <c r="DL512" s="56"/>
      <c r="DM512" s="49"/>
      <c r="DN512" s="49"/>
      <c r="DO512" s="49"/>
      <c r="DP512" s="56"/>
      <c r="DQ512" s="56"/>
      <c r="DR512" s="49"/>
      <c r="DS512" s="49"/>
      <c r="DT512" s="49"/>
      <c r="DU512" s="49"/>
      <c r="DV512" s="49"/>
      <c r="DW512" s="49"/>
      <c r="DX512" s="49"/>
      <c r="DY512" s="49"/>
      <c r="DZ512" s="49"/>
      <c r="EA512" s="49"/>
      <c r="EB512" s="49"/>
      <c r="EC512" s="49"/>
      <c r="ED512" s="81"/>
      <c r="EE512" s="81"/>
      <c r="EF512" s="81"/>
      <c r="EG512" s="81"/>
      <c r="EH512" s="81"/>
      <c r="EI512" s="81"/>
      <c r="EJ512" s="81"/>
      <c r="EK512" s="81"/>
      <c r="EL512" s="81"/>
      <c r="EM512" s="81"/>
      <c r="EN512" s="81"/>
      <c r="EO512" s="81"/>
      <c r="EP512" s="81"/>
      <c r="EQ512" s="81"/>
      <c r="ER512" s="81"/>
      <c r="ES512" s="81"/>
      <c r="ET512" s="81"/>
      <c r="EU512" s="81"/>
      <c r="EV512" s="81"/>
      <c r="EW512" s="81"/>
      <c r="EX512" s="81"/>
      <c r="EY512" s="81"/>
      <c r="EZ512" s="81"/>
      <c r="FA512" s="81"/>
      <c r="FB512" s="81"/>
      <c r="FC512" s="81"/>
      <c r="FD512" s="81"/>
      <c r="FE512" s="81"/>
      <c r="FF512" s="81"/>
      <c r="FG512" s="81"/>
      <c r="FH512" s="81"/>
    </row>
    <row r="513" spans="19:164">
      <c r="S513" s="82"/>
      <c r="T513" s="83"/>
      <c r="U513" s="84"/>
      <c r="V513" s="83"/>
      <c r="W513" s="84"/>
      <c r="X513" s="83"/>
      <c r="Y513" s="84"/>
      <c r="Z513" s="85"/>
      <c r="AA513" s="85"/>
      <c r="AB513" s="85"/>
      <c r="AC513" s="8"/>
      <c r="AD513" s="18"/>
      <c r="AE513" s="18"/>
      <c r="AF513" s="18"/>
      <c r="AG513" s="18"/>
      <c r="AH513" s="18"/>
      <c r="AI513" s="18"/>
      <c r="AJ513" s="18"/>
      <c r="AK513" s="18"/>
      <c r="AL513" s="18"/>
      <c r="AM513" s="34"/>
      <c r="AN513" s="34"/>
      <c r="AO513" s="34"/>
      <c r="AP513" s="19"/>
      <c r="AQ513" s="19"/>
      <c r="AR513" s="19"/>
      <c r="AS513" s="48"/>
      <c r="BN513" s="49"/>
      <c r="BO513" s="49"/>
      <c r="BP513" s="49"/>
      <c r="BQ513" s="50"/>
      <c r="BR513" s="50"/>
      <c r="BS513" s="50"/>
      <c r="BT513" s="50"/>
      <c r="BU513" s="50"/>
      <c r="BV513" s="50"/>
      <c r="BW513" s="50"/>
      <c r="BX513" s="51"/>
      <c r="BY513" s="50"/>
      <c r="BZ513" s="50"/>
      <c r="CA513" s="54"/>
      <c r="CB513" s="54"/>
      <c r="CC513" s="54"/>
      <c r="CD513" s="54"/>
      <c r="CE513" s="54"/>
      <c r="CF513" s="54"/>
      <c r="CG513" s="54"/>
      <c r="CH513" s="51"/>
      <c r="CI513" s="50"/>
      <c r="CJ513" s="50"/>
      <c r="CK513" s="49"/>
      <c r="CL513" s="49"/>
      <c r="CM513" s="49"/>
      <c r="CN513" s="66"/>
      <c r="CO513" s="66"/>
      <c r="CP513" s="66"/>
      <c r="CQ513" s="66"/>
      <c r="CR513" s="66"/>
      <c r="CS513" s="66"/>
      <c r="CT513" s="66"/>
      <c r="CU513" s="49"/>
      <c r="CV513" s="49"/>
      <c r="CW513" s="49"/>
      <c r="CX513" s="49"/>
      <c r="CY513" s="49"/>
      <c r="CZ513" s="49"/>
      <c r="DA513" s="49"/>
      <c r="DB513" s="49"/>
      <c r="DC513" s="56"/>
      <c r="DD513" s="57"/>
      <c r="DE513" s="57"/>
      <c r="DF513" s="57"/>
      <c r="DG513" s="57"/>
      <c r="DH513" s="57"/>
      <c r="DI513" s="57"/>
      <c r="DJ513" s="58"/>
      <c r="DK513" s="54"/>
      <c r="DL513" s="56"/>
      <c r="DM513" s="49"/>
      <c r="DN513" s="49"/>
      <c r="DO513" s="49"/>
      <c r="DP513" s="56"/>
      <c r="DQ513" s="56"/>
      <c r="DR513" s="49"/>
      <c r="DS513" s="49"/>
      <c r="DT513" s="49"/>
      <c r="DU513" s="49"/>
      <c r="DV513" s="49"/>
      <c r="DW513" s="49"/>
      <c r="DX513" s="49"/>
      <c r="DY513" s="49"/>
      <c r="DZ513" s="49"/>
      <c r="EA513" s="49"/>
      <c r="EB513" s="49"/>
      <c r="EC513" s="49"/>
      <c r="ED513" s="81"/>
      <c r="EE513" s="81"/>
      <c r="EF513" s="81"/>
      <c r="EG513" s="81"/>
      <c r="EH513" s="81"/>
      <c r="EI513" s="81"/>
      <c r="EJ513" s="81"/>
      <c r="EK513" s="81"/>
      <c r="EL513" s="81"/>
      <c r="EM513" s="81"/>
      <c r="EN513" s="81"/>
      <c r="EO513" s="81"/>
      <c r="EP513" s="81"/>
      <c r="EQ513" s="81"/>
      <c r="ER513" s="81"/>
      <c r="ES513" s="81"/>
      <c r="ET513" s="81"/>
      <c r="EU513" s="81"/>
      <c r="EV513" s="81"/>
      <c r="EW513" s="81"/>
      <c r="EX513" s="81"/>
      <c r="EY513" s="81"/>
      <c r="EZ513" s="81"/>
      <c r="FA513" s="81"/>
      <c r="FB513" s="81"/>
      <c r="FC513" s="81"/>
      <c r="FD513" s="81"/>
      <c r="FE513" s="81"/>
      <c r="FF513" s="81"/>
      <c r="FG513" s="81"/>
      <c r="FH513" s="81"/>
    </row>
    <row r="514" spans="19:164">
      <c r="S514" s="82"/>
      <c r="T514" s="83"/>
      <c r="U514" s="84"/>
      <c r="V514" s="83"/>
      <c r="W514" s="84"/>
      <c r="X514" s="83"/>
      <c r="Y514" s="84"/>
      <c r="Z514" s="85"/>
      <c r="AA514" s="85"/>
      <c r="AB514" s="85"/>
      <c r="AC514" s="8"/>
      <c r="AD514" s="18"/>
      <c r="AE514" s="18"/>
      <c r="AF514" s="18"/>
      <c r="AG514" s="18"/>
      <c r="AH514" s="18"/>
      <c r="AI514" s="18"/>
      <c r="AJ514" s="18"/>
      <c r="AK514" s="18"/>
      <c r="AL514" s="18"/>
      <c r="AM514" s="34"/>
      <c r="AN514" s="34"/>
      <c r="AO514" s="34"/>
      <c r="AP514" s="19"/>
      <c r="AQ514" s="19"/>
      <c r="AR514" s="19"/>
      <c r="AS514" s="48"/>
      <c r="BN514" s="49"/>
      <c r="BO514" s="49"/>
      <c r="BP514" s="49"/>
      <c r="BQ514" s="50"/>
      <c r="BR514" s="50"/>
      <c r="BS514" s="50"/>
      <c r="BT514" s="50"/>
      <c r="BU514" s="50"/>
      <c r="BV514" s="50"/>
      <c r="BW514" s="50"/>
      <c r="BX514" s="51"/>
      <c r="BY514" s="50"/>
      <c r="BZ514" s="50"/>
      <c r="CA514" s="54"/>
      <c r="CB514" s="54"/>
      <c r="CC514" s="54"/>
      <c r="CD514" s="54"/>
      <c r="CE514" s="54"/>
      <c r="CF514" s="54"/>
      <c r="CG514" s="54"/>
      <c r="CH514" s="51"/>
      <c r="CI514" s="50"/>
      <c r="CJ514" s="50"/>
      <c r="CK514" s="49"/>
      <c r="CL514" s="49"/>
      <c r="CM514" s="49"/>
      <c r="CN514" s="66"/>
      <c r="CO514" s="66"/>
      <c r="CP514" s="66"/>
      <c r="CQ514" s="66"/>
      <c r="CR514" s="66"/>
      <c r="CS514" s="66"/>
      <c r="CT514" s="66"/>
      <c r="CU514" s="49"/>
      <c r="CV514" s="49"/>
      <c r="CW514" s="49"/>
      <c r="CX514" s="49"/>
      <c r="CY514" s="49"/>
      <c r="CZ514" s="49"/>
      <c r="DA514" s="49"/>
      <c r="DB514" s="49"/>
      <c r="DC514" s="56"/>
      <c r="DD514" s="57"/>
      <c r="DE514" s="57"/>
      <c r="DF514" s="57"/>
      <c r="DG514" s="57"/>
      <c r="DH514" s="57"/>
      <c r="DI514" s="57"/>
      <c r="DJ514" s="58"/>
      <c r="DK514" s="54"/>
      <c r="DL514" s="56"/>
      <c r="DM514" s="49"/>
      <c r="DN514" s="49"/>
      <c r="DO514" s="49"/>
      <c r="DP514" s="56"/>
      <c r="DQ514" s="56"/>
      <c r="DR514" s="49"/>
      <c r="DS514" s="49"/>
      <c r="DT514" s="49"/>
      <c r="DU514" s="49"/>
      <c r="DV514" s="49"/>
      <c r="DW514" s="49"/>
      <c r="DX514" s="49"/>
      <c r="DY514" s="49"/>
      <c r="DZ514" s="49"/>
      <c r="EA514" s="49"/>
      <c r="EB514" s="49"/>
      <c r="EC514" s="49"/>
      <c r="ED514" s="81"/>
      <c r="EE514" s="81"/>
      <c r="EF514" s="81"/>
      <c r="EG514" s="81"/>
      <c r="EH514" s="81"/>
      <c r="EI514" s="81"/>
      <c r="EJ514" s="81"/>
      <c r="EK514" s="81"/>
      <c r="EL514" s="81"/>
      <c r="EM514" s="81"/>
      <c r="EN514" s="81"/>
      <c r="EO514" s="81"/>
      <c r="EP514" s="81"/>
      <c r="EQ514" s="81"/>
      <c r="ER514" s="81"/>
      <c r="ES514" s="81"/>
      <c r="ET514" s="81"/>
      <c r="EU514" s="81"/>
      <c r="EV514" s="81"/>
      <c r="EW514" s="81"/>
      <c r="EX514" s="81"/>
      <c r="EY514" s="81"/>
      <c r="EZ514" s="81"/>
      <c r="FA514" s="81"/>
      <c r="FB514" s="81"/>
      <c r="FC514" s="81"/>
      <c r="FD514" s="81"/>
      <c r="FE514" s="81"/>
      <c r="FF514" s="81"/>
      <c r="FG514" s="81"/>
      <c r="FH514" s="81"/>
    </row>
    <row r="515" spans="19:164">
      <c r="S515" s="82"/>
      <c r="T515" s="83"/>
      <c r="U515" s="84"/>
      <c r="V515" s="83"/>
      <c r="W515" s="84"/>
      <c r="X515" s="83"/>
      <c r="Y515" s="84"/>
      <c r="Z515" s="85"/>
      <c r="AA515" s="85"/>
      <c r="AB515" s="85"/>
      <c r="AC515" s="8"/>
      <c r="AD515" s="18"/>
      <c r="AE515" s="18"/>
      <c r="AF515" s="18"/>
      <c r="AG515" s="18"/>
      <c r="AH515" s="18"/>
      <c r="AI515" s="18"/>
      <c r="AJ515" s="18"/>
      <c r="AK515" s="18"/>
      <c r="AL515" s="18"/>
      <c r="AM515" s="34"/>
      <c r="AN515" s="34"/>
      <c r="AO515" s="34"/>
      <c r="AP515" s="19"/>
      <c r="AQ515" s="19"/>
      <c r="AR515" s="19"/>
      <c r="AS515" s="48"/>
      <c r="BN515" s="49"/>
      <c r="BO515" s="49"/>
      <c r="BP515" s="49"/>
      <c r="BQ515" s="50"/>
      <c r="BR515" s="50"/>
      <c r="BS515" s="50"/>
      <c r="BT515" s="50"/>
      <c r="BU515" s="50"/>
      <c r="BV515" s="50"/>
      <c r="BW515" s="50"/>
      <c r="BX515" s="51"/>
      <c r="BY515" s="50"/>
      <c r="BZ515" s="50"/>
      <c r="CA515" s="54"/>
      <c r="CB515" s="54"/>
      <c r="CC515" s="54"/>
      <c r="CD515" s="54"/>
      <c r="CE515" s="54"/>
      <c r="CF515" s="54"/>
      <c r="CG515" s="54"/>
      <c r="CH515" s="51"/>
      <c r="CI515" s="50"/>
      <c r="CJ515" s="50"/>
      <c r="CK515" s="49"/>
      <c r="CL515" s="49"/>
      <c r="CM515" s="49"/>
      <c r="CN515" s="66"/>
      <c r="CO515" s="66"/>
      <c r="CP515" s="66"/>
      <c r="CQ515" s="66"/>
      <c r="CR515" s="66"/>
      <c r="CS515" s="66"/>
      <c r="CT515" s="66"/>
      <c r="CU515" s="49"/>
      <c r="CV515" s="49"/>
      <c r="CW515" s="49"/>
      <c r="CX515" s="49"/>
      <c r="CY515" s="49"/>
      <c r="CZ515" s="49"/>
      <c r="DA515" s="49"/>
      <c r="DB515" s="49"/>
      <c r="DC515" s="56"/>
      <c r="DD515" s="57"/>
      <c r="DE515" s="57"/>
      <c r="DF515" s="57"/>
      <c r="DG515" s="57"/>
      <c r="DH515" s="57"/>
      <c r="DI515" s="57"/>
      <c r="DJ515" s="58"/>
      <c r="DK515" s="54"/>
      <c r="DL515" s="56"/>
      <c r="DM515" s="49"/>
      <c r="DN515" s="49"/>
      <c r="DO515" s="49"/>
      <c r="DP515" s="56"/>
      <c r="DQ515" s="56"/>
      <c r="DR515" s="49"/>
      <c r="DS515" s="49"/>
      <c r="DT515" s="49"/>
      <c r="DU515" s="49"/>
      <c r="DV515" s="49"/>
      <c r="DW515" s="49"/>
      <c r="DX515" s="49"/>
      <c r="DY515" s="49"/>
      <c r="DZ515" s="49"/>
      <c r="EA515" s="49"/>
      <c r="EB515" s="49"/>
      <c r="EC515" s="49"/>
      <c r="ED515" s="81"/>
      <c r="EE515" s="81"/>
      <c r="EF515" s="81"/>
      <c r="EG515" s="81"/>
      <c r="EH515" s="81"/>
      <c r="EI515" s="81"/>
      <c r="EJ515" s="81"/>
      <c r="EK515" s="81"/>
      <c r="EL515" s="81"/>
      <c r="EM515" s="81"/>
      <c r="EN515" s="81"/>
      <c r="EO515" s="81"/>
      <c r="EP515" s="81"/>
      <c r="EQ515" s="81"/>
      <c r="ER515" s="81"/>
      <c r="ES515" s="81"/>
      <c r="ET515" s="81"/>
      <c r="EU515" s="81"/>
      <c r="EV515" s="81"/>
      <c r="EW515" s="81"/>
      <c r="EX515" s="81"/>
      <c r="EY515" s="81"/>
      <c r="EZ515" s="81"/>
      <c r="FA515" s="81"/>
      <c r="FB515" s="81"/>
      <c r="FC515" s="81"/>
      <c r="FD515" s="81"/>
      <c r="FE515" s="81"/>
      <c r="FF515" s="81"/>
      <c r="FG515" s="81"/>
      <c r="FH515" s="81"/>
    </row>
    <row r="516" spans="19:164">
      <c r="S516" s="82"/>
      <c r="T516" s="83"/>
      <c r="U516" s="84"/>
      <c r="V516" s="83"/>
      <c r="W516" s="84"/>
      <c r="X516" s="83"/>
      <c r="Y516" s="84"/>
      <c r="Z516" s="85"/>
      <c r="AA516" s="85"/>
      <c r="AB516" s="85"/>
      <c r="AC516" s="8"/>
      <c r="AD516" s="18"/>
      <c r="AE516" s="18"/>
      <c r="AF516" s="18"/>
      <c r="AG516" s="18"/>
      <c r="AH516" s="18"/>
      <c r="AI516" s="18"/>
      <c r="AJ516" s="18"/>
      <c r="AK516" s="18"/>
      <c r="AL516" s="18"/>
      <c r="AM516" s="34"/>
      <c r="AN516" s="34"/>
      <c r="AO516" s="34"/>
      <c r="AP516" s="19"/>
      <c r="AQ516" s="19"/>
      <c r="AR516" s="19"/>
      <c r="AS516" s="48"/>
      <c r="BN516" s="49"/>
      <c r="BO516" s="49"/>
      <c r="BP516" s="49"/>
      <c r="BQ516" s="50"/>
      <c r="BR516" s="50"/>
      <c r="BS516" s="50"/>
      <c r="BT516" s="50"/>
      <c r="BU516" s="50"/>
      <c r="BV516" s="50"/>
      <c r="BW516" s="50"/>
      <c r="BX516" s="51"/>
      <c r="BY516" s="50"/>
      <c r="BZ516" s="50"/>
      <c r="CA516" s="54"/>
      <c r="CB516" s="54"/>
      <c r="CC516" s="54"/>
      <c r="CD516" s="54"/>
      <c r="CE516" s="54"/>
      <c r="CF516" s="54"/>
      <c r="CG516" s="54"/>
      <c r="CH516" s="51"/>
      <c r="CI516" s="50"/>
      <c r="CJ516" s="50"/>
      <c r="CK516" s="49"/>
      <c r="CL516" s="49"/>
      <c r="CM516" s="49"/>
      <c r="CN516" s="66"/>
      <c r="CO516" s="66"/>
      <c r="CP516" s="66"/>
      <c r="CQ516" s="66"/>
      <c r="CR516" s="66"/>
      <c r="CS516" s="66"/>
      <c r="CT516" s="66"/>
      <c r="CU516" s="49"/>
      <c r="CV516" s="49"/>
      <c r="CW516" s="49"/>
      <c r="CX516" s="49"/>
      <c r="CY516" s="49"/>
      <c r="CZ516" s="49"/>
      <c r="DA516" s="49"/>
      <c r="DB516" s="49"/>
      <c r="DC516" s="56"/>
      <c r="DD516" s="57"/>
      <c r="DE516" s="57"/>
      <c r="DF516" s="57"/>
      <c r="DG516" s="57"/>
      <c r="DH516" s="57"/>
      <c r="DI516" s="57"/>
      <c r="DJ516" s="58"/>
      <c r="DK516" s="54"/>
      <c r="DL516" s="56"/>
      <c r="DM516" s="49"/>
      <c r="DN516" s="49"/>
      <c r="DO516" s="49"/>
      <c r="DP516" s="56"/>
      <c r="DQ516" s="56"/>
      <c r="DR516" s="49"/>
      <c r="DS516" s="49"/>
      <c r="DT516" s="49"/>
      <c r="DU516" s="49"/>
      <c r="DV516" s="49"/>
      <c r="DW516" s="49"/>
      <c r="DX516" s="49"/>
      <c r="DY516" s="49"/>
      <c r="DZ516" s="49"/>
      <c r="EA516" s="49"/>
      <c r="EB516" s="49"/>
      <c r="EC516" s="49"/>
      <c r="ED516" s="81"/>
      <c r="EE516" s="81"/>
      <c r="EF516" s="81"/>
      <c r="EG516" s="81"/>
      <c r="EH516" s="81"/>
      <c r="EI516" s="81"/>
      <c r="EJ516" s="81"/>
      <c r="EK516" s="81"/>
      <c r="EL516" s="81"/>
      <c r="EM516" s="81"/>
      <c r="EN516" s="81"/>
      <c r="EO516" s="81"/>
      <c r="EP516" s="81"/>
      <c r="EQ516" s="81"/>
      <c r="ER516" s="81"/>
      <c r="ES516" s="81"/>
      <c r="ET516" s="81"/>
      <c r="EU516" s="81"/>
      <c r="EV516" s="81"/>
      <c r="EW516" s="81"/>
      <c r="EX516" s="81"/>
      <c r="EY516" s="81"/>
      <c r="EZ516" s="81"/>
      <c r="FA516" s="81"/>
      <c r="FB516" s="81"/>
      <c r="FC516" s="81"/>
      <c r="FD516" s="81"/>
      <c r="FE516" s="81"/>
      <c r="FF516" s="81"/>
      <c r="FG516" s="81"/>
      <c r="FH516" s="81"/>
    </row>
    <row r="517" spans="19:164">
      <c r="S517" s="82"/>
      <c r="T517" s="83"/>
      <c r="U517" s="84"/>
      <c r="V517" s="83"/>
      <c r="W517" s="84"/>
      <c r="X517" s="83"/>
      <c r="Y517" s="84"/>
      <c r="Z517" s="85"/>
      <c r="AA517" s="85"/>
      <c r="AB517" s="85"/>
      <c r="AC517" s="8"/>
      <c r="AD517" s="18"/>
      <c r="AE517" s="18"/>
      <c r="AF517" s="18"/>
      <c r="AG517" s="18"/>
      <c r="AH517" s="18"/>
      <c r="AI517" s="18"/>
      <c r="AJ517" s="18"/>
      <c r="AK517" s="18"/>
      <c r="AL517" s="18"/>
      <c r="AM517" s="34"/>
      <c r="AN517" s="34"/>
      <c r="AO517" s="34"/>
      <c r="AP517" s="19"/>
      <c r="AQ517" s="19"/>
      <c r="AR517" s="19"/>
      <c r="AS517" s="48"/>
      <c r="BN517" s="49"/>
      <c r="BO517" s="49"/>
      <c r="BP517" s="49"/>
      <c r="BQ517" s="50"/>
      <c r="BR517" s="50"/>
      <c r="BS517" s="50"/>
      <c r="BT517" s="50"/>
      <c r="BU517" s="50"/>
      <c r="BV517" s="50"/>
      <c r="BW517" s="50"/>
      <c r="BX517" s="51"/>
      <c r="BY517" s="50"/>
      <c r="BZ517" s="50"/>
      <c r="CA517" s="54"/>
      <c r="CB517" s="54"/>
      <c r="CC517" s="54"/>
      <c r="CD517" s="54"/>
      <c r="CE517" s="54"/>
      <c r="CF517" s="54"/>
      <c r="CG517" s="54"/>
      <c r="CH517" s="51"/>
      <c r="CI517" s="50"/>
      <c r="CJ517" s="50"/>
      <c r="CK517" s="49"/>
      <c r="CL517" s="49"/>
      <c r="CM517" s="49"/>
      <c r="CN517" s="66"/>
      <c r="CO517" s="66"/>
      <c r="CP517" s="66"/>
      <c r="CQ517" s="66"/>
      <c r="CR517" s="66"/>
      <c r="CS517" s="66"/>
      <c r="CT517" s="66"/>
      <c r="CU517" s="49"/>
      <c r="CV517" s="49"/>
      <c r="CW517" s="49"/>
      <c r="CX517" s="49"/>
      <c r="CY517" s="49"/>
      <c r="CZ517" s="49"/>
      <c r="DA517" s="49"/>
      <c r="DB517" s="49"/>
      <c r="DC517" s="56"/>
      <c r="DD517" s="57"/>
      <c r="DE517" s="57"/>
      <c r="DF517" s="57"/>
      <c r="DG517" s="57"/>
      <c r="DH517" s="57"/>
      <c r="DI517" s="57"/>
      <c r="DJ517" s="58"/>
      <c r="DK517" s="54"/>
      <c r="DL517" s="56"/>
      <c r="DM517" s="49"/>
      <c r="DN517" s="49"/>
      <c r="DO517" s="49"/>
      <c r="DP517" s="56"/>
      <c r="DQ517" s="56"/>
      <c r="DR517" s="49"/>
      <c r="DS517" s="49"/>
      <c r="DT517" s="49"/>
      <c r="DU517" s="49"/>
      <c r="DV517" s="49"/>
      <c r="DW517" s="49"/>
      <c r="DX517" s="49"/>
      <c r="DY517" s="49"/>
      <c r="DZ517" s="49"/>
      <c r="EA517" s="49"/>
      <c r="EB517" s="49"/>
      <c r="EC517" s="49"/>
      <c r="ED517" s="81"/>
      <c r="EE517" s="81"/>
      <c r="EF517" s="81"/>
      <c r="EG517" s="81"/>
      <c r="EH517" s="81"/>
      <c r="EI517" s="81"/>
      <c r="EJ517" s="81"/>
      <c r="EK517" s="81"/>
      <c r="EL517" s="81"/>
      <c r="EM517" s="81"/>
      <c r="EN517" s="81"/>
      <c r="EO517" s="81"/>
      <c r="EP517" s="81"/>
      <c r="EQ517" s="81"/>
      <c r="ER517" s="81"/>
      <c r="ES517" s="81"/>
      <c r="ET517" s="81"/>
      <c r="EU517" s="81"/>
      <c r="EV517" s="81"/>
      <c r="EW517" s="81"/>
      <c r="EX517" s="81"/>
      <c r="EY517" s="81"/>
      <c r="EZ517" s="81"/>
      <c r="FA517" s="81"/>
      <c r="FB517" s="81"/>
      <c r="FC517" s="81"/>
      <c r="FD517" s="81"/>
      <c r="FE517" s="81"/>
      <c r="FF517" s="81"/>
      <c r="FG517" s="81"/>
      <c r="FH517" s="81"/>
    </row>
    <row r="518" spans="19:164">
      <c r="S518" s="82"/>
      <c r="T518" s="83"/>
      <c r="U518" s="84"/>
      <c r="V518" s="83"/>
      <c r="W518" s="84"/>
      <c r="X518" s="83"/>
      <c r="Y518" s="84"/>
      <c r="Z518" s="85"/>
      <c r="AA518" s="85"/>
      <c r="AB518" s="85"/>
      <c r="AC518" s="8"/>
      <c r="AD518" s="18"/>
      <c r="AE518" s="18"/>
      <c r="AF518" s="18"/>
      <c r="AG518" s="18"/>
      <c r="AH518" s="18"/>
      <c r="AI518" s="18"/>
      <c r="AJ518" s="18"/>
      <c r="AK518" s="18"/>
      <c r="AL518" s="18"/>
      <c r="AM518" s="34"/>
      <c r="AN518" s="34"/>
      <c r="AO518" s="34"/>
      <c r="AP518" s="19"/>
      <c r="AQ518" s="19"/>
      <c r="AR518" s="19"/>
      <c r="AS518" s="48"/>
      <c r="BN518" s="49"/>
      <c r="BO518" s="49"/>
      <c r="BP518" s="49"/>
      <c r="BQ518" s="50"/>
      <c r="BR518" s="50"/>
      <c r="BS518" s="50"/>
      <c r="BT518" s="50"/>
      <c r="BU518" s="50"/>
      <c r="BV518" s="50"/>
      <c r="BW518" s="50"/>
      <c r="BX518" s="51"/>
      <c r="BY518" s="50"/>
      <c r="BZ518" s="50"/>
      <c r="CA518" s="54"/>
      <c r="CB518" s="54"/>
      <c r="CC518" s="54"/>
      <c r="CD518" s="54"/>
      <c r="CE518" s="54"/>
      <c r="CF518" s="54"/>
      <c r="CG518" s="54"/>
      <c r="CH518" s="51"/>
      <c r="CI518" s="50"/>
      <c r="CJ518" s="50"/>
      <c r="CK518" s="49"/>
      <c r="CL518" s="49"/>
      <c r="CM518" s="49"/>
      <c r="CN518" s="66"/>
      <c r="CO518" s="66"/>
      <c r="CP518" s="66"/>
      <c r="CQ518" s="66"/>
      <c r="CR518" s="66"/>
      <c r="CS518" s="66"/>
      <c r="CT518" s="66"/>
      <c r="CU518" s="49"/>
      <c r="CV518" s="49"/>
      <c r="CW518" s="49"/>
      <c r="CX518" s="49"/>
      <c r="CY518" s="49"/>
      <c r="CZ518" s="49"/>
      <c r="DA518" s="49"/>
      <c r="DB518" s="49"/>
      <c r="DC518" s="56"/>
      <c r="DD518" s="57"/>
      <c r="DE518" s="57"/>
      <c r="DF518" s="57"/>
      <c r="DG518" s="57"/>
      <c r="DH518" s="57"/>
      <c r="DI518" s="57"/>
      <c r="DJ518" s="58"/>
      <c r="DK518" s="54"/>
      <c r="DL518" s="56"/>
      <c r="DM518" s="49"/>
      <c r="DN518" s="49"/>
      <c r="DO518" s="49"/>
      <c r="DP518" s="56"/>
      <c r="DQ518" s="56"/>
      <c r="DR518" s="49"/>
      <c r="DS518" s="49"/>
      <c r="DT518" s="49"/>
      <c r="DU518" s="49"/>
      <c r="DV518" s="49"/>
      <c r="DW518" s="49"/>
      <c r="DX518" s="49"/>
      <c r="DY518" s="49"/>
      <c r="DZ518" s="49"/>
      <c r="EA518" s="49"/>
      <c r="EB518" s="49"/>
      <c r="EC518" s="49"/>
      <c r="ED518" s="81"/>
      <c r="EE518" s="81"/>
      <c r="EF518" s="81"/>
      <c r="EG518" s="81"/>
      <c r="EH518" s="81"/>
      <c r="EI518" s="81"/>
      <c r="EJ518" s="81"/>
      <c r="EK518" s="81"/>
      <c r="EL518" s="81"/>
      <c r="EM518" s="81"/>
      <c r="EN518" s="81"/>
      <c r="EO518" s="81"/>
      <c r="EP518" s="81"/>
      <c r="EQ518" s="81"/>
      <c r="ER518" s="81"/>
      <c r="ES518" s="81"/>
      <c r="ET518" s="81"/>
      <c r="EU518" s="81"/>
      <c r="EV518" s="81"/>
      <c r="EW518" s="81"/>
      <c r="EX518" s="81"/>
      <c r="EY518" s="81"/>
      <c r="EZ518" s="81"/>
      <c r="FA518" s="81"/>
      <c r="FB518" s="81"/>
      <c r="FC518" s="81"/>
      <c r="FD518" s="81"/>
      <c r="FE518" s="81"/>
      <c r="FF518" s="81"/>
      <c r="FG518" s="81"/>
      <c r="FH518" s="81"/>
    </row>
    <row r="519" spans="19:164">
      <c r="S519" s="82"/>
      <c r="T519" s="83"/>
      <c r="U519" s="84"/>
      <c r="V519" s="83"/>
      <c r="W519" s="84"/>
      <c r="X519" s="83"/>
      <c r="Y519" s="84"/>
      <c r="Z519" s="85"/>
      <c r="AA519" s="85"/>
      <c r="AB519" s="85"/>
      <c r="AC519" s="8"/>
      <c r="AD519" s="18"/>
      <c r="AE519" s="18"/>
      <c r="AF519" s="18"/>
      <c r="AG519" s="18"/>
      <c r="AH519" s="18"/>
      <c r="AI519" s="18"/>
      <c r="AJ519" s="18"/>
      <c r="AK519" s="18"/>
      <c r="AL519" s="18"/>
      <c r="AM519" s="34"/>
      <c r="AN519" s="34"/>
      <c r="AO519" s="34"/>
      <c r="AP519" s="19"/>
      <c r="AQ519" s="19"/>
      <c r="AR519" s="19"/>
      <c r="AS519" s="48"/>
      <c r="BN519" s="49"/>
      <c r="BO519" s="49"/>
      <c r="BP519" s="49"/>
      <c r="BQ519" s="50"/>
      <c r="BR519" s="50"/>
      <c r="BS519" s="50"/>
      <c r="BT519" s="50"/>
      <c r="BU519" s="50"/>
      <c r="BV519" s="50"/>
      <c r="BW519" s="50"/>
      <c r="BX519" s="51"/>
      <c r="BY519" s="50"/>
      <c r="BZ519" s="50"/>
      <c r="CA519" s="54"/>
      <c r="CB519" s="54"/>
      <c r="CC519" s="54"/>
      <c r="CD519" s="54"/>
      <c r="CE519" s="54"/>
      <c r="CF519" s="54"/>
      <c r="CG519" s="54"/>
      <c r="CH519" s="51"/>
      <c r="CI519" s="50"/>
      <c r="CJ519" s="50"/>
      <c r="CK519" s="49"/>
      <c r="CL519" s="49"/>
      <c r="CM519" s="49"/>
      <c r="CN519" s="66"/>
      <c r="CO519" s="66"/>
      <c r="CP519" s="66"/>
      <c r="CQ519" s="66"/>
      <c r="CR519" s="66"/>
      <c r="CS519" s="66"/>
      <c r="CT519" s="66"/>
      <c r="CU519" s="49"/>
      <c r="CV519" s="49"/>
      <c r="CW519" s="49"/>
      <c r="CX519" s="49"/>
      <c r="CY519" s="49"/>
      <c r="CZ519" s="49"/>
      <c r="DA519" s="49"/>
      <c r="DB519" s="49"/>
      <c r="DC519" s="56"/>
      <c r="DD519" s="57"/>
      <c r="DE519" s="57"/>
      <c r="DF519" s="57"/>
      <c r="DG519" s="57"/>
      <c r="DH519" s="57"/>
      <c r="DI519" s="57"/>
      <c r="DJ519" s="58"/>
      <c r="DK519" s="54"/>
      <c r="DL519" s="56"/>
      <c r="DM519" s="49"/>
      <c r="DN519" s="49"/>
      <c r="DO519" s="49"/>
      <c r="DP519" s="56"/>
      <c r="DQ519" s="56"/>
      <c r="DR519" s="49"/>
      <c r="DS519" s="49"/>
      <c r="DT519" s="49"/>
      <c r="DU519" s="49"/>
      <c r="DV519" s="49"/>
      <c r="DW519" s="49"/>
      <c r="DX519" s="49"/>
      <c r="DY519" s="49"/>
      <c r="DZ519" s="49"/>
      <c r="EA519" s="49"/>
      <c r="EB519" s="49"/>
      <c r="EC519" s="49"/>
      <c r="ED519" s="81"/>
      <c r="EE519" s="81"/>
      <c r="EF519" s="81"/>
      <c r="EG519" s="81"/>
      <c r="EH519" s="81"/>
      <c r="EI519" s="81"/>
      <c r="EJ519" s="81"/>
      <c r="EK519" s="81"/>
      <c r="EL519" s="81"/>
      <c r="EM519" s="81"/>
      <c r="EN519" s="81"/>
      <c r="EO519" s="81"/>
      <c r="EP519" s="81"/>
      <c r="EQ519" s="81"/>
      <c r="ER519" s="81"/>
      <c r="ES519" s="81"/>
      <c r="ET519" s="81"/>
      <c r="EU519" s="81"/>
      <c r="EV519" s="81"/>
      <c r="EW519" s="81"/>
      <c r="EX519" s="81"/>
      <c r="EY519" s="81"/>
      <c r="EZ519" s="81"/>
      <c r="FA519" s="81"/>
      <c r="FB519" s="81"/>
      <c r="FC519" s="81"/>
      <c r="FD519" s="81"/>
      <c r="FE519" s="81"/>
      <c r="FF519" s="81"/>
      <c r="FG519" s="81"/>
      <c r="FH519" s="81"/>
    </row>
    <row r="520" spans="19:164">
      <c r="S520" s="82"/>
      <c r="T520" s="83"/>
      <c r="U520" s="84"/>
      <c r="V520" s="83"/>
      <c r="W520" s="84"/>
      <c r="X520" s="83"/>
      <c r="Y520" s="84"/>
      <c r="Z520" s="85"/>
      <c r="AA520" s="85"/>
      <c r="AB520" s="85"/>
      <c r="AC520" s="8"/>
      <c r="AD520" s="18"/>
      <c r="AE520" s="18"/>
      <c r="AF520" s="18"/>
      <c r="AG520" s="18"/>
      <c r="AH520" s="18"/>
      <c r="AI520" s="18"/>
      <c r="AJ520" s="18"/>
      <c r="AK520" s="18"/>
      <c r="AL520" s="18"/>
      <c r="AM520" s="34"/>
      <c r="AN520" s="34"/>
      <c r="AO520" s="34"/>
      <c r="AP520" s="19"/>
      <c r="AQ520" s="19"/>
      <c r="AR520" s="19"/>
      <c r="AS520" s="48"/>
      <c r="BN520" s="49"/>
      <c r="BO520" s="49"/>
      <c r="BP520" s="49"/>
      <c r="BQ520" s="50"/>
      <c r="BR520" s="50"/>
      <c r="BS520" s="50"/>
      <c r="BT520" s="50"/>
      <c r="BU520" s="50"/>
      <c r="BV520" s="50"/>
      <c r="BW520" s="50"/>
      <c r="BX520" s="51"/>
      <c r="BY520" s="50"/>
      <c r="BZ520" s="50"/>
      <c r="CA520" s="54"/>
      <c r="CB520" s="54"/>
      <c r="CC520" s="54"/>
      <c r="CD520" s="54"/>
      <c r="CE520" s="54"/>
      <c r="CF520" s="54"/>
      <c r="CG520" s="54"/>
      <c r="CH520" s="51"/>
      <c r="CI520" s="50"/>
      <c r="CJ520" s="50"/>
      <c r="CK520" s="49"/>
      <c r="CL520" s="49"/>
      <c r="CM520" s="49"/>
      <c r="CN520" s="66"/>
      <c r="CO520" s="66"/>
      <c r="CP520" s="66"/>
      <c r="CQ520" s="66"/>
      <c r="CR520" s="66"/>
      <c r="CS520" s="66"/>
      <c r="CT520" s="66"/>
      <c r="CU520" s="49"/>
      <c r="CV520" s="49"/>
      <c r="CW520" s="49"/>
      <c r="CX520" s="49"/>
      <c r="CY520" s="49"/>
      <c r="CZ520" s="49"/>
      <c r="DA520" s="49"/>
      <c r="DB520" s="49"/>
      <c r="DC520" s="56"/>
      <c r="DD520" s="57"/>
      <c r="DE520" s="57"/>
      <c r="DF520" s="57"/>
      <c r="DG520" s="57"/>
      <c r="DH520" s="57"/>
      <c r="DI520" s="57"/>
      <c r="DJ520" s="58"/>
      <c r="DK520" s="54"/>
      <c r="DL520" s="56"/>
      <c r="DM520" s="49"/>
      <c r="DN520" s="49"/>
      <c r="DO520" s="49"/>
      <c r="DP520" s="56"/>
      <c r="DQ520" s="56"/>
      <c r="DR520" s="49"/>
      <c r="DS520" s="49"/>
      <c r="DT520" s="49"/>
      <c r="DU520" s="49"/>
      <c r="DV520" s="49"/>
      <c r="DW520" s="49"/>
      <c r="DX520" s="49"/>
      <c r="DY520" s="49"/>
      <c r="DZ520" s="49"/>
      <c r="EA520" s="49"/>
      <c r="EB520" s="49"/>
      <c r="EC520" s="49"/>
      <c r="ED520" s="81"/>
      <c r="EE520" s="81"/>
      <c r="EF520" s="81"/>
      <c r="EG520" s="81"/>
      <c r="EH520" s="81"/>
      <c r="EI520" s="81"/>
      <c r="EJ520" s="81"/>
      <c r="EK520" s="81"/>
      <c r="EL520" s="81"/>
      <c r="EM520" s="81"/>
      <c r="EN520" s="81"/>
      <c r="EO520" s="81"/>
      <c r="EP520" s="81"/>
      <c r="EQ520" s="81"/>
      <c r="ER520" s="81"/>
      <c r="ES520" s="81"/>
      <c r="ET520" s="81"/>
      <c r="EU520" s="81"/>
      <c r="EV520" s="81"/>
      <c r="EW520" s="81"/>
      <c r="EX520" s="81"/>
      <c r="EY520" s="81"/>
      <c r="EZ520" s="81"/>
      <c r="FA520" s="81"/>
      <c r="FB520" s="81"/>
      <c r="FC520" s="81"/>
      <c r="FD520" s="81"/>
      <c r="FE520" s="81"/>
      <c r="FF520" s="81"/>
      <c r="FG520" s="81"/>
      <c r="FH520" s="81"/>
    </row>
    <row r="521" spans="19:164">
      <c r="S521" s="82"/>
      <c r="T521" s="83"/>
      <c r="U521" s="84"/>
      <c r="V521" s="83"/>
      <c r="W521" s="84"/>
      <c r="X521" s="83"/>
      <c r="Y521" s="84"/>
      <c r="Z521" s="85"/>
      <c r="AA521" s="85"/>
      <c r="AB521" s="85"/>
      <c r="AC521" s="8"/>
      <c r="AD521" s="18"/>
      <c r="AE521" s="18"/>
      <c r="AF521" s="18"/>
      <c r="AG521" s="18"/>
      <c r="AH521" s="18"/>
      <c r="AI521" s="18"/>
      <c r="AJ521" s="18"/>
      <c r="AK521" s="18"/>
      <c r="AL521" s="18"/>
      <c r="AM521" s="34"/>
      <c r="AN521" s="34"/>
      <c r="AO521" s="34"/>
      <c r="AP521" s="19"/>
      <c r="AQ521" s="19"/>
      <c r="AR521" s="19"/>
      <c r="AS521" s="48"/>
      <c r="BN521" s="49"/>
      <c r="BO521" s="49"/>
      <c r="BP521" s="49"/>
      <c r="BQ521" s="50"/>
      <c r="BR521" s="50"/>
      <c r="BS521" s="50"/>
      <c r="BT521" s="50"/>
      <c r="BU521" s="50"/>
      <c r="BV521" s="50"/>
      <c r="BW521" s="50"/>
      <c r="BX521" s="51"/>
      <c r="BY521" s="50"/>
      <c r="BZ521" s="50"/>
      <c r="CA521" s="54"/>
      <c r="CB521" s="54"/>
      <c r="CC521" s="54"/>
      <c r="CD521" s="54"/>
      <c r="CE521" s="54"/>
      <c r="CF521" s="54"/>
      <c r="CG521" s="54"/>
      <c r="CH521" s="51"/>
      <c r="CI521" s="50"/>
      <c r="CJ521" s="50"/>
      <c r="CK521" s="49"/>
      <c r="CL521" s="49"/>
      <c r="CM521" s="49"/>
      <c r="CN521" s="66"/>
      <c r="CO521" s="66"/>
      <c r="CP521" s="66"/>
      <c r="CQ521" s="66"/>
      <c r="CR521" s="66"/>
      <c r="CS521" s="66"/>
      <c r="CT521" s="66"/>
      <c r="CU521" s="49"/>
      <c r="CV521" s="49"/>
      <c r="CW521" s="49"/>
      <c r="CX521" s="49"/>
      <c r="CY521" s="49"/>
      <c r="CZ521" s="49"/>
      <c r="DA521" s="49"/>
      <c r="DB521" s="49"/>
      <c r="DC521" s="56"/>
      <c r="DD521" s="57"/>
      <c r="DE521" s="57"/>
      <c r="DF521" s="57"/>
      <c r="DG521" s="57"/>
      <c r="DH521" s="57"/>
      <c r="DI521" s="57"/>
      <c r="DJ521" s="58"/>
      <c r="DK521" s="54"/>
      <c r="DL521" s="56"/>
      <c r="DM521" s="49"/>
      <c r="DN521" s="49"/>
      <c r="DO521" s="49"/>
      <c r="DP521" s="56"/>
      <c r="DQ521" s="56"/>
      <c r="DR521" s="49"/>
      <c r="DS521" s="49"/>
      <c r="DT521" s="49"/>
      <c r="DU521" s="49"/>
      <c r="DV521" s="49"/>
      <c r="DW521" s="49"/>
      <c r="DX521" s="49"/>
      <c r="DY521" s="49"/>
      <c r="DZ521" s="49"/>
      <c r="EA521" s="49"/>
      <c r="EB521" s="49"/>
      <c r="EC521" s="49"/>
      <c r="ED521" s="81"/>
      <c r="EE521" s="81"/>
      <c r="EF521" s="81"/>
      <c r="EG521" s="81"/>
      <c r="EH521" s="81"/>
      <c r="EI521" s="81"/>
      <c r="EJ521" s="81"/>
      <c r="EK521" s="81"/>
      <c r="EL521" s="81"/>
      <c r="EM521" s="81"/>
      <c r="EN521" s="81"/>
      <c r="EO521" s="81"/>
      <c r="EP521" s="81"/>
      <c r="EQ521" s="81"/>
      <c r="ER521" s="81"/>
      <c r="ES521" s="81"/>
      <c r="ET521" s="81"/>
      <c r="EU521" s="81"/>
      <c r="EV521" s="81"/>
      <c r="EW521" s="81"/>
      <c r="EX521" s="81"/>
      <c r="EY521" s="81"/>
      <c r="EZ521" s="81"/>
      <c r="FA521" s="81"/>
      <c r="FB521" s="81"/>
      <c r="FC521" s="81"/>
      <c r="FD521" s="81"/>
      <c r="FE521" s="81"/>
      <c r="FF521" s="81"/>
      <c r="FG521" s="81"/>
      <c r="FH521" s="81"/>
    </row>
    <row r="522" spans="19:164">
      <c r="S522" s="82"/>
      <c r="T522" s="83"/>
      <c r="U522" s="84"/>
      <c r="V522" s="83"/>
      <c r="W522" s="84"/>
      <c r="X522" s="83"/>
      <c r="Y522" s="84"/>
      <c r="Z522" s="85"/>
      <c r="AA522" s="85"/>
      <c r="AB522" s="85"/>
      <c r="AC522" s="8"/>
      <c r="AD522" s="18"/>
      <c r="AE522" s="18"/>
      <c r="AF522" s="18"/>
      <c r="AG522" s="18"/>
      <c r="AH522" s="18"/>
      <c r="AI522" s="18"/>
      <c r="AJ522" s="18"/>
      <c r="AK522" s="18"/>
      <c r="AL522" s="18"/>
      <c r="AM522" s="34"/>
      <c r="AN522" s="34"/>
      <c r="AO522" s="34"/>
      <c r="AP522" s="19"/>
      <c r="AQ522" s="19"/>
      <c r="AR522" s="19"/>
      <c r="AS522" s="48"/>
      <c r="BN522" s="49"/>
      <c r="BO522" s="49"/>
      <c r="BP522" s="49"/>
      <c r="BQ522" s="50"/>
      <c r="BR522" s="50"/>
      <c r="BS522" s="50"/>
      <c r="BT522" s="50"/>
      <c r="BU522" s="50"/>
      <c r="BV522" s="50"/>
      <c r="BW522" s="50"/>
      <c r="BX522" s="51"/>
      <c r="BY522" s="50"/>
      <c r="BZ522" s="50"/>
      <c r="CA522" s="54"/>
      <c r="CB522" s="54"/>
      <c r="CC522" s="54"/>
      <c r="CD522" s="54"/>
      <c r="CE522" s="54"/>
      <c r="CF522" s="54"/>
      <c r="CG522" s="54"/>
      <c r="CH522" s="51"/>
      <c r="CI522" s="50"/>
      <c r="CJ522" s="50"/>
      <c r="CK522" s="49"/>
      <c r="CL522" s="49"/>
      <c r="CM522" s="49"/>
      <c r="CN522" s="66"/>
      <c r="CO522" s="66"/>
      <c r="CP522" s="66"/>
      <c r="CQ522" s="66"/>
      <c r="CR522" s="66"/>
      <c r="CS522" s="66"/>
      <c r="CT522" s="66"/>
      <c r="CU522" s="49"/>
      <c r="CV522" s="49"/>
      <c r="CW522" s="49"/>
      <c r="CX522" s="49"/>
      <c r="CY522" s="49"/>
      <c r="CZ522" s="49"/>
      <c r="DA522" s="49"/>
      <c r="DB522" s="49"/>
      <c r="DC522" s="56"/>
      <c r="DD522" s="57"/>
      <c r="DE522" s="57"/>
      <c r="DF522" s="57"/>
      <c r="DG522" s="57"/>
      <c r="DH522" s="57"/>
      <c r="DI522" s="57"/>
      <c r="DJ522" s="58"/>
      <c r="DK522" s="54"/>
      <c r="DL522" s="56"/>
      <c r="DM522" s="49"/>
      <c r="DN522" s="49"/>
      <c r="DO522" s="49"/>
      <c r="DP522" s="56"/>
      <c r="DQ522" s="56"/>
      <c r="DR522" s="49"/>
      <c r="DS522" s="49"/>
      <c r="DT522" s="49"/>
      <c r="DU522" s="49"/>
      <c r="DV522" s="49"/>
      <c r="DW522" s="49"/>
      <c r="DX522" s="49"/>
      <c r="DY522" s="49"/>
      <c r="DZ522" s="49"/>
      <c r="EA522" s="49"/>
      <c r="EB522" s="49"/>
      <c r="EC522" s="49"/>
      <c r="ED522" s="81"/>
      <c r="EE522" s="81"/>
      <c r="EF522" s="81"/>
      <c r="EG522" s="81"/>
      <c r="EH522" s="81"/>
      <c r="EI522" s="81"/>
      <c r="EJ522" s="81"/>
      <c r="EK522" s="81"/>
      <c r="EL522" s="81"/>
      <c r="EM522" s="81"/>
      <c r="EN522" s="81"/>
      <c r="EO522" s="81"/>
      <c r="EP522" s="81"/>
      <c r="EQ522" s="81"/>
      <c r="ER522" s="81"/>
      <c r="ES522" s="81"/>
      <c r="ET522" s="81"/>
      <c r="EU522" s="81"/>
      <c r="EV522" s="81"/>
      <c r="EW522" s="81"/>
      <c r="EX522" s="81"/>
      <c r="EY522" s="81"/>
      <c r="EZ522" s="81"/>
      <c r="FA522" s="81"/>
      <c r="FB522" s="81"/>
      <c r="FC522" s="81"/>
      <c r="FD522" s="81"/>
      <c r="FE522" s="81"/>
      <c r="FF522" s="81"/>
      <c r="FG522" s="81"/>
      <c r="FH522" s="81"/>
    </row>
    <row r="523" spans="19:164">
      <c r="S523" s="82"/>
      <c r="T523" s="83"/>
      <c r="U523" s="84"/>
      <c r="V523" s="83"/>
      <c r="W523" s="84"/>
      <c r="X523" s="83"/>
      <c r="Y523" s="84"/>
      <c r="Z523" s="85"/>
      <c r="AA523" s="85"/>
      <c r="AB523" s="85"/>
      <c r="AC523" s="8"/>
      <c r="AD523" s="18"/>
      <c r="AE523" s="18"/>
      <c r="AF523" s="18"/>
      <c r="AG523" s="18"/>
      <c r="AH523" s="18"/>
      <c r="AI523" s="18"/>
      <c r="AJ523" s="18"/>
      <c r="AK523" s="18"/>
      <c r="AL523" s="18"/>
      <c r="AM523" s="34"/>
      <c r="AN523" s="34"/>
      <c r="AO523" s="34"/>
      <c r="AP523" s="19"/>
      <c r="AQ523" s="19"/>
      <c r="AR523" s="19"/>
      <c r="AS523" s="48"/>
      <c r="BN523" s="49"/>
      <c r="BO523" s="49"/>
      <c r="BP523" s="49"/>
      <c r="BQ523" s="50"/>
      <c r="BR523" s="50"/>
      <c r="BS523" s="50"/>
      <c r="BT523" s="50"/>
      <c r="BU523" s="50"/>
      <c r="BV523" s="50"/>
      <c r="BW523" s="50"/>
      <c r="BX523" s="51"/>
      <c r="BY523" s="50"/>
      <c r="BZ523" s="50"/>
      <c r="CA523" s="54"/>
      <c r="CB523" s="54"/>
      <c r="CC523" s="54"/>
      <c r="CD523" s="54"/>
      <c r="CE523" s="54"/>
      <c r="CF523" s="54"/>
      <c r="CG523" s="54"/>
      <c r="CH523" s="51"/>
      <c r="CI523" s="50"/>
      <c r="CJ523" s="50"/>
      <c r="CK523" s="49"/>
      <c r="CL523" s="49"/>
      <c r="CM523" s="49"/>
      <c r="CN523" s="66"/>
      <c r="CO523" s="66"/>
      <c r="CP523" s="66"/>
      <c r="CQ523" s="66"/>
      <c r="CR523" s="66"/>
      <c r="CS523" s="66"/>
      <c r="CT523" s="66"/>
      <c r="CU523" s="49"/>
      <c r="CV523" s="49"/>
      <c r="CW523" s="49"/>
      <c r="CX523" s="49"/>
      <c r="CY523" s="49"/>
      <c r="CZ523" s="49"/>
      <c r="DA523" s="49"/>
      <c r="DB523" s="49"/>
      <c r="DC523" s="56"/>
      <c r="DD523" s="57"/>
      <c r="DE523" s="57"/>
      <c r="DF523" s="57"/>
      <c r="DG523" s="57"/>
      <c r="DH523" s="57"/>
      <c r="DI523" s="57"/>
      <c r="DJ523" s="58"/>
      <c r="DK523" s="54"/>
      <c r="DL523" s="56"/>
      <c r="DM523" s="49"/>
      <c r="DN523" s="49"/>
      <c r="DO523" s="49"/>
      <c r="DP523" s="56"/>
      <c r="DQ523" s="56"/>
      <c r="DR523" s="49"/>
      <c r="DS523" s="49"/>
      <c r="DT523" s="49"/>
      <c r="DU523" s="49"/>
      <c r="DV523" s="49"/>
      <c r="DW523" s="49"/>
      <c r="DX523" s="49"/>
      <c r="DY523" s="49"/>
      <c r="DZ523" s="49"/>
      <c r="EA523" s="49"/>
      <c r="EB523" s="49"/>
      <c r="EC523" s="49"/>
      <c r="ED523" s="81"/>
      <c r="EE523" s="81"/>
      <c r="EF523" s="81"/>
      <c r="EG523" s="81"/>
      <c r="EH523" s="81"/>
      <c r="EI523" s="81"/>
      <c r="EJ523" s="81"/>
      <c r="EK523" s="81"/>
      <c r="EL523" s="81"/>
      <c r="EM523" s="81"/>
      <c r="EN523" s="81"/>
      <c r="EO523" s="81"/>
      <c r="EP523" s="81"/>
      <c r="EQ523" s="81"/>
      <c r="ER523" s="81"/>
      <c r="ES523" s="81"/>
      <c r="ET523" s="81"/>
      <c r="EU523" s="81"/>
      <c r="EV523" s="81"/>
      <c r="EW523" s="81"/>
      <c r="EX523" s="81"/>
      <c r="EY523" s="81"/>
      <c r="EZ523" s="81"/>
      <c r="FA523" s="81"/>
      <c r="FB523" s="81"/>
      <c r="FC523" s="81"/>
      <c r="FD523" s="81"/>
      <c r="FE523" s="81"/>
      <c r="FF523" s="81"/>
      <c r="FG523" s="81"/>
      <c r="FH523" s="81"/>
    </row>
    <row r="524" spans="19:164">
      <c r="S524" s="82"/>
      <c r="T524" s="83"/>
      <c r="U524" s="84"/>
      <c r="V524" s="83"/>
      <c r="W524" s="84"/>
      <c r="X524" s="83"/>
      <c r="Y524" s="84"/>
      <c r="Z524" s="85"/>
      <c r="AA524" s="85"/>
      <c r="AB524" s="85"/>
      <c r="AC524" s="8"/>
      <c r="AD524" s="18"/>
      <c r="AE524" s="18"/>
      <c r="AF524" s="18"/>
      <c r="AG524" s="18"/>
      <c r="AH524" s="18"/>
      <c r="AI524" s="18"/>
      <c r="AJ524" s="18"/>
      <c r="AK524" s="18"/>
      <c r="AL524" s="18"/>
      <c r="AM524" s="34"/>
      <c r="AN524" s="34"/>
      <c r="AO524" s="34"/>
      <c r="AP524" s="19"/>
      <c r="AQ524" s="19"/>
      <c r="AR524" s="19"/>
      <c r="AS524" s="48"/>
      <c r="BN524" s="49"/>
      <c r="BO524" s="49"/>
      <c r="BP524" s="49"/>
      <c r="BQ524" s="50"/>
      <c r="BR524" s="50"/>
      <c r="BS524" s="50"/>
      <c r="BT524" s="50"/>
      <c r="BU524" s="50"/>
      <c r="BV524" s="50"/>
      <c r="BW524" s="50"/>
      <c r="BX524" s="51"/>
      <c r="BY524" s="50"/>
      <c r="BZ524" s="50"/>
      <c r="CA524" s="54"/>
      <c r="CB524" s="54"/>
      <c r="CC524" s="54"/>
      <c r="CD524" s="54"/>
      <c r="CE524" s="54"/>
      <c r="CF524" s="54"/>
      <c r="CG524" s="54"/>
      <c r="CH524" s="51"/>
      <c r="CI524" s="50"/>
      <c r="CJ524" s="50"/>
      <c r="CK524" s="49"/>
      <c r="CL524" s="49"/>
      <c r="CM524" s="49"/>
      <c r="CN524" s="66"/>
      <c r="CO524" s="66"/>
      <c r="CP524" s="66"/>
      <c r="CQ524" s="66"/>
      <c r="CR524" s="66"/>
      <c r="CS524" s="66"/>
      <c r="CT524" s="66"/>
      <c r="CU524" s="49"/>
      <c r="CV524" s="49"/>
      <c r="CW524" s="49"/>
      <c r="CX524" s="49"/>
      <c r="CY524" s="49"/>
      <c r="CZ524" s="49"/>
      <c r="DA524" s="49"/>
      <c r="DB524" s="49"/>
      <c r="DC524" s="56"/>
      <c r="DD524" s="57"/>
      <c r="DE524" s="57"/>
      <c r="DF524" s="57"/>
      <c r="DG524" s="57"/>
      <c r="DH524" s="57"/>
      <c r="DI524" s="57"/>
      <c r="DJ524" s="58"/>
      <c r="DK524" s="54"/>
      <c r="DL524" s="56"/>
      <c r="DM524" s="49"/>
      <c r="DN524" s="49"/>
      <c r="DO524" s="49"/>
      <c r="DP524" s="56"/>
      <c r="DQ524" s="56"/>
      <c r="DR524" s="49"/>
      <c r="DS524" s="49"/>
      <c r="DT524" s="49"/>
      <c r="DU524" s="49"/>
      <c r="DV524" s="49"/>
      <c r="DW524" s="49"/>
      <c r="DX524" s="49"/>
      <c r="DY524" s="49"/>
      <c r="DZ524" s="49"/>
      <c r="EA524" s="49"/>
      <c r="EB524" s="49"/>
      <c r="EC524" s="49"/>
      <c r="ED524" s="81"/>
      <c r="EE524" s="81"/>
      <c r="EF524" s="81"/>
      <c r="EG524" s="81"/>
      <c r="EH524" s="81"/>
      <c r="EI524" s="81"/>
      <c r="EJ524" s="81"/>
      <c r="EK524" s="81"/>
      <c r="EL524" s="81"/>
      <c r="EM524" s="81"/>
      <c r="EN524" s="81"/>
      <c r="EO524" s="81"/>
      <c r="EP524" s="81"/>
      <c r="EQ524" s="81"/>
      <c r="ER524" s="81"/>
      <c r="ES524" s="81"/>
      <c r="ET524" s="81"/>
      <c r="EU524" s="81"/>
      <c r="EV524" s="81"/>
      <c r="EW524" s="81"/>
      <c r="EX524" s="81"/>
      <c r="EY524" s="81"/>
      <c r="EZ524" s="81"/>
      <c r="FA524" s="81"/>
      <c r="FB524" s="81"/>
      <c r="FC524" s="81"/>
      <c r="FD524" s="81"/>
      <c r="FE524" s="81"/>
      <c r="FF524" s="81"/>
      <c r="FG524" s="81"/>
      <c r="FH524" s="81"/>
    </row>
    <row r="525" spans="19:164">
      <c r="S525" s="82"/>
      <c r="T525" s="83"/>
      <c r="U525" s="84"/>
      <c r="V525" s="83"/>
      <c r="W525" s="84"/>
      <c r="X525" s="83"/>
      <c r="Y525" s="84"/>
      <c r="Z525" s="85"/>
      <c r="AA525" s="85"/>
      <c r="AB525" s="85"/>
      <c r="AC525" s="8"/>
      <c r="AD525" s="18"/>
      <c r="AE525" s="18"/>
      <c r="AF525" s="18"/>
      <c r="AG525" s="18"/>
      <c r="AH525" s="18"/>
      <c r="AI525" s="18"/>
      <c r="AJ525" s="18"/>
      <c r="AK525" s="18"/>
      <c r="AL525" s="18"/>
      <c r="AM525" s="34"/>
      <c r="AN525" s="34"/>
      <c r="AO525" s="34"/>
      <c r="AP525" s="19"/>
      <c r="AQ525" s="19"/>
      <c r="AR525" s="19"/>
      <c r="AS525" s="48"/>
      <c r="BN525" s="49"/>
      <c r="BO525" s="49"/>
      <c r="BP525" s="49"/>
      <c r="BQ525" s="50"/>
      <c r="BR525" s="50"/>
      <c r="BS525" s="50"/>
      <c r="BT525" s="50"/>
      <c r="BU525" s="50"/>
      <c r="BV525" s="50"/>
      <c r="BW525" s="50"/>
      <c r="BX525" s="51"/>
      <c r="BY525" s="50"/>
      <c r="BZ525" s="50"/>
      <c r="CA525" s="54"/>
      <c r="CB525" s="54"/>
      <c r="CC525" s="54"/>
      <c r="CD525" s="54"/>
      <c r="CE525" s="54"/>
      <c r="CF525" s="54"/>
      <c r="CG525" s="54"/>
      <c r="CH525" s="51"/>
      <c r="CI525" s="50"/>
      <c r="CJ525" s="50"/>
      <c r="CK525" s="49"/>
      <c r="CL525" s="49"/>
      <c r="CM525" s="49"/>
      <c r="CN525" s="66"/>
      <c r="CO525" s="66"/>
      <c r="CP525" s="66"/>
      <c r="CQ525" s="66"/>
      <c r="CR525" s="66"/>
      <c r="CS525" s="66"/>
      <c r="CT525" s="66"/>
      <c r="CU525" s="49"/>
      <c r="CV525" s="49"/>
      <c r="CW525" s="49"/>
      <c r="CX525" s="49"/>
      <c r="CY525" s="49"/>
      <c r="CZ525" s="49"/>
      <c r="DA525" s="49"/>
      <c r="DB525" s="49"/>
      <c r="DC525" s="56"/>
      <c r="DD525" s="57"/>
      <c r="DE525" s="57"/>
      <c r="DF525" s="57"/>
      <c r="DG525" s="57"/>
      <c r="DH525" s="57"/>
      <c r="DI525" s="57"/>
      <c r="DJ525" s="58"/>
      <c r="DK525" s="54"/>
      <c r="DL525" s="56"/>
      <c r="DM525" s="49"/>
      <c r="DN525" s="49"/>
      <c r="DO525" s="49"/>
      <c r="DP525" s="56"/>
      <c r="DQ525" s="56"/>
      <c r="DR525" s="49"/>
      <c r="DS525" s="49"/>
      <c r="DT525" s="49"/>
      <c r="DU525" s="49"/>
      <c r="DV525" s="49"/>
      <c r="DW525" s="49"/>
      <c r="DX525" s="49"/>
      <c r="DY525" s="49"/>
      <c r="DZ525" s="49"/>
      <c r="EA525" s="49"/>
      <c r="EB525" s="49"/>
      <c r="EC525" s="49"/>
      <c r="ED525" s="81"/>
      <c r="EE525" s="81"/>
      <c r="EF525" s="81"/>
      <c r="EG525" s="81"/>
      <c r="EH525" s="81"/>
      <c r="EI525" s="81"/>
      <c r="EJ525" s="81"/>
      <c r="EK525" s="81"/>
      <c r="EL525" s="81"/>
      <c r="EM525" s="81"/>
      <c r="EN525" s="81"/>
      <c r="EO525" s="81"/>
      <c r="EP525" s="81"/>
      <c r="EQ525" s="81"/>
      <c r="ER525" s="81"/>
      <c r="ES525" s="81"/>
      <c r="ET525" s="81"/>
      <c r="EU525" s="81"/>
      <c r="EV525" s="81"/>
      <c r="EW525" s="81"/>
      <c r="EX525" s="81"/>
      <c r="EY525" s="81"/>
      <c r="EZ525" s="81"/>
      <c r="FA525" s="81"/>
      <c r="FB525" s="81"/>
      <c r="FC525" s="81"/>
      <c r="FD525" s="81"/>
      <c r="FE525" s="81"/>
      <c r="FF525" s="81"/>
      <c r="FG525" s="81"/>
      <c r="FH525" s="81"/>
    </row>
    <row r="526" spans="19:164">
      <c r="S526" s="82"/>
      <c r="T526" s="83"/>
      <c r="U526" s="84"/>
      <c r="V526" s="83"/>
      <c r="W526" s="84"/>
      <c r="X526" s="83"/>
      <c r="Y526" s="84"/>
      <c r="Z526" s="85"/>
      <c r="AA526" s="85"/>
      <c r="AB526" s="85"/>
      <c r="AC526" s="8"/>
      <c r="AD526" s="18"/>
      <c r="AE526" s="18"/>
      <c r="AF526" s="18"/>
      <c r="AG526" s="18"/>
      <c r="AH526" s="18"/>
      <c r="AI526" s="18"/>
      <c r="AJ526" s="18"/>
      <c r="AK526" s="18"/>
      <c r="AL526" s="18"/>
      <c r="AM526" s="34"/>
      <c r="AN526" s="34"/>
      <c r="AO526" s="34"/>
      <c r="AP526" s="19"/>
      <c r="AQ526" s="19"/>
      <c r="AR526" s="19"/>
      <c r="AS526" s="48"/>
      <c r="BN526" s="49"/>
      <c r="BO526" s="49"/>
      <c r="BP526" s="49"/>
      <c r="BQ526" s="50"/>
      <c r="BR526" s="50"/>
      <c r="BS526" s="50"/>
      <c r="BT526" s="50"/>
      <c r="BU526" s="50"/>
      <c r="BV526" s="50"/>
      <c r="BW526" s="50"/>
      <c r="BX526" s="51"/>
      <c r="BY526" s="50"/>
      <c r="BZ526" s="50"/>
      <c r="CA526" s="54"/>
      <c r="CB526" s="54"/>
      <c r="CC526" s="54"/>
      <c r="CD526" s="54"/>
      <c r="CE526" s="54"/>
      <c r="CF526" s="54"/>
      <c r="CG526" s="54"/>
      <c r="CH526" s="51"/>
      <c r="CI526" s="50"/>
      <c r="CJ526" s="50"/>
      <c r="CK526" s="49"/>
      <c r="CL526" s="49"/>
      <c r="CM526" s="49"/>
      <c r="CN526" s="66"/>
      <c r="CO526" s="66"/>
      <c r="CP526" s="66"/>
      <c r="CQ526" s="66"/>
      <c r="CR526" s="66"/>
      <c r="CS526" s="66"/>
      <c r="CT526" s="66"/>
      <c r="CU526" s="49"/>
      <c r="CV526" s="49"/>
      <c r="CW526" s="49"/>
      <c r="CX526" s="49"/>
      <c r="CY526" s="49"/>
      <c r="CZ526" s="49"/>
      <c r="DA526" s="49"/>
      <c r="DB526" s="49"/>
      <c r="DC526" s="56"/>
      <c r="DD526" s="57"/>
      <c r="DE526" s="57"/>
      <c r="DF526" s="57"/>
      <c r="DG526" s="57"/>
      <c r="DH526" s="57"/>
      <c r="DI526" s="57"/>
      <c r="DJ526" s="58"/>
      <c r="DK526" s="54"/>
      <c r="DL526" s="56"/>
      <c r="DM526" s="49"/>
      <c r="DN526" s="49"/>
      <c r="DO526" s="49"/>
      <c r="DP526" s="56"/>
      <c r="DQ526" s="56"/>
      <c r="DR526" s="49"/>
      <c r="DS526" s="49"/>
      <c r="DT526" s="49"/>
      <c r="DU526" s="49"/>
      <c r="DV526" s="49"/>
      <c r="DW526" s="49"/>
      <c r="DX526" s="49"/>
      <c r="DY526" s="49"/>
      <c r="DZ526" s="49"/>
      <c r="EA526" s="49"/>
      <c r="EB526" s="49"/>
      <c r="EC526" s="49"/>
      <c r="ED526" s="81"/>
      <c r="EE526" s="81"/>
      <c r="EF526" s="81"/>
      <c r="EG526" s="81"/>
      <c r="EH526" s="81"/>
      <c r="EI526" s="81"/>
      <c r="EJ526" s="81"/>
      <c r="EK526" s="81"/>
      <c r="EL526" s="81"/>
      <c r="EM526" s="81"/>
      <c r="EN526" s="81"/>
      <c r="EO526" s="81"/>
      <c r="EP526" s="81"/>
      <c r="EQ526" s="81"/>
      <c r="ER526" s="81"/>
      <c r="ES526" s="81"/>
      <c r="ET526" s="81"/>
      <c r="EU526" s="81"/>
      <c r="EV526" s="81"/>
      <c r="EW526" s="81"/>
      <c r="EX526" s="81"/>
      <c r="EY526" s="81"/>
      <c r="EZ526" s="81"/>
      <c r="FA526" s="81"/>
      <c r="FB526" s="81"/>
      <c r="FC526" s="81"/>
      <c r="FD526" s="81"/>
      <c r="FE526" s="81"/>
      <c r="FF526" s="81"/>
      <c r="FG526" s="81"/>
      <c r="FH526" s="81"/>
    </row>
    <row r="527" spans="19:164">
      <c r="S527" s="82"/>
      <c r="T527" s="83"/>
      <c r="U527" s="84"/>
      <c r="V527" s="83"/>
      <c r="W527" s="84"/>
      <c r="X527" s="83"/>
      <c r="Y527" s="84"/>
      <c r="Z527" s="85"/>
      <c r="AA527" s="85"/>
      <c r="AB527" s="85"/>
      <c r="AC527" s="8"/>
      <c r="AD527" s="18"/>
      <c r="AE527" s="18"/>
      <c r="AF527" s="18"/>
      <c r="AG527" s="18"/>
      <c r="AH527" s="18"/>
      <c r="AI527" s="18"/>
      <c r="AJ527" s="18"/>
      <c r="AK527" s="18"/>
      <c r="AL527" s="18"/>
      <c r="AM527" s="34"/>
      <c r="AN527" s="34"/>
      <c r="AO527" s="34"/>
      <c r="AP527" s="19"/>
      <c r="AQ527" s="19"/>
      <c r="AR527" s="19"/>
      <c r="AS527" s="48"/>
      <c r="BN527" s="49"/>
      <c r="BO527" s="49"/>
      <c r="BP527" s="49"/>
      <c r="BQ527" s="50"/>
      <c r="BR527" s="50"/>
      <c r="BS527" s="50"/>
      <c r="BT527" s="50"/>
      <c r="BU527" s="50"/>
      <c r="BV527" s="50"/>
      <c r="BW527" s="50"/>
      <c r="BX527" s="51"/>
      <c r="BY527" s="50"/>
      <c r="BZ527" s="50"/>
      <c r="CA527" s="54"/>
      <c r="CB527" s="54"/>
      <c r="CC527" s="54"/>
      <c r="CD527" s="54"/>
      <c r="CE527" s="54"/>
      <c r="CF527" s="54"/>
      <c r="CG527" s="54"/>
      <c r="CH527" s="51"/>
      <c r="CI527" s="50"/>
      <c r="CJ527" s="50"/>
      <c r="CK527" s="49"/>
      <c r="CL527" s="49"/>
      <c r="CM527" s="49"/>
      <c r="CN527" s="66"/>
      <c r="CO527" s="66"/>
      <c r="CP527" s="66"/>
      <c r="CQ527" s="66"/>
      <c r="CR527" s="66"/>
      <c r="CS527" s="66"/>
      <c r="CT527" s="66"/>
      <c r="CU527" s="49"/>
      <c r="CV527" s="49"/>
      <c r="CW527" s="49"/>
      <c r="CX527" s="49"/>
      <c r="CY527" s="49"/>
      <c r="CZ527" s="49"/>
      <c r="DA527" s="49"/>
      <c r="DB527" s="49"/>
      <c r="DC527" s="56"/>
      <c r="DD527" s="57"/>
      <c r="DE527" s="57"/>
      <c r="DF527" s="57"/>
      <c r="DG527" s="57"/>
      <c r="DH527" s="57"/>
      <c r="DI527" s="57"/>
      <c r="DJ527" s="58"/>
      <c r="DK527" s="54"/>
      <c r="DL527" s="56"/>
      <c r="DM527" s="49"/>
      <c r="DN527" s="49"/>
      <c r="DO527" s="49"/>
      <c r="DP527" s="56"/>
      <c r="DQ527" s="56"/>
      <c r="DR527" s="49"/>
      <c r="DS527" s="49"/>
      <c r="DT527" s="49"/>
      <c r="DU527" s="49"/>
      <c r="DV527" s="49"/>
      <c r="DW527" s="49"/>
      <c r="DX527" s="49"/>
      <c r="DY527" s="49"/>
      <c r="DZ527" s="49"/>
      <c r="EA527" s="49"/>
      <c r="EB527" s="49"/>
      <c r="EC527" s="49"/>
      <c r="ED527" s="81"/>
      <c r="EE527" s="81"/>
      <c r="EF527" s="81"/>
      <c r="EG527" s="81"/>
      <c r="EH527" s="81"/>
      <c r="EI527" s="81"/>
      <c r="EJ527" s="81"/>
      <c r="EK527" s="81"/>
      <c r="EL527" s="81"/>
      <c r="EM527" s="81"/>
      <c r="EN527" s="81"/>
      <c r="EO527" s="81"/>
      <c r="EP527" s="81"/>
      <c r="EQ527" s="81"/>
      <c r="ER527" s="81"/>
      <c r="ES527" s="81"/>
      <c r="ET527" s="81"/>
      <c r="EU527" s="81"/>
      <c r="EV527" s="81"/>
      <c r="EW527" s="81"/>
      <c r="EX527" s="81"/>
      <c r="EY527" s="81"/>
      <c r="EZ527" s="81"/>
      <c r="FA527" s="81"/>
      <c r="FB527" s="81"/>
      <c r="FC527" s="81"/>
      <c r="FD527" s="81"/>
      <c r="FE527" s="81"/>
      <c r="FF527" s="81"/>
      <c r="FG527" s="81"/>
      <c r="FH527" s="81"/>
    </row>
    <row r="528" spans="19:164">
      <c r="S528" s="82"/>
      <c r="T528" s="83"/>
      <c r="U528" s="84"/>
      <c r="V528" s="83"/>
      <c r="W528" s="84"/>
      <c r="X528" s="83"/>
      <c r="Y528" s="84"/>
      <c r="Z528" s="85"/>
      <c r="AA528" s="85"/>
      <c r="AB528" s="85"/>
      <c r="AC528" s="8"/>
      <c r="AD528" s="18"/>
      <c r="AE528" s="18"/>
      <c r="AF528" s="18"/>
      <c r="AG528" s="18"/>
      <c r="AH528" s="18"/>
      <c r="AI528" s="18"/>
      <c r="AJ528" s="18"/>
      <c r="AK528" s="18"/>
      <c r="AL528" s="18"/>
      <c r="AM528" s="34"/>
      <c r="AN528" s="34"/>
      <c r="AO528" s="34"/>
      <c r="AP528" s="19"/>
      <c r="AQ528" s="19"/>
      <c r="AR528" s="19"/>
      <c r="AS528" s="48"/>
      <c r="BN528" s="49"/>
      <c r="BO528" s="49"/>
      <c r="BP528" s="49"/>
      <c r="BQ528" s="50"/>
      <c r="BR528" s="50"/>
      <c r="BS528" s="50"/>
      <c r="BT528" s="50"/>
      <c r="BU528" s="50"/>
      <c r="BV528" s="50"/>
      <c r="BW528" s="50"/>
      <c r="BX528" s="51"/>
      <c r="BY528" s="50"/>
      <c r="BZ528" s="50"/>
      <c r="CA528" s="54"/>
      <c r="CB528" s="54"/>
      <c r="CC528" s="54"/>
      <c r="CD528" s="54"/>
      <c r="CE528" s="54"/>
      <c r="CF528" s="54"/>
      <c r="CG528" s="54"/>
      <c r="CH528" s="51"/>
      <c r="CI528" s="50"/>
      <c r="CJ528" s="50"/>
      <c r="CK528" s="49"/>
      <c r="CL528" s="49"/>
      <c r="CM528" s="49"/>
      <c r="CN528" s="66"/>
      <c r="CO528" s="66"/>
      <c r="CP528" s="66"/>
      <c r="CQ528" s="66"/>
      <c r="CR528" s="66"/>
      <c r="CS528" s="66"/>
      <c r="CT528" s="66"/>
      <c r="CU528" s="49"/>
      <c r="CV528" s="49"/>
      <c r="CW528" s="49"/>
      <c r="CX528" s="49"/>
      <c r="CY528" s="49"/>
      <c r="CZ528" s="49"/>
      <c r="DA528" s="49"/>
      <c r="DB528" s="49"/>
      <c r="DC528" s="56"/>
      <c r="DD528" s="57"/>
      <c r="DE528" s="57"/>
      <c r="DF528" s="57"/>
      <c r="DG528" s="57"/>
      <c r="DH528" s="57"/>
      <c r="DI528" s="57"/>
      <c r="DJ528" s="58"/>
      <c r="DK528" s="54"/>
      <c r="DL528" s="56"/>
      <c r="DM528" s="49"/>
      <c r="DN528" s="49"/>
      <c r="DO528" s="49"/>
      <c r="DP528" s="56"/>
      <c r="DQ528" s="56"/>
      <c r="DR528" s="49"/>
      <c r="DS528" s="49"/>
      <c r="DT528" s="49"/>
      <c r="DU528" s="49"/>
      <c r="DV528" s="49"/>
      <c r="DW528" s="49"/>
      <c r="DX528" s="49"/>
      <c r="DY528" s="49"/>
      <c r="DZ528" s="49"/>
      <c r="EA528" s="49"/>
      <c r="EB528" s="49"/>
      <c r="EC528" s="49"/>
      <c r="ED528" s="81"/>
      <c r="EE528" s="81"/>
      <c r="EF528" s="81"/>
      <c r="EG528" s="81"/>
      <c r="EH528" s="81"/>
      <c r="EI528" s="81"/>
      <c r="EJ528" s="81"/>
      <c r="EK528" s="81"/>
      <c r="EL528" s="81"/>
      <c r="EM528" s="81"/>
      <c r="EN528" s="81"/>
      <c r="EO528" s="81"/>
      <c r="EP528" s="81"/>
      <c r="EQ528" s="81"/>
      <c r="ER528" s="81"/>
      <c r="ES528" s="81"/>
      <c r="ET528" s="81"/>
      <c r="EU528" s="81"/>
      <c r="EV528" s="81"/>
      <c r="EW528" s="81"/>
      <c r="EX528" s="81"/>
      <c r="EY528" s="81"/>
      <c r="EZ528" s="81"/>
      <c r="FA528" s="81"/>
      <c r="FB528" s="81"/>
      <c r="FC528" s="81"/>
      <c r="FD528" s="81"/>
      <c r="FE528" s="81"/>
      <c r="FF528" s="81"/>
      <c r="FG528" s="81"/>
      <c r="FH528" s="81"/>
    </row>
    <row r="529" spans="19:164">
      <c r="S529" s="82"/>
      <c r="T529" s="83"/>
      <c r="U529" s="84"/>
      <c r="V529" s="83"/>
      <c r="W529" s="84"/>
      <c r="X529" s="83"/>
      <c r="Y529" s="84"/>
      <c r="Z529" s="85"/>
      <c r="AA529" s="85"/>
      <c r="AB529" s="85"/>
      <c r="AC529" s="8"/>
      <c r="AD529" s="18"/>
      <c r="AE529" s="18"/>
      <c r="AF529" s="18"/>
      <c r="AG529" s="18"/>
      <c r="AH529" s="18"/>
      <c r="AI529" s="18"/>
      <c r="AJ529" s="18"/>
      <c r="AK529" s="18"/>
      <c r="AL529" s="18"/>
      <c r="AM529" s="34"/>
      <c r="AN529" s="34"/>
      <c r="AO529" s="34"/>
      <c r="AP529" s="19"/>
      <c r="AQ529" s="19"/>
      <c r="AR529" s="19"/>
      <c r="AS529" s="48"/>
      <c r="BN529" s="49"/>
      <c r="BO529" s="49"/>
      <c r="BP529" s="49"/>
      <c r="BQ529" s="50"/>
      <c r="BR529" s="50"/>
      <c r="BS529" s="50"/>
      <c r="BT529" s="50"/>
      <c r="BU529" s="50"/>
      <c r="BV529" s="50"/>
      <c r="BW529" s="50"/>
      <c r="BX529" s="51"/>
      <c r="BY529" s="50"/>
      <c r="BZ529" s="50"/>
      <c r="CA529" s="54"/>
      <c r="CB529" s="54"/>
      <c r="CC529" s="54"/>
      <c r="CD529" s="54"/>
      <c r="CE529" s="54"/>
      <c r="CF529" s="54"/>
      <c r="CG529" s="54"/>
      <c r="CH529" s="51"/>
      <c r="CI529" s="50"/>
      <c r="CJ529" s="50"/>
      <c r="CK529" s="49"/>
      <c r="CL529" s="49"/>
      <c r="CM529" s="49"/>
      <c r="CN529" s="66"/>
      <c r="CO529" s="66"/>
      <c r="CP529" s="66"/>
      <c r="CQ529" s="66"/>
      <c r="CR529" s="66"/>
      <c r="CS529" s="66"/>
      <c r="CT529" s="66"/>
      <c r="CU529" s="49"/>
      <c r="CV529" s="49"/>
      <c r="CW529" s="49"/>
      <c r="CX529" s="49"/>
      <c r="CY529" s="49"/>
      <c r="CZ529" s="49"/>
      <c r="DA529" s="49"/>
      <c r="DB529" s="49"/>
      <c r="DC529" s="56"/>
      <c r="DD529" s="57"/>
      <c r="DE529" s="57"/>
      <c r="DF529" s="57"/>
      <c r="DG529" s="57"/>
      <c r="DH529" s="57"/>
      <c r="DI529" s="57"/>
      <c r="DJ529" s="58"/>
      <c r="DK529" s="54"/>
      <c r="DL529" s="56"/>
      <c r="DM529" s="49"/>
      <c r="DN529" s="49"/>
      <c r="DO529" s="49"/>
      <c r="DP529" s="56"/>
      <c r="DQ529" s="56"/>
      <c r="DR529" s="49"/>
      <c r="DS529" s="49"/>
      <c r="DT529" s="49"/>
      <c r="DU529" s="49"/>
      <c r="DV529" s="49"/>
      <c r="DW529" s="49"/>
      <c r="DX529" s="49"/>
      <c r="DY529" s="49"/>
      <c r="DZ529" s="49"/>
      <c r="EA529" s="49"/>
      <c r="EB529" s="49"/>
      <c r="EC529" s="49"/>
      <c r="ED529" s="81"/>
      <c r="EE529" s="81"/>
      <c r="EF529" s="81"/>
      <c r="EG529" s="81"/>
      <c r="EH529" s="81"/>
      <c r="EI529" s="81"/>
      <c r="EJ529" s="81"/>
      <c r="EK529" s="81"/>
      <c r="EL529" s="81"/>
      <c r="EM529" s="81"/>
      <c r="EN529" s="81"/>
      <c r="EO529" s="81"/>
      <c r="EP529" s="81"/>
      <c r="EQ529" s="81"/>
      <c r="ER529" s="81"/>
      <c r="ES529" s="81"/>
      <c r="ET529" s="81"/>
      <c r="EU529" s="81"/>
      <c r="EV529" s="81"/>
      <c r="EW529" s="81"/>
      <c r="EX529" s="81"/>
      <c r="EY529" s="81"/>
      <c r="EZ529" s="81"/>
      <c r="FA529" s="81"/>
      <c r="FB529" s="81"/>
      <c r="FC529" s="81"/>
      <c r="FD529" s="81"/>
      <c r="FE529" s="81"/>
      <c r="FF529" s="81"/>
      <c r="FG529" s="81"/>
      <c r="FH529" s="81"/>
    </row>
    <row r="530" spans="19:164">
      <c r="S530" s="82"/>
      <c r="T530" s="83"/>
      <c r="U530" s="84"/>
      <c r="V530" s="83"/>
      <c r="W530" s="84"/>
      <c r="X530" s="83"/>
      <c r="Y530" s="84"/>
      <c r="Z530" s="85"/>
      <c r="AA530" s="85"/>
      <c r="AB530" s="85"/>
      <c r="AC530" s="8"/>
      <c r="AD530" s="18"/>
      <c r="AE530" s="18"/>
      <c r="AF530" s="18"/>
      <c r="AG530" s="18"/>
      <c r="AH530" s="18"/>
      <c r="AI530" s="18"/>
      <c r="AJ530" s="18"/>
      <c r="AK530" s="18"/>
      <c r="AL530" s="18"/>
      <c r="AM530" s="34"/>
      <c r="AN530" s="34"/>
      <c r="AO530" s="34"/>
      <c r="AP530" s="19"/>
      <c r="AQ530" s="19"/>
      <c r="AR530" s="19"/>
      <c r="AS530" s="48"/>
      <c r="BN530" s="49"/>
      <c r="BO530" s="49"/>
      <c r="BP530" s="49"/>
      <c r="BQ530" s="50"/>
      <c r="BR530" s="50"/>
      <c r="BS530" s="50"/>
      <c r="BT530" s="50"/>
      <c r="BU530" s="50"/>
      <c r="BV530" s="50"/>
      <c r="BW530" s="50"/>
      <c r="BX530" s="51"/>
      <c r="BY530" s="50"/>
      <c r="BZ530" s="50"/>
      <c r="CA530" s="54"/>
      <c r="CB530" s="54"/>
      <c r="CC530" s="54"/>
      <c r="CD530" s="54"/>
      <c r="CE530" s="54"/>
      <c r="CF530" s="54"/>
      <c r="CG530" s="54"/>
      <c r="CH530" s="51"/>
      <c r="CI530" s="50"/>
      <c r="CJ530" s="50"/>
      <c r="CK530" s="49"/>
      <c r="CL530" s="49"/>
      <c r="CM530" s="49"/>
      <c r="CN530" s="66"/>
      <c r="CO530" s="66"/>
      <c r="CP530" s="66"/>
      <c r="CQ530" s="66"/>
      <c r="CR530" s="66"/>
      <c r="CS530" s="66"/>
      <c r="CT530" s="66"/>
      <c r="CU530" s="49"/>
      <c r="CV530" s="49"/>
      <c r="CW530" s="49"/>
      <c r="CX530" s="49"/>
      <c r="CY530" s="49"/>
      <c r="CZ530" s="49"/>
      <c r="DA530" s="49"/>
      <c r="DB530" s="49"/>
      <c r="DC530" s="56"/>
      <c r="DD530" s="57"/>
      <c r="DE530" s="57"/>
      <c r="DF530" s="57"/>
      <c r="DG530" s="57"/>
      <c r="DH530" s="57"/>
      <c r="DI530" s="57"/>
      <c r="DJ530" s="58"/>
      <c r="DK530" s="54"/>
      <c r="DL530" s="56"/>
      <c r="DM530" s="49"/>
      <c r="DN530" s="49"/>
      <c r="DO530" s="49"/>
      <c r="DP530" s="56"/>
      <c r="DQ530" s="56"/>
      <c r="DR530" s="49"/>
      <c r="DS530" s="49"/>
      <c r="DT530" s="49"/>
      <c r="DU530" s="49"/>
      <c r="DV530" s="49"/>
      <c r="DW530" s="49"/>
      <c r="DX530" s="49"/>
      <c r="DY530" s="49"/>
      <c r="DZ530" s="49"/>
      <c r="EA530" s="49"/>
      <c r="EB530" s="49"/>
      <c r="EC530" s="49"/>
      <c r="ED530" s="81"/>
      <c r="EE530" s="81"/>
      <c r="EF530" s="81"/>
      <c r="EG530" s="81"/>
      <c r="EH530" s="81"/>
      <c r="EI530" s="81"/>
      <c r="EJ530" s="81"/>
      <c r="EK530" s="81"/>
      <c r="EL530" s="81"/>
      <c r="EM530" s="81"/>
      <c r="EN530" s="81"/>
      <c r="EO530" s="81"/>
      <c r="EP530" s="81"/>
      <c r="EQ530" s="81"/>
      <c r="ER530" s="81"/>
      <c r="ES530" s="81"/>
      <c r="ET530" s="81"/>
      <c r="EU530" s="81"/>
      <c r="EV530" s="81"/>
      <c r="EW530" s="81"/>
      <c r="EX530" s="81"/>
      <c r="EY530" s="81"/>
      <c r="EZ530" s="81"/>
      <c r="FA530" s="81"/>
      <c r="FB530" s="81"/>
      <c r="FC530" s="81"/>
      <c r="FD530" s="81"/>
      <c r="FE530" s="81"/>
      <c r="FF530" s="81"/>
      <c r="FG530" s="81"/>
      <c r="FH530" s="81"/>
    </row>
    <row r="531" spans="19:164">
      <c r="S531" s="82"/>
      <c r="T531" s="83"/>
      <c r="U531" s="84"/>
      <c r="V531" s="83"/>
      <c r="W531" s="84"/>
      <c r="X531" s="83"/>
      <c r="Y531" s="84"/>
      <c r="Z531" s="85"/>
      <c r="AA531" s="85"/>
      <c r="AB531" s="85"/>
      <c r="AC531" s="8"/>
      <c r="AD531" s="18"/>
      <c r="AE531" s="18"/>
      <c r="AF531" s="18"/>
      <c r="AG531" s="18"/>
      <c r="AH531" s="18"/>
      <c r="AI531" s="18"/>
      <c r="AJ531" s="18"/>
      <c r="AK531" s="18"/>
      <c r="AL531" s="18"/>
      <c r="AM531" s="34"/>
      <c r="AN531" s="34"/>
      <c r="AO531" s="34"/>
      <c r="AP531" s="19"/>
      <c r="AQ531" s="19"/>
      <c r="AR531" s="19"/>
      <c r="AS531" s="48"/>
      <c r="BN531" s="49"/>
      <c r="BO531" s="49"/>
      <c r="BP531" s="49"/>
      <c r="BQ531" s="50"/>
      <c r="BR531" s="50"/>
      <c r="BS531" s="50"/>
      <c r="BT531" s="50"/>
      <c r="BU531" s="50"/>
      <c r="BV531" s="50"/>
      <c r="BW531" s="50"/>
      <c r="BX531" s="51"/>
      <c r="BY531" s="50"/>
      <c r="BZ531" s="50"/>
      <c r="CA531" s="54"/>
      <c r="CB531" s="54"/>
      <c r="CC531" s="54"/>
      <c r="CD531" s="54"/>
      <c r="CE531" s="54"/>
      <c r="CF531" s="54"/>
      <c r="CG531" s="54"/>
      <c r="CH531" s="51"/>
      <c r="CI531" s="50"/>
      <c r="CJ531" s="50"/>
      <c r="CK531" s="49"/>
      <c r="CL531" s="49"/>
      <c r="CM531" s="49"/>
      <c r="CN531" s="66"/>
      <c r="CO531" s="66"/>
      <c r="CP531" s="66"/>
      <c r="CQ531" s="66"/>
      <c r="CR531" s="66"/>
      <c r="CS531" s="66"/>
      <c r="CT531" s="66"/>
      <c r="CU531" s="49"/>
      <c r="CV531" s="49"/>
      <c r="CW531" s="49"/>
      <c r="CX531" s="49"/>
      <c r="CY531" s="49"/>
      <c r="CZ531" s="49"/>
      <c r="DA531" s="49"/>
      <c r="DB531" s="49"/>
      <c r="DC531" s="56"/>
      <c r="DD531" s="57"/>
      <c r="DE531" s="57"/>
      <c r="DF531" s="57"/>
      <c r="DG531" s="57"/>
      <c r="DH531" s="57"/>
      <c r="DI531" s="57"/>
      <c r="DJ531" s="58"/>
      <c r="DK531" s="54"/>
      <c r="DL531" s="56"/>
      <c r="DM531" s="49"/>
      <c r="DN531" s="49"/>
      <c r="DO531" s="49"/>
      <c r="DP531" s="56"/>
      <c r="DQ531" s="56"/>
      <c r="DR531" s="49"/>
      <c r="DS531" s="49"/>
      <c r="DT531" s="49"/>
      <c r="DU531" s="49"/>
      <c r="DV531" s="49"/>
      <c r="DW531" s="49"/>
      <c r="DX531" s="49"/>
      <c r="DY531" s="49"/>
      <c r="DZ531" s="49"/>
      <c r="EA531" s="49"/>
      <c r="EB531" s="49"/>
      <c r="EC531" s="49"/>
      <c r="ED531" s="81"/>
      <c r="EE531" s="81"/>
      <c r="EF531" s="81"/>
      <c r="EG531" s="81"/>
      <c r="EH531" s="81"/>
      <c r="EI531" s="81"/>
      <c r="EJ531" s="81"/>
      <c r="EK531" s="81"/>
      <c r="EL531" s="81"/>
      <c r="EM531" s="81"/>
      <c r="EN531" s="81"/>
      <c r="EO531" s="81"/>
      <c r="EP531" s="81"/>
      <c r="EQ531" s="81"/>
      <c r="ER531" s="81"/>
      <c r="ES531" s="81"/>
      <c r="ET531" s="81"/>
      <c r="EU531" s="81"/>
      <c r="EV531" s="81"/>
      <c r="EW531" s="81"/>
      <c r="EX531" s="81"/>
      <c r="EY531" s="81"/>
      <c r="EZ531" s="81"/>
      <c r="FA531" s="81"/>
      <c r="FB531" s="81"/>
      <c r="FC531" s="81"/>
      <c r="FD531" s="81"/>
      <c r="FE531" s="81"/>
      <c r="FF531" s="81"/>
      <c r="FG531" s="81"/>
      <c r="FH531" s="81"/>
    </row>
    <row r="532" spans="19:164">
      <c r="S532" s="82"/>
      <c r="T532" s="83"/>
      <c r="U532" s="84"/>
      <c r="V532" s="83"/>
      <c r="W532" s="84"/>
      <c r="X532" s="83"/>
      <c r="Y532" s="84"/>
      <c r="Z532" s="85"/>
      <c r="AA532" s="85"/>
      <c r="AB532" s="85"/>
      <c r="AC532" s="8"/>
      <c r="AD532" s="18"/>
      <c r="AE532" s="18"/>
      <c r="AF532" s="18"/>
      <c r="AG532" s="18"/>
      <c r="AH532" s="18"/>
      <c r="AI532" s="18"/>
      <c r="AJ532" s="18"/>
      <c r="AK532" s="18"/>
      <c r="AL532" s="18"/>
      <c r="AM532" s="34"/>
      <c r="AN532" s="34"/>
      <c r="AO532" s="34"/>
      <c r="AP532" s="19"/>
      <c r="AQ532" s="19"/>
      <c r="AR532" s="19"/>
      <c r="AS532" s="48"/>
      <c r="BN532" s="49"/>
      <c r="BO532" s="49"/>
      <c r="BP532" s="49"/>
      <c r="BQ532" s="50"/>
      <c r="BR532" s="50"/>
      <c r="BS532" s="50"/>
      <c r="BT532" s="50"/>
      <c r="BU532" s="50"/>
      <c r="BV532" s="50"/>
      <c r="BW532" s="50"/>
      <c r="BX532" s="51"/>
      <c r="BY532" s="50"/>
      <c r="BZ532" s="50"/>
      <c r="CA532" s="54"/>
      <c r="CB532" s="54"/>
      <c r="CC532" s="54"/>
      <c r="CD532" s="54"/>
      <c r="CE532" s="54"/>
      <c r="CF532" s="54"/>
      <c r="CG532" s="54"/>
      <c r="CH532" s="51"/>
      <c r="CI532" s="50"/>
      <c r="CJ532" s="50"/>
      <c r="CK532" s="49"/>
      <c r="CL532" s="49"/>
      <c r="CM532" s="49"/>
      <c r="CN532" s="66"/>
      <c r="CO532" s="66"/>
      <c r="CP532" s="66"/>
      <c r="CQ532" s="66"/>
      <c r="CR532" s="66"/>
      <c r="CS532" s="66"/>
      <c r="CT532" s="66"/>
      <c r="CU532" s="49"/>
      <c r="CV532" s="49"/>
      <c r="CW532" s="49"/>
      <c r="CX532" s="49"/>
      <c r="CY532" s="49"/>
      <c r="CZ532" s="49"/>
      <c r="DA532" s="49"/>
      <c r="DB532" s="49"/>
      <c r="DC532" s="56"/>
      <c r="DD532" s="57"/>
      <c r="DE532" s="57"/>
      <c r="DF532" s="57"/>
      <c r="DG532" s="57"/>
      <c r="DH532" s="57"/>
      <c r="DI532" s="57"/>
      <c r="DJ532" s="58"/>
      <c r="DK532" s="54"/>
      <c r="DL532" s="56"/>
      <c r="DM532" s="49"/>
      <c r="DN532" s="49"/>
      <c r="DO532" s="49"/>
      <c r="DP532" s="56"/>
      <c r="DQ532" s="56"/>
      <c r="DR532" s="49"/>
      <c r="DS532" s="49"/>
      <c r="DT532" s="49"/>
      <c r="DU532" s="49"/>
      <c r="DV532" s="49"/>
      <c r="DW532" s="49"/>
      <c r="DX532" s="49"/>
      <c r="DY532" s="49"/>
      <c r="DZ532" s="49"/>
      <c r="EA532" s="49"/>
      <c r="EB532" s="49"/>
      <c r="EC532" s="49"/>
      <c r="ED532" s="81"/>
      <c r="EE532" s="81"/>
      <c r="EF532" s="81"/>
      <c r="EG532" s="81"/>
      <c r="EH532" s="81"/>
      <c r="EI532" s="81"/>
      <c r="EJ532" s="81"/>
      <c r="EK532" s="81"/>
      <c r="EL532" s="81"/>
      <c r="EM532" s="81"/>
      <c r="EN532" s="81"/>
      <c r="EO532" s="81"/>
      <c r="EP532" s="81"/>
      <c r="EQ532" s="81"/>
      <c r="ER532" s="81"/>
      <c r="ES532" s="81"/>
      <c r="ET532" s="81"/>
      <c r="EU532" s="81"/>
      <c r="EV532" s="81"/>
      <c r="EW532" s="81"/>
      <c r="EX532" s="81"/>
      <c r="EY532" s="81"/>
      <c r="EZ532" s="81"/>
      <c r="FA532" s="81"/>
      <c r="FB532" s="81"/>
      <c r="FC532" s="81"/>
      <c r="FD532" s="81"/>
      <c r="FE532" s="81"/>
      <c r="FF532" s="81"/>
      <c r="FG532" s="81"/>
      <c r="FH532" s="81"/>
    </row>
    <row r="533" spans="19:164">
      <c r="S533" s="82"/>
      <c r="T533" s="83"/>
      <c r="U533" s="84"/>
      <c r="V533" s="83"/>
      <c r="W533" s="84"/>
      <c r="X533" s="83"/>
      <c r="Y533" s="84"/>
      <c r="Z533" s="85"/>
      <c r="AA533" s="85"/>
      <c r="AB533" s="85"/>
      <c r="AC533" s="8"/>
      <c r="AD533" s="18"/>
      <c r="AE533" s="18"/>
      <c r="AF533" s="18"/>
      <c r="AG533" s="18"/>
      <c r="AH533" s="18"/>
      <c r="AI533" s="18"/>
      <c r="AJ533" s="18"/>
      <c r="AK533" s="18"/>
      <c r="AL533" s="18"/>
      <c r="AM533" s="34"/>
      <c r="AN533" s="34"/>
      <c r="AO533" s="34"/>
      <c r="AP533" s="19"/>
      <c r="AQ533" s="19"/>
      <c r="AR533" s="19"/>
      <c r="AS533" s="48"/>
      <c r="BN533" s="49"/>
      <c r="BO533" s="49"/>
      <c r="BP533" s="49"/>
      <c r="BQ533" s="50"/>
      <c r="BR533" s="50"/>
      <c r="BS533" s="50"/>
      <c r="BT533" s="50"/>
      <c r="BU533" s="50"/>
      <c r="BV533" s="50"/>
      <c r="BW533" s="50"/>
      <c r="BX533" s="51"/>
      <c r="BY533" s="50"/>
      <c r="BZ533" s="50"/>
      <c r="CA533" s="54"/>
      <c r="CB533" s="54"/>
      <c r="CC533" s="54"/>
      <c r="CD533" s="54"/>
      <c r="CE533" s="54"/>
      <c r="CF533" s="54"/>
      <c r="CG533" s="54"/>
      <c r="CH533" s="51"/>
      <c r="CI533" s="50"/>
      <c r="CJ533" s="50"/>
      <c r="CK533" s="49"/>
      <c r="CL533" s="49"/>
      <c r="CM533" s="49"/>
      <c r="CN533" s="66"/>
      <c r="CO533" s="66"/>
      <c r="CP533" s="66"/>
      <c r="CQ533" s="66"/>
      <c r="CR533" s="66"/>
      <c r="CS533" s="66"/>
      <c r="CT533" s="66"/>
      <c r="CU533" s="49"/>
      <c r="CV533" s="49"/>
      <c r="CW533" s="49"/>
      <c r="CX533" s="49"/>
      <c r="CY533" s="49"/>
      <c r="CZ533" s="49"/>
      <c r="DA533" s="49"/>
      <c r="DB533" s="49"/>
      <c r="DC533" s="56"/>
      <c r="DD533" s="57"/>
      <c r="DE533" s="57"/>
      <c r="DF533" s="57"/>
      <c r="DG533" s="57"/>
      <c r="DH533" s="57"/>
      <c r="DI533" s="57"/>
      <c r="DJ533" s="58"/>
      <c r="DK533" s="54"/>
      <c r="DL533" s="56"/>
      <c r="DM533" s="49"/>
      <c r="DN533" s="49"/>
      <c r="DO533" s="49"/>
      <c r="DP533" s="56"/>
      <c r="DQ533" s="56"/>
      <c r="DR533" s="49"/>
      <c r="DS533" s="49"/>
      <c r="DT533" s="49"/>
      <c r="DU533" s="49"/>
      <c r="DV533" s="49"/>
      <c r="DW533" s="49"/>
      <c r="DX533" s="49"/>
      <c r="DY533" s="49"/>
      <c r="DZ533" s="49"/>
      <c r="EA533" s="49"/>
      <c r="EB533" s="49"/>
      <c r="EC533" s="49"/>
      <c r="ED533" s="81"/>
      <c r="EE533" s="81"/>
      <c r="EF533" s="81"/>
      <c r="EG533" s="81"/>
      <c r="EH533" s="81"/>
      <c r="EI533" s="81"/>
      <c r="EJ533" s="81"/>
      <c r="EK533" s="81"/>
      <c r="EL533" s="81"/>
      <c r="EM533" s="81"/>
      <c r="EN533" s="81"/>
      <c r="EO533" s="81"/>
      <c r="EP533" s="81"/>
      <c r="EQ533" s="81"/>
      <c r="ER533" s="81"/>
      <c r="ES533" s="81"/>
      <c r="ET533" s="81"/>
      <c r="EU533" s="81"/>
      <c r="EV533" s="81"/>
      <c r="EW533" s="81"/>
      <c r="EX533" s="81"/>
      <c r="EY533" s="81"/>
      <c r="EZ533" s="81"/>
      <c r="FA533" s="81"/>
      <c r="FB533" s="81"/>
      <c r="FC533" s="81"/>
      <c r="FD533" s="81"/>
      <c r="FE533" s="81"/>
      <c r="FF533" s="81"/>
      <c r="FG533" s="81"/>
      <c r="FH533" s="81"/>
    </row>
    <row r="534" spans="19:164">
      <c r="S534" s="82"/>
      <c r="T534" s="83"/>
      <c r="U534" s="84"/>
      <c r="V534" s="83"/>
      <c r="W534" s="84"/>
      <c r="X534" s="83"/>
      <c r="Y534" s="84"/>
      <c r="Z534" s="85"/>
      <c r="AA534" s="85"/>
      <c r="AB534" s="85"/>
      <c r="AC534" s="8"/>
      <c r="AD534" s="18"/>
      <c r="AE534" s="18"/>
      <c r="AF534" s="18"/>
      <c r="AG534" s="18"/>
      <c r="AH534" s="18"/>
      <c r="AI534" s="18"/>
      <c r="AJ534" s="18"/>
      <c r="AK534" s="18"/>
      <c r="AL534" s="18"/>
      <c r="AM534" s="34"/>
      <c r="AN534" s="34"/>
      <c r="AO534" s="34"/>
      <c r="AP534" s="19"/>
      <c r="AQ534" s="19"/>
      <c r="AR534" s="19"/>
      <c r="AS534" s="48"/>
      <c r="BN534" s="49"/>
      <c r="BO534" s="49"/>
      <c r="BP534" s="49"/>
      <c r="BQ534" s="50"/>
      <c r="BR534" s="50"/>
      <c r="BS534" s="50"/>
      <c r="BT534" s="50"/>
      <c r="BU534" s="50"/>
      <c r="BV534" s="50"/>
      <c r="BW534" s="50"/>
      <c r="BX534" s="51"/>
      <c r="BY534" s="50"/>
      <c r="BZ534" s="50"/>
      <c r="CA534" s="54"/>
      <c r="CB534" s="54"/>
      <c r="CC534" s="54"/>
      <c r="CD534" s="54"/>
      <c r="CE534" s="54"/>
      <c r="CF534" s="54"/>
      <c r="CG534" s="54"/>
      <c r="CH534" s="51"/>
      <c r="CI534" s="50"/>
      <c r="CJ534" s="50"/>
      <c r="CK534" s="49"/>
      <c r="CL534" s="49"/>
      <c r="CM534" s="49"/>
      <c r="CN534" s="66"/>
      <c r="CO534" s="66"/>
      <c r="CP534" s="66"/>
      <c r="CQ534" s="66"/>
      <c r="CR534" s="66"/>
      <c r="CS534" s="66"/>
      <c r="CT534" s="66"/>
      <c r="CU534" s="49"/>
      <c r="CV534" s="49"/>
      <c r="CW534" s="49"/>
      <c r="CX534" s="49"/>
      <c r="CY534" s="49"/>
      <c r="CZ534" s="49"/>
      <c r="DA534" s="49"/>
      <c r="DB534" s="49"/>
      <c r="DC534" s="56"/>
      <c r="DD534" s="57"/>
      <c r="DE534" s="57"/>
      <c r="DF534" s="57"/>
      <c r="DG534" s="57"/>
      <c r="DH534" s="57"/>
      <c r="DI534" s="57"/>
      <c r="DJ534" s="58"/>
      <c r="DK534" s="54"/>
      <c r="DL534" s="56"/>
      <c r="DM534" s="49"/>
      <c r="DN534" s="49"/>
      <c r="DO534" s="49"/>
      <c r="DP534" s="56"/>
      <c r="DQ534" s="56"/>
      <c r="DR534" s="49"/>
      <c r="DS534" s="49"/>
      <c r="DT534" s="49"/>
      <c r="DU534" s="49"/>
      <c r="DV534" s="49"/>
      <c r="DW534" s="49"/>
      <c r="DX534" s="49"/>
      <c r="DY534" s="49"/>
      <c r="DZ534" s="49"/>
      <c r="EA534" s="49"/>
      <c r="EB534" s="49"/>
      <c r="EC534" s="49"/>
      <c r="ED534" s="81"/>
      <c r="EE534" s="81"/>
      <c r="EF534" s="81"/>
      <c r="EG534" s="81"/>
      <c r="EH534" s="81"/>
      <c r="EI534" s="81"/>
      <c r="EJ534" s="81"/>
      <c r="EK534" s="81"/>
      <c r="EL534" s="81"/>
      <c r="EM534" s="81"/>
      <c r="EN534" s="81"/>
      <c r="EO534" s="81"/>
      <c r="EP534" s="81"/>
      <c r="EQ534" s="81"/>
      <c r="ER534" s="81"/>
      <c r="ES534" s="81"/>
      <c r="ET534" s="81"/>
      <c r="EU534" s="81"/>
      <c r="EV534" s="81"/>
      <c r="EW534" s="81"/>
      <c r="EX534" s="81"/>
      <c r="EY534" s="81"/>
      <c r="EZ534" s="81"/>
      <c r="FA534" s="81"/>
      <c r="FB534" s="81"/>
      <c r="FC534" s="81"/>
      <c r="FD534" s="81"/>
      <c r="FE534" s="81"/>
      <c r="FF534" s="81"/>
      <c r="FG534" s="81"/>
      <c r="FH534" s="81"/>
    </row>
    <row r="535" spans="19:164">
      <c r="S535" s="82"/>
      <c r="T535" s="83"/>
      <c r="U535" s="84"/>
      <c r="V535" s="83"/>
      <c r="W535" s="84"/>
      <c r="X535" s="83"/>
      <c r="Y535" s="84"/>
      <c r="Z535" s="85"/>
      <c r="AA535" s="85"/>
      <c r="AB535" s="85"/>
      <c r="AC535" s="8"/>
      <c r="AD535" s="18"/>
      <c r="AE535" s="18"/>
      <c r="AF535" s="18"/>
      <c r="AG535" s="18"/>
      <c r="AH535" s="18"/>
      <c r="AI535" s="18"/>
      <c r="AJ535" s="18"/>
      <c r="AK535" s="18"/>
      <c r="AL535" s="18"/>
      <c r="AM535" s="34"/>
      <c r="AN535" s="34"/>
      <c r="AO535" s="34"/>
      <c r="AP535" s="19"/>
      <c r="AQ535" s="19"/>
      <c r="AR535" s="19"/>
      <c r="AS535" s="48"/>
      <c r="BN535" s="49"/>
      <c r="BO535" s="49"/>
      <c r="BP535" s="49"/>
      <c r="BQ535" s="50"/>
      <c r="BR535" s="50"/>
      <c r="BS535" s="50"/>
      <c r="BT535" s="50"/>
      <c r="BU535" s="50"/>
      <c r="BV535" s="50"/>
      <c r="BW535" s="50"/>
      <c r="BX535" s="51"/>
      <c r="BY535" s="50"/>
      <c r="BZ535" s="50"/>
      <c r="CA535" s="54"/>
      <c r="CB535" s="54"/>
      <c r="CC535" s="54"/>
      <c r="CD535" s="54"/>
      <c r="CE535" s="54"/>
      <c r="CF535" s="54"/>
      <c r="CG535" s="54"/>
      <c r="CH535" s="51"/>
      <c r="CI535" s="50"/>
      <c r="CJ535" s="50"/>
      <c r="CK535" s="49"/>
      <c r="CL535" s="49"/>
      <c r="CM535" s="49"/>
      <c r="CN535" s="66"/>
      <c r="CO535" s="66"/>
      <c r="CP535" s="66"/>
      <c r="CQ535" s="66"/>
      <c r="CR535" s="66"/>
      <c r="CS535" s="66"/>
      <c r="CT535" s="66"/>
      <c r="CU535" s="49"/>
      <c r="CV535" s="49"/>
      <c r="CW535" s="49"/>
      <c r="CX535" s="49"/>
      <c r="CY535" s="49"/>
      <c r="CZ535" s="49"/>
      <c r="DA535" s="49"/>
      <c r="DB535" s="49"/>
      <c r="DC535" s="56"/>
      <c r="DD535" s="57"/>
      <c r="DE535" s="57"/>
      <c r="DF535" s="57"/>
      <c r="DG535" s="57"/>
      <c r="DH535" s="57"/>
      <c r="DI535" s="57"/>
      <c r="DJ535" s="58"/>
      <c r="DK535" s="54"/>
      <c r="DL535" s="56"/>
      <c r="DM535" s="49"/>
      <c r="DN535" s="49"/>
      <c r="DO535" s="49"/>
      <c r="DP535" s="56"/>
      <c r="DQ535" s="56"/>
      <c r="DR535" s="49"/>
      <c r="DS535" s="49"/>
      <c r="DT535" s="49"/>
      <c r="DU535" s="49"/>
      <c r="DV535" s="49"/>
      <c r="DW535" s="49"/>
      <c r="DX535" s="49"/>
      <c r="DY535" s="49"/>
      <c r="DZ535" s="49"/>
      <c r="EA535" s="49"/>
      <c r="EB535" s="49"/>
      <c r="EC535" s="49"/>
      <c r="ED535" s="81"/>
      <c r="EE535" s="81"/>
      <c r="EF535" s="81"/>
      <c r="EG535" s="81"/>
      <c r="EH535" s="81"/>
      <c r="EI535" s="81"/>
      <c r="EJ535" s="81"/>
      <c r="EK535" s="81"/>
      <c r="EL535" s="81"/>
      <c r="EM535" s="81"/>
      <c r="EN535" s="81"/>
      <c r="EO535" s="81"/>
      <c r="EP535" s="81"/>
      <c r="EQ535" s="81"/>
      <c r="ER535" s="81"/>
      <c r="ES535" s="81"/>
      <c r="ET535" s="81"/>
      <c r="EU535" s="81"/>
      <c r="EV535" s="81"/>
      <c r="EW535" s="81"/>
      <c r="EX535" s="81"/>
      <c r="EY535" s="81"/>
      <c r="EZ535" s="81"/>
      <c r="FA535" s="81"/>
      <c r="FB535" s="81"/>
      <c r="FC535" s="81"/>
      <c r="FD535" s="81"/>
      <c r="FE535" s="81"/>
      <c r="FF535" s="81"/>
      <c r="FG535" s="81"/>
      <c r="FH535" s="81"/>
    </row>
    <row r="536" spans="19:164">
      <c r="S536" s="82"/>
      <c r="T536" s="83"/>
      <c r="U536" s="84"/>
      <c r="V536" s="83"/>
      <c r="W536" s="84"/>
      <c r="X536" s="83"/>
      <c r="Y536" s="84"/>
      <c r="Z536" s="85"/>
      <c r="AA536" s="85"/>
      <c r="AB536" s="85"/>
      <c r="AC536" s="8"/>
      <c r="AD536" s="18"/>
      <c r="AE536" s="18"/>
      <c r="AF536" s="18"/>
      <c r="AG536" s="18"/>
      <c r="AH536" s="18"/>
      <c r="AI536" s="18"/>
      <c r="AJ536" s="18"/>
      <c r="AK536" s="18"/>
      <c r="AL536" s="18"/>
      <c r="AM536" s="34"/>
      <c r="AN536" s="34"/>
      <c r="AO536" s="34"/>
      <c r="AP536" s="19"/>
      <c r="AQ536" s="19"/>
      <c r="AR536" s="19"/>
      <c r="AS536" s="48"/>
      <c r="BN536" s="49"/>
      <c r="BO536" s="49"/>
      <c r="BP536" s="49"/>
      <c r="BQ536" s="50"/>
      <c r="BR536" s="50"/>
      <c r="BS536" s="50"/>
      <c r="BT536" s="50"/>
      <c r="BU536" s="50"/>
      <c r="BV536" s="50"/>
      <c r="BW536" s="50"/>
      <c r="BX536" s="51"/>
      <c r="BY536" s="50"/>
      <c r="BZ536" s="50"/>
      <c r="CA536" s="54"/>
      <c r="CB536" s="54"/>
      <c r="CC536" s="54"/>
      <c r="CD536" s="54"/>
      <c r="CE536" s="54"/>
      <c r="CF536" s="54"/>
      <c r="CG536" s="54"/>
      <c r="CH536" s="51"/>
      <c r="CI536" s="50"/>
      <c r="CJ536" s="50"/>
      <c r="CK536" s="49"/>
      <c r="CL536" s="49"/>
      <c r="CM536" s="49"/>
      <c r="CN536" s="66"/>
      <c r="CO536" s="66"/>
      <c r="CP536" s="66"/>
      <c r="CQ536" s="66"/>
      <c r="CR536" s="66"/>
      <c r="CS536" s="66"/>
      <c r="CT536" s="66"/>
      <c r="CU536" s="49"/>
      <c r="CV536" s="49"/>
      <c r="CW536" s="49"/>
      <c r="CX536" s="49"/>
      <c r="CY536" s="49"/>
      <c r="CZ536" s="49"/>
      <c r="DA536" s="49"/>
      <c r="DB536" s="49"/>
      <c r="DC536" s="56"/>
      <c r="DD536" s="57"/>
      <c r="DE536" s="57"/>
      <c r="DF536" s="57"/>
      <c r="DG536" s="57"/>
      <c r="DH536" s="57"/>
      <c r="DI536" s="57"/>
      <c r="DJ536" s="58"/>
      <c r="DK536" s="54"/>
      <c r="DL536" s="56"/>
      <c r="DM536" s="49"/>
      <c r="DN536" s="49"/>
      <c r="DO536" s="49"/>
      <c r="DP536" s="56"/>
      <c r="DQ536" s="56"/>
      <c r="DR536" s="49"/>
      <c r="DS536" s="49"/>
      <c r="DT536" s="49"/>
      <c r="DU536" s="49"/>
      <c r="DV536" s="49"/>
      <c r="DW536" s="49"/>
      <c r="DX536" s="49"/>
      <c r="DY536" s="49"/>
      <c r="DZ536" s="49"/>
      <c r="EA536" s="49"/>
      <c r="EB536" s="49"/>
      <c r="EC536" s="49"/>
      <c r="ED536" s="81"/>
      <c r="EE536" s="81"/>
      <c r="EF536" s="81"/>
      <c r="EG536" s="81"/>
      <c r="EH536" s="81"/>
      <c r="EI536" s="81"/>
      <c r="EJ536" s="81"/>
      <c r="EK536" s="81"/>
      <c r="EL536" s="81"/>
      <c r="EM536" s="81"/>
      <c r="EN536" s="81"/>
      <c r="EO536" s="81"/>
      <c r="EP536" s="81"/>
      <c r="EQ536" s="81"/>
      <c r="ER536" s="81"/>
      <c r="ES536" s="81"/>
      <c r="ET536" s="81"/>
      <c r="EU536" s="81"/>
      <c r="EV536" s="81"/>
      <c r="EW536" s="81"/>
      <c r="EX536" s="81"/>
      <c r="EY536" s="81"/>
      <c r="EZ536" s="81"/>
      <c r="FA536" s="81"/>
      <c r="FB536" s="81"/>
      <c r="FC536" s="81"/>
      <c r="FD536" s="81"/>
      <c r="FE536" s="81"/>
      <c r="FF536" s="81"/>
      <c r="FG536" s="81"/>
      <c r="FH536" s="81"/>
    </row>
    <row r="537" spans="19:164">
      <c r="S537" s="82"/>
      <c r="T537" s="83"/>
      <c r="U537" s="84"/>
      <c r="V537" s="83"/>
      <c r="W537" s="84"/>
      <c r="X537" s="83"/>
      <c r="Y537" s="84"/>
      <c r="Z537" s="85"/>
      <c r="AA537" s="85"/>
      <c r="AB537" s="85"/>
      <c r="AC537" s="8"/>
      <c r="AD537" s="18"/>
      <c r="AE537" s="18"/>
      <c r="AF537" s="18"/>
      <c r="AG537" s="18"/>
      <c r="AH537" s="18"/>
      <c r="AI537" s="18"/>
      <c r="AJ537" s="18"/>
      <c r="AK537" s="18"/>
      <c r="AL537" s="18"/>
      <c r="AM537" s="34"/>
      <c r="AN537" s="34"/>
      <c r="AO537" s="34"/>
      <c r="AP537" s="19"/>
      <c r="AQ537" s="19"/>
      <c r="AR537" s="19"/>
      <c r="AS537" s="48"/>
      <c r="BN537" s="49"/>
      <c r="BO537" s="49"/>
      <c r="BP537" s="49"/>
      <c r="BQ537" s="50"/>
      <c r="BR537" s="50"/>
      <c r="BS537" s="50"/>
      <c r="BT537" s="50"/>
      <c r="BU537" s="50"/>
      <c r="BV537" s="50"/>
      <c r="BW537" s="50"/>
      <c r="BX537" s="51"/>
      <c r="BY537" s="50"/>
      <c r="BZ537" s="50"/>
      <c r="CA537" s="54"/>
      <c r="CB537" s="54"/>
      <c r="CC537" s="54"/>
      <c r="CD537" s="54"/>
      <c r="CE537" s="54"/>
      <c r="CF537" s="54"/>
      <c r="CG537" s="54"/>
      <c r="CH537" s="51"/>
      <c r="CI537" s="50"/>
      <c r="CJ537" s="50"/>
      <c r="CK537" s="49"/>
      <c r="CL537" s="49"/>
      <c r="CM537" s="49"/>
      <c r="CN537" s="66"/>
      <c r="CO537" s="66"/>
      <c r="CP537" s="66"/>
      <c r="CQ537" s="66"/>
      <c r="CR537" s="66"/>
      <c r="CS537" s="66"/>
      <c r="CT537" s="66"/>
      <c r="CU537" s="49"/>
      <c r="CV537" s="49"/>
      <c r="CW537" s="49"/>
      <c r="CX537" s="49"/>
      <c r="CY537" s="49"/>
      <c r="CZ537" s="49"/>
      <c r="DA537" s="49"/>
      <c r="DB537" s="49"/>
      <c r="DC537" s="56"/>
      <c r="DD537" s="57"/>
      <c r="DE537" s="57"/>
      <c r="DF537" s="57"/>
      <c r="DG537" s="57"/>
      <c r="DH537" s="57"/>
      <c r="DI537" s="57"/>
      <c r="DJ537" s="58"/>
      <c r="DK537" s="54"/>
      <c r="DL537" s="56"/>
      <c r="DM537" s="49"/>
      <c r="DN537" s="49"/>
      <c r="DO537" s="49"/>
      <c r="DP537" s="56"/>
      <c r="DQ537" s="56"/>
      <c r="DR537" s="49"/>
      <c r="DS537" s="49"/>
      <c r="DT537" s="49"/>
      <c r="DU537" s="49"/>
      <c r="DV537" s="49"/>
      <c r="DW537" s="49"/>
      <c r="DX537" s="49"/>
      <c r="DY537" s="49"/>
      <c r="DZ537" s="49"/>
      <c r="EA537" s="49"/>
      <c r="EB537" s="49"/>
      <c r="EC537" s="49"/>
      <c r="ED537" s="81"/>
      <c r="EE537" s="81"/>
      <c r="EF537" s="81"/>
      <c r="EG537" s="81"/>
      <c r="EH537" s="81"/>
      <c r="EI537" s="81"/>
      <c r="EJ537" s="81"/>
      <c r="EK537" s="81"/>
      <c r="EL537" s="81"/>
      <c r="EM537" s="81"/>
      <c r="EN537" s="81"/>
      <c r="EO537" s="81"/>
      <c r="EP537" s="81"/>
      <c r="EQ537" s="81"/>
      <c r="ER537" s="81"/>
      <c r="ES537" s="81"/>
      <c r="ET537" s="81"/>
      <c r="EU537" s="81"/>
      <c r="EV537" s="81"/>
      <c r="EW537" s="81"/>
      <c r="EX537" s="81"/>
      <c r="EY537" s="81"/>
      <c r="EZ537" s="81"/>
      <c r="FA537" s="81"/>
      <c r="FB537" s="81"/>
      <c r="FC537" s="81"/>
      <c r="FD537" s="81"/>
      <c r="FE537" s="81"/>
      <c r="FF537" s="81"/>
      <c r="FG537" s="81"/>
      <c r="FH537" s="81"/>
    </row>
    <row r="538" spans="19:164">
      <c r="S538" s="82"/>
      <c r="T538" s="83"/>
      <c r="U538" s="84"/>
      <c r="V538" s="83"/>
      <c r="W538" s="84"/>
      <c r="X538" s="83"/>
      <c r="Y538" s="84"/>
      <c r="Z538" s="85"/>
      <c r="AA538" s="85"/>
      <c r="AB538" s="85"/>
      <c r="AC538" s="8"/>
      <c r="AD538" s="18"/>
      <c r="AE538" s="18"/>
      <c r="AF538" s="18"/>
      <c r="AG538" s="18"/>
      <c r="AH538" s="18"/>
      <c r="AI538" s="18"/>
      <c r="AJ538" s="18"/>
      <c r="AK538" s="18"/>
      <c r="AL538" s="18"/>
      <c r="AM538" s="34"/>
      <c r="AN538" s="34"/>
      <c r="AO538" s="34"/>
      <c r="AP538" s="19"/>
      <c r="AQ538" s="19"/>
      <c r="AR538" s="19"/>
      <c r="AS538" s="48"/>
      <c r="BN538" s="49"/>
      <c r="BO538" s="49"/>
      <c r="BP538" s="49"/>
      <c r="BQ538" s="50"/>
      <c r="BR538" s="50"/>
      <c r="BS538" s="50"/>
      <c r="BT538" s="50"/>
      <c r="BU538" s="50"/>
      <c r="BV538" s="50"/>
      <c r="BW538" s="50"/>
      <c r="BX538" s="51"/>
      <c r="BY538" s="50"/>
      <c r="BZ538" s="50"/>
      <c r="CA538" s="54"/>
      <c r="CB538" s="54"/>
      <c r="CC538" s="54"/>
      <c r="CD538" s="54"/>
      <c r="CE538" s="54"/>
      <c r="CF538" s="54"/>
      <c r="CG538" s="54"/>
      <c r="CH538" s="51"/>
      <c r="CI538" s="50"/>
      <c r="CJ538" s="50"/>
      <c r="CK538" s="49"/>
      <c r="CL538" s="49"/>
      <c r="CM538" s="49"/>
      <c r="CN538" s="66"/>
      <c r="CO538" s="66"/>
      <c r="CP538" s="66"/>
      <c r="CQ538" s="66"/>
      <c r="CR538" s="66"/>
      <c r="CS538" s="66"/>
      <c r="CT538" s="66"/>
      <c r="CU538" s="49"/>
      <c r="CV538" s="49"/>
      <c r="CW538" s="49"/>
      <c r="CX538" s="49"/>
      <c r="CY538" s="49"/>
      <c r="CZ538" s="49"/>
      <c r="DA538" s="49"/>
      <c r="DB538" s="49"/>
      <c r="DC538" s="56"/>
      <c r="DD538" s="57"/>
      <c r="DE538" s="57"/>
      <c r="DF538" s="57"/>
      <c r="DG538" s="57"/>
      <c r="DH538" s="57"/>
      <c r="DI538" s="57"/>
      <c r="DJ538" s="58"/>
      <c r="DK538" s="54"/>
      <c r="DL538" s="56"/>
      <c r="DM538" s="49"/>
      <c r="DN538" s="49"/>
      <c r="DO538" s="49"/>
      <c r="DP538" s="56"/>
      <c r="DQ538" s="56"/>
      <c r="DR538" s="49"/>
      <c r="DS538" s="49"/>
      <c r="DT538" s="49"/>
      <c r="DU538" s="49"/>
      <c r="DV538" s="49"/>
      <c r="DW538" s="49"/>
      <c r="DX538" s="49"/>
      <c r="DY538" s="49"/>
      <c r="DZ538" s="49"/>
      <c r="EA538" s="49"/>
      <c r="EB538" s="49"/>
      <c r="EC538" s="49"/>
      <c r="ED538" s="81"/>
      <c r="EE538" s="81"/>
      <c r="EF538" s="81"/>
      <c r="EG538" s="81"/>
      <c r="EH538" s="81"/>
      <c r="EI538" s="81"/>
      <c r="EJ538" s="81"/>
      <c r="EK538" s="81"/>
      <c r="EL538" s="81"/>
      <c r="EM538" s="81"/>
      <c r="EN538" s="81"/>
      <c r="EO538" s="81"/>
      <c r="EP538" s="81"/>
      <c r="EQ538" s="81"/>
      <c r="ER538" s="81"/>
      <c r="ES538" s="81"/>
      <c r="ET538" s="81"/>
      <c r="EU538" s="81"/>
      <c r="EV538" s="81"/>
      <c r="EW538" s="81"/>
      <c r="EX538" s="81"/>
      <c r="EY538" s="81"/>
      <c r="EZ538" s="81"/>
      <c r="FA538" s="81"/>
      <c r="FB538" s="81"/>
      <c r="FC538" s="81"/>
      <c r="FD538" s="81"/>
      <c r="FE538" s="81"/>
      <c r="FF538" s="81"/>
      <c r="FG538" s="81"/>
      <c r="FH538" s="81"/>
    </row>
    <row r="539" spans="19:164">
      <c r="S539" s="82"/>
      <c r="T539" s="83"/>
      <c r="U539" s="84"/>
      <c r="V539" s="83"/>
      <c r="W539" s="84"/>
      <c r="X539" s="83"/>
      <c r="Y539" s="84"/>
      <c r="Z539" s="85"/>
      <c r="AA539" s="85"/>
      <c r="AB539" s="85"/>
      <c r="AC539" s="8"/>
      <c r="AD539" s="18"/>
      <c r="AE539" s="18"/>
      <c r="AF539" s="18"/>
      <c r="AG539" s="18"/>
      <c r="AH539" s="18"/>
      <c r="AI539" s="18"/>
      <c r="AJ539" s="18"/>
      <c r="AK539" s="18"/>
      <c r="AL539" s="18"/>
      <c r="AM539" s="34"/>
      <c r="AN539" s="34"/>
      <c r="AO539" s="34"/>
      <c r="AP539" s="19"/>
      <c r="AQ539" s="19"/>
      <c r="AR539" s="19"/>
      <c r="AS539" s="48"/>
      <c r="BN539" s="49"/>
      <c r="BO539" s="49"/>
      <c r="BP539" s="49"/>
      <c r="BQ539" s="50"/>
      <c r="BR539" s="50"/>
      <c r="BS539" s="50"/>
      <c r="BT539" s="50"/>
      <c r="BU539" s="50"/>
      <c r="BV539" s="50"/>
      <c r="BW539" s="50"/>
      <c r="BX539" s="51"/>
      <c r="BY539" s="50"/>
      <c r="BZ539" s="50"/>
      <c r="CA539" s="54"/>
      <c r="CB539" s="54"/>
      <c r="CC539" s="54"/>
      <c r="CD539" s="54"/>
      <c r="CE539" s="54"/>
      <c r="CF539" s="54"/>
      <c r="CG539" s="54"/>
      <c r="CH539" s="51"/>
      <c r="CI539" s="50"/>
      <c r="CJ539" s="50"/>
      <c r="CK539" s="49"/>
      <c r="CL539" s="49"/>
      <c r="CM539" s="49"/>
      <c r="CN539" s="66"/>
      <c r="CO539" s="66"/>
      <c r="CP539" s="66"/>
      <c r="CQ539" s="66"/>
      <c r="CR539" s="66"/>
      <c r="CS539" s="66"/>
      <c r="CT539" s="66"/>
      <c r="CU539" s="49"/>
      <c r="CV539" s="49"/>
      <c r="CW539" s="49"/>
      <c r="CX539" s="49"/>
      <c r="CY539" s="49"/>
      <c r="CZ539" s="49"/>
      <c r="DA539" s="49"/>
      <c r="DB539" s="49"/>
      <c r="DC539" s="56"/>
      <c r="DD539" s="57"/>
      <c r="DE539" s="57"/>
      <c r="DF539" s="57"/>
      <c r="DG539" s="57"/>
      <c r="DH539" s="57"/>
      <c r="DI539" s="57"/>
      <c r="DJ539" s="58"/>
      <c r="DK539" s="54"/>
      <c r="DL539" s="56"/>
      <c r="DM539" s="49"/>
      <c r="DN539" s="49"/>
      <c r="DO539" s="49"/>
      <c r="DP539" s="56"/>
      <c r="DQ539" s="56"/>
      <c r="DR539" s="49"/>
      <c r="DS539" s="49"/>
      <c r="DT539" s="49"/>
      <c r="DU539" s="49"/>
      <c r="DV539" s="49"/>
      <c r="DW539" s="49"/>
      <c r="DX539" s="49"/>
      <c r="DY539" s="49"/>
      <c r="DZ539" s="49"/>
      <c r="EA539" s="49"/>
      <c r="EB539" s="49"/>
      <c r="EC539" s="49"/>
      <c r="ED539" s="81"/>
      <c r="EE539" s="81"/>
      <c r="EF539" s="81"/>
      <c r="EG539" s="81"/>
      <c r="EH539" s="81"/>
      <c r="EI539" s="81"/>
      <c r="EJ539" s="81"/>
      <c r="EK539" s="81"/>
      <c r="EL539" s="81"/>
      <c r="EM539" s="81"/>
      <c r="EN539" s="81"/>
      <c r="EO539" s="81"/>
      <c r="EP539" s="81"/>
      <c r="EQ539" s="81"/>
      <c r="ER539" s="81"/>
      <c r="ES539" s="81"/>
      <c r="ET539" s="81"/>
      <c r="EU539" s="81"/>
      <c r="EV539" s="81"/>
      <c r="EW539" s="81"/>
      <c r="EX539" s="81"/>
      <c r="EY539" s="81"/>
      <c r="EZ539" s="81"/>
      <c r="FA539" s="81"/>
      <c r="FB539" s="81"/>
      <c r="FC539" s="81"/>
      <c r="FD539" s="81"/>
      <c r="FE539" s="81"/>
      <c r="FF539" s="81"/>
      <c r="FG539" s="81"/>
      <c r="FH539" s="81"/>
    </row>
    <row r="540" spans="19:164">
      <c r="S540" s="82"/>
      <c r="T540" s="83"/>
      <c r="U540" s="84"/>
      <c r="V540" s="83"/>
      <c r="W540" s="84"/>
      <c r="X540" s="83"/>
      <c r="Y540" s="84"/>
      <c r="Z540" s="85"/>
      <c r="AA540" s="85"/>
      <c r="AB540" s="85"/>
      <c r="AC540" s="8"/>
      <c r="AD540" s="18"/>
      <c r="AE540" s="18"/>
      <c r="AF540" s="18"/>
      <c r="AG540" s="18"/>
      <c r="AH540" s="18"/>
      <c r="AI540" s="18"/>
      <c r="AJ540" s="18"/>
      <c r="AK540" s="18"/>
      <c r="AL540" s="18"/>
      <c r="AM540" s="34"/>
      <c r="AN540" s="34"/>
      <c r="AO540" s="34"/>
      <c r="AP540" s="19"/>
      <c r="AQ540" s="19"/>
      <c r="AR540" s="19"/>
      <c r="AS540" s="48"/>
      <c r="BN540" s="49"/>
      <c r="BO540" s="49"/>
      <c r="BP540" s="49"/>
      <c r="BQ540" s="50"/>
      <c r="BR540" s="50"/>
      <c r="BS540" s="50"/>
      <c r="BT540" s="50"/>
      <c r="BU540" s="50"/>
      <c r="BV540" s="50"/>
      <c r="BW540" s="50"/>
      <c r="BX540" s="51"/>
      <c r="BY540" s="50"/>
      <c r="BZ540" s="50"/>
      <c r="CA540" s="54"/>
      <c r="CB540" s="54"/>
      <c r="CC540" s="54"/>
      <c r="CD540" s="54"/>
      <c r="CE540" s="54"/>
      <c r="CF540" s="54"/>
      <c r="CG540" s="54"/>
      <c r="CH540" s="51"/>
      <c r="CI540" s="50"/>
      <c r="CJ540" s="50"/>
      <c r="CK540" s="49"/>
      <c r="CL540" s="49"/>
      <c r="CM540" s="49"/>
      <c r="CN540" s="66"/>
      <c r="CO540" s="66"/>
      <c r="CP540" s="66"/>
      <c r="CQ540" s="66"/>
      <c r="CR540" s="66"/>
      <c r="CS540" s="66"/>
      <c r="CT540" s="66"/>
      <c r="CU540" s="49"/>
      <c r="CV540" s="49"/>
      <c r="CW540" s="49"/>
      <c r="CX540" s="49"/>
      <c r="CY540" s="49"/>
      <c r="CZ540" s="49"/>
      <c r="DA540" s="49"/>
      <c r="DB540" s="49"/>
      <c r="DC540" s="56"/>
      <c r="DD540" s="57"/>
      <c r="DE540" s="57"/>
      <c r="DF540" s="57"/>
      <c r="DG540" s="57"/>
      <c r="DH540" s="57"/>
      <c r="DI540" s="57"/>
      <c r="DJ540" s="58"/>
      <c r="DK540" s="54"/>
      <c r="DL540" s="56"/>
      <c r="DM540" s="49"/>
      <c r="DN540" s="49"/>
      <c r="DO540" s="49"/>
      <c r="DP540" s="56"/>
      <c r="DQ540" s="56"/>
      <c r="DR540" s="49"/>
      <c r="DS540" s="49"/>
      <c r="DT540" s="49"/>
      <c r="DU540" s="49"/>
      <c r="DV540" s="49"/>
      <c r="DW540" s="49"/>
      <c r="DX540" s="49"/>
      <c r="DY540" s="49"/>
      <c r="DZ540" s="49"/>
      <c r="EA540" s="49"/>
      <c r="EB540" s="49"/>
      <c r="EC540" s="49"/>
      <c r="ED540" s="81"/>
      <c r="EE540" s="81"/>
      <c r="EF540" s="81"/>
      <c r="EG540" s="81"/>
      <c r="EH540" s="81"/>
      <c r="EI540" s="81"/>
      <c r="EJ540" s="81"/>
      <c r="EK540" s="81"/>
      <c r="EL540" s="81"/>
      <c r="EM540" s="81"/>
      <c r="EN540" s="81"/>
      <c r="EO540" s="81"/>
      <c r="EP540" s="81"/>
      <c r="EQ540" s="81"/>
      <c r="ER540" s="81"/>
      <c r="ES540" s="81"/>
      <c r="ET540" s="81"/>
      <c r="EU540" s="81"/>
      <c r="EV540" s="81"/>
      <c r="EW540" s="81"/>
      <c r="EX540" s="81"/>
      <c r="EY540" s="81"/>
      <c r="EZ540" s="81"/>
      <c r="FA540" s="81"/>
      <c r="FB540" s="81"/>
      <c r="FC540" s="81"/>
      <c r="FD540" s="81"/>
      <c r="FE540" s="81"/>
      <c r="FF540" s="81"/>
      <c r="FG540" s="81"/>
      <c r="FH540" s="81"/>
    </row>
    <row r="541" spans="19:164">
      <c r="S541" s="82"/>
      <c r="T541" s="83"/>
      <c r="U541" s="84"/>
      <c r="V541" s="83"/>
      <c r="W541" s="84"/>
      <c r="X541" s="83"/>
      <c r="Y541" s="84"/>
      <c r="Z541" s="85"/>
      <c r="AA541" s="85"/>
      <c r="AB541" s="85"/>
      <c r="AC541" s="8"/>
      <c r="AD541" s="18"/>
      <c r="AE541" s="18"/>
      <c r="AF541" s="18"/>
      <c r="AG541" s="18"/>
      <c r="AH541" s="18"/>
      <c r="AI541" s="18"/>
      <c r="AJ541" s="18"/>
      <c r="AK541" s="18"/>
      <c r="AL541" s="18"/>
      <c r="AM541" s="34"/>
      <c r="AN541" s="34"/>
      <c r="AO541" s="34"/>
      <c r="AP541" s="19"/>
      <c r="AQ541" s="19"/>
      <c r="AR541" s="19"/>
      <c r="AS541" s="48"/>
      <c r="BN541" s="49"/>
      <c r="BO541" s="49"/>
      <c r="BP541" s="49"/>
      <c r="BQ541" s="50"/>
      <c r="BR541" s="50"/>
      <c r="BS541" s="50"/>
      <c r="BT541" s="50"/>
      <c r="BU541" s="50"/>
      <c r="BV541" s="50"/>
      <c r="BW541" s="50"/>
      <c r="BX541" s="51"/>
      <c r="BY541" s="50"/>
      <c r="BZ541" s="50"/>
      <c r="CA541" s="54"/>
      <c r="CB541" s="54"/>
      <c r="CC541" s="54"/>
      <c r="CD541" s="54"/>
      <c r="CE541" s="54"/>
      <c r="CF541" s="54"/>
      <c r="CG541" s="54"/>
      <c r="CH541" s="51"/>
      <c r="CI541" s="50"/>
      <c r="CJ541" s="50"/>
      <c r="CK541" s="49"/>
      <c r="CL541" s="49"/>
      <c r="CM541" s="49"/>
      <c r="CN541" s="66"/>
      <c r="CO541" s="66"/>
      <c r="CP541" s="66"/>
      <c r="CQ541" s="66"/>
      <c r="CR541" s="66"/>
      <c r="CS541" s="66"/>
      <c r="CT541" s="66"/>
      <c r="CU541" s="49"/>
      <c r="CV541" s="49"/>
      <c r="CW541" s="49"/>
      <c r="CX541" s="49"/>
      <c r="CY541" s="49"/>
      <c r="CZ541" s="49"/>
      <c r="DA541" s="49"/>
      <c r="DB541" s="49"/>
      <c r="DC541" s="56"/>
      <c r="DD541" s="57"/>
      <c r="DE541" s="57"/>
      <c r="DF541" s="57"/>
      <c r="DG541" s="57"/>
      <c r="DH541" s="57"/>
      <c r="DI541" s="57"/>
      <c r="DJ541" s="58"/>
      <c r="DK541" s="54"/>
      <c r="DL541" s="56"/>
      <c r="DM541" s="49"/>
      <c r="DN541" s="49"/>
      <c r="DO541" s="49"/>
      <c r="DP541" s="56"/>
      <c r="DQ541" s="56"/>
      <c r="DR541" s="49"/>
      <c r="DS541" s="49"/>
      <c r="DT541" s="49"/>
      <c r="DU541" s="49"/>
      <c r="DV541" s="49"/>
      <c r="DW541" s="49"/>
      <c r="DX541" s="49"/>
      <c r="DY541" s="49"/>
      <c r="DZ541" s="49"/>
      <c r="EA541" s="49"/>
      <c r="EB541" s="49"/>
      <c r="EC541" s="49"/>
      <c r="ED541" s="81"/>
      <c r="EE541" s="81"/>
      <c r="EF541" s="81"/>
      <c r="EG541" s="81"/>
      <c r="EH541" s="81"/>
      <c r="EI541" s="81"/>
      <c r="EJ541" s="81"/>
      <c r="EK541" s="81"/>
      <c r="EL541" s="81"/>
      <c r="EM541" s="81"/>
      <c r="EN541" s="81"/>
      <c r="EO541" s="81"/>
      <c r="EP541" s="81"/>
      <c r="EQ541" s="81"/>
      <c r="ER541" s="81"/>
      <c r="ES541" s="81"/>
      <c r="ET541" s="81"/>
      <c r="EU541" s="81"/>
      <c r="EV541" s="81"/>
      <c r="EW541" s="81"/>
      <c r="EX541" s="81"/>
      <c r="EY541" s="81"/>
      <c r="EZ541" s="81"/>
      <c r="FA541" s="81"/>
      <c r="FB541" s="81"/>
      <c r="FC541" s="81"/>
      <c r="FD541" s="81"/>
      <c r="FE541" s="81"/>
      <c r="FF541" s="81"/>
      <c r="FG541" s="81"/>
      <c r="FH541" s="81"/>
    </row>
    <row r="542" spans="19:164">
      <c r="S542" s="82"/>
      <c r="T542" s="83"/>
      <c r="U542" s="84"/>
      <c r="V542" s="83"/>
      <c r="W542" s="84"/>
      <c r="X542" s="83"/>
      <c r="Y542" s="84"/>
      <c r="Z542" s="85"/>
      <c r="AA542" s="85"/>
      <c r="AB542" s="85"/>
      <c r="AC542" s="8"/>
      <c r="AD542" s="18"/>
      <c r="AE542" s="18"/>
      <c r="AF542" s="18"/>
      <c r="AG542" s="18"/>
      <c r="AH542" s="18"/>
      <c r="AI542" s="18"/>
      <c r="AJ542" s="18"/>
      <c r="AK542" s="18"/>
      <c r="AL542" s="18"/>
      <c r="AM542" s="34"/>
      <c r="AN542" s="34"/>
      <c r="AO542" s="34"/>
      <c r="AP542" s="19"/>
      <c r="AQ542" s="19"/>
      <c r="AR542" s="19"/>
      <c r="AS542" s="48"/>
      <c r="BN542" s="49"/>
      <c r="BO542" s="49"/>
      <c r="BP542" s="49"/>
      <c r="BQ542" s="50"/>
      <c r="BR542" s="50"/>
      <c r="BS542" s="50"/>
      <c r="BT542" s="50"/>
      <c r="BU542" s="50"/>
      <c r="BV542" s="50"/>
      <c r="BW542" s="50"/>
      <c r="BX542" s="51"/>
      <c r="BY542" s="50"/>
      <c r="BZ542" s="50"/>
      <c r="CA542" s="54"/>
      <c r="CB542" s="54"/>
      <c r="CC542" s="54"/>
      <c r="CD542" s="54"/>
      <c r="CE542" s="54"/>
      <c r="CF542" s="54"/>
      <c r="CG542" s="54"/>
      <c r="CH542" s="51"/>
      <c r="CI542" s="50"/>
      <c r="CJ542" s="50"/>
      <c r="CK542" s="49"/>
      <c r="CL542" s="49"/>
      <c r="CM542" s="49"/>
      <c r="CN542" s="66"/>
      <c r="CO542" s="66"/>
      <c r="CP542" s="66"/>
      <c r="CQ542" s="66"/>
      <c r="CR542" s="66"/>
      <c r="CS542" s="66"/>
      <c r="CT542" s="66"/>
      <c r="CU542" s="49"/>
      <c r="CV542" s="49"/>
      <c r="CW542" s="49"/>
      <c r="CX542" s="49"/>
      <c r="CY542" s="49"/>
      <c r="CZ542" s="49"/>
      <c r="DA542" s="49"/>
      <c r="DB542" s="49"/>
      <c r="DC542" s="56"/>
      <c r="DD542" s="57"/>
      <c r="DE542" s="57"/>
      <c r="DF542" s="57"/>
      <c r="DG542" s="57"/>
      <c r="DH542" s="57"/>
      <c r="DI542" s="57"/>
      <c r="DJ542" s="58"/>
      <c r="DK542" s="54"/>
      <c r="DL542" s="56"/>
      <c r="DM542" s="49"/>
      <c r="DN542" s="49"/>
      <c r="DO542" s="49"/>
      <c r="DP542" s="56"/>
      <c r="DQ542" s="56"/>
      <c r="DR542" s="49"/>
      <c r="DS542" s="49"/>
      <c r="DT542" s="49"/>
      <c r="DU542" s="49"/>
      <c r="DV542" s="49"/>
      <c r="DW542" s="49"/>
      <c r="DX542" s="49"/>
      <c r="DY542" s="49"/>
      <c r="DZ542" s="49"/>
      <c r="EA542" s="49"/>
      <c r="EB542" s="49"/>
      <c r="EC542" s="49"/>
      <c r="ED542" s="81"/>
      <c r="EE542" s="81"/>
      <c r="EF542" s="81"/>
      <c r="EG542" s="81"/>
      <c r="EH542" s="81"/>
      <c r="EI542" s="81"/>
      <c r="EJ542" s="81"/>
      <c r="EK542" s="81"/>
      <c r="EL542" s="81"/>
      <c r="EM542" s="81"/>
      <c r="EN542" s="81"/>
      <c r="EO542" s="81"/>
      <c r="EP542" s="81"/>
      <c r="EQ542" s="81"/>
      <c r="ER542" s="81"/>
      <c r="ES542" s="81"/>
      <c r="ET542" s="81"/>
      <c r="EU542" s="81"/>
      <c r="EV542" s="81"/>
      <c r="EW542" s="81"/>
      <c r="EX542" s="81"/>
      <c r="EY542" s="81"/>
      <c r="EZ542" s="81"/>
      <c r="FA542" s="81"/>
      <c r="FB542" s="81"/>
      <c r="FC542" s="81"/>
      <c r="FD542" s="81"/>
      <c r="FE542" s="81"/>
      <c r="FF542" s="81"/>
      <c r="FG542" s="81"/>
      <c r="FH542" s="81"/>
    </row>
    <row r="543" spans="19:164">
      <c r="S543" s="82"/>
      <c r="T543" s="83"/>
      <c r="U543" s="84"/>
      <c r="V543" s="83"/>
      <c r="W543" s="84"/>
      <c r="X543" s="83"/>
      <c r="Y543" s="84"/>
      <c r="Z543" s="85"/>
      <c r="AA543" s="85"/>
      <c r="AB543" s="85"/>
      <c r="AC543" s="8"/>
      <c r="AD543" s="18"/>
      <c r="AE543" s="18"/>
      <c r="AF543" s="18"/>
      <c r="AG543" s="18"/>
      <c r="AH543" s="18"/>
      <c r="AI543" s="18"/>
      <c r="AJ543" s="18"/>
      <c r="AK543" s="18"/>
      <c r="AL543" s="18"/>
      <c r="AM543" s="34"/>
      <c r="AN543" s="34"/>
      <c r="AO543" s="34"/>
      <c r="AP543" s="19"/>
      <c r="AQ543" s="19"/>
      <c r="AR543" s="19"/>
      <c r="AS543" s="48"/>
      <c r="BN543" s="49"/>
      <c r="BO543" s="49"/>
      <c r="BP543" s="49"/>
      <c r="BQ543" s="50"/>
      <c r="BR543" s="50"/>
      <c r="BS543" s="50"/>
      <c r="BT543" s="50"/>
      <c r="BU543" s="50"/>
      <c r="BV543" s="50"/>
      <c r="BW543" s="50"/>
      <c r="BX543" s="51"/>
      <c r="BY543" s="50"/>
      <c r="BZ543" s="50"/>
      <c r="CA543" s="54"/>
      <c r="CB543" s="54"/>
      <c r="CC543" s="54"/>
      <c r="CD543" s="54"/>
      <c r="CE543" s="54"/>
      <c r="CF543" s="54"/>
      <c r="CG543" s="54"/>
      <c r="CH543" s="51"/>
      <c r="CI543" s="50"/>
      <c r="CJ543" s="50"/>
      <c r="CK543" s="49"/>
      <c r="CL543" s="49"/>
      <c r="CM543" s="49"/>
      <c r="CN543" s="66"/>
      <c r="CO543" s="66"/>
      <c r="CP543" s="66"/>
      <c r="CQ543" s="66"/>
      <c r="CR543" s="66"/>
      <c r="CS543" s="66"/>
      <c r="CT543" s="66"/>
      <c r="CU543" s="49"/>
      <c r="CV543" s="49"/>
      <c r="CW543" s="49"/>
      <c r="CX543" s="49"/>
      <c r="CY543" s="49"/>
      <c r="CZ543" s="49"/>
      <c r="DA543" s="49"/>
      <c r="DB543" s="49"/>
      <c r="DC543" s="56"/>
      <c r="DD543" s="57"/>
      <c r="DE543" s="57"/>
      <c r="DF543" s="57"/>
      <c r="DG543" s="57"/>
      <c r="DH543" s="57"/>
      <c r="DI543" s="57"/>
      <c r="DJ543" s="58"/>
      <c r="DK543" s="54"/>
      <c r="DL543" s="56"/>
      <c r="DM543" s="49"/>
      <c r="DN543" s="49"/>
      <c r="DO543" s="49"/>
      <c r="DP543" s="56"/>
      <c r="DQ543" s="56"/>
      <c r="DR543" s="49"/>
      <c r="DS543" s="49"/>
      <c r="DT543" s="49"/>
      <c r="DU543" s="49"/>
      <c r="DV543" s="49"/>
      <c r="DW543" s="49"/>
      <c r="DX543" s="49"/>
      <c r="DY543" s="49"/>
      <c r="DZ543" s="49"/>
      <c r="EA543" s="49"/>
      <c r="EB543" s="49"/>
      <c r="EC543" s="49"/>
      <c r="ED543" s="81"/>
      <c r="EE543" s="81"/>
      <c r="EF543" s="81"/>
      <c r="EG543" s="81"/>
      <c r="EH543" s="81"/>
      <c r="EI543" s="81"/>
      <c r="EJ543" s="81"/>
      <c r="EK543" s="81"/>
      <c r="EL543" s="81"/>
      <c r="EM543" s="81"/>
      <c r="EN543" s="81"/>
      <c r="EO543" s="81"/>
      <c r="EP543" s="81"/>
      <c r="EQ543" s="81"/>
      <c r="ER543" s="81"/>
      <c r="ES543" s="81"/>
      <c r="ET543" s="81"/>
      <c r="EU543" s="81"/>
      <c r="EV543" s="81"/>
      <c r="EW543" s="81"/>
      <c r="EX543" s="81"/>
      <c r="EY543" s="81"/>
      <c r="EZ543" s="81"/>
      <c r="FA543" s="81"/>
      <c r="FB543" s="81"/>
      <c r="FC543" s="81"/>
      <c r="FD543" s="81"/>
      <c r="FE543" s="81"/>
      <c r="FF543" s="81"/>
      <c r="FG543" s="81"/>
      <c r="FH543" s="81"/>
    </row>
    <row r="544" spans="19:164">
      <c r="S544" s="82"/>
      <c r="T544" s="83"/>
      <c r="U544" s="84"/>
      <c r="V544" s="83"/>
      <c r="W544" s="84"/>
      <c r="X544" s="83"/>
      <c r="Y544" s="84"/>
      <c r="Z544" s="85"/>
      <c r="AA544" s="85"/>
      <c r="AB544" s="85"/>
      <c r="AC544" s="8"/>
      <c r="AD544" s="18"/>
      <c r="AE544" s="18"/>
      <c r="AF544" s="18"/>
      <c r="AG544" s="18"/>
      <c r="AH544" s="18"/>
      <c r="AI544" s="18"/>
      <c r="AJ544" s="18"/>
      <c r="AK544" s="18"/>
      <c r="AL544" s="18"/>
      <c r="AM544" s="34"/>
      <c r="AN544" s="34"/>
      <c r="AO544" s="34"/>
      <c r="AP544" s="19"/>
      <c r="AQ544" s="19"/>
      <c r="AR544" s="19"/>
      <c r="AS544" s="48"/>
      <c r="BN544" s="49"/>
      <c r="BO544" s="49"/>
      <c r="BP544" s="49"/>
      <c r="BQ544" s="50"/>
      <c r="BR544" s="50"/>
      <c r="BS544" s="50"/>
      <c r="BT544" s="50"/>
      <c r="BU544" s="50"/>
      <c r="BV544" s="50"/>
      <c r="BW544" s="50"/>
      <c r="BX544" s="51"/>
      <c r="BY544" s="50"/>
      <c r="BZ544" s="50"/>
      <c r="CA544" s="54"/>
      <c r="CB544" s="54"/>
      <c r="CC544" s="54"/>
      <c r="CD544" s="54"/>
      <c r="CE544" s="54"/>
      <c r="CF544" s="54"/>
      <c r="CG544" s="54"/>
      <c r="CH544" s="51"/>
      <c r="CI544" s="50"/>
      <c r="CJ544" s="50"/>
      <c r="CK544" s="49"/>
      <c r="CL544" s="49"/>
      <c r="CM544" s="49"/>
      <c r="CN544" s="66"/>
      <c r="CO544" s="66"/>
      <c r="CP544" s="66"/>
      <c r="CQ544" s="66"/>
      <c r="CR544" s="66"/>
      <c r="CS544" s="66"/>
      <c r="CT544" s="66"/>
      <c r="CU544" s="49"/>
      <c r="CV544" s="49"/>
      <c r="CW544" s="49"/>
      <c r="CX544" s="49"/>
      <c r="CY544" s="49"/>
      <c r="CZ544" s="49"/>
      <c r="DA544" s="49"/>
      <c r="DB544" s="49"/>
      <c r="DC544" s="56"/>
      <c r="DD544" s="57"/>
      <c r="DE544" s="57"/>
      <c r="DF544" s="57"/>
      <c r="DG544" s="57"/>
      <c r="DH544" s="57"/>
      <c r="DI544" s="57"/>
      <c r="DJ544" s="58"/>
      <c r="DK544" s="54"/>
      <c r="DL544" s="56"/>
      <c r="DM544" s="49"/>
      <c r="DN544" s="49"/>
      <c r="DO544" s="49"/>
      <c r="DP544" s="56"/>
      <c r="DQ544" s="56"/>
      <c r="DR544" s="49"/>
      <c r="DS544" s="49"/>
      <c r="DT544" s="49"/>
      <c r="DU544" s="49"/>
      <c r="DV544" s="49"/>
      <c r="DW544" s="49"/>
      <c r="DX544" s="49"/>
      <c r="DY544" s="49"/>
      <c r="DZ544" s="49"/>
      <c r="EA544" s="49"/>
      <c r="EB544" s="49"/>
      <c r="EC544" s="49"/>
      <c r="ED544" s="81"/>
      <c r="EE544" s="81"/>
      <c r="EF544" s="81"/>
      <c r="EG544" s="81"/>
      <c r="EH544" s="81"/>
      <c r="EI544" s="81"/>
      <c r="EJ544" s="81"/>
      <c r="EK544" s="81"/>
      <c r="EL544" s="81"/>
      <c r="EM544" s="81"/>
      <c r="EN544" s="81"/>
      <c r="EO544" s="81"/>
      <c r="EP544" s="81"/>
      <c r="EQ544" s="81"/>
      <c r="ER544" s="81"/>
      <c r="ES544" s="81"/>
      <c r="ET544" s="81"/>
      <c r="EU544" s="81"/>
      <c r="EV544" s="81"/>
      <c r="EW544" s="81"/>
      <c r="EX544" s="81"/>
      <c r="EY544" s="81"/>
      <c r="EZ544" s="81"/>
      <c r="FA544" s="81"/>
      <c r="FB544" s="81"/>
      <c r="FC544" s="81"/>
      <c r="FD544" s="81"/>
      <c r="FE544" s="81"/>
      <c r="FF544" s="81"/>
      <c r="FG544" s="81"/>
      <c r="FH544" s="81"/>
    </row>
    <row r="545" spans="19:164">
      <c r="S545" s="82"/>
      <c r="T545" s="83"/>
      <c r="U545" s="84"/>
      <c r="V545" s="83"/>
      <c r="W545" s="84"/>
      <c r="X545" s="83"/>
      <c r="Y545" s="84"/>
      <c r="Z545" s="85"/>
      <c r="AA545" s="85"/>
      <c r="AB545" s="85"/>
      <c r="AC545" s="8"/>
      <c r="AD545" s="18"/>
      <c r="AE545" s="18"/>
      <c r="AF545" s="18"/>
      <c r="AG545" s="18"/>
      <c r="AH545" s="18"/>
      <c r="AI545" s="18"/>
      <c r="AJ545" s="18"/>
      <c r="AK545" s="18"/>
      <c r="AL545" s="18"/>
      <c r="AM545" s="34"/>
      <c r="AN545" s="34"/>
      <c r="AO545" s="34"/>
      <c r="AP545" s="19"/>
      <c r="AQ545" s="19"/>
      <c r="AR545" s="19"/>
      <c r="AS545" s="48"/>
      <c r="BN545" s="49"/>
      <c r="BO545" s="49"/>
      <c r="BP545" s="49"/>
      <c r="BQ545" s="50"/>
      <c r="BR545" s="50"/>
      <c r="BS545" s="50"/>
      <c r="BT545" s="50"/>
      <c r="BU545" s="50"/>
      <c r="BV545" s="50"/>
      <c r="BW545" s="50"/>
      <c r="BX545" s="51"/>
      <c r="BY545" s="50"/>
      <c r="BZ545" s="50"/>
      <c r="CA545" s="54"/>
      <c r="CB545" s="54"/>
      <c r="CC545" s="54"/>
      <c r="CD545" s="54"/>
      <c r="CE545" s="54"/>
      <c r="CF545" s="54"/>
      <c r="CG545" s="54"/>
      <c r="CH545" s="51"/>
      <c r="CI545" s="50"/>
      <c r="CJ545" s="50"/>
      <c r="CK545" s="49"/>
      <c r="CL545" s="49"/>
      <c r="CM545" s="49"/>
      <c r="CN545" s="66"/>
      <c r="CO545" s="66"/>
      <c r="CP545" s="66"/>
      <c r="CQ545" s="66"/>
      <c r="CR545" s="66"/>
      <c r="CS545" s="66"/>
      <c r="CT545" s="66"/>
      <c r="CU545" s="49"/>
      <c r="CV545" s="49"/>
      <c r="CW545" s="49"/>
      <c r="CX545" s="49"/>
      <c r="CY545" s="49"/>
      <c r="CZ545" s="49"/>
      <c r="DA545" s="49"/>
      <c r="DB545" s="49"/>
      <c r="DC545" s="56"/>
      <c r="DD545" s="57"/>
      <c r="DE545" s="57"/>
      <c r="DF545" s="57"/>
      <c r="DG545" s="57"/>
      <c r="DH545" s="57"/>
      <c r="DI545" s="57"/>
      <c r="DJ545" s="58"/>
      <c r="DK545" s="54"/>
      <c r="DL545" s="56"/>
      <c r="DM545" s="49"/>
      <c r="DN545" s="49"/>
      <c r="DO545" s="49"/>
      <c r="DP545" s="56"/>
      <c r="DQ545" s="56"/>
      <c r="DR545" s="49"/>
      <c r="DS545" s="49"/>
      <c r="DT545" s="49"/>
      <c r="DU545" s="49"/>
      <c r="DV545" s="49"/>
      <c r="DW545" s="49"/>
      <c r="DX545" s="49"/>
      <c r="DY545" s="49"/>
      <c r="DZ545" s="49"/>
      <c r="EA545" s="49"/>
      <c r="EB545" s="49"/>
      <c r="EC545" s="49"/>
      <c r="ED545" s="81"/>
      <c r="EE545" s="81"/>
      <c r="EF545" s="81"/>
      <c r="EG545" s="81"/>
      <c r="EH545" s="81"/>
      <c r="EI545" s="81"/>
      <c r="EJ545" s="81"/>
      <c r="EK545" s="81"/>
      <c r="EL545" s="81"/>
      <c r="EM545" s="81"/>
      <c r="EN545" s="81"/>
      <c r="EO545" s="81"/>
      <c r="EP545" s="81"/>
      <c r="EQ545" s="81"/>
      <c r="ER545" s="81"/>
      <c r="ES545" s="81"/>
      <c r="ET545" s="81"/>
      <c r="EU545" s="81"/>
      <c r="EV545" s="81"/>
      <c r="EW545" s="81"/>
      <c r="EX545" s="81"/>
      <c r="EY545" s="81"/>
      <c r="EZ545" s="81"/>
      <c r="FA545" s="81"/>
      <c r="FB545" s="81"/>
      <c r="FC545" s="81"/>
      <c r="FD545" s="81"/>
      <c r="FE545" s="81"/>
      <c r="FF545" s="81"/>
      <c r="FG545" s="81"/>
      <c r="FH545" s="81"/>
    </row>
    <row r="546" spans="19:164">
      <c r="S546" s="82"/>
      <c r="T546" s="83"/>
      <c r="U546" s="84"/>
      <c r="V546" s="83"/>
      <c r="W546" s="84"/>
      <c r="X546" s="83"/>
      <c r="Y546" s="84"/>
      <c r="Z546" s="85"/>
      <c r="AA546" s="85"/>
      <c r="AB546" s="85"/>
      <c r="AC546" s="8"/>
      <c r="AD546" s="18"/>
      <c r="AE546" s="18"/>
      <c r="AF546" s="18"/>
      <c r="AG546" s="18"/>
      <c r="AH546" s="18"/>
      <c r="AI546" s="18"/>
      <c r="AJ546" s="18"/>
      <c r="AK546" s="18"/>
      <c r="AL546" s="18"/>
      <c r="AM546" s="34"/>
      <c r="AN546" s="34"/>
      <c r="AO546" s="34"/>
      <c r="AP546" s="19"/>
      <c r="AQ546" s="19"/>
      <c r="AR546" s="19"/>
      <c r="AS546" s="48"/>
      <c r="BN546" s="49"/>
      <c r="BO546" s="49"/>
      <c r="BP546" s="49"/>
      <c r="BQ546" s="50"/>
      <c r="BR546" s="50"/>
      <c r="BS546" s="50"/>
      <c r="BT546" s="50"/>
      <c r="BU546" s="50"/>
      <c r="BV546" s="50"/>
      <c r="BW546" s="50"/>
      <c r="BX546" s="51"/>
      <c r="BY546" s="50"/>
      <c r="BZ546" s="50"/>
      <c r="CA546" s="54"/>
      <c r="CB546" s="54"/>
      <c r="CC546" s="54"/>
      <c r="CD546" s="54"/>
      <c r="CE546" s="54"/>
      <c r="CF546" s="54"/>
      <c r="CG546" s="54"/>
      <c r="CH546" s="51"/>
      <c r="CI546" s="50"/>
      <c r="CJ546" s="50"/>
      <c r="CK546" s="49"/>
      <c r="CL546" s="49"/>
      <c r="CM546" s="49"/>
      <c r="CN546" s="66"/>
      <c r="CO546" s="66"/>
      <c r="CP546" s="66"/>
      <c r="CQ546" s="66"/>
      <c r="CR546" s="66"/>
      <c r="CS546" s="66"/>
      <c r="CT546" s="66"/>
      <c r="CU546" s="49"/>
      <c r="CV546" s="49"/>
      <c r="CW546" s="49"/>
      <c r="CX546" s="49"/>
      <c r="CY546" s="49"/>
      <c r="CZ546" s="49"/>
      <c r="DA546" s="49"/>
      <c r="DB546" s="49"/>
      <c r="DC546" s="56"/>
      <c r="DD546" s="57"/>
      <c r="DE546" s="57"/>
      <c r="DF546" s="57"/>
      <c r="DG546" s="57"/>
      <c r="DH546" s="57"/>
      <c r="DI546" s="57"/>
      <c r="DJ546" s="58"/>
      <c r="DK546" s="54"/>
      <c r="DL546" s="56"/>
      <c r="DM546" s="49"/>
      <c r="DN546" s="49"/>
      <c r="DO546" s="49"/>
      <c r="DP546" s="56"/>
      <c r="DQ546" s="56"/>
      <c r="DR546" s="49"/>
      <c r="DS546" s="49"/>
      <c r="DT546" s="49"/>
      <c r="DU546" s="49"/>
      <c r="DV546" s="49"/>
      <c r="DW546" s="49"/>
      <c r="DX546" s="49"/>
      <c r="DY546" s="49"/>
      <c r="DZ546" s="49"/>
      <c r="EA546" s="49"/>
      <c r="EB546" s="49"/>
      <c r="EC546" s="49"/>
      <c r="ED546" s="81"/>
      <c r="EE546" s="81"/>
      <c r="EF546" s="81"/>
      <c r="EG546" s="81"/>
      <c r="EH546" s="81"/>
      <c r="EI546" s="81"/>
      <c r="EJ546" s="81"/>
      <c r="EK546" s="81"/>
      <c r="EL546" s="81"/>
      <c r="EM546" s="81"/>
      <c r="EN546" s="81"/>
      <c r="EO546" s="81"/>
      <c r="EP546" s="81"/>
      <c r="EQ546" s="81"/>
      <c r="ER546" s="81"/>
      <c r="ES546" s="81"/>
      <c r="ET546" s="81"/>
      <c r="EU546" s="81"/>
      <c r="EV546" s="81"/>
      <c r="EW546" s="81"/>
      <c r="EX546" s="81"/>
      <c r="EY546" s="81"/>
      <c r="EZ546" s="81"/>
      <c r="FA546" s="81"/>
      <c r="FB546" s="81"/>
      <c r="FC546" s="81"/>
      <c r="FD546" s="81"/>
      <c r="FE546" s="81"/>
      <c r="FF546" s="81"/>
      <c r="FG546" s="81"/>
      <c r="FH546" s="81"/>
    </row>
    <row r="547" spans="19:164">
      <c r="S547" s="82"/>
      <c r="T547" s="83"/>
      <c r="U547" s="84"/>
      <c r="V547" s="83"/>
      <c r="W547" s="84"/>
      <c r="X547" s="83"/>
      <c r="Y547" s="84"/>
      <c r="Z547" s="85"/>
      <c r="AA547" s="85"/>
      <c r="AB547" s="85"/>
      <c r="AC547" s="8"/>
      <c r="AD547" s="18"/>
      <c r="AE547" s="18"/>
      <c r="AF547" s="18"/>
      <c r="AG547" s="18"/>
      <c r="AH547" s="18"/>
      <c r="AI547" s="18"/>
      <c r="AJ547" s="18"/>
      <c r="AK547" s="18"/>
      <c r="AL547" s="18"/>
      <c r="AM547" s="34"/>
      <c r="AN547" s="34"/>
      <c r="AO547" s="34"/>
      <c r="AP547" s="19"/>
      <c r="AQ547" s="19"/>
      <c r="AR547" s="19"/>
      <c r="AS547" s="48"/>
      <c r="BN547" s="49"/>
      <c r="BO547" s="49"/>
      <c r="BP547" s="49"/>
      <c r="BQ547" s="50"/>
      <c r="BR547" s="50"/>
      <c r="BS547" s="50"/>
      <c r="BT547" s="50"/>
      <c r="BU547" s="50"/>
      <c r="BV547" s="50"/>
      <c r="BW547" s="50"/>
      <c r="BX547" s="51"/>
      <c r="BY547" s="50"/>
      <c r="BZ547" s="50"/>
      <c r="CA547" s="54"/>
      <c r="CB547" s="54"/>
      <c r="CC547" s="54"/>
      <c r="CD547" s="54"/>
      <c r="CE547" s="54"/>
      <c r="CF547" s="54"/>
      <c r="CG547" s="54"/>
      <c r="CH547" s="51"/>
      <c r="CI547" s="50"/>
      <c r="CJ547" s="50"/>
      <c r="CK547" s="49"/>
      <c r="CL547" s="49"/>
      <c r="CM547" s="49"/>
      <c r="CN547" s="66"/>
      <c r="CO547" s="66"/>
      <c r="CP547" s="66"/>
      <c r="CQ547" s="66"/>
      <c r="CR547" s="66"/>
      <c r="CS547" s="66"/>
      <c r="CT547" s="66"/>
      <c r="CU547" s="49"/>
      <c r="CV547" s="49"/>
      <c r="CW547" s="49"/>
      <c r="CX547" s="49"/>
      <c r="CY547" s="49"/>
      <c r="CZ547" s="49"/>
      <c r="DA547" s="49"/>
      <c r="DB547" s="49"/>
      <c r="DC547" s="56"/>
      <c r="DD547" s="57"/>
      <c r="DE547" s="57"/>
      <c r="DF547" s="57"/>
      <c r="DG547" s="57"/>
      <c r="DH547" s="57"/>
      <c r="DI547" s="57"/>
      <c r="DJ547" s="58"/>
      <c r="DK547" s="54"/>
      <c r="DL547" s="56"/>
      <c r="DM547" s="49"/>
      <c r="DN547" s="49"/>
      <c r="DO547" s="49"/>
      <c r="DP547" s="56"/>
      <c r="DQ547" s="56"/>
      <c r="DR547" s="49"/>
      <c r="DS547" s="49"/>
      <c r="DT547" s="49"/>
      <c r="DU547" s="49"/>
      <c r="DV547" s="49"/>
      <c r="DW547" s="49"/>
      <c r="DX547" s="49"/>
      <c r="DY547" s="49"/>
      <c r="DZ547" s="49"/>
      <c r="EA547" s="49"/>
      <c r="EB547" s="49"/>
      <c r="EC547" s="49"/>
      <c r="ED547" s="81"/>
      <c r="EE547" s="81"/>
      <c r="EF547" s="81"/>
      <c r="EG547" s="81"/>
      <c r="EH547" s="81"/>
      <c r="EI547" s="81"/>
      <c r="EJ547" s="81"/>
      <c r="EK547" s="81"/>
      <c r="EL547" s="81"/>
      <c r="EM547" s="81"/>
      <c r="EN547" s="81"/>
      <c r="EO547" s="81"/>
      <c r="EP547" s="81"/>
      <c r="EQ547" s="81"/>
      <c r="ER547" s="81"/>
      <c r="ES547" s="81"/>
      <c r="ET547" s="81"/>
      <c r="EU547" s="81"/>
      <c r="EV547" s="81"/>
      <c r="EW547" s="81"/>
      <c r="EX547" s="81"/>
      <c r="EY547" s="81"/>
      <c r="EZ547" s="81"/>
      <c r="FA547" s="81"/>
      <c r="FB547" s="81"/>
      <c r="FC547" s="81"/>
      <c r="FD547" s="81"/>
      <c r="FE547" s="81"/>
      <c r="FF547" s="81"/>
      <c r="FG547" s="81"/>
      <c r="FH547" s="81"/>
    </row>
    <row r="548" spans="19:164">
      <c r="S548" s="82"/>
      <c r="T548" s="83"/>
      <c r="U548" s="84"/>
      <c r="V548" s="83"/>
      <c r="W548" s="84"/>
      <c r="X548" s="83"/>
      <c r="Y548" s="84"/>
      <c r="Z548" s="85"/>
      <c r="AA548" s="85"/>
      <c r="AB548" s="85"/>
      <c r="AC548" s="8"/>
      <c r="AD548" s="18"/>
      <c r="AE548" s="18"/>
      <c r="AF548" s="18"/>
      <c r="AG548" s="18"/>
      <c r="AH548" s="18"/>
      <c r="AI548" s="18"/>
      <c r="AJ548" s="18"/>
      <c r="AK548" s="18"/>
      <c r="AL548" s="18"/>
      <c r="AM548" s="34"/>
      <c r="AN548" s="34"/>
      <c r="AO548" s="34"/>
      <c r="AP548" s="19"/>
      <c r="AQ548" s="19"/>
      <c r="AR548" s="19"/>
      <c r="AS548" s="48"/>
      <c r="BN548" s="49"/>
      <c r="BO548" s="49"/>
      <c r="BP548" s="49"/>
      <c r="BQ548" s="50"/>
      <c r="BR548" s="50"/>
      <c r="BS548" s="50"/>
      <c r="BT548" s="50"/>
      <c r="BU548" s="50"/>
      <c r="BV548" s="50"/>
      <c r="BW548" s="50"/>
      <c r="BX548" s="51"/>
      <c r="BY548" s="50"/>
      <c r="BZ548" s="50"/>
      <c r="CA548" s="54"/>
      <c r="CB548" s="54"/>
      <c r="CC548" s="54"/>
      <c r="CD548" s="54"/>
      <c r="CE548" s="54"/>
      <c r="CF548" s="54"/>
      <c r="CG548" s="54"/>
      <c r="CH548" s="51"/>
      <c r="CI548" s="50"/>
      <c r="CJ548" s="50"/>
      <c r="CK548" s="49"/>
      <c r="CL548" s="49"/>
      <c r="CM548" s="49"/>
      <c r="CN548" s="66"/>
      <c r="CO548" s="66"/>
      <c r="CP548" s="66"/>
      <c r="CQ548" s="66"/>
      <c r="CR548" s="66"/>
      <c r="CS548" s="66"/>
      <c r="CT548" s="66"/>
      <c r="CU548" s="49"/>
      <c r="CV548" s="49"/>
      <c r="CW548" s="49"/>
      <c r="CX548" s="49"/>
      <c r="CY548" s="49"/>
      <c r="CZ548" s="49"/>
      <c r="DA548" s="49"/>
      <c r="DB548" s="49"/>
      <c r="DC548" s="56"/>
      <c r="DD548" s="57"/>
      <c r="DE548" s="57"/>
      <c r="DF548" s="57"/>
      <c r="DG548" s="57"/>
      <c r="DH548" s="57"/>
      <c r="DI548" s="57"/>
      <c r="DJ548" s="58"/>
      <c r="DK548" s="54"/>
      <c r="DL548" s="56"/>
      <c r="DM548" s="49"/>
      <c r="DN548" s="49"/>
      <c r="DO548" s="49"/>
      <c r="DP548" s="56"/>
      <c r="DQ548" s="56"/>
      <c r="DR548" s="49"/>
      <c r="DS548" s="49"/>
      <c r="DT548" s="49"/>
      <c r="DU548" s="49"/>
      <c r="DV548" s="49"/>
      <c r="DW548" s="49"/>
      <c r="DX548" s="49"/>
      <c r="DY548" s="49"/>
      <c r="DZ548" s="49"/>
      <c r="EA548" s="49"/>
      <c r="EB548" s="49"/>
      <c r="EC548" s="49"/>
      <c r="ED548" s="81"/>
      <c r="EE548" s="81"/>
      <c r="EF548" s="81"/>
      <c r="EG548" s="81"/>
      <c r="EH548" s="81"/>
      <c r="EI548" s="81"/>
      <c r="EJ548" s="81"/>
      <c r="EK548" s="81"/>
      <c r="EL548" s="81"/>
      <c r="EM548" s="81"/>
      <c r="EN548" s="81"/>
      <c r="EO548" s="81"/>
      <c r="EP548" s="81"/>
      <c r="EQ548" s="81"/>
      <c r="ER548" s="81"/>
      <c r="ES548" s="81"/>
      <c r="ET548" s="81"/>
      <c r="EU548" s="81"/>
      <c r="EV548" s="81"/>
      <c r="EW548" s="81"/>
      <c r="EX548" s="81"/>
      <c r="EY548" s="81"/>
      <c r="EZ548" s="81"/>
      <c r="FA548" s="81"/>
      <c r="FB548" s="81"/>
      <c r="FC548" s="81"/>
      <c r="FD548" s="81"/>
      <c r="FE548" s="81"/>
      <c r="FF548" s="81"/>
      <c r="FG548" s="81"/>
      <c r="FH548" s="81"/>
    </row>
    <row r="549" spans="19:164">
      <c r="S549" s="82"/>
      <c r="T549" s="83"/>
      <c r="U549" s="84"/>
      <c r="V549" s="83"/>
      <c r="W549" s="84"/>
      <c r="X549" s="83"/>
      <c r="Y549" s="84"/>
      <c r="Z549" s="85"/>
      <c r="AA549" s="85"/>
      <c r="AB549" s="85"/>
      <c r="AC549" s="8"/>
      <c r="AD549" s="18"/>
      <c r="AE549" s="18"/>
      <c r="AF549" s="18"/>
      <c r="AG549" s="18"/>
      <c r="AH549" s="18"/>
      <c r="AI549" s="18"/>
      <c r="AJ549" s="18"/>
      <c r="AK549" s="18"/>
      <c r="AL549" s="18"/>
      <c r="AM549" s="34"/>
      <c r="AN549" s="34"/>
      <c r="AO549" s="34"/>
      <c r="AP549" s="19"/>
      <c r="AQ549" s="19"/>
      <c r="AR549" s="19"/>
      <c r="AS549" s="48"/>
      <c r="BN549" s="49"/>
      <c r="BO549" s="49"/>
      <c r="BP549" s="49"/>
      <c r="BQ549" s="50"/>
      <c r="BR549" s="50"/>
      <c r="BS549" s="50"/>
      <c r="BT549" s="50"/>
      <c r="BU549" s="50"/>
      <c r="BV549" s="50"/>
      <c r="BW549" s="50"/>
      <c r="BX549" s="51"/>
      <c r="BY549" s="50"/>
      <c r="BZ549" s="50"/>
      <c r="CA549" s="54"/>
      <c r="CB549" s="54"/>
      <c r="CC549" s="54"/>
      <c r="CD549" s="54"/>
      <c r="CE549" s="54"/>
      <c r="CF549" s="54"/>
      <c r="CG549" s="54"/>
      <c r="CH549" s="51"/>
      <c r="CI549" s="50"/>
      <c r="CJ549" s="50"/>
      <c r="CK549" s="49"/>
      <c r="CL549" s="49"/>
      <c r="CM549" s="49"/>
      <c r="CN549" s="66"/>
      <c r="CO549" s="66"/>
      <c r="CP549" s="66"/>
      <c r="CQ549" s="66"/>
      <c r="CR549" s="66"/>
      <c r="CS549" s="66"/>
      <c r="CT549" s="66"/>
      <c r="CU549" s="49"/>
      <c r="CV549" s="49"/>
      <c r="CW549" s="49"/>
      <c r="CX549" s="49"/>
      <c r="CY549" s="49"/>
      <c r="CZ549" s="49"/>
      <c r="DA549" s="49"/>
      <c r="DB549" s="49"/>
      <c r="DC549" s="56"/>
      <c r="DD549" s="57"/>
      <c r="DE549" s="57"/>
      <c r="DF549" s="57"/>
      <c r="DG549" s="57"/>
      <c r="DH549" s="57"/>
      <c r="DI549" s="57"/>
      <c r="DJ549" s="58"/>
      <c r="DK549" s="54"/>
      <c r="DL549" s="56"/>
      <c r="DM549" s="49"/>
      <c r="DN549" s="49"/>
      <c r="DO549" s="49"/>
      <c r="DP549" s="56"/>
      <c r="DQ549" s="56"/>
      <c r="DR549" s="49"/>
      <c r="DS549" s="49"/>
      <c r="DT549" s="49"/>
      <c r="DU549" s="49"/>
      <c r="DV549" s="49"/>
      <c r="DW549" s="49"/>
      <c r="DX549" s="49"/>
      <c r="DY549" s="49"/>
      <c r="DZ549" s="49"/>
      <c r="EA549" s="49"/>
      <c r="EB549" s="49"/>
      <c r="EC549" s="49"/>
      <c r="ED549" s="81"/>
      <c r="EE549" s="81"/>
      <c r="EF549" s="81"/>
      <c r="EG549" s="81"/>
      <c r="EH549" s="81"/>
      <c r="EI549" s="81"/>
      <c r="EJ549" s="81"/>
      <c r="EK549" s="81"/>
      <c r="EL549" s="81"/>
      <c r="EM549" s="81"/>
      <c r="EN549" s="81"/>
      <c r="EO549" s="81"/>
      <c r="EP549" s="81"/>
      <c r="EQ549" s="81"/>
      <c r="ER549" s="81"/>
      <c r="ES549" s="81"/>
      <c r="ET549" s="81"/>
      <c r="EU549" s="81"/>
      <c r="EV549" s="81"/>
      <c r="EW549" s="81"/>
      <c r="EX549" s="81"/>
      <c r="EY549" s="81"/>
      <c r="EZ549" s="81"/>
      <c r="FA549" s="81"/>
      <c r="FB549" s="81"/>
      <c r="FC549" s="81"/>
      <c r="FD549" s="81"/>
      <c r="FE549" s="81"/>
      <c r="FF549" s="81"/>
      <c r="FG549" s="81"/>
      <c r="FH549" s="81"/>
    </row>
    <row r="550" spans="19:164">
      <c r="S550" s="82"/>
      <c r="T550" s="83"/>
      <c r="U550" s="84"/>
      <c r="V550" s="83"/>
      <c r="W550" s="84"/>
      <c r="X550" s="83"/>
      <c r="Y550" s="84"/>
      <c r="Z550" s="85"/>
      <c r="AA550" s="85"/>
      <c r="AB550" s="85"/>
      <c r="AC550" s="8"/>
      <c r="AD550" s="18"/>
      <c r="AE550" s="18"/>
      <c r="AF550" s="18"/>
      <c r="AG550" s="18"/>
      <c r="AH550" s="18"/>
      <c r="AI550" s="18"/>
      <c r="AJ550" s="18"/>
      <c r="AK550" s="18"/>
      <c r="AL550" s="18"/>
      <c r="AM550" s="34"/>
      <c r="AN550" s="34"/>
      <c r="AO550" s="34"/>
      <c r="AP550" s="19"/>
      <c r="AQ550" s="19"/>
      <c r="AR550" s="19"/>
      <c r="AS550" s="48"/>
      <c r="BN550" s="49"/>
      <c r="BO550" s="49"/>
      <c r="BP550" s="49"/>
      <c r="BQ550" s="50"/>
      <c r="BR550" s="50"/>
      <c r="BS550" s="50"/>
      <c r="BT550" s="50"/>
      <c r="BU550" s="50"/>
      <c r="BV550" s="50"/>
      <c r="BW550" s="50"/>
      <c r="BX550" s="51"/>
      <c r="BY550" s="50"/>
      <c r="BZ550" s="50"/>
      <c r="CA550" s="54"/>
      <c r="CB550" s="54"/>
      <c r="CC550" s="54"/>
      <c r="CD550" s="54"/>
      <c r="CE550" s="54"/>
      <c r="CF550" s="54"/>
      <c r="CG550" s="54"/>
      <c r="CH550" s="51"/>
      <c r="CI550" s="50"/>
      <c r="CJ550" s="50"/>
      <c r="CK550" s="49"/>
      <c r="CL550" s="49"/>
      <c r="CM550" s="49"/>
      <c r="CN550" s="66"/>
      <c r="CO550" s="66"/>
      <c r="CP550" s="66"/>
      <c r="CQ550" s="66"/>
      <c r="CR550" s="66"/>
      <c r="CS550" s="66"/>
      <c r="CT550" s="66"/>
      <c r="CU550" s="49"/>
      <c r="CV550" s="49"/>
      <c r="CW550" s="49"/>
      <c r="CX550" s="49"/>
      <c r="CY550" s="49"/>
      <c r="CZ550" s="49"/>
      <c r="DA550" s="49"/>
      <c r="DB550" s="49"/>
      <c r="DC550" s="56"/>
      <c r="DD550" s="57"/>
      <c r="DE550" s="57"/>
      <c r="DF550" s="57"/>
      <c r="DG550" s="57"/>
      <c r="DH550" s="57"/>
      <c r="DI550" s="57"/>
      <c r="DJ550" s="58"/>
      <c r="DK550" s="54"/>
      <c r="DL550" s="56"/>
      <c r="DM550" s="49"/>
      <c r="DN550" s="49"/>
      <c r="DO550" s="49"/>
      <c r="DP550" s="56"/>
      <c r="DQ550" s="56"/>
      <c r="DR550" s="49"/>
      <c r="DS550" s="49"/>
      <c r="DT550" s="49"/>
      <c r="DU550" s="49"/>
      <c r="DV550" s="49"/>
      <c r="DW550" s="49"/>
      <c r="DX550" s="49"/>
      <c r="DY550" s="49"/>
      <c r="DZ550" s="49"/>
      <c r="EA550" s="49"/>
      <c r="EB550" s="49"/>
      <c r="EC550" s="49"/>
      <c r="ED550" s="81"/>
      <c r="EE550" s="81"/>
      <c r="EF550" s="81"/>
      <c r="EG550" s="81"/>
      <c r="EH550" s="81"/>
      <c r="EI550" s="81"/>
      <c r="EJ550" s="81"/>
      <c r="EK550" s="81"/>
      <c r="EL550" s="81"/>
      <c r="EM550" s="81"/>
      <c r="EN550" s="81"/>
      <c r="EO550" s="81"/>
      <c r="EP550" s="98"/>
      <c r="EQ550" s="98"/>
      <c r="ER550" s="81"/>
      <c r="ES550" s="81"/>
      <c r="ET550" s="81"/>
      <c r="EU550" s="81"/>
      <c r="EV550" s="81"/>
      <c r="EW550" s="81"/>
      <c r="EX550" s="81"/>
      <c r="EY550" s="81"/>
      <c r="EZ550" s="81"/>
      <c r="FA550" s="81"/>
      <c r="FB550" s="81"/>
      <c r="FC550" s="81"/>
      <c r="FD550" s="81"/>
      <c r="FE550" s="81"/>
      <c r="FF550" s="81"/>
      <c r="FG550" s="81"/>
      <c r="FH550" s="81"/>
    </row>
    <row r="551" spans="19:164">
      <c r="S551" s="82"/>
      <c r="T551" s="83"/>
      <c r="U551" s="84"/>
      <c r="V551" s="83"/>
      <c r="W551" s="84"/>
      <c r="X551" s="83"/>
      <c r="Y551" s="84"/>
      <c r="Z551" s="85"/>
      <c r="AA551" s="85"/>
      <c r="AB551" s="85"/>
      <c r="AC551" s="8"/>
      <c r="AD551" s="18"/>
      <c r="AE551" s="18"/>
      <c r="AF551" s="18"/>
      <c r="AG551" s="18"/>
      <c r="AH551" s="18"/>
      <c r="AI551" s="18"/>
      <c r="AJ551" s="18"/>
      <c r="AK551" s="18"/>
      <c r="AL551" s="18"/>
      <c r="AM551" s="34"/>
      <c r="AN551" s="34"/>
      <c r="AO551" s="34"/>
      <c r="AP551" s="19"/>
      <c r="AQ551" s="19"/>
      <c r="AR551" s="19"/>
      <c r="AS551" s="48"/>
      <c r="BN551" s="49"/>
      <c r="BO551" s="49"/>
      <c r="BP551" s="49"/>
      <c r="BQ551" s="50"/>
      <c r="BR551" s="50"/>
      <c r="BS551" s="50"/>
      <c r="BT551" s="50"/>
      <c r="BU551" s="50"/>
      <c r="BV551" s="50"/>
      <c r="BW551" s="50"/>
      <c r="BX551" s="51"/>
      <c r="BY551" s="50"/>
      <c r="BZ551" s="50"/>
      <c r="CA551" s="54"/>
      <c r="CB551" s="54"/>
      <c r="CC551" s="54"/>
      <c r="CD551" s="54"/>
      <c r="CE551" s="54"/>
      <c r="CF551" s="54"/>
      <c r="CG551" s="54"/>
      <c r="CH551" s="51"/>
      <c r="CI551" s="50"/>
      <c r="CJ551" s="50"/>
      <c r="CK551" s="49"/>
      <c r="CL551" s="49"/>
      <c r="CM551" s="49"/>
      <c r="CN551" s="66"/>
      <c r="CO551" s="66"/>
      <c r="CP551" s="66"/>
      <c r="CQ551" s="66"/>
      <c r="CR551" s="66"/>
      <c r="CS551" s="66"/>
      <c r="CT551" s="66"/>
      <c r="CU551" s="49"/>
      <c r="CV551" s="49"/>
      <c r="CW551" s="49"/>
      <c r="CX551" s="49"/>
      <c r="CY551" s="49"/>
      <c r="CZ551" s="49"/>
      <c r="DA551" s="49"/>
      <c r="DB551" s="119"/>
      <c r="DC551" s="56"/>
      <c r="DD551" s="96"/>
      <c r="DE551" s="96"/>
      <c r="DF551" s="96"/>
      <c r="DG551" s="96"/>
      <c r="DH551" s="96"/>
      <c r="DI551" s="96"/>
      <c r="DJ551" s="58"/>
      <c r="DK551" s="54"/>
      <c r="DL551" s="56"/>
      <c r="DM551" s="49"/>
      <c r="DN551" s="49"/>
      <c r="DO551" s="49"/>
      <c r="DP551" s="56"/>
      <c r="DQ551" s="56"/>
      <c r="DR551" s="49"/>
      <c r="DS551" s="49"/>
      <c r="DT551" s="49"/>
      <c r="DU551" s="49"/>
      <c r="DV551" s="49"/>
      <c r="DW551" s="49"/>
      <c r="DX551" s="49"/>
      <c r="DY551" s="49"/>
      <c r="DZ551" s="49"/>
      <c r="EA551" s="49"/>
      <c r="EB551" s="49"/>
      <c r="EC551" s="49"/>
      <c r="ED551" s="81"/>
      <c r="EE551" s="81"/>
      <c r="EF551" s="81"/>
      <c r="EG551" s="81"/>
      <c r="EH551" s="81"/>
      <c r="EI551" s="81"/>
      <c r="EJ551" s="81"/>
      <c r="EK551" s="81"/>
      <c r="EL551" s="81"/>
      <c r="EM551" s="81"/>
      <c r="EN551" s="81"/>
      <c r="EO551" s="81"/>
      <c r="EP551" s="98"/>
      <c r="EQ551" s="98"/>
      <c r="ER551" s="81"/>
      <c r="ES551" s="81"/>
      <c r="ET551" s="81"/>
      <c r="EU551" s="81"/>
      <c r="EV551" s="81"/>
      <c r="EW551" s="81"/>
      <c r="EX551" s="81"/>
      <c r="EY551" s="81"/>
      <c r="EZ551" s="81"/>
      <c r="FA551" s="81"/>
      <c r="FB551" s="81"/>
      <c r="FC551" s="81"/>
      <c r="FD551" s="81"/>
      <c r="FE551" s="81"/>
      <c r="FF551" s="81"/>
      <c r="FG551" s="81"/>
      <c r="FH551" s="81"/>
    </row>
    <row r="552" spans="19:164">
      <c r="S552" s="82"/>
      <c r="T552" s="83"/>
      <c r="U552" s="84"/>
      <c r="V552" s="83"/>
      <c r="W552" s="84"/>
      <c r="X552" s="83"/>
      <c r="Y552" s="84"/>
      <c r="Z552" s="85"/>
      <c r="AA552" s="85"/>
      <c r="AB552" s="85"/>
      <c r="AC552" s="8"/>
      <c r="AD552" s="18"/>
      <c r="AE552" s="18"/>
      <c r="AF552" s="18"/>
      <c r="AG552" s="18"/>
      <c r="AH552" s="18"/>
      <c r="AI552" s="18"/>
      <c r="AJ552" s="18"/>
      <c r="AK552" s="18"/>
      <c r="AL552" s="18"/>
      <c r="AM552" s="34"/>
      <c r="AN552" s="34"/>
      <c r="AO552" s="34"/>
      <c r="AP552" s="19"/>
      <c r="AQ552" s="19"/>
      <c r="AR552" s="19"/>
      <c r="AS552" s="48"/>
      <c r="BN552" s="49"/>
      <c r="BO552" s="49"/>
      <c r="BP552" s="49"/>
      <c r="BQ552" s="50"/>
      <c r="BR552" s="50"/>
      <c r="BS552" s="50"/>
      <c r="BT552" s="50"/>
      <c r="BU552" s="50"/>
      <c r="BV552" s="50"/>
      <c r="BW552" s="50"/>
      <c r="BX552" s="51"/>
      <c r="BY552" s="50"/>
      <c r="BZ552" s="50"/>
      <c r="CA552" s="54"/>
      <c r="CB552" s="54"/>
      <c r="CC552" s="54"/>
      <c r="CD552" s="54"/>
      <c r="CE552" s="54"/>
      <c r="CF552" s="54"/>
      <c r="CG552" s="54"/>
      <c r="CH552" s="51"/>
      <c r="CI552" s="50"/>
      <c r="CJ552" s="50"/>
      <c r="CK552" s="49"/>
      <c r="CL552" s="49"/>
      <c r="CM552" s="49"/>
      <c r="CN552" s="66"/>
      <c r="CO552" s="66"/>
      <c r="CP552" s="66"/>
      <c r="CQ552" s="66"/>
      <c r="CR552" s="66"/>
      <c r="CS552" s="66"/>
      <c r="CT552" s="66"/>
      <c r="CU552" s="49"/>
      <c r="CV552" s="49"/>
      <c r="CW552" s="49"/>
      <c r="CX552" s="49"/>
      <c r="CY552" s="49"/>
      <c r="CZ552" s="49"/>
      <c r="DA552" s="49"/>
      <c r="DB552" s="49"/>
      <c r="DC552" s="56"/>
      <c r="DD552" s="57"/>
      <c r="DE552" s="57"/>
      <c r="DF552" s="57"/>
      <c r="DG552" s="57"/>
      <c r="DH552" s="57"/>
      <c r="DI552" s="57"/>
      <c r="DJ552" s="58"/>
      <c r="DK552" s="54"/>
      <c r="DL552" s="56"/>
      <c r="DM552" s="49"/>
      <c r="DN552" s="49"/>
      <c r="DO552" s="49"/>
      <c r="DP552" s="56"/>
      <c r="DQ552" s="56"/>
      <c r="DR552" s="49"/>
      <c r="DS552" s="49"/>
      <c r="DT552" s="49"/>
      <c r="DU552" s="49"/>
      <c r="DV552" s="49"/>
      <c r="DW552" s="49"/>
      <c r="DX552" s="49"/>
      <c r="DY552" s="49"/>
      <c r="DZ552" s="49"/>
      <c r="EA552" s="49"/>
      <c r="EB552" s="49"/>
      <c r="EC552" s="49"/>
      <c r="ED552" s="81"/>
      <c r="EE552" s="81"/>
      <c r="EF552" s="81"/>
      <c r="EG552" s="81"/>
      <c r="EH552" s="81"/>
      <c r="EI552" s="81"/>
      <c r="EJ552" s="81"/>
      <c r="EK552" s="81"/>
      <c r="EL552" s="81"/>
      <c r="EM552" s="81"/>
      <c r="EN552" s="81"/>
      <c r="EO552" s="81"/>
      <c r="EP552" s="98"/>
      <c r="EQ552" s="98"/>
      <c r="ER552" s="81"/>
      <c r="ES552" s="81"/>
      <c r="ET552" s="81"/>
      <c r="EU552" s="81"/>
      <c r="EV552" s="81"/>
      <c r="EW552" s="81"/>
      <c r="EX552" s="81"/>
      <c r="EY552" s="81"/>
      <c r="EZ552" s="81"/>
      <c r="FA552" s="81"/>
      <c r="FB552" s="81"/>
      <c r="FC552" s="81"/>
      <c r="FD552" s="81"/>
      <c r="FE552" s="81"/>
      <c r="FF552" s="81"/>
      <c r="FG552" s="81"/>
      <c r="FH552" s="81"/>
    </row>
    <row r="553" spans="19:164">
      <c r="S553" s="82"/>
      <c r="T553" s="83"/>
      <c r="U553" s="84"/>
      <c r="V553" s="83"/>
      <c r="W553" s="84"/>
      <c r="X553" s="83"/>
      <c r="Y553" s="84"/>
      <c r="Z553" s="85"/>
      <c r="AA553" s="85"/>
      <c r="AB553" s="85"/>
      <c r="AC553" s="8"/>
      <c r="AD553" s="18"/>
      <c r="AE553" s="18"/>
      <c r="AF553" s="18"/>
      <c r="AG553" s="18"/>
      <c r="AH553" s="18"/>
      <c r="AI553" s="18"/>
      <c r="AJ553" s="18"/>
      <c r="AK553" s="18"/>
      <c r="AL553" s="18"/>
      <c r="AM553" s="34"/>
      <c r="AN553" s="34"/>
      <c r="AO553" s="34"/>
      <c r="AP553" s="19"/>
      <c r="AQ553" s="19"/>
      <c r="AR553" s="19"/>
      <c r="AS553" s="48"/>
      <c r="BN553" s="49"/>
      <c r="BO553" s="49"/>
      <c r="BP553" s="49"/>
      <c r="BQ553" s="50"/>
      <c r="BR553" s="50"/>
      <c r="BS553" s="50"/>
      <c r="BT553" s="50"/>
      <c r="BU553" s="50"/>
      <c r="BV553" s="50"/>
      <c r="BW553" s="50"/>
      <c r="BX553" s="51"/>
      <c r="BY553" s="50"/>
      <c r="BZ553" s="50"/>
      <c r="CA553" s="54"/>
      <c r="CB553" s="54"/>
      <c r="CC553" s="54"/>
      <c r="CD553" s="54"/>
      <c r="CE553" s="54"/>
      <c r="CF553" s="54"/>
      <c r="CG553" s="54"/>
      <c r="CH553" s="51"/>
      <c r="CI553" s="50"/>
      <c r="CJ553" s="50"/>
      <c r="CK553" s="49"/>
      <c r="CL553" s="49"/>
      <c r="CM553" s="49"/>
      <c r="CN553" s="66"/>
      <c r="CO553" s="66"/>
      <c r="CP553" s="66"/>
      <c r="CQ553" s="66"/>
      <c r="CR553" s="66"/>
      <c r="CS553" s="66"/>
      <c r="CT553" s="66"/>
      <c r="CU553" s="49"/>
      <c r="CV553" s="49"/>
      <c r="CW553" s="49"/>
      <c r="CX553" s="49"/>
      <c r="CY553" s="49"/>
      <c r="CZ553" s="49"/>
      <c r="DA553" s="49"/>
      <c r="DB553" s="49"/>
      <c r="DC553" s="56"/>
      <c r="DD553" s="57"/>
      <c r="DE553" s="57"/>
      <c r="DF553" s="57"/>
      <c r="DG553" s="57"/>
      <c r="DH553" s="57"/>
      <c r="DI553" s="57"/>
      <c r="DJ553" s="58"/>
      <c r="DK553" s="54"/>
      <c r="DL553" s="56"/>
      <c r="DM553" s="49"/>
      <c r="DN553" s="49"/>
      <c r="DO553" s="49"/>
      <c r="DP553" s="56"/>
      <c r="DQ553" s="56"/>
      <c r="DR553" s="49"/>
      <c r="DS553" s="49"/>
      <c r="DT553" s="49"/>
      <c r="DU553" s="49"/>
      <c r="DV553" s="49"/>
      <c r="DW553" s="49"/>
      <c r="DX553" s="49"/>
      <c r="DY553" s="49"/>
      <c r="DZ553" s="49"/>
      <c r="EA553" s="49"/>
      <c r="EB553" s="49"/>
      <c r="EC553" s="49"/>
      <c r="ED553" s="81"/>
      <c r="EE553" s="81"/>
      <c r="EF553" s="81"/>
      <c r="EG553" s="81"/>
      <c r="EH553" s="81"/>
      <c r="EI553" s="81"/>
      <c r="EJ553" s="81"/>
      <c r="EK553" s="81"/>
      <c r="EL553" s="81"/>
      <c r="EM553" s="81"/>
      <c r="EN553" s="81"/>
      <c r="EO553" s="81"/>
      <c r="EP553" s="81"/>
      <c r="EQ553" s="81"/>
      <c r="ER553" s="81"/>
      <c r="ES553" s="81"/>
      <c r="ET553" s="81"/>
      <c r="EU553" s="81"/>
      <c r="EV553" s="81"/>
      <c r="EW553" s="81"/>
      <c r="EX553" s="81"/>
      <c r="EY553" s="81"/>
      <c r="EZ553" s="81"/>
      <c r="FA553" s="81"/>
      <c r="FB553" s="81"/>
      <c r="FC553" s="81"/>
      <c r="FD553" s="81"/>
      <c r="FE553" s="81"/>
      <c r="FF553" s="81"/>
      <c r="FG553" s="81"/>
      <c r="FH553" s="81"/>
    </row>
    <row r="554" spans="19:164">
      <c r="S554" s="82"/>
      <c r="T554" s="83"/>
      <c r="U554" s="84"/>
      <c r="V554" s="83"/>
      <c r="W554" s="84"/>
      <c r="X554" s="83"/>
      <c r="Y554" s="84"/>
      <c r="Z554" s="85"/>
      <c r="AA554" s="85"/>
      <c r="AB554" s="85"/>
      <c r="AC554" s="8"/>
      <c r="AD554" s="18"/>
      <c r="AE554" s="18"/>
      <c r="AF554" s="18"/>
      <c r="AG554" s="18"/>
      <c r="AH554" s="18"/>
      <c r="AI554" s="18"/>
      <c r="AJ554" s="18"/>
      <c r="AK554" s="18"/>
      <c r="AL554" s="18"/>
      <c r="AM554" s="34"/>
      <c r="AN554" s="34"/>
      <c r="AO554" s="34"/>
      <c r="AP554" s="19"/>
      <c r="AQ554" s="19"/>
      <c r="AR554" s="19"/>
      <c r="AS554" s="48"/>
      <c r="BN554" s="49"/>
      <c r="BO554" s="49"/>
      <c r="BP554" s="49"/>
      <c r="BQ554" s="50"/>
      <c r="BR554" s="50"/>
      <c r="BS554" s="50"/>
      <c r="BT554" s="50"/>
      <c r="BU554" s="50"/>
      <c r="BV554" s="50"/>
      <c r="BW554" s="50"/>
      <c r="BX554" s="51"/>
      <c r="BY554" s="50"/>
      <c r="BZ554" s="50"/>
      <c r="CA554" s="54"/>
      <c r="CB554" s="54"/>
      <c r="CC554" s="54"/>
      <c r="CD554" s="54"/>
      <c r="CE554" s="54"/>
      <c r="CF554" s="54"/>
      <c r="CG554" s="54"/>
      <c r="CH554" s="51"/>
      <c r="CI554" s="50"/>
      <c r="CJ554" s="50"/>
      <c r="CK554" s="49"/>
      <c r="CL554" s="49"/>
      <c r="CM554" s="49"/>
      <c r="CN554" s="66"/>
      <c r="CO554" s="66"/>
      <c r="CP554" s="66"/>
      <c r="CQ554" s="66"/>
      <c r="CR554" s="66"/>
      <c r="CS554" s="66"/>
      <c r="CT554" s="66"/>
      <c r="CU554" s="49"/>
      <c r="CV554" s="49"/>
      <c r="CW554" s="49"/>
      <c r="CX554" s="49"/>
      <c r="CY554" s="49"/>
      <c r="CZ554" s="49"/>
      <c r="DA554" s="49"/>
      <c r="DB554" s="119"/>
      <c r="DC554" s="56"/>
      <c r="DD554" s="96"/>
      <c r="DE554" s="57"/>
      <c r="DF554" s="57"/>
      <c r="DG554" s="57"/>
      <c r="DH554" s="57"/>
      <c r="DI554" s="57"/>
      <c r="DJ554" s="58"/>
      <c r="DK554" s="54"/>
      <c r="DL554" s="56"/>
      <c r="DM554" s="49"/>
      <c r="DN554" s="49"/>
      <c r="DO554" s="49"/>
      <c r="DP554" s="56"/>
      <c r="DQ554" s="56"/>
      <c r="DR554" s="49"/>
      <c r="DS554" s="49"/>
      <c r="DT554" s="49"/>
      <c r="DU554" s="49"/>
      <c r="DV554" s="49"/>
      <c r="DW554" s="49"/>
      <c r="DX554" s="49"/>
      <c r="DY554" s="49"/>
      <c r="DZ554" s="49"/>
      <c r="EA554" s="49"/>
      <c r="EB554" s="49"/>
      <c r="EC554" s="49"/>
      <c r="ED554" s="81"/>
      <c r="EE554" s="81"/>
      <c r="EF554" s="81"/>
      <c r="EG554" s="81"/>
      <c r="EH554" s="81"/>
      <c r="EI554" s="81"/>
      <c r="EJ554" s="81"/>
      <c r="EK554" s="81"/>
      <c r="EL554" s="81"/>
      <c r="EM554" s="81"/>
      <c r="EN554" s="81"/>
      <c r="EO554" s="81"/>
      <c r="EP554" s="81"/>
      <c r="EQ554" s="81"/>
      <c r="ER554" s="81"/>
      <c r="ES554" s="81"/>
      <c r="ET554" s="81"/>
      <c r="EU554" s="81"/>
      <c r="EV554" s="81"/>
      <c r="EW554" s="81"/>
      <c r="EX554" s="81"/>
      <c r="EY554" s="81"/>
      <c r="EZ554" s="81"/>
      <c r="FA554" s="81"/>
      <c r="FB554" s="81"/>
      <c r="FC554" s="81"/>
      <c r="FD554" s="81"/>
      <c r="FE554" s="81"/>
      <c r="FF554" s="81"/>
      <c r="FG554" s="81"/>
      <c r="FH554" s="81"/>
    </row>
    <row r="555" spans="19:164">
      <c r="S555" s="82"/>
      <c r="T555" s="83"/>
      <c r="U555" s="84"/>
      <c r="V555" s="83"/>
      <c r="W555" s="84"/>
      <c r="X555" s="83"/>
      <c r="Y555" s="84"/>
      <c r="Z555" s="85"/>
      <c r="AA555" s="85"/>
      <c r="AB555" s="85"/>
      <c r="AC555" s="8"/>
      <c r="AD555" s="18"/>
      <c r="AE555" s="18"/>
      <c r="AF555" s="18"/>
      <c r="AG555" s="18"/>
      <c r="AH555" s="18"/>
      <c r="AI555" s="18"/>
      <c r="AJ555" s="18"/>
      <c r="AK555" s="18"/>
      <c r="AL555" s="18"/>
      <c r="AM555" s="34"/>
      <c r="AN555" s="34"/>
      <c r="AO555" s="34"/>
      <c r="AP555" s="19"/>
      <c r="AQ555" s="19"/>
      <c r="AR555" s="19"/>
      <c r="AS555" s="48"/>
      <c r="BN555" s="49"/>
      <c r="BO555" s="49"/>
      <c r="BP555" s="49"/>
      <c r="BQ555" s="50"/>
      <c r="BR555" s="50"/>
      <c r="BS555" s="50"/>
      <c r="BT555" s="50"/>
      <c r="BU555" s="50"/>
      <c r="BV555" s="50"/>
      <c r="BW555" s="50"/>
      <c r="BX555" s="51"/>
      <c r="BY555" s="50"/>
      <c r="BZ555" s="50"/>
      <c r="CA555" s="54"/>
      <c r="CB555" s="54"/>
      <c r="CC555" s="54"/>
      <c r="CD555" s="54"/>
      <c r="CE555" s="54"/>
      <c r="CF555" s="54"/>
      <c r="CG555" s="54"/>
      <c r="CH555" s="51"/>
      <c r="CI555" s="50"/>
      <c r="CJ555" s="50"/>
      <c r="CK555" s="49"/>
      <c r="CL555" s="49"/>
      <c r="CM555" s="49"/>
      <c r="CN555" s="66"/>
      <c r="CO555" s="66"/>
      <c r="CP555" s="66"/>
      <c r="CQ555" s="66"/>
      <c r="CR555" s="66"/>
      <c r="CS555" s="66"/>
      <c r="CT555" s="66"/>
      <c r="CU555" s="49"/>
      <c r="CV555" s="49"/>
      <c r="CW555" s="49"/>
      <c r="CX555" s="49"/>
      <c r="CY555" s="49"/>
      <c r="CZ555" s="49"/>
      <c r="DA555" s="49"/>
      <c r="DB555" s="49"/>
      <c r="DC555" s="56"/>
      <c r="DD555" s="57"/>
      <c r="DE555" s="57"/>
      <c r="DF555" s="57"/>
      <c r="DG555" s="57"/>
      <c r="DH555" s="57"/>
      <c r="DI555" s="57"/>
      <c r="DJ555" s="58"/>
      <c r="DK555" s="54"/>
      <c r="DL555" s="56"/>
      <c r="DM555" s="49"/>
      <c r="DN555" s="49"/>
      <c r="DO555" s="49"/>
      <c r="DP555" s="56"/>
      <c r="DQ555" s="56"/>
      <c r="DR555" s="49"/>
      <c r="DS555" s="49"/>
      <c r="DT555" s="49"/>
      <c r="DU555" s="49"/>
      <c r="DV555" s="49"/>
      <c r="DW555" s="49"/>
      <c r="DX555" s="49"/>
      <c r="DY555" s="49"/>
      <c r="DZ555" s="49"/>
      <c r="EA555" s="49"/>
      <c r="EB555" s="49"/>
      <c r="EC555" s="49"/>
      <c r="ED555" s="81"/>
      <c r="EE555" s="81"/>
      <c r="EF555" s="81"/>
      <c r="EG555" s="81"/>
      <c r="EH555" s="81"/>
      <c r="EI555" s="81"/>
      <c r="EJ555" s="81"/>
      <c r="EK555" s="81"/>
      <c r="EL555" s="81"/>
      <c r="EM555" s="81"/>
      <c r="EN555" s="81"/>
      <c r="EO555" s="81"/>
      <c r="EP555" s="81"/>
      <c r="EQ555" s="81"/>
      <c r="ER555" s="81"/>
      <c r="ES555" s="81"/>
      <c r="ET555" s="81"/>
      <c r="EU555" s="81"/>
      <c r="EV555" s="81"/>
      <c r="EW555" s="81"/>
      <c r="EX555" s="81"/>
      <c r="EY555" s="81"/>
      <c r="EZ555" s="81"/>
      <c r="FA555" s="81"/>
      <c r="FB555" s="81"/>
      <c r="FC555" s="81"/>
      <c r="FD555" s="81"/>
      <c r="FE555" s="81"/>
      <c r="FF555" s="81"/>
      <c r="FG555" s="81"/>
      <c r="FH555" s="81"/>
    </row>
    <row r="556" spans="19:164">
      <c r="S556" s="82"/>
      <c r="T556" s="83"/>
      <c r="U556" s="84"/>
      <c r="V556" s="83"/>
      <c r="W556" s="84"/>
      <c r="X556" s="83"/>
      <c r="Y556" s="84"/>
      <c r="Z556" s="85"/>
      <c r="AA556" s="85"/>
      <c r="AB556" s="85"/>
      <c r="AC556" s="8"/>
      <c r="AD556" s="18"/>
      <c r="AE556" s="18"/>
      <c r="AF556" s="18"/>
      <c r="AG556" s="18"/>
      <c r="AH556" s="18"/>
      <c r="AI556" s="18"/>
      <c r="AJ556" s="18"/>
      <c r="AK556" s="18"/>
      <c r="AL556" s="18"/>
      <c r="AM556" s="34"/>
      <c r="AN556" s="34"/>
      <c r="AO556" s="34"/>
      <c r="AP556" s="19"/>
      <c r="AQ556" s="19"/>
      <c r="AR556" s="19"/>
      <c r="AS556" s="48"/>
      <c r="BN556" s="49"/>
      <c r="BO556" s="49"/>
      <c r="BP556" s="49"/>
      <c r="BQ556" s="50"/>
      <c r="BR556" s="50"/>
      <c r="BS556" s="50"/>
      <c r="BT556" s="50"/>
      <c r="BU556" s="50"/>
      <c r="BV556" s="50"/>
      <c r="BW556" s="50"/>
      <c r="BX556" s="51"/>
      <c r="BY556" s="50"/>
      <c r="BZ556" s="50"/>
      <c r="CA556" s="54"/>
      <c r="CB556" s="54"/>
      <c r="CC556" s="54"/>
      <c r="CD556" s="54"/>
      <c r="CE556" s="54"/>
      <c r="CF556" s="54"/>
      <c r="CG556" s="54"/>
      <c r="CH556" s="51"/>
      <c r="CI556" s="50"/>
      <c r="CJ556" s="50"/>
      <c r="CK556" s="49"/>
      <c r="CL556" s="49"/>
      <c r="CM556" s="49"/>
      <c r="CN556" s="66"/>
      <c r="CO556" s="66"/>
      <c r="CP556" s="66"/>
      <c r="CQ556" s="66"/>
      <c r="CR556" s="66"/>
      <c r="CS556" s="66"/>
      <c r="CT556" s="66"/>
      <c r="CU556" s="49"/>
      <c r="CV556" s="49"/>
      <c r="CW556" s="49"/>
      <c r="CX556" s="49"/>
      <c r="CY556" s="49"/>
      <c r="CZ556" s="49"/>
      <c r="DA556" s="49"/>
      <c r="DB556" s="119"/>
      <c r="DC556" s="56"/>
      <c r="DD556" s="96"/>
      <c r="DE556" s="57"/>
      <c r="DF556" s="57"/>
      <c r="DG556" s="57"/>
      <c r="DH556" s="57"/>
      <c r="DI556" s="57"/>
      <c r="DJ556" s="58"/>
      <c r="DK556" s="54"/>
      <c r="DL556" s="56"/>
      <c r="DM556" s="49"/>
      <c r="DN556" s="49"/>
      <c r="DO556" s="49"/>
      <c r="DP556" s="56"/>
      <c r="DQ556" s="56"/>
      <c r="DR556" s="49"/>
      <c r="DS556" s="49"/>
      <c r="DT556" s="49"/>
      <c r="DU556" s="49"/>
      <c r="DV556" s="49"/>
      <c r="DW556" s="49"/>
      <c r="DX556" s="49"/>
      <c r="DY556" s="49"/>
      <c r="DZ556" s="49"/>
      <c r="EA556" s="49"/>
      <c r="EB556" s="49"/>
      <c r="EC556" s="49"/>
      <c r="ED556" s="81"/>
      <c r="EE556" s="81"/>
      <c r="EF556" s="81"/>
      <c r="EG556" s="81"/>
      <c r="EH556" s="81"/>
      <c r="EI556" s="81"/>
      <c r="EJ556" s="81"/>
      <c r="EK556" s="81"/>
      <c r="EL556" s="81"/>
      <c r="EM556" s="81"/>
      <c r="EN556" s="81"/>
      <c r="EO556" s="81"/>
      <c r="EP556" s="81"/>
      <c r="EQ556" s="81"/>
      <c r="ER556" s="81"/>
      <c r="ES556" s="81"/>
      <c r="ET556" s="81"/>
      <c r="EU556" s="81"/>
      <c r="EV556" s="81"/>
      <c r="EW556" s="81"/>
      <c r="EX556" s="81"/>
      <c r="EY556" s="81"/>
      <c r="EZ556" s="81"/>
      <c r="FA556" s="81"/>
      <c r="FB556" s="81"/>
      <c r="FC556" s="81"/>
      <c r="FD556" s="81"/>
      <c r="FE556" s="81"/>
      <c r="FF556" s="81"/>
      <c r="FG556" s="81"/>
      <c r="FH556" s="81"/>
    </row>
    <row r="557" spans="19:164">
      <c r="S557" s="82"/>
      <c r="T557" s="83"/>
      <c r="U557" s="84"/>
      <c r="V557" s="83"/>
      <c r="W557" s="84"/>
      <c r="X557" s="83"/>
      <c r="Y557" s="84"/>
      <c r="Z557" s="85"/>
      <c r="AA557" s="85"/>
      <c r="AB557" s="85"/>
      <c r="AC557" s="8"/>
      <c r="AD557" s="18"/>
      <c r="AE557" s="18"/>
      <c r="AF557" s="18"/>
      <c r="AG557" s="18"/>
      <c r="AH557" s="18"/>
      <c r="AI557" s="18"/>
      <c r="AJ557" s="18"/>
      <c r="AK557" s="18"/>
      <c r="AL557" s="18"/>
      <c r="AM557" s="34"/>
      <c r="AN557" s="34"/>
      <c r="AO557" s="34"/>
      <c r="AP557" s="19"/>
      <c r="AQ557" s="19"/>
      <c r="AR557" s="19"/>
      <c r="AS557" s="48"/>
      <c r="BN557" s="49"/>
      <c r="BO557" s="49"/>
      <c r="BP557" s="49"/>
      <c r="BQ557" s="50"/>
      <c r="BR557" s="50"/>
      <c r="BS557" s="50"/>
      <c r="BT557" s="50"/>
      <c r="BU557" s="50"/>
      <c r="BV557" s="50"/>
      <c r="BW557" s="50"/>
      <c r="BX557" s="51"/>
      <c r="BY557" s="50"/>
      <c r="BZ557" s="50"/>
      <c r="CA557" s="54"/>
      <c r="CB557" s="54"/>
      <c r="CC557" s="54"/>
      <c r="CD557" s="54"/>
      <c r="CE557" s="54"/>
      <c r="CF557" s="54"/>
      <c r="CG557" s="54"/>
      <c r="CH557" s="51"/>
      <c r="CI557" s="50"/>
      <c r="CJ557" s="50"/>
      <c r="CK557" s="49"/>
      <c r="CL557" s="49"/>
      <c r="CM557" s="49"/>
      <c r="CN557" s="66"/>
      <c r="CO557" s="66"/>
      <c r="CP557" s="66"/>
      <c r="CQ557" s="66"/>
      <c r="CR557" s="66"/>
      <c r="CS557" s="66"/>
      <c r="CT557" s="66"/>
      <c r="CU557" s="49"/>
      <c r="CV557" s="49"/>
      <c r="CW557" s="49"/>
      <c r="CX557" s="49"/>
      <c r="CY557" s="49"/>
      <c r="CZ557" s="49"/>
      <c r="DA557" s="49"/>
      <c r="DB557" s="49"/>
      <c r="DC557" s="56"/>
      <c r="DD557" s="57"/>
      <c r="DE557" s="57"/>
      <c r="DF557" s="57"/>
      <c r="DG557" s="57"/>
      <c r="DH557" s="57"/>
      <c r="DI557" s="57"/>
      <c r="DJ557" s="58"/>
      <c r="DK557" s="54"/>
      <c r="DL557" s="56"/>
      <c r="DM557" s="49"/>
      <c r="DN557" s="49"/>
      <c r="DO557" s="49"/>
      <c r="DP557" s="56"/>
      <c r="DQ557" s="56"/>
      <c r="DR557" s="49"/>
      <c r="DS557" s="49"/>
      <c r="DT557" s="49"/>
      <c r="DU557" s="49"/>
      <c r="DV557" s="49"/>
      <c r="DW557" s="49"/>
      <c r="DX557" s="49"/>
      <c r="DY557" s="49"/>
      <c r="DZ557" s="49"/>
      <c r="EA557" s="49"/>
      <c r="EB557" s="49"/>
      <c r="EC557" s="49"/>
      <c r="ED557" s="81"/>
      <c r="EE557" s="81"/>
      <c r="EF557" s="81"/>
      <c r="EG557" s="81"/>
      <c r="EH557" s="81"/>
      <c r="EI557" s="81"/>
      <c r="EJ557" s="81"/>
      <c r="EK557" s="81"/>
      <c r="EL557" s="81"/>
      <c r="EM557" s="81"/>
      <c r="EN557" s="81"/>
      <c r="EO557" s="81"/>
      <c r="EP557" s="81"/>
      <c r="EQ557" s="81"/>
      <c r="ER557" s="81"/>
      <c r="ES557" s="81"/>
      <c r="ET557" s="81"/>
      <c r="EU557" s="81"/>
      <c r="EV557" s="81"/>
      <c r="EW557" s="81"/>
      <c r="EX557" s="81"/>
      <c r="EY557" s="81"/>
      <c r="EZ557" s="81"/>
      <c r="FA557" s="81"/>
      <c r="FB557" s="81"/>
      <c r="FC557" s="81"/>
      <c r="FD557" s="81"/>
      <c r="FE557" s="81"/>
      <c r="FF557" s="81"/>
      <c r="FG557" s="81"/>
      <c r="FH557" s="81"/>
    </row>
    <row r="558" spans="19:164">
      <c r="S558" s="82"/>
      <c r="T558" s="83"/>
      <c r="U558" s="84"/>
      <c r="V558" s="83"/>
      <c r="W558" s="84"/>
      <c r="X558" s="83"/>
      <c r="Y558" s="84"/>
      <c r="Z558" s="85"/>
      <c r="AA558" s="85"/>
      <c r="AB558" s="85"/>
      <c r="AC558" s="8"/>
      <c r="AD558" s="18"/>
      <c r="AE558" s="18"/>
      <c r="AF558" s="18"/>
      <c r="AG558" s="18"/>
      <c r="AH558" s="18"/>
      <c r="AI558" s="18"/>
      <c r="AJ558" s="18"/>
      <c r="AK558" s="18"/>
      <c r="AL558" s="18"/>
      <c r="AM558" s="34"/>
      <c r="AN558" s="34"/>
      <c r="AO558" s="34"/>
      <c r="AP558" s="19"/>
      <c r="AQ558" s="19"/>
      <c r="AR558" s="19"/>
      <c r="AS558" s="48"/>
      <c r="BN558" s="49"/>
      <c r="BO558" s="49"/>
      <c r="BP558" s="49"/>
      <c r="BQ558" s="50"/>
      <c r="BR558" s="50"/>
      <c r="BS558" s="50"/>
      <c r="BT558" s="50"/>
      <c r="BU558" s="50"/>
      <c r="BV558" s="50"/>
      <c r="BW558" s="50"/>
      <c r="BX558" s="51"/>
      <c r="BY558" s="50"/>
      <c r="BZ558" s="50"/>
      <c r="CA558" s="54"/>
      <c r="CB558" s="54"/>
      <c r="CC558" s="54"/>
      <c r="CD558" s="54"/>
      <c r="CE558" s="54"/>
      <c r="CF558" s="54"/>
      <c r="CG558" s="54"/>
      <c r="CH558" s="51"/>
      <c r="CI558" s="50"/>
      <c r="CJ558" s="50"/>
      <c r="CK558" s="49"/>
      <c r="CL558" s="49"/>
      <c r="CM558" s="49"/>
      <c r="CN558" s="66"/>
      <c r="CO558" s="66"/>
      <c r="CP558" s="66"/>
      <c r="CQ558" s="66"/>
      <c r="CR558" s="66"/>
      <c r="CS558" s="66"/>
      <c r="CT558" s="66"/>
      <c r="CU558" s="49"/>
      <c r="CV558" s="49"/>
      <c r="CW558" s="49"/>
      <c r="CX558" s="49"/>
      <c r="CY558" s="49"/>
      <c r="CZ558" s="49"/>
      <c r="DA558" s="49"/>
      <c r="DB558" s="49"/>
      <c r="DC558" s="56"/>
      <c r="DD558" s="57"/>
      <c r="DE558" s="57"/>
      <c r="DF558" s="57"/>
      <c r="DG558" s="57"/>
      <c r="DH558" s="57"/>
      <c r="DI558" s="57"/>
      <c r="DJ558" s="58"/>
      <c r="DK558" s="54"/>
      <c r="DL558" s="56"/>
      <c r="DM558" s="49"/>
      <c r="DN558" s="49"/>
      <c r="DO558" s="49"/>
      <c r="DP558" s="56"/>
      <c r="DQ558" s="56"/>
      <c r="DR558" s="49"/>
      <c r="DS558" s="49"/>
      <c r="DT558" s="49"/>
      <c r="DU558" s="49"/>
      <c r="DV558" s="49"/>
      <c r="DW558" s="49"/>
      <c r="DX558" s="49"/>
      <c r="DY558" s="49"/>
      <c r="DZ558" s="49"/>
      <c r="EA558" s="49"/>
      <c r="EB558" s="49"/>
      <c r="EC558" s="49"/>
      <c r="ED558" s="81"/>
      <c r="EE558" s="81"/>
      <c r="EF558" s="81"/>
      <c r="EG558" s="81"/>
      <c r="EH558" s="81"/>
      <c r="EI558" s="81"/>
      <c r="EJ558" s="81"/>
      <c r="EK558" s="81"/>
      <c r="EL558" s="81"/>
      <c r="EM558" s="81"/>
      <c r="EN558" s="81"/>
      <c r="EO558" s="81"/>
      <c r="EP558" s="81"/>
      <c r="EQ558" s="81"/>
      <c r="ER558" s="81"/>
      <c r="ES558" s="81"/>
      <c r="ET558" s="81"/>
      <c r="EU558" s="81"/>
      <c r="EV558" s="81"/>
      <c r="EW558" s="81"/>
      <c r="EX558" s="81"/>
      <c r="EY558" s="81"/>
      <c r="EZ558" s="81"/>
      <c r="FA558" s="81"/>
      <c r="FB558" s="81"/>
      <c r="FC558" s="81"/>
      <c r="FD558" s="81"/>
      <c r="FE558" s="81"/>
      <c r="FF558" s="81"/>
      <c r="FG558" s="81"/>
      <c r="FH558" s="81"/>
    </row>
    <row r="559" spans="19:164">
      <c r="S559" s="82"/>
      <c r="T559" s="83"/>
      <c r="U559" s="84"/>
      <c r="V559" s="83"/>
      <c r="W559" s="84"/>
      <c r="X559" s="83"/>
      <c r="Y559" s="84"/>
      <c r="Z559" s="85"/>
      <c r="AA559" s="85"/>
      <c r="AB559" s="85"/>
      <c r="AC559" s="8"/>
      <c r="AD559" s="18"/>
      <c r="AE559" s="18"/>
      <c r="AF559" s="18"/>
      <c r="AG559" s="18"/>
      <c r="AH559" s="18"/>
      <c r="AI559" s="18"/>
      <c r="AJ559" s="18"/>
      <c r="AK559" s="18"/>
      <c r="AL559" s="18"/>
      <c r="AM559" s="34"/>
      <c r="AN559" s="34"/>
      <c r="AO559" s="34"/>
      <c r="AP559" s="19"/>
      <c r="AQ559" s="19"/>
      <c r="AR559" s="19"/>
      <c r="AS559" s="48"/>
      <c r="BN559" s="49"/>
      <c r="BO559" s="49"/>
      <c r="BP559" s="49"/>
      <c r="BQ559" s="50"/>
      <c r="BR559" s="50"/>
      <c r="BS559" s="50"/>
      <c r="BT559" s="50"/>
      <c r="BU559" s="50"/>
      <c r="BV559" s="50"/>
      <c r="BW559" s="50"/>
      <c r="BX559" s="51"/>
      <c r="BY559" s="50"/>
      <c r="BZ559" s="50"/>
      <c r="CA559" s="54"/>
      <c r="CB559" s="54"/>
      <c r="CC559" s="54"/>
      <c r="CD559" s="54"/>
      <c r="CE559" s="54"/>
      <c r="CF559" s="54"/>
      <c r="CG559" s="54"/>
      <c r="CH559" s="51"/>
      <c r="CI559" s="50"/>
      <c r="CJ559" s="50"/>
      <c r="CK559" s="49"/>
      <c r="CL559" s="49"/>
      <c r="CM559" s="49"/>
      <c r="CN559" s="66"/>
      <c r="CO559" s="66"/>
      <c r="CP559" s="66"/>
      <c r="CQ559" s="66"/>
      <c r="CR559" s="66"/>
      <c r="CS559" s="66"/>
      <c r="CT559" s="66"/>
      <c r="CU559" s="49"/>
      <c r="CV559" s="49"/>
      <c r="CW559" s="49"/>
      <c r="CX559" s="49"/>
      <c r="CY559" s="49"/>
      <c r="CZ559" s="49"/>
      <c r="DA559" s="49"/>
      <c r="DB559" s="49"/>
      <c r="DC559" s="56"/>
      <c r="DD559" s="57"/>
      <c r="DE559" s="57"/>
      <c r="DF559" s="57"/>
      <c r="DG559" s="57"/>
      <c r="DH559" s="57"/>
      <c r="DI559" s="57"/>
      <c r="DJ559" s="58"/>
      <c r="DK559" s="54"/>
      <c r="DL559" s="56"/>
      <c r="DM559" s="49"/>
      <c r="DN559" s="49"/>
      <c r="DO559" s="49"/>
      <c r="DP559" s="56"/>
      <c r="DQ559" s="56"/>
      <c r="DR559" s="49"/>
      <c r="DS559" s="49"/>
      <c r="DT559" s="49"/>
      <c r="DU559" s="49"/>
      <c r="DV559" s="49"/>
      <c r="DW559" s="49"/>
      <c r="DX559" s="49"/>
      <c r="DY559" s="49"/>
      <c r="DZ559" s="49"/>
      <c r="EA559" s="49"/>
      <c r="EB559" s="49"/>
      <c r="EC559" s="49"/>
      <c r="ED559" s="81"/>
      <c r="EE559" s="81"/>
      <c r="EF559" s="81"/>
      <c r="EG559" s="81"/>
      <c r="EH559" s="81"/>
      <c r="EI559" s="81"/>
      <c r="EJ559" s="81"/>
      <c r="EK559" s="81"/>
      <c r="EL559" s="81"/>
      <c r="EM559" s="81"/>
      <c r="EN559" s="81"/>
      <c r="EO559" s="81"/>
      <c r="EP559" s="81"/>
      <c r="EQ559" s="81"/>
      <c r="ER559" s="81"/>
      <c r="ES559" s="81"/>
      <c r="ET559" s="81"/>
      <c r="EU559" s="81"/>
      <c r="EV559" s="81"/>
      <c r="EW559" s="81"/>
      <c r="EX559" s="81"/>
      <c r="EY559" s="81"/>
      <c r="EZ559" s="81"/>
      <c r="FA559" s="81"/>
      <c r="FB559" s="81"/>
      <c r="FC559" s="81"/>
      <c r="FD559" s="81"/>
      <c r="FE559" s="81"/>
      <c r="FF559" s="81"/>
      <c r="FG559" s="81"/>
      <c r="FH559" s="81"/>
    </row>
    <row r="560" spans="19:164">
      <c r="S560" s="82"/>
      <c r="T560" s="83"/>
      <c r="U560" s="84"/>
      <c r="V560" s="83"/>
      <c r="W560" s="84"/>
      <c r="X560" s="83"/>
      <c r="Y560" s="84"/>
      <c r="Z560" s="85"/>
      <c r="AA560" s="85"/>
      <c r="AB560" s="85"/>
      <c r="AC560" s="8"/>
      <c r="AD560" s="18"/>
      <c r="AE560" s="18"/>
      <c r="AF560" s="18"/>
      <c r="AG560" s="18"/>
      <c r="AH560" s="18"/>
      <c r="AI560" s="18"/>
      <c r="AJ560" s="18"/>
      <c r="AK560" s="18"/>
      <c r="AL560" s="18"/>
      <c r="AM560" s="34"/>
      <c r="AN560" s="34"/>
      <c r="AO560" s="34"/>
      <c r="AP560" s="19"/>
      <c r="AQ560" s="19"/>
      <c r="AR560" s="19"/>
      <c r="AS560" s="48"/>
      <c r="BN560" s="49"/>
      <c r="BO560" s="49"/>
      <c r="BP560" s="49"/>
      <c r="BQ560" s="50"/>
      <c r="BR560" s="50"/>
      <c r="BS560" s="50"/>
      <c r="BT560" s="50"/>
      <c r="BU560" s="50"/>
      <c r="BV560" s="50"/>
      <c r="BW560" s="50"/>
      <c r="BX560" s="51"/>
      <c r="BY560" s="50"/>
      <c r="BZ560" s="50"/>
      <c r="CA560" s="54"/>
      <c r="CB560" s="54"/>
      <c r="CC560" s="54"/>
      <c r="CD560" s="54"/>
      <c r="CE560" s="54"/>
      <c r="CF560" s="54"/>
      <c r="CG560" s="54"/>
      <c r="CH560" s="51"/>
      <c r="CI560" s="50"/>
      <c r="CJ560" s="50"/>
      <c r="CK560" s="49"/>
      <c r="CL560" s="49"/>
      <c r="CM560" s="49"/>
      <c r="CN560" s="66"/>
      <c r="CO560" s="66"/>
      <c r="CP560" s="66"/>
      <c r="CQ560" s="66"/>
      <c r="CR560" s="66"/>
      <c r="CS560" s="66"/>
      <c r="CT560" s="66"/>
      <c r="CU560" s="49"/>
      <c r="CV560" s="49"/>
      <c r="CW560" s="49"/>
      <c r="CX560" s="49"/>
      <c r="CY560" s="49"/>
      <c r="CZ560" s="49"/>
      <c r="DA560" s="49"/>
      <c r="DB560" s="49"/>
      <c r="DC560" s="56"/>
      <c r="DD560" s="57"/>
      <c r="DE560" s="57"/>
      <c r="DF560" s="57"/>
      <c r="DG560" s="57"/>
      <c r="DH560" s="57"/>
      <c r="DI560" s="57"/>
      <c r="DJ560" s="58"/>
      <c r="DK560" s="54"/>
      <c r="DL560" s="56"/>
      <c r="DM560" s="49"/>
      <c r="DN560" s="49"/>
      <c r="DO560" s="49"/>
      <c r="DP560" s="56"/>
      <c r="DQ560" s="56"/>
      <c r="DR560" s="49"/>
      <c r="DS560" s="49"/>
      <c r="DT560" s="49"/>
      <c r="DU560" s="49"/>
      <c r="DV560" s="49"/>
      <c r="DW560" s="49"/>
      <c r="DX560" s="49"/>
      <c r="DY560" s="49"/>
      <c r="DZ560" s="49"/>
      <c r="EA560" s="49"/>
      <c r="EB560" s="49"/>
      <c r="EC560" s="49"/>
      <c r="ED560" s="81"/>
      <c r="EE560" s="81"/>
      <c r="EF560" s="81"/>
      <c r="EG560" s="81"/>
      <c r="EH560" s="81"/>
      <c r="EI560" s="81"/>
      <c r="EJ560" s="81"/>
      <c r="EK560" s="81"/>
      <c r="EL560" s="81"/>
      <c r="EM560" s="81"/>
      <c r="EN560" s="81"/>
      <c r="EO560" s="81"/>
      <c r="EP560" s="81"/>
      <c r="EQ560" s="81"/>
      <c r="ER560" s="81"/>
      <c r="ES560" s="81"/>
      <c r="ET560" s="81"/>
      <c r="EU560" s="81"/>
      <c r="EV560" s="81"/>
      <c r="EW560" s="81"/>
      <c r="EX560" s="81"/>
      <c r="EY560" s="81"/>
      <c r="EZ560" s="81"/>
      <c r="FA560" s="81"/>
      <c r="FB560" s="81"/>
      <c r="FC560" s="81"/>
      <c r="FD560" s="81"/>
      <c r="FE560" s="81"/>
      <c r="FF560" s="81"/>
      <c r="FG560" s="81"/>
      <c r="FH560" s="81"/>
    </row>
    <row r="561" spans="19:164">
      <c r="S561" s="82"/>
      <c r="T561" s="83"/>
      <c r="U561" s="84"/>
      <c r="V561" s="83"/>
      <c r="W561" s="84"/>
      <c r="X561" s="83"/>
      <c r="Y561" s="84"/>
      <c r="Z561" s="85"/>
      <c r="AA561" s="85"/>
      <c r="AB561" s="85"/>
      <c r="AC561" s="8"/>
      <c r="AD561" s="18"/>
      <c r="AE561" s="18"/>
      <c r="AF561" s="18"/>
      <c r="AG561" s="18"/>
      <c r="AH561" s="18"/>
      <c r="AI561" s="18"/>
      <c r="AJ561" s="18"/>
      <c r="AK561" s="18"/>
      <c r="AL561" s="18"/>
      <c r="AM561" s="34"/>
      <c r="AN561" s="34"/>
      <c r="AO561" s="34"/>
      <c r="AP561" s="19"/>
      <c r="AQ561" s="19"/>
      <c r="AR561" s="19"/>
      <c r="AS561" s="48"/>
      <c r="BN561" s="49"/>
      <c r="BO561" s="49"/>
      <c r="BP561" s="49"/>
      <c r="BQ561" s="50"/>
      <c r="BR561" s="50"/>
      <c r="BS561" s="50"/>
      <c r="BT561" s="50"/>
      <c r="BU561" s="50"/>
      <c r="BV561" s="50"/>
      <c r="BW561" s="50"/>
      <c r="BX561" s="51"/>
      <c r="BY561" s="50"/>
      <c r="BZ561" s="50"/>
      <c r="CA561" s="54"/>
      <c r="CB561" s="54"/>
      <c r="CC561" s="54"/>
      <c r="CD561" s="54"/>
      <c r="CE561" s="54"/>
      <c r="CF561" s="54"/>
      <c r="CG561" s="54"/>
      <c r="CH561" s="51"/>
      <c r="CI561" s="50"/>
      <c r="CJ561" s="50"/>
      <c r="CK561" s="49"/>
      <c r="CL561" s="49"/>
      <c r="CM561" s="49"/>
      <c r="CN561" s="66"/>
      <c r="CO561" s="66"/>
      <c r="CP561" s="66"/>
      <c r="CQ561" s="66"/>
      <c r="CR561" s="66"/>
      <c r="CS561" s="66"/>
      <c r="CT561" s="66"/>
      <c r="CU561" s="49"/>
      <c r="CV561" s="49"/>
      <c r="CW561" s="49"/>
      <c r="CX561" s="49"/>
      <c r="CY561" s="49"/>
      <c r="CZ561" s="49"/>
      <c r="DA561" s="49"/>
      <c r="DB561" s="49"/>
      <c r="DC561" s="56"/>
      <c r="DD561" s="57"/>
      <c r="DE561" s="57"/>
      <c r="DF561" s="57"/>
      <c r="DG561" s="57"/>
      <c r="DH561" s="57"/>
      <c r="DI561" s="57"/>
      <c r="DJ561" s="58"/>
      <c r="DK561" s="54"/>
      <c r="DL561" s="56"/>
      <c r="DM561" s="49"/>
      <c r="DN561" s="49"/>
      <c r="DO561" s="49"/>
      <c r="DP561" s="56"/>
      <c r="DQ561" s="56"/>
      <c r="DR561" s="49"/>
      <c r="DS561" s="49"/>
      <c r="DT561" s="49"/>
      <c r="DU561" s="49"/>
      <c r="DV561" s="49"/>
      <c r="DW561" s="49"/>
      <c r="DX561" s="49"/>
      <c r="DY561" s="49"/>
      <c r="DZ561" s="49"/>
      <c r="EA561" s="49"/>
      <c r="EB561" s="49"/>
      <c r="EC561" s="49"/>
      <c r="ED561" s="81"/>
      <c r="EE561" s="81"/>
      <c r="EF561" s="81"/>
      <c r="EG561" s="81"/>
      <c r="EH561" s="81"/>
      <c r="EI561" s="81"/>
      <c r="EJ561" s="81"/>
      <c r="EK561" s="81"/>
      <c r="EL561" s="81"/>
      <c r="EM561" s="81"/>
      <c r="EN561" s="81"/>
      <c r="EO561" s="81"/>
      <c r="EP561" s="81"/>
      <c r="EQ561" s="81"/>
      <c r="ER561" s="81"/>
      <c r="ES561" s="81"/>
      <c r="ET561" s="81"/>
      <c r="EU561" s="81"/>
      <c r="EV561" s="81"/>
      <c r="EW561" s="81"/>
      <c r="EX561" s="81"/>
      <c r="EY561" s="81"/>
      <c r="EZ561" s="81"/>
      <c r="FA561" s="81"/>
      <c r="FB561" s="81"/>
      <c r="FC561" s="81"/>
      <c r="FD561" s="81"/>
      <c r="FE561" s="81"/>
      <c r="FF561" s="81"/>
      <c r="FG561" s="81"/>
      <c r="FH561" s="81"/>
    </row>
    <row r="562" spans="19:164">
      <c r="S562" s="82"/>
      <c r="T562" s="83"/>
      <c r="U562" s="84"/>
      <c r="V562" s="83"/>
      <c r="W562" s="84"/>
      <c r="X562" s="83"/>
      <c r="Y562" s="84"/>
      <c r="Z562" s="85"/>
      <c r="AA562" s="85"/>
      <c r="AB562" s="85"/>
      <c r="AC562" s="8"/>
      <c r="AD562" s="18"/>
      <c r="AE562" s="18"/>
      <c r="AF562" s="18"/>
      <c r="AG562" s="18"/>
      <c r="AH562" s="18"/>
      <c r="AI562" s="18"/>
      <c r="AJ562" s="18"/>
      <c r="AK562" s="18"/>
      <c r="AL562" s="18"/>
      <c r="AM562" s="34"/>
      <c r="AN562" s="34"/>
      <c r="AO562" s="34"/>
      <c r="AP562" s="19"/>
      <c r="AQ562" s="19"/>
      <c r="AR562" s="19"/>
      <c r="AS562" s="48"/>
      <c r="BN562" s="49"/>
      <c r="BO562" s="49"/>
      <c r="BP562" s="49"/>
      <c r="BQ562" s="50"/>
      <c r="BR562" s="50"/>
      <c r="BS562" s="50"/>
      <c r="BT562" s="50"/>
      <c r="BU562" s="50"/>
      <c r="BV562" s="50"/>
      <c r="BW562" s="50"/>
      <c r="BX562" s="51"/>
      <c r="BY562" s="50"/>
      <c r="BZ562" s="50"/>
      <c r="CA562" s="54"/>
      <c r="CB562" s="54"/>
      <c r="CC562" s="54"/>
      <c r="CD562" s="54"/>
      <c r="CE562" s="54"/>
      <c r="CF562" s="54"/>
      <c r="CG562" s="54"/>
      <c r="CH562" s="51"/>
      <c r="CI562" s="50"/>
      <c r="CJ562" s="50"/>
      <c r="CK562" s="49"/>
      <c r="CL562" s="49"/>
      <c r="CM562" s="49"/>
      <c r="CN562" s="66"/>
      <c r="CO562" s="66"/>
      <c r="CP562" s="66"/>
      <c r="CQ562" s="66"/>
      <c r="CR562" s="66"/>
      <c r="CS562" s="66"/>
      <c r="CT562" s="66"/>
      <c r="CU562" s="49"/>
      <c r="CV562" s="49"/>
      <c r="CW562" s="49"/>
      <c r="CX562" s="49"/>
      <c r="CY562" s="49"/>
      <c r="CZ562" s="49"/>
      <c r="DA562" s="49"/>
      <c r="DB562" s="49"/>
      <c r="DC562" s="56"/>
      <c r="DD562" s="57"/>
      <c r="DE562" s="57"/>
      <c r="DF562" s="57"/>
      <c r="DG562" s="57"/>
      <c r="DH562" s="57"/>
      <c r="DI562" s="57"/>
      <c r="DJ562" s="58"/>
      <c r="DK562" s="54"/>
      <c r="DL562" s="56"/>
      <c r="DM562" s="49"/>
      <c r="DN562" s="49"/>
      <c r="DO562" s="49"/>
      <c r="DP562" s="56"/>
      <c r="DQ562" s="56"/>
      <c r="DR562" s="49"/>
      <c r="DS562" s="49"/>
      <c r="DT562" s="49"/>
      <c r="DU562" s="49"/>
      <c r="DV562" s="49"/>
      <c r="DW562" s="49"/>
      <c r="DX562" s="49"/>
      <c r="DY562" s="49"/>
      <c r="DZ562" s="49"/>
      <c r="EA562" s="49"/>
      <c r="EB562" s="49"/>
      <c r="EC562" s="49"/>
      <c r="ED562" s="81"/>
      <c r="EE562" s="81"/>
      <c r="EF562" s="81"/>
      <c r="EG562" s="81"/>
      <c r="EH562" s="81"/>
      <c r="EI562" s="81"/>
      <c r="EJ562" s="81"/>
      <c r="EK562" s="81"/>
      <c r="EL562" s="81"/>
      <c r="EM562" s="81"/>
      <c r="EN562" s="81"/>
      <c r="EO562" s="81"/>
      <c r="EP562" s="81"/>
      <c r="EQ562" s="81"/>
      <c r="ER562" s="81"/>
      <c r="ES562" s="81"/>
      <c r="ET562" s="81"/>
      <c r="EU562" s="81"/>
      <c r="EV562" s="81"/>
      <c r="EW562" s="81"/>
      <c r="EX562" s="81"/>
      <c r="EY562" s="81"/>
      <c r="EZ562" s="81"/>
      <c r="FA562" s="81"/>
      <c r="FB562" s="81"/>
      <c r="FC562" s="81"/>
      <c r="FD562" s="81"/>
      <c r="FE562" s="81"/>
      <c r="FF562" s="81"/>
      <c r="FG562" s="81"/>
      <c r="FH562" s="81"/>
    </row>
    <row r="563" spans="19:164">
      <c r="S563" s="82"/>
      <c r="T563" s="83"/>
      <c r="U563" s="84"/>
      <c r="V563" s="83"/>
      <c r="W563" s="84"/>
      <c r="X563" s="83"/>
      <c r="Y563" s="84"/>
      <c r="Z563" s="85"/>
      <c r="AA563" s="85"/>
      <c r="AB563" s="85"/>
      <c r="AC563" s="8"/>
      <c r="AD563" s="18"/>
      <c r="AE563" s="18"/>
      <c r="AF563" s="18"/>
      <c r="AG563" s="18"/>
      <c r="AH563" s="18"/>
      <c r="AI563" s="18"/>
      <c r="AJ563" s="18"/>
      <c r="AK563" s="18"/>
      <c r="AL563" s="18"/>
      <c r="AM563" s="34"/>
      <c r="AN563" s="34"/>
      <c r="AO563" s="34"/>
      <c r="AP563" s="19"/>
      <c r="AQ563" s="19"/>
      <c r="AR563" s="19"/>
      <c r="AS563" s="48"/>
      <c r="BN563" s="49"/>
      <c r="BO563" s="49"/>
      <c r="BP563" s="49"/>
      <c r="BQ563" s="50"/>
      <c r="BR563" s="50"/>
      <c r="BS563" s="50"/>
      <c r="BT563" s="50"/>
      <c r="BU563" s="50"/>
      <c r="BV563" s="50"/>
      <c r="BW563" s="50"/>
      <c r="BX563" s="51"/>
      <c r="BY563" s="50"/>
      <c r="BZ563" s="50"/>
      <c r="CA563" s="54"/>
      <c r="CB563" s="54"/>
      <c r="CC563" s="54"/>
      <c r="CD563" s="54"/>
      <c r="CE563" s="54"/>
      <c r="CF563" s="54"/>
      <c r="CG563" s="54"/>
      <c r="CH563" s="51"/>
      <c r="CI563" s="50"/>
      <c r="CJ563" s="50"/>
      <c r="CK563" s="49"/>
      <c r="CL563" s="49"/>
      <c r="CM563" s="49"/>
      <c r="CN563" s="66"/>
      <c r="CO563" s="66"/>
      <c r="CP563" s="66"/>
      <c r="CQ563" s="66"/>
      <c r="CR563" s="66"/>
      <c r="CS563" s="66"/>
      <c r="CT563" s="66"/>
      <c r="CU563" s="49"/>
      <c r="CV563" s="49"/>
      <c r="CW563" s="49"/>
      <c r="CX563" s="49"/>
      <c r="CY563" s="49"/>
      <c r="CZ563" s="49"/>
      <c r="DA563" s="49"/>
      <c r="DB563" s="49"/>
      <c r="DC563" s="56"/>
      <c r="DD563" s="57"/>
      <c r="DE563" s="57"/>
      <c r="DF563" s="57"/>
      <c r="DG563" s="57"/>
      <c r="DH563" s="57"/>
      <c r="DI563" s="57"/>
      <c r="DJ563" s="58"/>
      <c r="DK563" s="54"/>
      <c r="DL563" s="56"/>
      <c r="DM563" s="49"/>
      <c r="DN563" s="49"/>
      <c r="DO563" s="49"/>
      <c r="DP563" s="56"/>
      <c r="DQ563" s="56"/>
      <c r="DR563" s="49"/>
      <c r="DS563" s="49"/>
      <c r="DT563" s="49"/>
      <c r="DU563" s="49"/>
      <c r="DV563" s="49"/>
      <c r="DW563" s="49"/>
      <c r="DX563" s="49"/>
      <c r="DY563" s="49"/>
      <c r="DZ563" s="49"/>
      <c r="EA563" s="49"/>
      <c r="EB563" s="49"/>
      <c r="EC563" s="49"/>
      <c r="ED563" s="81"/>
      <c r="EE563" s="81"/>
      <c r="EF563" s="81"/>
      <c r="EG563" s="81"/>
      <c r="EH563" s="81"/>
      <c r="EI563" s="81"/>
      <c r="EJ563" s="81"/>
      <c r="EK563" s="81"/>
      <c r="EL563" s="81"/>
      <c r="EM563" s="81"/>
      <c r="EN563" s="81"/>
      <c r="EO563" s="81"/>
      <c r="EP563" s="81"/>
      <c r="EQ563" s="81"/>
      <c r="ER563" s="81"/>
      <c r="ES563" s="81"/>
      <c r="ET563" s="81"/>
      <c r="EU563" s="81"/>
      <c r="EV563" s="81"/>
      <c r="EW563" s="81"/>
      <c r="EX563" s="81"/>
      <c r="EY563" s="81"/>
      <c r="EZ563" s="81"/>
      <c r="FA563" s="81"/>
      <c r="FB563" s="81"/>
      <c r="FC563" s="81"/>
      <c r="FD563" s="81"/>
      <c r="FE563" s="81"/>
      <c r="FF563" s="81"/>
      <c r="FG563" s="81"/>
      <c r="FH563" s="81"/>
    </row>
    <row r="564" spans="19:164">
      <c r="S564" s="82"/>
      <c r="T564" s="83"/>
      <c r="U564" s="84"/>
      <c r="V564" s="83"/>
      <c r="W564" s="84"/>
      <c r="X564" s="83"/>
      <c r="Y564" s="84"/>
      <c r="Z564" s="85"/>
      <c r="AA564" s="85"/>
      <c r="AB564" s="85"/>
      <c r="AC564" s="8"/>
      <c r="AD564" s="18"/>
      <c r="AE564" s="18"/>
      <c r="AF564" s="18"/>
      <c r="AG564" s="18"/>
      <c r="AH564" s="18"/>
      <c r="AI564" s="18"/>
      <c r="AJ564" s="18"/>
      <c r="AK564" s="18"/>
      <c r="AL564" s="18"/>
      <c r="AM564" s="34"/>
      <c r="AN564" s="34"/>
      <c r="AO564" s="34"/>
      <c r="AP564" s="19"/>
      <c r="AQ564" s="19"/>
      <c r="AR564" s="19"/>
      <c r="AS564" s="48"/>
      <c r="BN564" s="49"/>
      <c r="BO564" s="49"/>
      <c r="BP564" s="49"/>
      <c r="BQ564" s="50"/>
      <c r="BR564" s="50"/>
      <c r="BS564" s="50"/>
      <c r="BT564" s="50"/>
      <c r="BU564" s="50"/>
      <c r="BV564" s="50"/>
      <c r="BW564" s="50"/>
      <c r="BX564" s="51"/>
      <c r="BY564" s="50"/>
      <c r="BZ564" s="50"/>
      <c r="CA564" s="54"/>
      <c r="CB564" s="54"/>
      <c r="CC564" s="54"/>
      <c r="CD564" s="54"/>
      <c r="CE564" s="54"/>
      <c r="CF564" s="54"/>
      <c r="CG564" s="54"/>
      <c r="CH564" s="51"/>
      <c r="CI564" s="50"/>
      <c r="CJ564" s="50"/>
      <c r="CK564" s="49"/>
      <c r="CL564" s="49"/>
      <c r="CM564" s="49"/>
      <c r="CN564" s="66"/>
      <c r="CO564" s="66"/>
      <c r="CP564" s="66"/>
      <c r="CQ564" s="66"/>
      <c r="CR564" s="66"/>
      <c r="CS564" s="66"/>
      <c r="CT564" s="66"/>
      <c r="CU564" s="49"/>
      <c r="CV564" s="49"/>
      <c r="CW564" s="49"/>
      <c r="CX564" s="49"/>
      <c r="CY564" s="49"/>
      <c r="CZ564" s="49"/>
      <c r="DA564" s="49"/>
      <c r="DB564" s="49"/>
      <c r="DC564" s="56"/>
      <c r="DD564" s="57"/>
      <c r="DE564" s="57"/>
      <c r="DF564" s="57"/>
      <c r="DG564" s="57"/>
      <c r="DH564" s="57"/>
      <c r="DI564" s="57"/>
      <c r="DJ564" s="58"/>
      <c r="DK564" s="54"/>
      <c r="DL564" s="56"/>
      <c r="DM564" s="49"/>
      <c r="DN564" s="49"/>
      <c r="DO564" s="49"/>
      <c r="DP564" s="56"/>
      <c r="DQ564" s="56"/>
      <c r="DR564" s="49"/>
      <c r="DS564" s="49"/>
      <c r="DT564" s="49"/>
      <c r="DU564" s="49"/>
      <c r="DV564" s="49"/>
      <c r="DW564" s="49"/>
      <c r="DX564" s="49"/>
      <c r="DY564" s="49"/>
      <c r="DZ564" s="49"/>
      <c r="EA564" s="49"/>
      <c r="EB564" s="49"/>
      <c r="EC564" s="49"/>
      <c r="ED564" s="81"/>
      <c r="EE564" s="81"/>
      <c r="EF564" s="81"/>
      <c r="EG564" s="81"/>
      <c r="EH564" s="81"/>
      <c r="EI564" s="81"/>
      <c r="EJ564" s="81"/>
      <c r="EK564" s="81"/>
      <c r="EL564" s="81"/>
      <c r="EM564" s="81"/>
      <c r="EN564" s="81"/>
      <c r="EO564" s="81"/>
      <c r="EP564" s="81"/>
      <c r="EQ564" s="81"/>
      <c r="ER564" s="81"/>
      <c r="ES564" s="81"/>
      <c r="ET564" s="81"/>
      <c r="EU564" s="81"/>
      <c r="EV564" s="81"/>
      <c r="EW564" s="81"/>
      <c r="EX564" s="81"/>
      <c r="EY564" s="81"/>
      <c r="EZ564" s="81"/>
      <c r="FA564" s="81"/>
      <c r="FB564" s="81"/>
      <c r="FC564" s="81"/>
      <c r="FD564" s="81"/>
      <c r="FE564" s="81"/>
      <c r="FF564" s="81"/>
      <c r="FG564" s="81"/>
      <c r="FH564" s="81"/>
    </row>
    <row r="565" spans="19:164">
      <c r="S565" s="82"/>
      <c r="T565" s="83"/>
      <c r="U565" s="84"/>
      <c r="V565" s="83"/>
      <c r="W565" s="84"/>
      <c r="X565" s="83"/>
      <c r="Y565" s="84"/>
      <c r="Z565" s="85"/>
      <c r="AA565" s="85"/>
      <c r="AB565" s="85"/>
      <c r="AC565" s="8"/>
      <c r="AD565" s="18"/>
      <c r="AE565" s="18"/>
      <c r="AF565" s="18"/>
      <c r="AG565" s="18"/>
      <c r="AH565" s="18"/>
      <c r="AI565" s="18"/>
      <c r="AJ565" s="18"/>
      <c r="AK565" s="18"/>
      <c r="AL565" s="18"/>
      <c r="AM565" s="34"/>
      <c r="AN565" s="34"/>
      <c r="AO565" s="34"/>
      <c r="AP565" s="19"/>
      <c r="AQ565" s="19"/>
      <c r="AR565" s="19"/>
      <c r="AS565" s="48"/>
      <c r="BN565" s="49"/>
      <c r="BO565" s="49"/>
      <c r="BP565" s="49"/>
      <c r="BQ565" s="50"/>
      <c r="BR565" s="50"/>
      <c r="BS565" s="50"/>
      <c r="BT565" s="50"/>
      <c r="BU565" s="50"/>
      <c r="BV565" s="50"/>
      <c r="BW565" s="50"/>
      <c r="BX565" s="51"/>
      <c r="BY565" s="50"/>
      <c r="BZ565" s="50"/>
      <c r="CA565" s="54"/>
      <c r="CB565" s="54"/>
      <c r="CC565" s="54"/>
      <c r="CD565" s="54"/>
      <c r="CE565" s="54"/>
      <c r="CF565" s="54"/>
      <c r="CG565" s="54"/>
      <c r="CH565" s="51"/>
      <c r="CI565" s="50"/>
      <c r="CJ565" s="50"/>
      <c r="CK565" s="49"/>
      <c r="CL565" s="49"/>
      <c r="CM565" s="49"/>
      <c r="CN565" s="66"/>
      <c r="CO565" s="66"/>
      <c r="CP565" s="66"/>
      <c r="CQ565" s="66"/>
      <c r="CR565" s="66"/>
      <c r="CS565" s="66"/>
      <c r="CT565" s="66"/>
      <c r="CU565" s="49"/>
      <c r="CV565" s="49"/>
      <c r="CW565" s="49"/>
      <c r="CX565" s="49"/>
      <c r="CY565" s="49"/>
      <c r="CZ565" s="49"/>
      <c r="DA565" s="49"/>
      <c r="DB565" s="49"/>
      <c r="DC565" s="56"/>
      <c r="DD565" s="57"/>
      <c r="DE565" s="57"/>
      <c r="DF565" s="57"/>
      <c r="DG565" s="57"/>
      <c r="DH565" s="57"/>
      <c r="DI565" s="57"/>
      <c r="DJ565" s="58"/>
      <c r="DK565" s="54"/>
      <c r="DL565" s="56"/>
      <c r="DM565" s="49"/>
      <c r="DN565" s="49"/>
      <c r="DO565" s="49"/>
      <c r="DP565" s="56"/>
      <c r="DQ565" s="56"/>
      <c r="DR565" s="49"/>
      <c r="DS565" s="49"/>
      <c r="DT565" s="49"/>
      <c r="DU565" s="49"/>
      <c r="DV565" s="49"/>
      <c r="DW565" s="49"/>
      <c r="DX565" s="49"/>
      <c r="DY565" s="49"/>
      <c r="DZ565" s="49"/>
      <c r="EA565" s="49"/>
      <c r="EB565" s="49"/>
      <c r="EC565" s="49"/>
      <c r="ED565" s="81"/>
      <c r="EE565" s="81"/>
      <c r="EF565" s="81"/>
      <c r="EG565" s="81"/>
      <c r="EH565" s="81"/>
      <c r="EI565" s="81"/>
      <c r="EJ565" s="81"/>
      <c r="EK565" s="81"/>
      <c r="EL565" s="81"/>
      <c r="EM565" s="81"/>
      <c r="EN565" s="81"/>
      <c r="EO565" s="81"/>
      <c r="EP565" s="81"/>
      <c r="EQ565" s="81"/>
      <c r="ER565" s="81"/>
      <c r="ES565" s="81"/>
      <c r="ET565" s="81"/>
      <c r="EU565" s="81"/>
      <c r="EV565" s="81"/>
      <c r="EW565" s="81"/>
      <c r="EX565" s="81"/>
      <c r="EY565" s="81"/>
      <c r="EZ565" s="81"/>
      <c r="FA565" s="81"/>
      <c r="FB565" s="81"/>
      <c r="FC565" s="81"/>
      <c r="FD565" s="81"/>
      <c r="FE565" s="81"/>
      <c r="FF565" s="81"/>
      <c r="FG565" s="81"/>
      <c r="FH565" s="81"/>
    </row>
    <row r="566" spans="19:164">
      <c r="S566" s="82"/>
      <c r="T566" s="83"/>
      <c r="U566" s="84"/>
      <c r="V566" s="83"/>
      <c r="W566" s="84"/>
      <c r="X566" s="83"/>
      <c r="Y566" s="84"/>
      <c r="Z566" s="85"/>
      <c r="AA566" s="85"/>
      <c r="AB566" s="85"/>
      <c r="AC566" s="8"/>
      <c r="AD566" s="18"/>
      <c r="AE566" s="18"/>
      <c r="AF566" s="18"/>
      <c r="AG566" s="18"/>
      <c r="AH566" s="18"/>
      <c r="AI566" s="18"/>
      <c r="AJ566" s="18"/>
      <c r="AK566" s="18"/>
      <c r="AL566" s="18"/>
      <c r="AM566" s="34"/>
      <c r="AN566" s="34"/>
      <c r="AO566" s="34"/>
      <c r="AP566" s="19"/>
      <c r="AQ566" s="19"/>
      <c r="AR566" s="19"/>
      <c r="AS566" s="48"/>
      <c r="BN566" s="49"/>
      <c r="BO566" s="49"/>
      <c r="BP566" s="49"/>
      <c r="BQ566" s="50"/>
      <c r="BR566" s="50"/>
      <c r="BS566" s="50"/>
      <c r="BT566" s="50"/>
      <c r="BU566" s="50"/>
      <c r="BV566" s="50"/>
      <c r="BW566" s="50"/>
      <c r="BX566" s="51"/>
      <c r="BY566" s="50"/>
      <c r="BZ566" s="50"/>
      <c r="CA566" s="54"/>
      <c r="CB566" s="54"/>
      <c r="CC566" s="54"/>
      <c r="CD566" s="54"/>
      <c r="CE566" s="54"/>
      <c r="CF566" s="54"/>
      <c r="CG566" s="54"/>
      <c r="CH566" s="51"/>
      <c r="CI566" s="50"/>
      <c r="CJ566" s="50"/>
      <c r="CK566" s="49"/>
      <c r="CL566" s="49"/>
      <c r="CM566" s="49"/>
      <c r="CN566" s="66"/>
      <c r="CO566" s="66"/>
      <c r="CP566" s="66"/>
      <c r="CQ566" s="66"/>
      <c r="CR566" s="66"/>
      <c r="CS566" s="66"/>
      <c r="CT566" s="66"/>
      <c r="CU566" s="49"/>
      <c r="CV566" s="49"/>
      <c r="CW566" s="49"/>
      <c r="CX566" s="49"/>
      <c r="CY566" s="49"/>
      <c r="CZ566" s="49"/>
      <c r="DA566" s="49"/>
      <c r="DB566" s="49"/>
      <c r="DC566" s="56"/>
      <c r="DD566" s="57"/>
      <c r="DE566" s="57"/>
      <c r="DF566" s="57"/>
      <c r="DG566" s="57"/>
      <c r="DH566" s="57"/>
      <c r="DI566" s="57"/>
      <c r="DJ566" s="58"/>
      <c r="DK566" s="54"/>
      <c r="DL566" s="56"/>
      <c r="DM566" s="49"/>
      <c r="DN566" s="49"/>
      <c r="DO566" s="49"/>
      <c r="DP566" s="56"/>
      <c r="DQ566" s="56"/>
      <c r="DR566" s="49"/>
      <c r="DS566" s="49"/>
      <c r="DT566" s="49"/>
      <c r="DU566" s="49"/>
      <c r="DV566" s="49"/>
      <c r="DW566" s="49"/>
      <c r="DX566" s="49"/>
      <c r="DY566" s="49"/>
      <c r="DZ566" s="49"/>
      <c r="EA566" s="49"/>
      <c r="EB566" s="49"/>
      <c r="EC566" s="49"/>
      <c r="ED566" s="81"/>
      <c r="EE566" s="81"/>
      <c r="EF566" s="81"/>
      <c r="EG566" s="81"/>
      <c r="EH566" s="81"/>
      <c r="EI566" s="81"/>
      <c r="EJ566" s="81"/>
      <c r="EK566" s="81"/>
      <c r="EL566" s="81"/>
      <c r="EM566" s="81"/>
      <c r="EN566" s="81"/>
      <c r="EO566" s="81"/>
      <c r="EP566" s="81"/>
      <c r="EQ566" s="81"/>
      <c r="ER566" s="81"/>
      <c r="ES566" s="81"/>
      <c r="ET566" s="81"/>
      <c r="EU566" s="81"/>
      <c r="EV566" s="81"/>
      <c r="EW566" s="81"/>
      <c r="EX566" s="81"/>
      <c r="EY566" s="81"/>
      <c r="EZ566" s="81"/>
      <c r="FA566" s="81"/>
      <c r="FB566" s="81"/>
      <c r="FC566" s="81"/>
      <c r="FD566" s="81"/>
      <c r="FE566" s="81"/>
      <c r="FF566" s="81"/>
      <c r="FG566" s="81"/>
      <c r="FH566" s="81"/>
    </row>
    <row r="567" spans="19:164">
      <c r="S567" s="82"/>
      <c r="T567" s="83"/>
      <c r="U567" s="84"/>
      <c r="V567" s="83"/>
      <c r="W567" s="84"/>
      <c r="X567" s="83"/>
      <c r="Y567" s="84"/>
      <c r="Z567" s="85"/>
      <c r="AA567" s="85"/>
      <c r="AB567" s="85"/>
      <c r="AC567" s="8"/>
      <c r="AD567" s="18"/>
      <c r="AE567" s="18"/>
      <c r="AF567" s="18"/>
      <c r="AG567" s="18"/>
      <c r="AH567" s="18"/>
      <c r="AI567" s="18"/>
      <c r="AJ567" s="18"/>
      <c r="AK567" s="18"/>
      <c r="AL567" s="18"/>
      <c r="AM567" s="34"/>
      <c r="AN567" s="34"/>
      <c r="AO567" s="34"/>
      <c r="AP567" s="19"/>
      <c r="AQ567" s="19"/>
      <c r="AR567" s="19"/>
      <c r="AS567" s="48"/>
      <c r="BN567" s="49"/>
      <c r="BO567" s="49"/>
      <c r="BP567" s="49"/>
      <c r="BQ567" s="50"/>
      <c r="BR567" s="50"/>
      <c r="BS567" s="50"/>
      <c r="BT567" s="50"/>
      <c r="BU567" s="50"/>
      <c r="BV567" s="50"/>
      <c r="BW567" s="50"/>
      <c r="BX567" s="51"/>
      <c r="BY567" s="50"/>
      <c r="BZ567" s="50"/>
      <c r="CA567" s="54"/>
      <c r="CB567" s="54"/>
      <c r="CC567" s="54"/>
      <c r="CD567" s="54"/>
      <c r="CE567" s="54"/>
      <c r="CF567" s="54"/>
      <c r="CG567" s="54"/>
      <c r="CH567" s="51"/>
      <c r="CI567" s="50"/>
      <c r="CJ567" s="50"/>
      <c r="CK567" s="49"/>
      <c r="CL567" s="49"/>
      <c r="CM567" s="49"/>
      <c r="CN567" s="66"/>
      <c r="CO567" s="66"/>
      <c r="CP567" s="66"/>
      <c r="CQ567" s="66"/>
      <c r="CR567" s="66"/>
      <c r="CS567" s="66"/>
      <c r="CT567" s="66"/>
      <c r="CU567" s="49"/>
      <c r="CV567" s="49"/>
      <c r="CW567" s="49"/>
      <c r="CX567" s="49"/>
      <c r="CY567" s="49"/>
      <c r="CZ567" s="49"/>
      <c r="DA567" s="49"/>
      <c r="DB567" s="49"/>
      <c r="DC567" s="56"/>
      <c r="DD567" s="57"/>
      <c r="DE567" s="57"/>
      <c r="DF567" s="57"/>
      <c r="DG567" s="57"/>
      <c r="DH567" s="57"/>
      <c r="DI567" s="57"/>
      <c r="DJ567" s="58"/>
      <c r="DK567" s="54"/>
      <c r="DL567" s="56"/>
      <c r="DM567" s="49"/>
      <c r="DN567" s="49"/>
      <c r="DO567" s="49"/>
      <c r="DP567" s="56"/>
      <c r="DQ567" s="56"/>
      <c r="DR567" s="49"/>
      <c r="DS567" s="49"/>
      <c r="DT567" s="49"/>
      <c r="DU567" s="49"/>
      <c r="DV567" s="49"/>
      <c r="DW567" s="49"/>
      <c r="DX567" s="49"/>
      <c r="DY567" s="49"/>
      <c r="DZ567" s="49"/>
      <c r="EA567" s="49"/>
      <c r="EB567" s="49"/>
      <c r="EC567" s="49"/>
      <c r="ED567" s="81"/>
      <c r="EE567" s="81"/>
      <c r="EF567" s="81"/>
      <c r="EG567" s="81"/>
      <c r="EH567" s="81"/>
      <c r="EI567" s="81"/>
      <c r="EJ567" s="81"/>
      <c r="EK567" s="81"/>
      <c r="EL567" s="81"/>
      <c r="EM567" s="81"/>
      <c r="EN567" s="81"/>
      <c r="EO567" s="81"/>
      <c r="EP567" s="81"/>
      <c r="EQ567" s="81"/>
      <c r="ER567" s="81"/>
      <c r="ES567" s="81"/>
      <c r="ET567" s="81"/>
      <c r="EU567" s="81"/>
      <c r="EV567" s="81"/>
      <c r="EW567" s="81"/>
      <c r="EX567" s="81"/>
      <c r="EY567" s="81"/>
      <c r="EZ567" s="81"/>
      <c r="FA567" s="81"/>
      <c r="FB567" s="81"/>
      <c r="FC567" s="81"/>
      <c r="FD567" s="81"/>
      <c r="FE567" s="81"/>
      <c r="FF567" s="81"/>
      <c r="FG567" s="81"/>
      <c r="FH567" s="81"/>
    </row>
    <row r="568" spans="19:164">
      <c r="S568" s="82"/>
      <c r="T568" s="83"/>
      <c r="U568" s="84"/>
      <c r="V568" s="83"/>
      <c r="W568" s="84"/>
      <c r="X568" s="83"/>
      <c r="Y568" s="84"/>
      <c r="Z568" s="85"/>
      <c r="AA568" s="85"/>
      <c r="AB568" s="85"/>
      <c r="AC568" s="8"/>
      <c r="AD568" s="18"/>
      <c r="AE568" s="18"/>
      <c r="AF568" s="18"/>
      <c r="AG568" s="18"/>
      <c r="AH568" s="18"/>
      <c r="AI568" s="18"/>
      <c r="AJ568" s="18"/>
      <c r="AK568" s="18"/>
      <c r="AL568" s="18"/>
      <c r="AM568" s="34"/>
      <c r="AN568" s="34"/>
      <c r="AO568" s="34"/>
      <c r="AP568" s="19"/>
      <c r="AQ568" s="19"/>
      <c r="AR568" s="19"/>
      <c r="AS568" s="48"/>
      <c r="BN568" s="49"/>
      <c r="BO568" s="49"/>
      <c r="BP568" s="49"/>
      <c r="BQ568" s="50"/>
      <c r="BR568" s="50"/>
      <c r="BS568" s="50"/>
      <c r="BT568" s="50"/>
      <c r="BU568" s="50"/>
      <c r="BV568" s="50"/>
      <c r="BW568" s="50"/>
      <c r="BX568" s="51"/>
      <c r="BY568" s="50"/>
      <c r="BZ568" s="50"/>
      <c r="CA568" s="54"/>
      <c r="CB568" s="54"/>
      <c r="CC568" s="54"/>
      <c r="CD568" s="54"/>
      <c r="CE568" s="54"/>
      <c r="CF568" s="54"/>
      <c r="CG568" s="54"/>
      <c r="CH568" s="51"/>
      <c r="CI568" s="50"/>
      <c r="CJ568" s="50"/>
      <c r="CK568" s="49"/>
      <c r="CL568" s="49"/>
      <c r="CM568" s="49"/>
      <c r="CN568" s="66"/>
      <c r="CO568" s="66"/>
      <c r="CP568" s="66"/>
      <c r="CQ568" s="66"/>
      <c r="CR568" s="66"/>
      <c r="CS568" s="66"/>
      <c r="CT568" s="66"/>
      <c r="CU568" s="49"/>
      <c r="CV568" s="49"/>
      <c r="CW568" s="49"/>
      <c r="CX568" s="49"/>
      <c r="CY568" s="49"/>
      <c r="CZ568" s="49"/>
      <c r="DA568" s="49"/>
      <c r="DB568" s="49"/>
      <c r="DC568" s="56"/>
      <c r="DD568" s="57"/>
      <c r="DE568" s="57"/>
      <c r="DF568" s="57"/>
      <c r="DG568" s="57"/>
      <c r="DH568" s="57"/>
      <c r="DI568" s="57"/>
      <c r="DJ568" s="58"/>
      <c r="DK568" s="54"/>
      <c r="DL568" s="56"/>
      <c r="DM568" s="49"/>
      <c r="DN568" s="49"/>
      <c r="DO568" s="49"/>
      <c r="DP568" s="56"/>
      <c r="DQ568" s="56"/>
      <c r="DR568" s="49"/>
      <c r="DS568" s="49"/>
      <c r="DT568" s="49"/>
      <c r="DU568" s="49"/>
      <c r="DV568" s="49"/>
      <c r="DW568" s="49"/>
      <c r="DX568" s="49"/>
      <c r="DY568" s="49"/>
      <c r="DZ568" s="49"/>
      <c r="EA568" s="49"/>
      <c r="EB568" s="49"/>
      <c r="EC568" s="49"/>
      <c r="ED568" s="81"/>
      <c r="EE568" s="81"/>
      <c r="EF568" s="81"/>
      <c r="EG568" s="81"/>
      <c r="EH568" s="81"/>
      <c r="EI568" s="81"/>
      <c r="EJ568" s="81"/>
      <c r="EK568" s="81"/>
      <c r="EL568" s="81"/>
      <c r="EM568" s="81"/>
      <c r="EN568" s="81"/>
      <c r="EO568" s="81"/>
      <c r="EP568" s="81"/>
      <c r="EQ568" s="81"/>
      <c r="ER568" s="81"/>
      <c r="ES568" s="81"/>
      <c r="ET568" s="81"/>
      <c r="EU568" s="81"/>
      <c r="EV568" s="81"/>
      <c r="EW568" s="81"/>
      <c r="EX568" s="81"/>
      <c r="EY568" s="81"/>
      <c r="EZ568" s="81"/>
      <c r="FA568" s="81"/>
      <c r="FB568" s="81"/>
      <c r="FC568" s="81"/>
      <c r="FD568" s="81"/>
      <c r="FE568" s="81"/>
      <c r="FF568" s="81"/>
      <c r="FG568" s="81"/>
      <c r="FH568" s="81"/>
    </row>
    <row r="569" spans="19:164">
      <c r="S569" s="82"/>
      <c r="T569" s="83"/>
      <c r="U569" s="84"/>
      <c r="V569" s="83"/>
      <c r="W569" s="84"/>
      <c r="X569" s="83"/>
      <c r="Y569" s="84"/>
      <c r="Z569" s="85"/>
      <c r="AA569" s="85"/>
      <c r="AB569" s="85"/>
      <c r="AC569" s="8"/>
      <c r="AD569" s="18"/>
      <c r="AE569" s="18"/>
      <c r="AF569" s="18"/>
      <c r="AG569" s="18"/>
      <c r="AH569" s="18"/>
      <c r="AI569" s="18"/>
      <c r="AJ569" s="18"/>
      <c r="AK569" s="18"/>
      <c r="AL569" s="18"/>
      <c r="AM569" s="34"/>
      <c r="AN569" s="34"/>
      <c r="AO569" s="34"/>
      <c r="AP569" s="19"/>
      <c r="AQ569" s="19"/>
      <c r="AR569" s="19"/>
      <c r="AS569" s="48"/>
      <c r="BN569" s="49"/>
      <c r="BO569" s="49"/>
      <c r="BP569" s="49"/>
      <c r="BQ569" s="50"/>
      <c r="BR569" s="50"/>
      <c r="BS569" s="50"/>
      <c r="BT569" s="50"/>
      <c r="BU569" s="50"/>
      <c r="BV569" s="50"/>
      <c r="BW569" s="50"/>
      <c r="BX569" s="51"/>
      <c r="BY569" s="50"/>
      <c r="BZ569" s="50"/>
      <c r="CA569" s="54"/>
      <c r="CB569" s="54"/>
      <c r="CC569" s="54"/>
      <c r="CD569" s="54"/>
      <c r="CE569" s="54"/>
      <c r="CF569" s="54"/>
      <c r="CG569" s="54"/>
      <c r="CH569" s="51"/>
      <c r="CI569" s="50"/>
      <c r="CJ569" s="50"/>
      <c r="CK569" s="49"/>
      <c r="CL569" s="49"/>
      <c r="CM569" s="49"/>
      <c r="CN569" s="66"/>
      <c r="CO569" s="66"/>
      <c r="CP569" s="66"/>
      <c r="CQ569" s="66"/>
      <c r="CR569" s="66"/>
      <c r="CS569" s="66"/>
      <c r="CT569" s="66"/>
      <c r="CU569" s="49"/>
      <c r="CV569" s="49"/>
      <c r="CW569" s="49"/>
      <c r="CX569" s="49"/>
      <c r="CY569" s="49"/>
      <c r="CZ569" s="49"/>
      <c r="DA569" s="49"/>
      <c r="DB569" s="49"/>
      <c r="DC569" s="56"/>
      <c r="DD569" s="57"/>
      <c r="DE569" s="57"/>
      <c r="DF569" s="57"/>
      <c r="DG569" s="57"/>
      <c r="DH569" s="57"/>
      <c r="DI569" s="57"/>
      <c r="DJ569" s="58"/>
      <c r="DK569" s="54"/>
      <c r="DL569" s="56"/>
      <c r="DM569" s="49"/>
      <c r="DN569" s="49"/>
      <c r="DO569" s="49"/>
      <c r="DP569" s="56"/>
      <c r="DQ569" s="56"/>
      <c r="DR569" s="49"/>
      <c r="DS569" s="49"/>
      <c r="DT569" s="49"/>
      <c r="DU569" s="49"/>
      <c r="DV569" s="49"/>
      <c r="DW569" s="49"/>
      <c r="DX569" s="49"/>
      <c r="DY569" s="49"/>
      <c r="DZ569" s="49"/>
      <c r="EA569" s="49"/>
      <c r="EB569" s="49"/>
      <c r="EC569" s="49"/>
      <c r="ED569" s="81"/>
      <c r="EE569" s="81"/>
      <c r="EF569" s="81"/>
      <c r="EG569" s="81"/>
      <c r="EH569" s="81"/>
      <c r="EI569" s="81"/>
      <c r="EJ569" s="81"/>
      <c r="EK569" s="81"/>
      <c r="EL569" s="81"/>
      <c r="EM569" s="81"/>
      <c r="EN569" s="81"/>
      <c r="EO569" s="81"/>
      <c r="EP569" s="81"/>
      <c r="EQ569" s="81"/>
      <c r="ER569" s="81"/>
      <c r="ES569" s="81"/>
      <c r="ET569" s="81"/>
      <c r="EU569" s="81"/>
      <c r="EV569" s="81"/>
      <c r="EW569" s="81"/>
      <c r="EX569" s="81"/>
      <c r="EY569" s="81"/>
      <c r="EZ569" s="81"/>
      <c r="FA569" s="81"/>
      <c r="FB569" s="81"/>
      <c r="FC569" s="81"/>
      <c r="FD569" s="81"/>
      <c r="FE569" s="81"/>
      <c r="FF569" s="81"/>
      <c r="FG569" s="81"/>
      <c r="FH569" s="81"/>
    </row>
    <row r="570" spans="19:164">
      <c r="S570" s="82"/>
      <c r="T570" s="83"/>
      <c r="U570" s="84"/>
      <c r="V570" s="83"/>
      <c r="W570" s="84"/>
      <c r="X570" s="83"/>
      <c r="Y570" s="84"/>
      <c r="Z570" s="85"/>
      <c r="AA570" s="85"/>
      <c r="AB570" s="85"/>
      <c r="AC570" s="8"/>
      <c r="AD570" s="18"/>
      <c r="AE570" s="18"/>
      <c r="AF570" s="18"/>
      <c r="AG570" s="18"/>
      <c r="AH570" s="18"/>
      <c r="AI570" s="18"/>
      <c r="AJ570" s="18"/>
      <c r="AK570" s="18"/>
      <c r="AL570" s="18"/>
      <c r="AM570" s="34"/>
      <c r="AN570" s="34"/>
      <c r="AO570" s="34"/>
      <c r="AP570" s="19"/>
      <c r="AQ570" s="19"/>
      <c r="AR570" s="19"/>
      <c r="AS570" s="48"/>
      <c r="BN570" s="49"/>
      <c r="BO570" s="49"/>
      <c r="BP570" s="49"/>
      <c r="BQ570" s="50"/>
      <c r="BR570" s="50"/>
      <c r="BS570" s="50"/>
      <c r="BT570" s="50"/>
      <c r="BU570" s="50"/>
      <c r="BV570" s="50"/>
      <c r="BW570" s="50"/>
      <c r="BX570" s="51"/>
      <c r="BY570" s="50"/>
      <c r="BZ570" s="50"/>
      <c r="CA570" s="54"/>
      <c r="CB570" s="54"/>
      <c r="CC570" s="54"/>
      <c r="CD570" s="54"/>
      <c r="CE570" s="54"/>
      <c r="CF570" s="54"/>
      <c r="CG570" s="54"/>
      <c r="CH570" s="51"/>
      <c r="CI570" s="50"/>
      <c r="CJ570" s="50"/>
      <c r="CK570" s="49"/>
      <c r="CL570" s="49"/>
      <c r="CM570" s="49"/>
      <c r="CN570" s="66"/>
      <c r="CO570" s="66"/>
      <c r="CP570" s="66"/>
      <c r="CQ570" s="66"/>
      <c r="CR570" s="66"/>
      <c r="CS570" s="66"/>
      <c r="CT570" s="66"/>
      <c r="CU570" s="49"/>
      <c r="CV570" s="49"/>
      <c r="CW570" s="49"/>
      <c r="CX570" s="49"/>
      <c r="CY570" s="49"/>
      <c r="CZ570" s="49"/>
      <c r="DA570" s="49"/>
      <c r="DB570" s="49"/>
      <c r="DC570" s="56"/>
      <c r="DD570" s="57"/>
      <c r="DE570" s="57"/>
      <c r="DF570" s="57"/>
      <c r="DG570" s="57"/>
      <c r="DH570" s="57"/>
      <c r="DI570" s="57"/>
      <c r="DJ570" s="58"/>
      <c r="DK570" s="54"/>
      <c r="DL570" s="56"/>
      <c r="DM570" s="49"/>
      <c r="DN570" s="49"/>
      <c r="DO570" s="49"/>
      <c r="DP570" s="56"/>
      <c r="DQ570" s="56"/>
      <c r="DR570" s="49"/>
      <c r="DS570" s="49"/>
      <c r="DT570" s="49"/>
      <c r="DU570" s="49"/>
      <c r="DV570" s="49"/>
      <c r="DW570" s="49"/>
      <c r="DX570" s="49"/>
      <c r="DY570" s="49"/>
      <c r="DZ570" s="49"/>
      <c r="EA570" s="49"/>
      <c r="EB570" s="49"/>
      <c r="EC570" s="49"/>
      <c r="ED570" s="81"/>
      <c r="EE570" s="81"/>
      <c r="EF570" s="81"/>
      <c r="EG570" s="81"/>
      <c r="EH570" s="81"/>
      <c r="EI570" s="81"/>
      <c r="EJ570" s="81"/>
      <c r="EK570" s="81"/>
      <c r="EL570" s="81"/>
      <c r="EM570" s="81"/>
      <c r="EN570" s="81"/>
      <c r="EO570" s="81"/>
      <c r="EP570" s="81"/>
      <c r="EQ570" s="81"/>
      <c r="ER570" s="81"/>
      <c r="ES570" s="81"/>
      <c r="ET570" s="81"/>
      <c r="EU570" s="81"/>
      <c r="EV570" s="81"/>
      <c r="EW570" s="81"/>
      <c r="EX570" s="81"/>
      <c r="EY570" s="81"/>
      <c r="EZ570" s="81"/>
      <c r="FA570" s="81"/>
      <c r="FB570" s="81"/>
      <c r="FC570" s="81"/>
      <c r="FD570" s="81"/>
      <c r="FE570" s="81"/>
      <c r="FF570" s="81"/>
      <c r="FG570" s="81"/>
      <c r="FH570" s="81"/>
    </row>
    <row r="571" spans="19:164">
      <c r="S571" s="82"/>
      <c r="T571" s="83"/>
      <c r="U571" s="84"/>
      <c r="V571" s="83"/>
      <c r="W571" s="84"/>
      <c r="X571" s="83"/>
      <c r="Y571" s="84"/>
      <c r="Z571" s="85"/>
      <c r="AA571" s="85"/>
      <c r="AB571" s="85"/>
      <c r="AC571" s="8"/>
      <c r="AD571" s="18"/>
      <c r="AE571" s="18"/>
      <c r="AF571" s="18"/>
      <c r="AG571" s="18"/>
      <c r="AH571" s="18"/>
      <c r="AI571" s="18"/>
      <c r="AJ571" s="18"/>
      <c r="AK571" s="18"/>
      <c r="AL571" s="18"/>
      <c r="AM571" s="34"/>
      <c r="AN571" s="34"/>
      <c r="AO571" s="34"/>
      <c r="AP571" s="19"/>
      <c r="AQ571" s="19"/>
      <c r="AR571" s="19"/>
      <c r="AS571" s="48"/>
      <c r="BN571" s="49"/>
      <c r="BO571" s="49"/>
      <c r="BP571" s="49"/>
      <c r="BQ571" s="50"/>
      <c r="BR571" s="50"/>
      <c r="BS571" s="50"/>
      <c r="BT571" s="50"/>
      <c r="BU571" s="50"/>
      <c r="BV571" s="50"/>
      <c r="BW571" s="50"/>
      <c r="BX571" s="51"/>
      <c r="BY571" s="50"/>
      <c r="BZ571" s="50"/>
      <c r="CA571" s="54"/>
      <c r="CB571" s="54"/>
      <c r="CC571" s="54"/>
      <c r="CD571" s="54"/>
      <c r="CE571" s="54"/>
      <c r="CF571" s="54"/>
      <c r="CG571" s="54"/>
      <c r="CH571" s="51"/>
      <c r="CI571" s="50"/>
      <c r="CJ571" s="50"/>
      <c r="CK571" s="49"/>
      <c r="CL571" s="49"/>
      <c r="CM571" s="49"/>
      <c r="CN571" s="66"/>
      <c r="CO571" s="66"/>
      <c r="CP571" s="66"/>
      <c r="CQ571" s="66"/>
      <c r="CR571" s="66"/>
      <c r="CS571" s="66"/>
      <c r="CT571" s="66"/>
      <c r="CU571" s="49"/>
      <c r="CV571" s="49"/>
      <c r="CW571" s="49"/>
      <c r="CX571" s="49"/>
      <c r="CY571" s="49"/>
      <c r="CZ571" s="49"/>
      <c r="DA571" s="49"/>
      <c r="DB571" s="49"/>
      <c r="DC571" s="56"/>
      <c r="DD571" s="57"/>
      <c r="DE571" s="57"/>
      <c r="DF571" s="57"/>
      <c r="DG571" s="57"/>
      <c r="DH571" s="57"/>
      <c r="DI571" s="57"/>
      <c r="DJ571" s="58"/>
      <c r="DK571" s="54"/>
      <c r="DL571" s="56"/>
      <c r="DM571" s="49"/>
      <c r="DN571" s="49"/>
      <c r="DO571" s="49"/>
      <c r="DP571" s="56"/>
      <c r="DQ571" s="56"/>
      <c r="DR571" s="49"/>
      <c r="DS571" s="49"/>
      <c r="DT571" s="49"/>
      <c r="DU571" s="49"/>
      <c r="DV571" s="49"/>
      <c r="DW571" s="49"/>
      <c r="DX571" s="49"/>
      <c r="DY571" s="49"/>
      <c r="DZ571" s="49"/>
      <c r="EA571" s="49"/>
      <c r="EB571" s="49"/>
      <c r="EC571" s="49"/>
      <c r="ED571" s="81"/>
      <c r="EE571" s="81"/>
      <c r="EF571" s="81"/>
      <c r="EG571" s="81"/>
      <c r="EH571" s="81"/>
      <c r="EI571" s="81"/>
      <c r="EJ571" s="81"/>
      <c r="EK571" s="81"/>
      <c r="EL571" s="81"/>
      <c r="EM571" s="81"/>
      <c r="EN571" s="81"/>
      <c r="EO571" s="81"/>
      <c r="EP571" s="81"/>
      <c r="EQ571" s="81"/>
      <c r="ER571" s="81"/>
      <c r="ES571" s="81"/>
      <c r="ET571" s="81"/>
      <c r="EU571" s="81"/>
      <c r="EV571" s="81"/>
      <c r="EW571" s="81"/>
      <c r="EX571" s="81"/>
      <c r="EY571" s="81"/>
      <c r="EZ571" s="81"/>
      <c r="FA571" s="81"/>
      <c r="FB571" s="81"/>
      <c r="FC571" s="81"/>
      <c r="FD571" s="81"/>
      <c r="FE571" s="81"/>
      <c r="FF571" s="81"/>
      <c r="FG571" s="81"/>
      <c r="FH571" s="81"/>
    </row>
    <row r="572" spans="19:164">
      <c r="S572" s="82"/>
      <c r="T572" s="83"/>
      <c r="U572" s="84"/>
      <c r="V572" s="83"/>
      <c r="W572" s="84"/>
      <c r="X572" s="83"/>
      <c r="Y572" s="84"/>
      <c r="Z572" s="85"/>
      <c r="AA572" s="85"/>
      <c r="AB572" s="85"/>
      <c r="AC572" s="8"/>
      <c r="AD572" s="18"/>
      <c r="AE572" s="18"/>
      <c r="AF572" s="18"/>
      <c r="AG572" s="18"/>
      <c r="AH572" s="18"/>
      <c r="AI572" s="18"/>
      <c r="AJ572" s="18"/>
      <c r="AK572" s="18"/>
      <c r="AL572" s="18"/>
      <c r="AM572" s="34"/>
      <c r="AN572" s="34"/>
      <c r="AO572" s="34"/>
      <c r="AP572" s="19"/>
      <c r="AQ572" s="19"/>
      <c r="AR572" s="19"/>
      <c r="AS572" s="48"/>
      <c r="BN572" s="49"/>
      <c r="BO572" s="49"/>
      <c r="BP572" s="49"/>
      <c r="BQ572" s="50"/>
      <c r="BR572" s="50"/>
      <c r="BS572" s="50"/>
      <c r="BT572" s="50"/>
      <c r="BU572" s="50"/>
      <c r="BV572" s="50"/>
      <c r="BW572" s="50"/>
      <c r="BX572" s="51"/>
      <c r="BY572" s="50"/>
      <c r="BZ572" s="50"/>
      <c r="CA572" s="54"/>
      <c r="CB572" s="54"/>
      <c r="CC572" s="54"/>
      <c r="CD572" s="54"/>
      <c r="CE572" s="54"/>
      <c r="CF572" s="54"/>
      <c r="CG572" s="54"/>
      <c r="CH572" s="51"/>
      <c r="CI572" s="50"/>
      <c r="CJ572" s="50"/>
      <c r="CK572" s="49"/>
      <c r="CL572" s="49"/>
      <c r="CM572" s="49"/>
      <c r="CN572" s="66"/>
      <c r="CO572" s="66"/>
      <c r="CP572" s="66"/>
      <c r="CQ572" s="66"/>
      <c r="CR572" s="66"/>
      <c r="CS572" s="66"/>
      <c r="CT572" s="66"/>
      <c r="CU572" s="49"/>
      <c r="CV572" s="49"/>
      <c r="CW572" s="49"/>
      <c r="CX572" s="49"/>
      <c r="CY572" s="49"/>
      <c r="CZ572" s="49"/>
      <c r="DA572" s="49"/>
      <c r="DB572" s="49"/>
      <c r="DC572" s="56"/>
      <c r="DD572" s="57"/>
      <c r="DE572" s="57"/>
      <c r="DF572" s="57"/>
      <c r="DG572" s="57"/>
      <c r="DH572" s="57"/>
      <c r="DI572" s="57"/>
      <c r="DJ572" s="58"/>
      <c r="DK572" s="54"/>
      <c r="DL572" s="56"/>
      <c r="DM572" s="49"/>
      <c r="DN572" s="49"/>
      <c r="DO572" s="49"/>
      <c r="DP572" s="56"/>
      <c r="DQ572" s="56"/>
      <c r="DR572" s="49"/>
      <c r="DS572" s="49"/>
      <c r="DT572" s="49"/>
      <c r="DU572" s="49"/>
      <c r="DV572" s="49"/>
      <c r="DW572" s="49"/>
      <c r="DX572" s="49"/>
      <c r="DY572" s="49"/>
      <c r="DZ572" s="49"/>
      <c r="EA572" s="49"/>
      <c r="EB572" s="49"/>
      <c r="EC572" s="49"/>
      <c r="ED572" s="81"/>
      <c r="EE572" s="81"/>
      <c r="EF572" s="81"/>
      <c r="EG572" s="81"/>
      <c r="EH572" s="81"/>
      <c r="EI572" s="81"/>
      <c r="EJ572" s="81"/>
      <c r="EK572" s="81"/>
      <c r="EL572" s="81"/>
      <c r="EM572" s="81"/>
      <c r="EN572" s="81"/>
      <c r="EO572" s="81"/>
      <c r="EP572" s="81"/>
      <c r="EQ572" s="81"/>
      <c r="ER572" s="81"/>
      <c r="ES572" s="81"/>
      <c r="ET572" s="81"/>
      <c r="EU572" s="81"/>
      <c r="EV572" s="81"/>
      <c r="EW572" s="81"/>
      <c r="EX572" s="81"/>
      <c r="EY572" s="81"/>
      <c r="EZ572" s="81"/>
      <c r="FA572" s="81"/>
      <c r="FB572" s="81"/>
      <c r="FC572" s="81"/>
      <c r="FD572" s="81"/>
      <c r="FE572" s="81"/>
      <c r="FF572" s="81"/>
      <c r="FG572" s="81"/>
      <c r="FH572" s="81"/>
    </row>
    <row r="573" spans="19:164">
      <c r="S573" s="82"/>
      <c r="T573" s="83"/>
      <c r="U573" s="84"/>
      <c r="V573" s="83"/>
      <c r="W573" s="84"/>
      <c r="X573" s="83"/>
      <c r="Y573" s="84"/>
      <c r="Z573" s="85"/>
      <c r="AA573" s="85"/>
      <c r="AB573" s="85"/>
      <c r="AC573" s="8"/>
      <c r="AD573" s="18"/>
      <c r="AE573" s="18"/>
      <c r="AF573" s="18"/>
      <c r="AG573" s="18"/>
      <c r="AH573" s="18"/>
      <c r="AI573" s="18"/>
      <c r="AJ573" s="18"/>
      <c r="AK573" s="18"/>
      <c r="AL573" s="18"/>
      <c r="AM573" s="34"/>
      <c r="AN573" s="34"/>
      <c r="AO573" s="34"/>
      <c r="AP573" s="19"/>
      <c r="AQ573" s="19"/>
      <c r="AR573" s="19"/>
      <c r="AS573" s="48"/>
      <c r="BN573" s="49"/>
      <c r="BO573" s="49"/>
      <c r="BP573" s="49"/>
      <c r="BQ573" s="50"/>
      <c r="BR573" s="50"/>
      <c r="BS573" s="50"/>
      <c r="BT573" s="50"/>
      <c r="BU573" s="50"/>
      <c r="BV573" s="50"/>
      <c r="BW573" s="50"/>
      <c r="BX573" s="51"/>
      <c r="BY573" s="50"/>
      <c r="BZ573" s="50"/>
      <c r="CA573" s="54"/>
      <c r="CB573" s="54"/>
      <c r="CC573" s="54"/>
      <c r="CD573" s="54"/>
      <c r="CE573" s="54"/>
      <c r="CF573" s="54"/>
      <c r="CG573" s="54"/>
      <c r="CH573" s="51"/>
      <c r="CI573" s="50"/>
      <c r="CJ573" s="50"/>
      <c r="CK573" s="49"/>
      <c r="CL573" s="49"/>
      <c r="CM573" s="49"/>
      <c r="CN573" s="66"/>
      <c r="CO573" s="66"/>
      <c r="CP573" s="66"/>
      <c r="CQ573" s="66"/>
      <c r="CR573" s="66"/>
      <c r="CS573" s="66"/>
      <c r="CT573" s="66"/>
      <c r="CU573" s="49"/>
      <c r="CV573" s="49"/>
      <c r="CW573" s="49"/>
      <c r="CX573" s="49"/>
      <c r="CY573" s="49"/>
      <c r="CZ573" s="49"/>
      <c r="DA573" s="49"/>
      <c r="DB573" s="49"/>
      <c r="DC573" s="56"/>
      <c r="DD573" s="57"/>
      <c r="DE573" s="57"/>
      <c r="DF573" s="57"/>
      <c r="DG573" s="57"/>
      <c r="DH573" s="57"/>
      <c r="DI573" s="57"/>
      <c r="DJ573" s="58"/>
      <c r="DK573" s="54"/>
      <c r="DL573" s="56"/>
      <c r="DM573" s="49"/>
      <c r="DN573" s="49"/>
      <c r="DO573" s="49"/>
      <c r="DP573" s="56"/>
      <c r="DQ573" s="56"/>
      <c r="DR573" s="49"/>
      <c r="DS573" s="49"/>
      <c r="DT573" s="49"/>
      <c r="DU573" s="49"/>
      <c r="DV573" s="49"/>
      <c r="DW573" s="49"/>
      <c r="DX573" s="49"/>
      <c r="DY573" s="49"/>
      <c r="DZ573" s="49"/>
      <c r="EA573" s="49"/>
      <c r="EB573" s="49"/>
      <c r="EC573" s="49"/>
      <c r="ED573" s="81"/>
      <c r="EE573" s="81"/>
      <c r="EF573" s="81"/>
      <c r="EG573" s="81"/>
      <c r="EH573" s="81"/>
      <c r="EI573" s="81"/>
      <c r="EJ573" s="81"/>
      <c r="EK573" s="81"/>
      <c r="EL573" s="81"/>
      <c r="EM573" s="81"/>
      <c r="EN573" s="81"/>
      <c r="EO573" s="81"/>
      <c r="EP573" s="81"/>
      <c r="EQ573" s="81"/>
      <c r="ER573" s="81"/>
      <c r="ES573" s="81"/>
      <c r="ET573" s="81"/>
      <c r="EU573" s="81"/>
      <c r="EV573" s="81"/>
      <c r="EW573" s="81"/>
      <c r="EX573" s="81"/>
      <c r="EY573" s="81"/>
      <c r="EZ573" s="81"/>
      <c r="FA573" s="81"/>
      <c r="FB573" s="81"/>
      <c r="FC573" s="81"/>
      <c r="FD573" s="81"/>
      <c r="FE573" s="81"/>
      <c r="FF573" s="81"/>
      <c r="FG573" s="81"/>
      <c r="FH573" s="81"/>
    </row>
    <row r="574" spans="19:164">
      <c r="S574" s="82"/>
      <c r="T574" s="83"/>
      <c r="U574" s="84"/>
      <c r="V574" s="83"/>
      <c r="W574" s="84"/>
      <c r="X574" s="83"/>
      <c r="Y574" s="84"/>
      <c r="Z574" s="85"/>
      <c r="AA574" s="85"/>
      <c r="AB574" s="85"/>
      <c r="AC574" s="8"/>
      <c r="AD574" s="18"/>
      <c r="AE574" s="18"/>
      <c r="AF574" s="18"/>
      <c r="AG574" s="18"/>
      <c r="AH574" s="18"/>
      <c r="AI574" s="18"/>
      <c r="AJ574" s="18"/>
      <c r="AK574" s="18"/>
      <c r="AL574" s="18"/>
      <c r="AM574" s="34"/>
      <c r="AN574" s="34"/>
      <c r="AO574" s="34"/>
      <c r="AP574" s="19"/>
      <c r="AQ574" s="19"/>
      <c r="AR574" s="19"/>
      <c r="AS574" s="48"/>
      <c r="BN574" s="49"/>
      <c r="BO574" s="49"/>
      <c r="BP574" s="49"/>
      <c r="BQ574" s="50"/>
      <c r="BR574" s="50"/>
      <c r="BS574" s="50"/>
      <c r="BT574" s="50"/>
      <c r="BU574" s="50"/>
      <c r="BV574" s="50"/>
      <c r="BW574" s="50"/>
      <c r="BX574" s="51"/>
      <c r="BY574" s="50"/>
      <c r="BZ574" s="50"/>
      <c r="CA574" s="54"/>
      <c r="CB574" s="54"/>
      <c r="CC574" s="54"/>
      <c r="CD574" s="54"/>
      <c r="CE574" s="54"/>
      <c r="CF574" s="54"/>
      <c r="CG574" s="54"/>
      <c r="CH574" s="51"/>
      <c r="CI574" s="50"/>
      <c r="CJ574" s="50"/>
      <c r="CK574" s="49"/>
      <c r="CL574" s="49"/>
      <c r="CM574" s="49"/>
      <c r="CN574" s="66"/>
      <c r="CO574" s="66"/>
      <c r="CP574" s="66"/>
      <c r="CQ574" s="66"/>
      <c r="CR574" s="66"/>
      <c r="CS574" s="66"/>
      <c r="CT574" s="66"/>
      <c r="CU574" s="49"/>
      <c r="CV574" s="49"/>
      <c r="CW574" s="49"/>
      <c r="CX574" s="49"/>
      <c r="CY574" s="49"/>
      <c r="CZ574" s="49"/>
      <c r="DA574" s="49"/>
      <c r="DB574" s="49"/>
      <c r="DC574" s="56"/>
      <c r="DD574" s="57"/>
      <c r="DE574" s="57"/>
      <c r="DF574" s="57"/>
      <c r="DG574" s="57"/>
      <c r="DH574" s="57"/>
      <c r="DI574" s="57"/>
      <c r="DJ574" s="58"/>
      <c r="DK574" s="54"/>
      <c r="DL574" s="56"/>
      <c r="DM574" s="49"/>
      <c r="DN574" s="49"/>
      <c r="DO574" s="49"/>
      <c r="DP574" s="56"/>
      <c r="DQ574" s="56"/>
      <c r="DR574" s="49"/>
      <c r="DS574" s="49"/>
      <c r="DT574" s="49"/>
      <c r="DU574" s="49"/>
      <c r="DV574" s="49"/>
      <c r="DW574" s="49"/>
      <c r="DX574" s="49"/>
      <c r="DY574" s="49"/>
      <c r="DZ574" s="49"/>
      <c r="EA574" s="49"/>
      <c r="EB574" s="49"/>
      <c r="EC574" s="49"/>
      <c r="ED574" s="81"/>
      <c r="EE574" s="81"/>
      <c r="EF574" s="81"/>
      <c r="EG574" s="81"/>
      <c r="EH574" s="81"/>
      <c r="EI574" s="81"/>
      <c r="EJ574" s="81"/>
      <c r="EK574" s="81"/>
      <c r="EL574" s="81"/>
      <c r="EM574" s="81"/>
      <c r="EN574" s="81"/>
      <c r="EO574" s="81"/>
      <c r="EP574" s="81"/>
      <c r="EQ574" s="81"/>
      <c r="ER574" s="81"/>
      <c r="ES574" s="81"/>
      <c r="ET574" s="81"/>
      <c r="EU574" s="81"/>
      <c r="EV574" s="81"/>
      <c r="EW574" s="81"/>
      <c r="EX574" s="81"/>
      <c r="EY574" s="81"/>
      <c r="EZ574" s="81"/>
      <c r="FA574" s="81"/>
      <c r="FB574" s="81"/>
      <c r="FC574" s="81"/>
      <c r="FD574" s="81"/>
      <c r="FE574" s="81"/>
      <c r="FF574" s="81"/>
      <c r="FG574" s="81"/>
      <c r="FH574" s="81"/>
    </row>
    <row r="575" spans="19:164">
      <c r="S575" s="82"/>
      <c r="T575" s="83"/>
      <c r="U575" s="84"/>
      <c r="V575" s="83"/>
      <c r="W575" s="84"/>
      <c r="X575" s="83"/>
      <c r="Y575" s="84"/>
      <c r="Z575" s="85"/>
      <c r="AA575" s="85"/>
      <c r="AB575" s="85"/>
      <c r="AC575" s="8"/>
      <c r="AD575" s="18"/>
      <c r="AE575" s="18"/>
      <c r="AF575" s="18"/>
      <c r="AG575" s="18"/>
      <c r="AH575" s="18"/>
      <c r="AI575" s="18"/>
      <c r="AJ575" s="18"/>
      <c r="AK575" s="18"/>
      <c r="AL575" s="18"/>
      <c r="AM575" s="34"/>
      <c r="AN575" s="34"/>
      <c r="AO575" s="34"/>
      <c r="AP575" s="19"/>
      <c r="AQ575" s="19"/>
      <c r="AR575" s="19"/>
      <c r="AS575" s="48"/>
      <c r="BN575" s="49"/>
      <c r="BO575" s="49"/>
      <c r="BP575" s="49"/>
      <c r="BQ575" s="50"/>
      <c r="BR575" s="50"/>
      <c r="BS575" s="50"/>
      <c r="BT575" s="50"/>
      <c r="BU575" s="50"/>
      <c r="BV575" s="50"/>
      <c r="BW575" s="50"/>
      <c r="BX575" s="51"/>
      <c r="BY575" s="50"/>
      <c r="BZ575" s="50"/>
      <c r="CA575" s="54"/>
      <c r="CB575" s="54"/>
      <c r="CC575" s="54"/>
      <c r="CD575" s="54"/>
      <c r="CE575" s="54"/>
      <c r="CF575" s="54"/>
      <c r="CG575" s="54"/>
      <c r="CH575" s="51"/>
      <c r="CI575" s="50"/>
      <c r="CJ575" s="50"/>
      <c r="CK575" s="49"/>
      <c r="CL575" s="49"/>
      <c r="CM575" s="49"/>
      <c r="CN575" s="66"/>
      <c r="CO575" s="66"/>
      <c r="CP575" s="66"/>
      <c r="CQ575" s="66"/>
      <c r="CR575" s="66"/>
      <c r="CS575" s="66"/>
      <c r="CT575" s="66"/>
      <c r="CU575" s="49"/>
      <c r="CV575" s="49"/>
      <c r="CW575" s="49"/>
      <c r="CX575" s="49"/>
      <c r="CY575" s="49"/>
      <c r="CZ575" s="49"/>
      <c r="DA575" s="49"/>
      <c r="DB575" s="49"/>
      <c r="DC575" s="56"/>
      <c r="DD575" s="57"/>
      <c r="DE575" s="57"/>
      <c r="DF575" s="57"/>
      <c r="DG575" s="57"/>
      <c r="DH575" s="57"/>
      <c r="DI575" s="57"/>
      <c r="DJ575" s="58"/>
      <c r="DK575" s="54"/>
      <c r="DL575" s="56"/>
      <c r="DM575" s="49"/>
      <c r="DN575" s="49"/>
      <c r="DO575" s="49"/>
      <c r="DP575" s="56"/>
      <c r="DQ575" s="56"/>
      <c r="DR575" s="49"/>
      <c r="DS575" s="49"/>
      <c r="DT575" s="49"/>
      <c r="DU575" s="49"/>
      <c r="DV575" s="49"/>
      <c r="DW575" s="49"/>
      <c r="DX575" s="49"/>
      <c r="DY575" s="49"/>
      <c r="DZ575" s="49"/>
      <c r="EA575" s="49"/>
      <c r="EB575" s="49"/>
      <c r="EC575" s="49"/>
      <c r="ED575" s="81"/>
      <c r="EE575" s="81"/>
      <c r="EF575" s="81"/>
      <c r="EG575" s="81"/>
      <c r="EH575" s="81"/>
      <c r="EI575" s="81"/>
      <c r="EJ575" s="81"/>
      <c r="EK575" s="81"/>
      <c r="EL575" s="81"/>
      <c r="EM575" s="81"/>
      <c r="EN575" s="81"/>
      <c r="EO575" s="81"/>
      <c r="EP575" s="81"/>
      <c r="EQ575" s="81"/>
      <c r="ER575" s="81"/>
      <c r="ES575" s="81"/>
      <c r="ET575" s="81"/>
      <c r="EU575" s="81"/>
      <c r="EV575" s="81"/>
      <c r="EW575" s="81"/>
      <c r="EX575" s="81"/>
      <c r="EY575" s="81"/>
      <c r="EZ575" s="81"/>
      <c r="FA575" s="81"/>
      <c r="FB575" s="81"/>
      <c r="FC575" s="81"/>
      <c r="FD575" s="81"/>
      <c r="FE575" s="81"/>
      <c r="FF575" s="81"/>
      <c r="FG575" s="81"/>
      <c r="FH575" s="81"/>
    </row>
    <row r="576" spans="19:164">
      <c r="S576" s="82"/>
      <c r="T576" s="83"/>
      <c r="U576" s="84"/>
      <c r="V576" s="83"/>
      <c r="W576" s="84"/>
      <c r="X576" s="83"/>
      <c r="Y576" s="84"/>
      <c r="Z576" s="85"/>
      <c r="AA576" s="85"/>
      <c r="AB576" s="85"/>
      <c r="AC576" s="8"/>
      <c r="AD576" s="18"/>
      <c r="AE576" s="18"/>
      <c r="AF576" s="18"/>
      <c r="AG576" s="18"/>
      <c r="AH576" s="18"/>
      <c r="AI576" s="18"/>
      <c r="AJ576" s="18"/>
      <c r="AK576" s="18"/>
      <c r="AL576" s="18"/>
      <c r="AM576" s="34"/>
      <c r="AN576" s="34"/>
      <c r="AO576" s="34"/>
      <c r="AP576" s="19"/>
      <c r="AQ576" s="19"/>
      <c r="AR576" s="19"/>
      <c r="AS576" s="48"/>
      <c r="BN576" s="49"/>
      <c r="BO576" s="49"/>
      <c r="BP576" s="49"/>
      <c r="BQ576" s="50"/>
      <c r="BR576" s="50"/>
      <c r="BS576" s="50"/>
      <c r="BT576" s="50"/>
      <c r="BU576" s="50"/>
      <c r="BV576" s="50"/>
      <c r="BW576" s="50"/>
      <c r="BX576" s="51"/>
      <c r="BY576" s="50"/>
      <c r="BZ576" s="50"/>
      <c r="CA576" s="54"/>
      <c r="CB576" s="54"/>
      <c r="CC576" s="54"/>
      <c r="CD576" s="54"/>
      <c r="CE576" s="54"/>
      <c r="CF576" s="54"/>
      <c r="CG576" s="54"/>
      <c r="CH576" s="51"/>
      <c r="CI576" s="50"/>
      <c r="CJ576" s="50"/>
      <c r="CK576" s="49"/>
      <c r="CL576" s="49"/>
      <c r="CM576" s="49"/>
      <c r="CN576" s="66"/>
      <c r="CO576" s="66"/>
      <c r="CP576" s="66"/>
      <c r="CQ576" s="66"/>
      <c r="CR576" s="66"/>
      <c r="CS576" s="66"/>
      <c r="CT576" s="66"/>
      <c r="CU576" s="49"/>
      <c r="CV576" s="49"/>
      <c r="CW576" s="49"/>
      <c r="CX576" s="49"/>
      <c r="CY576" s="49"/>
      <c r="CZ576" s="49"/>
      <c r="DA576" s="49"/>
      <c r="DB576" s="49"/>
      <c r="DC576" s="56"/>
      <c r="DD576" s="57"/>
      <c r="DE576" s="57"/>
      <c r="DF576" s="57"/>
      <c r="DG576" s="57"/>
      <c r="DH576" s="57"/>
      <c r="DI576" s="57"/>
      <c r="DJ576" s="58"/>
      <c r="DK576" s="54"/>
      <c r="DL576" s="56"/>
      <c r="DM576" s="49"/>
      <c r="DN576" s="49"/>
      <c r="DO576" s="49"/>
      <c r="DP576" s="56"/>
      <c r="DQ576" s="56"/>
      <c r="DR576" s="49"/>
      <c r="DS576" s="49"/>
      <c r="DT576" s="49"/>
      <c r="DU576" s="49"/>
      <c r="DV576" s="49"/>
      <c r="DW576" s="49"/>
      <c r="DX576" s="49"/>
      <c r="DY576" s="49"/>
      <c r="DZ576" s="49"/>
      <c r="EA576" s="49"/>
      <c r="EB576" s="49"/>
      <c r="EC576" s="49"/>
      <c r="ED576" s="81"/>
      <c r="EE576" s="81"/>
      <c r="EF576" s="81"/>
      <c r="EG576" s="81"/>
      <c r="EH576" s="81"/>
      <c r="EI576" s="81"/>
      <c r="EJ576" s="81"/>
      <c r="EK576" s="81"/>
      <c r="EL576" s="81"/>
      <c r="EM576" s="81"/>
      <c r="EN576" s="81"/>
      <c r="EO576" s="81"/>
      <c r="EP576" s="81"/>
      <c r="EQ576" s="81"/>
      <c r="ER576" s="81"/>
      <c r="ES576" s="81"/>
      <c r="ET576" s="81"/>
      <c r="EU576" s="81"/>
      <c r="EV576" s="81"/>
      <c r="EW576" s="81"/>
      <c r="EX576" s="81"/>
      <c r="EY576" s="81"/>
      <c r="EZ576" s="81"/>
      <c r="FA576" s="81"/>
      <c r="FB576" s="81"/>
      <c r="FC576" s="81"/>
      <c r="FD576" s="81"/>
      <c r="FE576" s="81"/>
      <c r="FF576" s="81"/>
      <c r="FG576" s="81"/>
      <c r="FH576" s="81"/>
    </row>
    <row r="577" spans="19:165">
      <c r="S577" s="82"/>
      <c r="T577" s="83"/>
      <c r="U577" s="84"/>
      <c r="V577" s="83"/>
      <c r="W577" s="84"/>
      <c r="X577" s="83"/>
      <c r="Y577" s="84"/>
      <c r="Z577" s="85"/>
      <c r="AA577" s="85"/>
      <c r="AB577" s="85"/>
      <c r="AC577" s="8"/>
      <c r="AD577" s="18"/>
      <c r="AE577" s="18"/>
      <c r="AF577" s="18"/>
      <c r="AG577" s="18"/>
      <c r="AH577" s="18"/>
      <c r="AI577" s="18"/>
      <c r="AJ577" s="18"/>
      <c r="AK577" s="18"/>
      <c r="AL577" s="18"/>
      <c r="AM577" s="34"/>
      <c r="AN577" s="34"/>
      <c r="AO577" s="34"/>
      <c r="AP577" s="19"/>
      <c r="AQ577" s="19"/>
      <c r="AR577" s="19"/>
      <c r="AS577" s="48"/>
      <c r="BN577" s="49"/>
      <c r="BO577" s="49"/>
      <c r="BP577" s="49"/>
      <c r="BQ577" s="50"/>
      <c r="BR577" s="50"/>
      <c r="BS577" s="50"/>
      <c r="BT577" s="50"/>
      <c r="BU577" s="50"/>
      <c r="BV577" s="50"/>
      <c r="BW577" s="50"/>
      <c r="BX577" s="51"/>
      <c r="BY577" s="50"/>
      <c r="BZ577" s="50"/>
      <c r="CA577" s="54"/>
      <c r="CB577" s="54"/>
      <c r="CC577" s="54"/>
      <c r="CD577" s="54"/>
      <c r="CE577" s="54"/>
      <c r="CF577" s="54"/>
      <c r="CG577" s="54"/>
      <c r="CH577" s="51"/>
      <c r="CI577" s="50"/>
      <c r="CJ577" s="50"/>
      <c r="CK577" s="49"/>
      <c r="CL577" s="49"/>
      <c r="CM577" s="49"/>
      <c r="CN577" s="66"/>
      <c r="CO577" s="66"/>
      <c r="CP577" s="66"/>
      <c r="CQ577" s="66"/>
      <c r="CR577" s="66"/>
      <c r="CS577" s="66"/>
      <c r="CT577" s="66"/>
      <c r="CU577" s="49"/>
      <c r="CV577" s="49"/>
      <c r="CW577" s="49"/>
      <c r="CX577" s="49"/>
      <c r="CY577" s="49"/>
      <c r="CZ577" s="49"/>
      <c r="DA577" s="49"/>
      <c r="DB577" s="49"/>
      <c r="DC577" s="56"/>
      <c r="DD577" s="57"/>
      <c r="DE577" s="57"/>
      <c r="DF577" s="57"/>
      <c r="DG577" s="57"/>
      <c r="DH577" s="57"/>
      <c r="DI577" s="57"/>
      <c r="DJ577" s="58"/>
      <c r="DK577" s="54"/>
      <c r="DL577" s="56"/>
      <c r="DM577" s="49"/>
      <c r="DN577" s="49"/>
      <c r="DO577" s="49"/>
      <c r="DP577" s="56"/>
      <c r="DQ577" s="56"/>
      <c r="DR577" s="49"/>
      <c r="DS577" s="49"/>
      <c r="DT577" s="49"/>
      <c r="DU577" s="49"/>
      <c r="DV577" s="49"/>
      <c r="DW577" s="49"/>
      <c r="DX577" s="49"/>
      <c r="DY577" s="49"/>
      <c r="DZ577" s="49"/>
      <c r="EA577" s="49"/>
      <c r="EB577" s="49"/>
      <c r="EC577" s="49"/>
      <c r="ED577" s="81"/>
      <c r="EE577" s="81"/>
      <c r="EF577" s="81"/>
      <c r="EG577" s="81"/>
      <c r="EH577" s="81"/>
      <c r="EI577" s="81"/>
      <c r="EJ577" s="81"/>
      <c r="EK577" s="81"/>
      <c r="EL577" s="81"/>
      <c r="EM577" s="81"/>
      <c r="EN577" s="81"/>
      <c r="EO577" s="81"/>
      <c r="EP577" s="81"/>
      <c r="EQ577" s="81"/>
      <c r="ER577" s="81"/>
      <c r="ES577" s="81"/>
      <c r="ET577" s="81"/>
      <c r="EU577" s="81"/>
      <c r="EV577" s="81"/>
      <c r="EW577" s="81"/>
      <c r="EX577" s="81"/>
      <c r="EY577" s="81"/>
      <c r="EZ577" s="81"/>
      <c r="FA577" s="81"/>
      <c r="FB577" s="81"/>
      <c r="FC577" s="81"/>
      <c r="FD577" s="81"/>
      <c r="FE577" s="81"/>
      <c r="FF577" s="81"/>
      <c r="FG577" s="81"/>
      <c r="FH577" s="81"/>
    </row>
    <row r="578" spans="19:165">
      <c r="S578" s="82"/>
      <c r="T578" s="83"/>
      <c r="U578" s="84"/>
      <c r="V578" s="83"/>
      <c r="W578" s="84"/>
      <c r="X578" s="83"/>
      <c r="Y578" s="84"/>
      <c r="Z578" s="85"/>
      <c r="AA578" s="85"/>
      <c r="AB578" s="85"/>
      <c r="AC578" s="8"/>
      <c r="AD578" s="18"/>
      <c r="AE578" s="18"/>
      <c r="AF578" s="18"/>
      <c r="AG578" s="18"/>
      <c r="AH578" s="18"/>
      <c r="AI578" s="18"/>
      <c r="AJ578" s="18"/>
      <c r="AK578" s="18"/>
      <c r="AL578" s="18"/>
      <c r="AM578" s="34"/>
      <c r="AN578" s="34"/>
      <c r="AO578" s="34"/>
      <c r="AP578" s="19"/>
      <c r="AQ578" s="19"/>
      <c r="AR578" s="19"/>
      <c r="AS578" s="48"/>
      <c r="BN578" s="49"/>
      <c r="BO578" s="49"/>
      <c r="BP578" s="49"/>
      <c r="BQ578" s="50"/>
      <c r="BR578" s="50"/>
      <c r="BS578" s="50"/>
      <c r="BT578" s="50"/>
      <c r="BU578" s="50"/>
      <c r="BV578" s="50"/>
      <c r="BW578" s="50"/>
      <c r="BX578" s="51"/>
      <c r="BY578" s="50"/>
      <c r="BZ578" s="50"/>
      <c r="CA578" s="54"/>
      <c r="CB578" s="54"/>
      <c r="CC578" s="54"/>
      <c r="CD578" s="54"/>
      <c r="CE578" s="54"/>
      <c r="CF578" s="54"/>
      <c r="CG578" s="54"/>
      <c r="CH578" s="51"/>
      <c r="CI578" s="50"/>
      <c r="CJ578" s="50"/>
      <c r="CK578" s="49"/>
      <c r="CL578" s="49"/>
      <c r="CM578" s="49"/>
      <c r="CN578" s="66"/>
      <c r="CO578" s="66"/>
      <c r="CP578" s="66"/>
      <c r="CQ578" s="66"/>
      <c r="CR578" s="66"/>
      <c r="CS578" s="66"/>
      <c r="CT578" s="66"/>
      <c r="CU578" s="49"/>
      <c r="CV578" s="49"/>
      <c r="CW578" s="49"/>
      <c r="CX578" s="49"/>
      <c r="CY578" s="49"/>
      <c r="CZ578" s="49"/>
      <c r="DA578" s="49"/>
      <c r="DB578" s="49"/>
      <c r="DC578" s="56"/>
      <c r="DD578" s="57"/>
      <c r="DE578" s="57"/>
      <c r="DF578" s="57"/>
      <c r="DG578" s="57"/>
      <c r="DH578" s="57"/>
      <c r="DI578" s="57"/>
      <c r="DJ578" s="58"/>
      <c r="DK578" s="54"/>
      <c r="DL578" s="56"/>
      <c r="DM578" s="49"/>
      <c r="DN578" s="49"/>
      <c r="DO578" s="49"/>
      <c r="DP578" s="56"/>
      <c r="DQ578" s="56"/>
      <c r="DR578" s="49"/>
      <c r="DS578" s="49"/>
      <c r="DT578" s="49"/>
      <c r="DU578" s="49"/>
      <c r="DV578" s="49"/>
      <c r="DW578" s="49"/>
      <c r="DX578" s="49"/>
      <c r="DY578" s="49"/>
      <c r="DZ578" s="49"/>
      <c r="EA578" s="49"/>
      <c r="EB578" s="81"/>
      <c r="EC578" s="81"/>
      <c r="ED578" s="81"/>
      <c r="EE578" s="81"/>
      <c r="EF578" s="81"/>
      <c r="EG578" s="81"/>
      <c r="EH578" s="81"/>
      <c r="EI578" s="81"/>
      <c r="EJ578" s="81"/>
      <c r="EK578" s="81"/>
      <c r="EL578" s="81"/>
      <c r="EM578" s="81"/>
      <c r="EN578" s="81"/>
      <c r="EO578" s="81"/>
      <c r="EP578" s="81"/>
      <c r="EQ578" s="81"/>
      <c r="ER578" s="81"/>
      <c r="ES578" s="81"/>
      <c r="ET578" s="81"/>
      <c r="EU578" s="81"/>
      <c r="EV578" s="81"/>
      <c r="EW578" s="81"/>
      <c r="EX578" s="81"/>
      <c r="EY578" s="81"/>
      <c r="EZ578" s="81"/>
      <c r="FA578" s="81"/>
      <c r="FB578" s="81"/>
      <c r="FC578" s="81"/>
      <c r="FD578" s="81"/>
      <c r="FE578" s="81"/>
      <c r="FF578" s="81"/>
      <c r="FG578" s="81"/>
      <c r="FH578" s="81"/>
      <c r="FI578" s="123"/>
    </row>
    <row r="579" spans="19:165">
      <c r="S579" s="82"/>
      <c r="T579" s="83"/>
      <c r="U579" s="84"/>
      <c r="V579" s="83"/>
      <c r="W579" s="84"/>
      <c r="X579" s="83"/>
      <c r="Y579" s="84"/>
      <c r="Z579" s="85"/>
      <c r="AA579" s="85"/>
      <c r="AB579" s="85"/>
      <c r="AC579" s="8"/>
      <c r="AD579" s="18"/>
      <c r="AE579" s="18"/>
      <c r="AF579" s="18"/>
      <c r="AG579" s="18"/>
      <c r="AH579" s="18"/>
      <c r="AI579" s="18"/>
      <c r="AJ579" s="18"/>
      <c r="AK579" s="18"/>
      <c r="AL579" s="18"/>
      <c r="AM579" s="34"/>
      <c r="AN579" s="34"/>
      <c r="AO579" s="34"/>
      <c r="AP579" s="19"/>
      <c r="AQ579" s="19"/>
      <c r="AR579" s="19"/>
      <c r="AS579" s="48"/>
      <c r="BN579" s="49"/>
      <c r="BO579" s="49"/>
      <c r="BP579" s="49"/>
      <c r="BQ579" s="50"/>
      <c r="BR579" s="50"/>
      <c r="BS579" s="50"/>
      <c r="BT579" s="50"/>
      <c r="BU579" s="50"/>
      <c r="BV579" s="50"/>
      <c r="BW579" s="50"/>
      <c r="BX579" s="51"/>
      <c r="BY579" s="50"/>
      <c r="BZ579" s="50"/>
      <c r="CA579" s="54"/>
      <c r="CB579" s="54"/>
      <c r="CC579" s="54"/>
      <c r="CD579" s="54"/>
      <c r="CE579" s="54"/>
      <c r="CF579" s="54"/>
      <c r="CG579" s="54"/>
      <c r="CH579" s="51"/>
      <c r="CI579" s="50"/>
      <c r="CJ579" s="50"/>
      <c r="CK579" s="49"/>
      <c r="CL579" s="49"/>
      <c r="CM579" s="49"/>
      <c r="CN579" s="66"/>
      <c r="CO579" s="66"/>
      <c r="CP579" s="66"/>
      <c r="CQ579" s="66"/>
      <c r="CR579" s="66"/>
      <c r="CS579" s="66"/>
      <c r="CT579" s="66"/>
      <c r="CU579" s="49"/>
      <c r="CV579" s="49"/>
      <c r="CW579" s="49"/>
      <c r="CX579" s="49"/>
      <c r="CY579" s="49"/>
      <c r="CZ579" s="49"/>
      <c r="DA579" s="49"/>
      <c r="DB579" s="49"/>
      <c r="DC579" s="56"/>
      <c r="DD579" s="57"/>
      <c r="DE579" s="57"/>
      <c r="DF579" s="57"/>
      <c r="DG579" s="57"/>
      <c r="DH579" s="57"/>
      <c r="DI579" s="57"/>
      <c r="DJ579" s="58"/>
      <c r="DK579" s="54"/>
      <c r="DL579" s="56"/>
      <c r="DM579" s="49"/>
      <c r="DN579" s="49"/>
      <c r="DO579" s="49"/>
      <c r="DP579" s="56"/>
      <c r="DQ579" s="56"/>
      <c r="DR579" s="49"/>
      <c r="DS579" s="49"/>
      <c r="DT579" s="49"/>
      <c r="DU579" s="49"/>
      <c r="DV579" s="49"/>
      <c r="DW579" s="49"/>
      <c r="DX579" s="49"/>
      <c r="DY579" s="49"/>
      <c r="DZ579" s="49"/>
      <c r="EA579" s="49"/>
      <c r="EB579" s="81"/>
      <c r="EC579" s="81"/>
      <c r="ED579" s="81"/>
      <c r="EE579" s="81"/>
      <c r="EF579" s="81"/>
      <c r="EG579" s="81"/>
      <c r="EH579" s="81"/>
      <c r="EI579" s="81"/>
      <c r="EJ579" s="81"/>
      <c r="EK579" s="81"/>
      <c r="EL579" s="81"/>
      <c r="EM579" s="81"/>
      <c r="EN579" s="81"/>
      <c r="EO579" s="81"/>
      <c r="EP579" s="81"/>
      <c r="EQ579" s="81"/>
      <c r="ER579" s="81"/>
      <c r="ES579" s="81"/>
      <c r="ET579" s="81"/>
      <c r="EU579" s="81"/>
      <c r="EV579" s="81"/>
      <c r="EW579" s="81"/>
      <c r="EX579" s="81"/>
      <c r="EY579" s="81"/>
      <c r="EZ579" s="81"/>
      <c r="FA579" s="81"/>
      <c r="FB579" s="81"/>
      <c r="FC579" s="81"/>
      <c r="FD579" s="81"/>
      <c r="FE579" s="81"/>
      <c r="FF579" s="81"/>
      <c r="FG579" s="81"/>
      <c r="FH579" s="81"/>
    </row>
    <row r="580" spans="19:165">
      <c r="S580" s="82"/>
      <c r="T580" s="83"/>
      <c r="U580" s="84"/>
      <c r="V580" s="83"/>
      <c r="W580" s="84"/>
      <c r="X580" s="83"/>
      <c r="Y580" s="84"/>
      <c r="Z580" s="85"/>
      <c r="AA580" s="85"/>
      <c r="AB580" s="85"/>
      <c r="AC580" s="8"/>
      <c r="AD580" s="18"/>
      <c r="AE580" s="18"/>
      <c r="AF580" s="18"/>
      <c r="AG580" s="18"/>
      <c r="AH580" s="18"/>
      <c r="AI580" s="18"/>
      <c r="AJ580" s="18"/>
      <c r="AK580" s="18"/>
      <c r="AL580" s="18"/>
      <c r="AM580" s="34"/>
      <c r="AN580" s="34"/>
      <c r="AO580" s="34"/>
      <c r="AP580" s="19"/>
      <c r="AQ580" s="19"/>
      <c r="AR580" s="19"/>
      <c r="AS580" s="48"/>
      <c r="BN580" s="49"/>
      <c r="BO580" s="49"/>
      <c r="BP580" s="49"/>
      <c r="BQ580" s="50"/>
      <c r="BR580" s="50"/>
      <c r="BS580" s="50"/>
      <c r="BT580" s="50"/>
      <c r="BU580" s="50"/>
      <c r="BV580" s="50"/>
      <c r="BW580" s="50"/>
      <c r="BX580" s="51"/>
      <c r="BY580" s="50"/>
      <c r="BZ580" s="50"/>
      <c r="CA580" s="54"/>
      <c r="CB580" s="54"/>
      <c r="CC580" s="54"/>
      <c r="CD580" s="54"/>
      <c r="CE580" s="54"/>
      <c r="CF580" s="54"/>
      <c r="CG580" s="54"/>
      <c r="CH580" s="51"/>
      <c r="CI580" s="50"/>
      <c r="CJ580" s="50"/>
      <c r="CK580" s="49"/>
      <c r="CL580" s="49"/>
      <c r="CM580" s="49"/>
      <c r="CN580" s="66"/>
      <c r="CO580" s="66"/>
      <c r="CP580" s="66"/>
      <c r="CQ580" s="66"/>
      <c r="CR580" s="66"/>
      <c r="CS580" s="66"/>
      <c r="CT580" s="66"/>
      <c r="CU580" s="49"/>
      <c r="CV580" s="49"/>
      <c r="CW580" s="49"/>
      <c r="CX580" s="49"/>
      <c r="CY580" s="49"/>
      <c r="CZ580" s="49"/>
      <c r="DA580" s="49"/>
      <c r="DB580" s="49"/>
      <c r="DC580" s="56"/>
      <c r="DD580" s="57"/>
      <c r="DE580" s="57"/>
      <c r="DF580" s="57"/>
      <c r="DG580" s="57"/>
      <c r="DH580" s="57"/>
      <c r="DI580" s="57"/>
      <c r="DJ580" s="58"/>
      <c r="DK580" s="54"/>
      <c r="DL580" s="56"/>
      <c r="DM580" s="49"/>
      <c r="DN580" s="49"/>
      <c r="DO580" s="49"/>
      <c r="DP580" s="56"/>
      <c r="DQ580" s="56"/>
      <c r="DR580" s="119"/>
      <c r="DS580" s="119"/>
      <c r="DT580" s="119"/>
      <c r="DU580" s="119"/>
      <c r="DV580" s="119"/>
      <c r="DW580" s="119"/>
      <c r="DX580" s="119"/>
      <c r="DY580" s="119"/>
      <c r="DZ580" s="49"/>
      <c r="EA580" s="49"/>
      <c r="EB580" s="81"/>
      <c r="EC580" s="81"/>
      <c r="ED580" s="81"/>
      <c r="EE580" s="81"/>
      <c r="EF580" s="81"/>
      <c r="EG580" s="81"/>
      <c r="EH580" s="81"/>
      <c r="EI580" s="81"/>
      <c r="EJ580" s="81"/>
      <c r="EK580" s="81"/>
      <c r="EL580" s="81"/>
      <c r="EM580" s="81"/>
      <c r="EN580" s="81"/>
      <c r="EO580" s="81"/>
      <c r="EP580" s="81"/>
      <c r="EQ580" s="81"/>
      <c r="ER580" s="81"/>
      <c r="ES580" s="81"/>
      <c r="ET580" s="81"/>
      <c r="EU580" s="81"/>
      <c r="EV580" s="81"/>
      <c r="EW580" s="81"/>
      <c r="EX580" s="81"/>
      <c r="EY580" s="81"/>
      <c r="EZ580" s="81"/>
      <c r="FA580" s="81"/>
      <c r="FB580" s="81"/>
      <c r="FC580" s="81"/>
      <c r="FD580" s="81"/>
      <c r="FE580" s="81"/>
      <c r="FF580" s="81"/>
      <c r="FG580" s="81"/>
      <c r="FH580" s="81"/>
    </row>
    <row r="581" spans="19:165">
      <c r="S581" s="82"/>
      <c r="T581" s="83"/>
      <c r="U581" s="84"/>
      <c r="V581" s="83"/>
      <c r="W581" s="84"/>
      <c r="X581" s="83"/>
      <c r="Y581" s="84"/>
      <c r="Z581" s="85"/>
      <c r="AA581" s="85"/>
      <c r="AB581" s="85"/>
      <c r="AC581" s="8"/>
      <c r="AD581" s="18"/>
      <c r="AE581" s="18"/>
      <c r="AF581" s="18"/>
      <c r="AG581" s="18"/>
      <c r="AH581" s="18"/>
      <c r="AI581" s="18"/>
      <c r="AJ581" s="18"/>
      <c r="AK581" s="18"/>
      <c r="AL581" s="18"/>
      <c r="AM581" s="34"/>
      <c r="AN581" s="34"/>
      <c r="AO581" s="34"/>
      <c r="AP581" s="19"/>
      <c r="AQ581" s="19"/>
      <c r="AR581" s="19"/>
      <c r="AS581" s="48"/>
      <c r="BN581" s="49"/>
      <c r="BO581" s="49"/>
      <c r="BP581" s="49"/>
      <c r="BQ581" s="50"/>
      <c r="BR581" s="50"/>
      <c r="BS581" s="50"/>
      <c r="BT581" s="50"/>
      <c r="BU581" s="50"/>
      <c r="BV581" s="50"/>
      <c r="BW581" s="50"/>
      <c r="BX581" s="51"/>
      <c r="BY581" s="50"/>
      <c r="BZ581" s="50"/>
      <c r="CA581" s="54"/>
      <c r="CB581" s="54"/>
      <c r="CC581" s="54"/>
      <c r="CD581" s="54"/>
      <c r="CE581" s="54"/>
      <c r="CF581" s="54"/>
      <c r="CG581" s="54"/>
      <c r="CH581" s="51"/>
      <c r="CI581" s="50"/>
      <c r="CJ581" s="50"/>
      <c r="CK581" s="49"/>
      <c r="CL581" s="49"/>
      <c r="CM581" s="49"/>
      <c r="CN581" s="66"/>
      <c r="CO581" s="66"/>
      <c r="CP581" s="66"/>
      <c r="CQ581" s="66"/>
      <c r="CR581" s="66"/>
      <c r="CS581" s="66"/>
      <c r="CT581" s="66"/>
      <c r="CU581" s="49"/>
      <c r="CV581" s="49"/>
      <c r="CW581" s="49"/>
      <c r="CX581" s="49"/>
      <c r="CY581" s="49"/>
      <c r="CZ581" s="49"/>
      <c r="DA581" s="49"/>
      <c r="DB581" s="49"/>
      <c r="DC581" s="56"/>
      <c r="DD581" s="57"/>
      <c r="DE581" s="57"/>
      <c r="DF581" s="57"/>
      <c r="DG581" s="57"/>
      <c r="DH581" s="57"/>
      <c r="DI581" s="57"/>
      <c r="DJ581" s="58"/>
      <c r="DK581" s="54"/>
      <c r="DL581" s="56"/>
      <c r="DM581" s="49"/>
      <c r="DN581" s="49"/>
      <c r="DO581" s="49"/>
      <c r="DP581" s="56"/>
      <c r="DQ581" s="56"/>
      <c r="DR581" s="49"/>
      <c r="DS581" s="49"/>
      <c r="DT581" s="49"/>
      <c r="DU581" s="49"/>
      <c r="DV581" s="49"/>
      <c r="DW581" s="49"/>
      <c r="DX581" s="49"/>
      <c r="DY581" s="49"/>
      <c r="DZ581" s="49"/>
      <c r="EA581" s="49"/>
      <c r="EB581" s="81"/>
      <c r="EC581" s="81"/>
      <c r="ED581" s="81"/>
      <c r="EE581" s="81"/>
      <c r="EF581" s="81"/>
      <c r="EG581" s="81"/>
      <c r="EH581" s="81"/>
      <c r="EI581" s="81"/>
      <c r="EJ581" s="81"/>
      <c r="EK581" s="81"/>
      <c r="EL581" s="81"/>
      <c r="EM581" s="81"/>
      <c r="EN581" s="81"/>
      <c r="EO581" s="81"/>
      <c r="EP581" s="81"/>
      <c r="EQ581" s="81"/>
      <c r="ER581" s="81"/>
      <c r="ES581" s="81"/>
      <c r="ET581" s="81"/>
      <c r="EU581" s="81"/>
      <c r="EV581" s="81"/>
      <c r="EW581" s="81"/>
      <c r="EX581" s="81"/>
      <c r="EY581" s="81"/>
      <c r="EZ581" s="81"/>
      <c r="FA581" s="81"/>
      <c r="FB581" s="81"/>
      <c r="FC581" s="81"/>
      <c r="FD581" s="81"/>
      <c r="FE581" s="81"/>
      <c r="FF581" s="81"/>
      <c r="FG581" s="81"/>
      <c r="FH581" s="81"/>
    </row>
    <row r="582" spans="19:165">
      <c r="S582" s="82"/>
      <c r="T582" s="83"/>
      <c r="U582" s="84"/>
      <c r="V582" s="83"/>
      <c r="W582" s="84"/>
      <c r="X582" s="83"/>
      <c r="Y582" s="84"/>
      <c r="Z582" s="85"/>
      <c r="AA582" s="85"/>
      <c r="AB582" s="85"/>
      <c r="AC582" s="8"/>
      <c r="AD582" s="18"/>
      <c r="AE582" s="18"/>
      <c r="AF582" s="18"/>
      <c r="AG582" s="18"/>
      <c r="AH582" s="18"/>
      <c r="AI582" s="18"/>
      <c r="AJ582" s="18"/>
      <c r="AK582" s="18"/>
      <c r="AL582" s="18"/>
      <c r="AM582" s="34"/>
      <c r="AN582" s="34"/>
      <c r="AO582" s="34"/>
      <c r="AP582" s="19"/>
      <c r="AQ582" s="19"/>
      <c r="AR582" s="19"/>
      <c r="AS582" s="48"/>
      <c r="BN582" s="49"/>
      <c r="BO582" s="49"/>
      <c r="BP582" s="49"/>
      <c r="BQ582" s="50"/>
      <c r="BR582" s="50"/>
      <c r="BS582" s="50"/>
      <c r="BT582" s="50"/>
      <c r="BU582" s="50"/>
      <c r="BV582" s="50"/>
      <c r="BW582" s="50"/>
      <c r="BX582" s="51"/>
      <c r="BY582" s="50"/>
      <c r="BZ582" s="50"/>
      <c r="CA582" s="54"/>
      <c r="CB582" s="54"/>
      <c r="CC582" s="54"/>
      <c r="CD582" s="54"/>
      <c r="CE582" s="54"/>
      <c r="CF582" s="54"/>
      <c r="CG582" s="54"/>
      <c r="CH582" s="51"/>
      <c r="CI582" s="50"/>
      <c r="CJ582" s="50"/>
      <c r="CK582" s="49"/>
      <c r="CL582" s="49"/>
      <c r="CM582" s="49"/>
      <c r="CN582" s="66"/>
      <c r="CO582" s="66"/>
      <c r="CP582" s="66"/>
      <c r="CQ582" s="66"/>
      <c r="CR582" s="66"/>
      <c r="CS582" s="66"/>
      <c r="CT582" s="66"/>
      <c r="CU582" s="49"/>
      <c r="CV582" s="49"/>
      <c r="CW582" s="49"/>
      <c r="CX582" s="49"/>
      <c r="CY582" s="49"/>
      <c r="CZ582" s="49"/>
      <c r="DA582" s="49"/>
      <c r="DB582" s="49"/>
      <c r="DC582" s="56"/>
      <c r="DD582" s="57"/>
      <c r="DE582" s="57"/>
      <c r="DF582" s="57"/>
      <c r="DG582" s="57"/>
      <c r="DH582" s="57"/>
      <c r="DI582" s="57"/>
      <c r="DJ582" s="58"/>
      <c r="DK582" s="54"/>
      <c r="DL582" s="56"/>
      <c r="DM582" s="49"/>
      <c r="DN582" s="49"/>
      <c r="DO582" s="49"/>
      <c r="DP582" s="56"/>
      <c r="DQ582" s="56"/>
      <c r="DR582" s="49"/>
      <c r="DS582" s="49"/>
      <c r="DT582" s="49"/>
      <c r="DU582" s="49"/>
      <c r="DV582" s="49"/>
      <c r="DW582" s="49"/>
      <c r="DX582" s="49"/>
      <c r="DY582" s="49"/>
      <c r="DZ582" s="49"/>
      <c r="EA582" s="49"/>
      <c r="EB582" s="81"/>
      <c r="EC582" s="81"/>
      <c r="ED582" s="81"/>
      <c r="EE582" s="81"/>
      <c r="EF582" s="81"/>
      <c r="EG582" s="81"/>
      <c r="EH582" s="81"/>
      <c r="EI582" s="81"/>
      <c r="EJ582" s="81"/>
      <c r="EK582" s="81"/>
      <c r="EL582" s="81"/>
      <c r="EM582" s="81"/>
      <c r="EN582" s="81"/>
      <c r="EO582" s="81"/>
      <c r="EP582" s="81"/>
      <c r="EQ582" s="81"/>
      <c r="ER582" s="81"/>
      <c r="ES582" s="81"/>
      <c r="ET582" s="81"/>
      <c r="EU582" s="81"/>
      <c r="EV582" s="81"/>
      <c r="EW582" s="81"/>
      <c r="EX582" s="81"/>
      <c r="EY582" s="81"/>
      <c r="EZ582" s="81"/>
      <c r="FA582" s="81"/>
      <c r="FB582" s="81"/>
      <c r="FC582" s="81"/>
      <c r="FD582" s="81"/>
      <c r="FE582" s="81"/>
      <c r="FF582" s="81"/>
      <c r="FG582" s="81"/>
      <c r="FH582" s="81"/>
    </row>
    <row r="583" spans="19:165">
      <c r="S583" s="82"/>
      <c r="T583" s="83"/>
      <c r="U583" s="84"/>
      <c r="V583" s="83"/>
      <c r="W583" s="84"/>
      <c r="X583" s="83"/>
      <c r="Y583" s="84"/>
      <c r="Z583" s="85"/>
      <c r="AA583" s="85"/>
      <c r="AB583" s="85"/>
      <c r="AC583" s="8"/>
      <c r="AD583" s="18"/>
      <c r="AE583" s="18"/>
      <c r="AF583" s="18"/>
      <c r="AG583" s="18"/>
      <c r="AH583" s="18"/>
      <c r="AI583" s="18"/>
      <c r="AJ583" s="18"/>
      <c r="AK583" s="18"/>
      <c r="AL583" s="18"/>
      <c r="AM583" s="34"/>
      <c r="AN583" s="34"/>
      <c r="AO583" s="34"/>
      <c r="AP583" s="19"/>
      <c r="AQ583" s="19"/>
      <c r="AR583" s="19"/>
      <c r="AS583" s="48"/>
      <c r="BN583" s="49"/>
      <c r="BO583" s="49"/>
      <c r="BP583" s="49"/>
      <c r="BQ583" s="50"/>
      <c r="BR583" s="50"/>
      <c r="BS583" s="50"/>
      <c r="BT583" s="50"/>
      <c r="BU583" s="50"/>
      <c r="BV583" s="50"/>
      <c r="BW583" s="50"/>
      <c r="BX583" s="51"/>
      <c r="BY583" s="50"/>
      <c r="BZ583" s="50"/>
      <c r="CA583" s="54"/>
      <c r="CB583" s="54"/>
      <c r="CC583" s="54"/>
      <c r="CD583" s="54"/>
      <c r="CE583" s="54"/>
      <c r="CF583" s="54"/>
      <c r="CG583" s="54"/>
      <c r="CH583" s="51"/>
      <c r="CI583" s="50"/>
      <c r="CJ583" s="50"/>
      <c r="CK583" s="49"/>
      <c r="CL583" s="49"/>
      <c r="CM583" s="49"/>
      <c r="CN583" s="66"/>
      <c r="CO583" s="66"/>
      <c r="CP583" s="66"/>
      <c r="CQ583" s="66"/>
      <c r="CR583" s="66"/>
      <c r="CS583" s="66"/>
      <c r="CT583" s="66"/>
      <c r="CU583" s="49"/>
      <c r="CV583" s="49"/>
      <c r="CW583" s="49"/>
      <c r="CX583" s="49"/>
      <c r="CY583" s="49"/>
      <c r="CZ583" s="49"/>
      <c r="DA583" s="49"/>
      <c r="DB583" s="49"/>
      <c r="DC583" s="56"/>
      <c r="DD583" s="57"/>
      <c r="DE583" s="57"/>
      <c r="DF583" s="57"/>
      <c r="DG583" s="57"/>
      <c r="DH583" s="57"/>
      <c r="DI583" s="57"/>
      <c r="DJ583" s="58"/>
      <c r="DK583" s="54"/>
      <c r="DL583" s="56"/>
      <c r="DM583" s="49"/>
      <c r="DN583" s="49"/>
      <c r="DO583" s="49"/>
      <c r="DP583" s="56"/>
      <c r="DQ583" s="56"/>
      <c r="DR583" s="49"/>
      <c r="DS583" s="49"/>
      <c r="DT583" s="49"/>
      <c r="DU583" s="49"/>
      <c r="DV583" s="49"/>
      <c r="DW583" s="49"/>
      <c r="DX583" s="49"/>
      <c r="DY583" s="49"/>
      <c r="DZ583" s="49"/>
      <c r="EA583" s="49"/>
      <c r="EB583" s="81"/>
      <c r="EC583" s="81"/>
      <c r="ED583" s="81"/>
      <c r="EE583" s="81"/>
      <c r="EF583" s="81"/>
      <c r="EG583" s="81"/>
      <c r="EH583" s="81"/>
      <c r="EI583" s="81"/>
      <c r="EJ583" s="81"/>
      <c r="EK583" s="81"/>
      <c r="EL583" s="81"/>
      <c r="EM583" s="81"/>
      <c r="EN583" s="81"/>
      <c r="EO583" s="81"/>
      <c r="EP583" s="81"/>
      <c r="EQ583" s="81"/>
      <c r="ER583" s="81"/>
      <c r="ES583" s="81"/>
      <c r="ET583" s="81"/>
      <c r="EU583" s="81"/>
      <c r="EV583" s="81"/>
      <c r="EW583" s="81"/>
      <c r="EX583" s="81"/>
      <c r="EY583" s="81"/>
      <c r="EZ583" s="81"/>
      <c r="FA583" s="81"/>
      <c r="FB583" s="81"/>
      <c r="FC583" s="81"/>
      <c r="FD583" s="81"/>
      <c r="FE583" s="81"/>
      <c r="FF583" s="81"/>
      <c r="FG583" s="81"/>
      <c r="FH583" s="81"/>
    </row>
    <row r="584" spans="19:165">
      <c r="S584" s="82"/>
      <c r="T584" s="83"/>
      <c r="U584" s="84"/>
      <c r="V584" s="83"/>
      <c r="W584" s="84"/>
      <c r="X584" s="83"/>
      <c r="Y584" s="84"/>
      <c r="Z584" s="85"/>
      <c r="AA584" s="85"/>
      <c r="AB584" s="85"/>
      <c r="AC584" s="8"/>
      <c r="AD584" s="18"/>
      <c r="AE584" s="18"/>
      <c r="AF584" s="18"/>
      <c r="AG584" s="18"/>
      <c r="AH584" s="18"/>
      <c r="AI584" s="18"/>
      <c r="AJ584" s="18"/>
      <c r="AK584" s="18"/>
      <c r="AL584" s="18"/>
      <c r="AM584" s="34"/>
      <c r="AN584" s="34"/>
      <c r="AO584" s="34"/>
      <c r="AP584" s="19"/>
      <c r="AQ584" s="19"/>
      <c r="AR584" s="19"/>
      <c r="AS584" s="48"/>
      <c r="BN584" s="49"/>
      <c r="BO584" s="49"/>
      <c r="BP584" s="49"/>
      <c r="BQ584" s="50"/>
      <c r="BR584" s="50"/>
      <c r="BS584" s="50"/>
      <c r="BT584" s="50"/>
      <c r="BU584" s="50"/>
      <c r="BV584" s="50"/>
      <c r="BW584" s="50"/>
      <c r="BX584" s="51"/>
      <c r="BY584" s="50"/>
      <c r="BZ584" s="50"/>
      <c r="CA584" s="54"/>
      <c r="CB584" s="54"/>
      <c r="CC584" s="54"/>
      <c r="CD584" s="54"/>
      <c r="CE584" s="54"/>
      <c r="CF584" s="54"/>
      <c r="CG584" s="54"/>
      <c r="CH584" s="51"/>
      <c r="CI584" s="50"/>
      <c r="CJ584" s="50"/>
      <c r="CK584" s="49"/>
      <c r="CL584" s="49"/>
      <c r="CM584" s="49"/>
      <c r="CN584" s="66"/>
      <c r="CO584" s="66"/>
      <c r="CP584" s="66"/>
      <c r="CQ584" s="66"/>
      <c r="CR584" s="66"/>
      <c r="CS584" s="66"/>
      <c r="CT584" s="66"/>
      <c r="CU584" s="49"/>
      <c r="CV584" s="49"/>
      <c r="CW584" s="49"/>
      <c r="CX584" s="49"/>
      <c r="CY584" s="49"/>
      <c r="CZ584" s="49"/>
      <c r="DA584" s="49"/>
      <c r="DB584" s="49"/>
      <c r="DC584" s="56"/>
      <c r="DD584" s="57"/>
      <c r="DE584" s="57"/>
      <c r="DF584" s="57"/>
      <c r="DG584" s="57"/>
      <c r="DH584" s="57"/>
      <c r="DI584" s="57"/>
      <c r="DJ584" s="58"/>
      <c r="DK584" s="54"/>
      <c r="DL584" s="56"/>
      <c r="DM584" s="49"/>
      <c r="DN584" s="49"/>
      <c r="DO584" s="49"/>
      <c r="DP584" s="56"/>
      <c r="DQ584" s="56"/>
      <c r="DR584" s="49"/>
      <c r="DS584" s="49"/>
      <c r="DT584" s="49"/>
      <c r="DU584" s="49"/>
      <c r="DV584" s="49"/>
      <c r="DW584" s="49"/>
      <c r="DX584" s="49"/>
      <c r="DY584" s="49"/>
      <c r="DZ584" s="49"/>
      <c r="EA584" s="49"/>
      <c r="EB584" s="81"/>
      <c r="EC584" s="81"/>
      <c r="ED584" s="81"/>
      <c r="EE584" s="81"/>
      <c r="EF584" s="81"/>
      <c r="EG584" s="81"/>
      <c r="EH584" s="81"/>
      <c r="EI584" s="81"/>
      <c r="EJ584" s="81"/>
      <c r="EK584" s="81"/>
      <c r="EL584" s="81"/>
      <c r="EM584" s="81"/>
      <c r="EN584" s="81"/>
      <c r="EO584" s="81"/>
      <c r="EP584" s="81"/>
      <c r="EQ584" s="81"/>
      <c r="ER584" s="81"/>
      <c r="ES584" s="81"/>
      <c r="ET584" s="81"/>
      <c r="EU584" s="81"/>
      <c r="EV584" s="81"/>
      <c r="EW584" s="81"/>
      <c r="EX584" s="81"/>
      <c r="EY584" s="81"/>
      <c r="EZ584" s="81"/>
      <c r="FA584" s="81"/>
      <c r="FB584" s="81"/>
      <c r="FC584" s="81"/>
      <c r="FD584" s="81"/>
      <c r="FE584" s="81"/>
      <c r="FF584" s="81"/>
      <c r="FG584" s="81"/>
      <c r="FH584" s="81"/>
    </row>
    <row r="585" spans="19:165">
      <c r="S585" s="82"/>
      <c r="T585" s="83"/>
      <c r="U585" s="84"/>
      <c r="V585" s="83"/>
      <c r="W585" s="84"/>
      <c r="X585" s="83"/>
      <c r="Y585" s="84"/>
      <c r="Z585" s="85"/>
      <c r="AA585" s="85"/>
      <c r="AB585" s="85"/>
      <c r="AC585" s="8"/>
      <c r="AD585" s="18"/>
      <c r="AE585" s="18"/>
      <c r="AF585" s="18"/>
      <c r="AG585" s="18"/>
      <c r="AH585" s="18"/>
      <c r="AI585" s="18"/>
      <c r="AJ585" s="18"/>
      <c r="AK585" s="18"/>
      <c r="AL585" s="18"/>
      <c r="AM585" s="34"/>
      <c r="AN585" s="34"/>
      <c r="AO585" s="34"/>
      <c r="AP585" s="19"/>
      <c r="AQ585" s="19"/>
      <c r="AR585" s="19"/>
      <c r="AS585" s="48"/>
      <c r="BN585" s="49"/>
      <c r="BO585" s="49"/>
      <c r="BP585" s="49"/>
      <c r="BQ585" s="50"/>
      <c r="BR585" s="50"/>
      <c r="BS585" s="50"/>
      <c r="BT585" s="50"/>
      <c r="BU585" s="50"/>
      <c r="BV585" s="50"/>
      <c r="BW585" s="50"/>
      <c r="BX585" s="51"/>
      <c r="BY585" s="50"/>
      <c r="BZ585" s="50"/>
      <c r="CA585" s="54"/>
      <c r="CB585" s="54"/>
      <c r="CC585" s="54"/>
      <c r="CD585" s="54"/>
      <c r="CE585" s="54"/>
      <c r="CF585" s="54"/>
      <c r="CG585" s="54"/>
      <c r="CH585" s="51"/>
      <c r="CI585" s="50"/>
      <c r="CJ585" s="50"/>
      <c r="CK585" s="49"/>
      <c r="CL585" s="49"/>
      <c r="CM585" s="49"/>
      <c r="CN585" s="66"/>
      <c r="CO585" s="66"/>
      <c r="CP585" s="66"/>
      <c r="CQ585" s="66"/>
      <c r="CR585" s="66"/>
      <c r="CS585" s="66"/>
      <c r="CT585" s="66"/>
      <c r="CU585" s="49"/>
      <c r="CV585" s="49"/>
      <c r="CW585" s="49"/>
      <c r="CX585" s="49"/>
      <c r="CY585" s="49"/>
      <c r="CZ585" s="49"/>
      <c r="DA585" s="49"/>
      <c r="DB585" s="49"/>
      <c r="DC585" s="56"/>
      <c r="DD585" s="57"/>
      <c r="DE585" s="57"/>
      <c r="DF585" s="57"/>
      <c r="DG585" s="57"/>
      <c r="DH585" s="57"/>
      <c r="DI585" s="57"/>
      <c r="DJ585" s="58"/>
      <c r="DK585" s="54"/>
      <c r="DL585" s="56"/>
      <c r="DM585" s="49"/>
      <c r="DN585" s="49"/>
      <c r="DO585" s="49"/>
      <c r="DP585" s="56"/>
      <c r="DQ585" s="56"/>
      <c r="DR585" s="49"/>
      <c r="DS585" s="49"/>
      <c r="DT585" s="49"/>
      <c r="DU585" s="49"/>
      <c r="DV585" s="49"/>
      <c r="DW585" s="49"/>
      <c r="DX585" s="49"/>
      <c r="DY585" s="49"/>
      <c r="DZ585" s="49"/>
      <c r="EA585" s="49"/>
      <c r="EB585" s="81"/>
      <c r="EC585" s="81"/>
      <c r="ED585" s="81"/>
      <c r="EE585" s="81"/>
      <c r="EF585" s="81"/>
      <c r="EG585" s="81"/>
      <c r="EH585" s="81"/>
      <c r="EI585" s="81"/>
      <c r="EJ585" s="81"/>
      <c r="EK585" s="81"/>
      <c r="EL585" s="81"/>
      <c r="EM585" s="81"/>
      <c r="EN585" s="81"/>
      <c r="EO585" s="81"/>
      <c r="EP585" s="81"/>
      <c r="EQ585" s="81"/>
      <c r="ER585" s="81"/>
      <c r="ES585" s="81"/>
      <c r="ET585" s="81"/>
      <c r="EU585" s="81"/>
      <c r="EV585" s="81"/>
      <c r="EW585" s="81"/>
      <c r="EX585" s="81"/>
      <c r="EY585" s="81"/>
      <c r="EZ585" s="81"/>
      <c r="FA585" s="81"/>
      <c r="FB585" s="81"/>
      <c r="FC585" s="81"/>
      <c r="FD585" s="81"/>
      <c r="FE585" s="81"/>
      <c r="FF585" s="81"/>
      <c r="FG585" s="81"/>
      <c r="FH585" s="81"/>
    </row>
    <row r="586" spans="19:165">
      <c r="S586" s="82"/>
      <c r="T586" s="83"/>
      <c r="U586" s="84"/>
      <c r="V586" s="83"/>
      <c r="W586" s="84"/>
      <c r="X586" s="83"/>
      <c r="Y586" s="84"/>
      <c r="Z586" s="85"/>
      <c r="AA586" s="85"/>
      <c r="AB586" s="85"/>
      <c r="AC586" s="8"/>
      <c r="AD586" s="18"/>
      <c r="AE586" s="18"/>
      <c r="AF586" s="18"/>
      <c r="AG586" s="18"/>
      <c r="AH586" s="18"/>
      <c r="AI586" s="18"/>
      <c r="AJ586" s="18"/>
      <c r="AK586" s="18"/>
      <c r="AL586" s="18"/>
      <c r="AM586" s="34"/>
      <c r="AN586" s="34"/>
      <c r="AO586" s="34"/>
      <c r="AP586" s="19"/>
      <c r="AQ586" s="19"/>
      <c r="AR586" s="19"/>
      <c r="AS586" s="48"/>
      <c r="BN586" s="49"/>
      <c r="BO586" s="49"/>
      <c r="BP586" s="49"/>
      <c r="BQ586" s="50"/>
      <c r="BR586" s="50"/>
      <c r="BS586" s="50"/>
      <c r="BT586" s="50"/>
      <c r="BU586" s="50"/>
      <c r="BV586" s="50"/>
      <c r="BW586" s="50"/>
      <c r="BX586" s="51"/>
      <c r="BY586" s="50"/>
      <c r="BZ586" s="50"/>
      <c r="CA586" s="54"/>
      <c r="CB586" s="54"/>
      <c r="CC586" s="54"/>
      <c r="CD586" s="54"/>
      <c r="CE586" s="54"/>
      <c r="CF586" s="54"/>
      <c r="CG586" s="54"/>
      <c r="CH586" s="51"/>
      <c r="CI586" s="50"/>
      <c r="CJ586" s="50"/>
      <c r="CK586" s="49"/>
      <c r="CL586" s="49"/>
      <c r="CM586" s="49"/>
      <c r="CN586" s="66"/>
      <c r="CO586" s="66"/>
      <c r="CP586" s="66"/>
      <c r="CQ586" s="66"/>
      <c r="CR586" s="66"/>
      <c r="CS586" s="66"/>
      <c r="CT586" s="66"/>
      <c r="CU586" s="49"/>
      <c r="CV586" s="49"/>
      <c r="CW586" s="49"/>
      <c r="CX586" s="49"/>
      <c r="CY586" s="49"/>
      <c r="CZ586" s="49"/>
      <c r="DA586" s="49"/>
      <c r="DB586" s="49"/>
      <c r="DC586" s="56"/>
      <c r="DD586" s="57"/>
      <c r="DE586" s="57"/>
      <c r="DF586" s="57"/>
      <c r="DG586" s="57"/>
      <c r="DH586" s="57"/>
      <c r="DI586" s="57"/>
      <c r="DJ586" s="58"/>
      <c r="DK586" s="54"/>
      <c r="DL586" s="56"/>
      <c r="DM586" s="49"/>
      <c r="DN586" s="49"/>
      <c r="DO586" s="49"/>
      <c r="DP586" s="56"/>
      <c r="DQ586" s="56"/>
      <c r="DR586" s="49"/>
      <c r="DS586" s="49"/>
      <c r="DT586" s="49"/>
      <c r="DU586" s="49"/>
      <c r="DV586" s="49"/>
      <c r="DW586" s="49"/>
      <c r="DX586" s="49"/>
      <c r="DY586" s="49"/>
      <c r="DZ586" s="49"/>
      <c r="EA586" s="49"/>
      <c r="EB586" s="81"/>
      <c r="EC586" s="81"/>
      <c r="ED586" s="81"/>
      <c r="EE586" s="81"/>
      <c r="EF586" s="81"/>
      <c r="EG586" s="81"/>
      <c r="EH586" s="81"/>
      <c r="EI586" s="81"/>
      <c r="EJ586" s="81"/>
      <c r="EK586" s="81"/>
      <c r="EL586" s="81"/>
      <c r="EM586" s="81"/>
      <c r="EN586" s="81"/>
      <c r="EO586" s="81"/>
      <c r="EP586" s="81"/>
      <c r="EQ586" s="81"/>
      <c r="ER586" s="81"/>
      <c r="ES586" s="81"/>
      <c r="ET586" s="81"/>
      <c r="EU586" s="81"/>
      <c r="EV586" s="81"/>
      <c r="EW586" s="81"/>
      <c r="EX586" s="81"/>
      <c r="EY586" s="81"/>
      <c r="EZ586" s="81"/>
      <c r="FA586" s="81"/>
      <c r="FB586" s="81"/>
      <c r="FC586" s="81"/>
      <c r="FD586" s="81"/>
      <c r="FE586" s="81"/>
      <c r="FF586" s="81"/>
      <c r="FG586" s="81"/>
      <c r="FH586" s="81"/>
    </row>
    <row r="587" spans="19:165">
      <c r="S587" s="82"/>
      <c r="T587" s="83"/>
      <c r="U587" s="84"/>
      <c r="V587" s="83"/>
      <c r="W587" s="84"/>
      <c r="X587" s="83"/>
      <c r="Y587" s="84"/>
      <c r="Z587" s="85"/>
      <c r="AA587" s="85"/>
      <c r="AB587" s="85"/>
      <c r="AC587" s="8"/>
      <c r="AD587" s="18"/>
      <c r="AE587" s="18"/>
      <c r="AF587" s="18"/>
      <c r="AG587" s="18"/>
      <c r="AH587" s="18"/>
      <c r="AI587" s="18"/>
      <c r="AJ587" s="18"/>
      <c r="AK587" s="18"/>
      <c r="AL587" s="18"/>
      <c r="AM587" s="34"/>
      <c r="AN587" s="34"/>
      <c r="AO587" s="34"/>
      <c r="AP587" s="19"/>
      <c r="AQ587" s="19"/>
      <c r="AR587" s="19"/>
      <c r="AS587" s="48"/>
      <c r="BN587" s="49"/>
      <c r="BO587" s="49"/>
      <c r="BP587" s="49"/>
      <c r="BQ587" s="50"/>
      <c r="BR587" s="50"/>
      <c r="BS587" s="50"/>
      <c r="BT587" s="50"/>
      <c r="BU587" s="50"/>
      <c r="BV587" s="50"/>
      <c r="BW587" s="50"/>
      <c r="BX587" s="51"/>
      <c r="BY587" s="50"/>
      <c r="BZ587" s="50"/>
      <c r="CA587" s="54"/>
      <c r="CB587" s="54"/>
      <c r="CC587" s="54"/>
      <c r="CD587" s="54"/>
      <c r="CE587" s="54"/>
      <c r="CF587" s="54"/>
      <c r="CG587" s="54"/>
      <c r="CH587" s="51"/>
      <c r="CI587" s="50"/>
      <c r="CJ587" s="50"/>
      <c r="CK587" s="49"/>
      <c r="CL587" s="49"/>
      <c r="CM587" s="49"/>
      <c r="CN587" s="66"/>
      <c r="CO587" s="66"/>
      <c r="CP587" s="66"/>
      <c r="CQ587" s="66"/>
      <c r="CR587" s="66"/>
      <c r="CS587" s="66"/>
      <c r="CT587" s="66"/>
      <c r="CU587" s="49"/>
      <c r="CV587" s="49"/>
      <c r="CW587" s="49"/>
      <c r="CX587" s="49"/>
      <c r="CY587" s="49"/>
      <c r="CZ587" s="49"/>
      <c r="DA587" s="49"/>
      <c r="DB587" s="49"/>
      <c r="DC587" s="56"/>
      <c r="DD587" s="57"/>
      <c r="DE587" s="57"/>
      <c r="DF587" s="57"/>
      <c r="DG587" s="57"/>
      <c r="DH587" s="57"/>
      <c r="DI587" s="57"/>
      <c r="DJ587" s="58"/>
      <c r="DK587" s="54"/>
      <c r="DL587" s="56"/>
      <c r="DM587" s="49"/>
      <c r="DN587" s="49"/>
      <c r="DO587" s="49"/>
      <c r="DP587" s="56"/>
      <c r="DQ587" s="56"/>
      <c r="DR587" s="49"/>
      <c r="DS587" s="49"/>
      <c r="DT587" s="49"/>
      <c r="DU587" s="49"/>
      <c r="DV587" s="49"/>
      <c r="DW587" s="49"/>
      <c r="DX587" s="49"/>
      <c r="DY587" s="49"/>
      <c r="DZ587" s="49"/>
      <c r="EA587" s="49"/>
      <c r="EB587" s="81"/>
      <c r="EC587" s="81"/>
      <c r="ED587" s="81"/>
      <c r="EE587" s="81"/>
      <c r="EF587" s="81"/>
      <c r="EG587" s="81"/>
      <c r="EH587" s="81"/>
      <c r="EI587" s="81"/>
      <c r="EJ587" s="81"/>
      <c r="EK587" s="81"/>
      <c r="EL587" s="81"/>
      <c r="EM587" s="81"/>
      <c r="EN587" s="81"/>
      <c r="EO587" s="81"/>
      <c r="EP587" s="81"/>
      <c r="EQ587" s="81"/>
      <c r="ER587" s="81"/>
      <c r="ES587" s="81"/>
      <c r="ET587" s="81"/>
      <c r="EU587" s="81"/>
      <c r="EV587" s="81"/>
      <c r="EW587" s="81"/>
      <c r="EX587" s="81"/>
      <c r="EY587" s="81"/>
      <c r="EZ587" s="81"/>
      <c r="FA587" s="81"/>
      <c r="FB587" s="81"/>
      <c r="FC587" s="81"/>
      <c r="FD587" s="81"/>
      <c r="FE587" s="81"/>
      <c r="FF587" s="81"/>
      <c r="FG587" s="81"/>
      <c r="FH587" s="81"/>
    </row>
    <row r="588" spans="19:165">
      <c r="S588" s="82"/>
      <c r="T588" s="83"/>
      <c r="U588" s="84"/>
      <c r="V588" s="83"/>
      <c r="W588" s="84"/>
      <c r="X588" s="83"/>
      <c r="Y588" s="84"/>
      <c r="Z588" s="85"/>
      <c r="AA588" s="85"/>
      <c r="AB588" s="85"/>
      <c r="AC588" s="8"/>
      <c r="AD588" s="18"/>
      <c r="AE588" s="18"/>
      <c r="AF588" s="18"/>
      <c r="AG588" s="18"/>
      <c r="AH588" s="18"/>
      <c r="AI588" s="18"/>
      <c r="AJ588" s="18"/>
      <c r="AK588" s="18"/>
      <c r="AL588" s="18"/>
      <c r="AM588" s="34"/>
      <c r="AN588" s="34"/>
      <c r="AO588" s="34"/>
      <c r="AP588" s="19"/>
      <c r="AQ588" s="19"/>
      <c r="AR588" s="19"/>
      <c r="AS588" s="48"/>
      <c r="BN588" s="49"/>
      <c r="BO588" s="49"/>
      <c r="BP588" s="49"/>
      <c r="BQ588" s="50"/>
      <c r="BR588" s="50"/>
      <c r="BS588" s="50"/>
      <c r="BT588" s="50"/>
      <c r="BU588" s="50"/>
      <c r="BV588" s="50"/>
      <c r="BW588" s="50"/>
      <c r="BX588" s="51"/>
      <c r="BY588" s="50"/>
      <c r="BZ588" s="50"/>
      <c r="CA588" s="54"/>
      <c r="CB588" s="54"/>
      <c r="CC588" s="54"/>
      <c r="CD588" s="54"/>
      <c r="CE588" s="54"/>
      <c r="CF588" s="54"/>
      <c r="CG588" s="54"/>
      <c r="CH588" s="51"/>
      <c r="CI588" s="50"/>
      <c r="CJ588" s="50"/>
      <c r="CK588" s="49"/>
      <c r="CL588" s="49"/>
      <c r="CM588" s="49"/>
      <c r="CN588" s="66"/>
      <c r="CO588" s="66"/>
      <c r="CP588" s="66"/>
      <c r="CQ588" s="66"/>
      <c r="CR588" s="66"/>
      <c r="CS588" s="66"/>
      <c r="CT588" s="66"/>
      <c r="CU588" s="49"/>
      <c r="CV588" s="49"/>
      <c r="CW588" s="49"/>
      <c r="CX588" s="49"/>
      <c r="CY588" s="49"/>
      <c r="CZ588" s="49"/>
      <c r="DA588" s="49"/>
      <c r="DB588" s="49"/>
      <c r="DC588" s="56"/>
      <c r="DD588" s="57"/>
      <c r="DE588" s="57"/>
      <c r="DF588" s="57"/>
      <c r="DG588" s="57"/>
      <c r="DH588" s="57"/>
      <c r="DI588" s="57"/>
      <c r="DJ588" s="58"/>
      <c r="DK588" s="54"/>
      <c r="DL588" s="56"/>
      <c r="DM588" s="49"/>
      <c r="DN588" s="49"/>
      <c r="DO588" s="49"/>
      <c r="DP588" s="56"/>
      <c r="DQ588" s="56"/>
      <c r="DR588" s="49"/>
      <c r="DS588" s="49"/>
      <c r="DT588" s="49"/>
      <c r="DU588" s="49"/>
      <c r="DV588" s="49"/>
      <c r="DW588" s="49"/>
      <c r="DX588" s="49"/>
      <c r="DY588" s="49"/>
      <c r="DZ588" s="49"/>
      <c r="EA588" s="49"/>
      <c r="EB588" s="81"/>
      <c r="EC588" s="81"/>
      <c r="ED588" s="81"/>
      <c r="EE588" s="81"/>
      <c r="EF588" s="81"/>
      <c r="EG588" s="81"/>
      <c r="EH588" s="81"/>
      <c r="EI588" s="81"/>
      <c r="EJ588" s="81"/>
      <c r="EK588" s="81"/>
      <c r="EL588" s="81"/>
      <c r="EM588" s="81"/>
      <c r="EN588" s="81"/>
      <c r="EO588" s="81"/>
      <c r="EP588" s="81"/>
      <c r="EQ588" s="81"/>
      <c r="ER588" s="81"/>
      <c r="ES588" s="81"/>
      <c r="ET588" s="81"/>
      <c r="EU588" s="81"/>
      <c r="EV588" s="81"/>
      <c r="EW588" s="81"/>
      <c r="EX588" s="81"/>
      <c r="EY588" s="81"/>
      <c r="EZ588" s="81"/>
      <c r="FA588" s="81"/>
      <c r="FB588" s="81"/>
      <c r="FC588" s="81"/>
      <c r="FD588" s="81"/>
      <c r="FE588" s="81"/>
      <c r="FF588" s="81"/>
      <c r="FG588" s="81"/>
      <c r="FH588" s="81"/>
    </row>
    <row r="589" spans="19:165">
      <c r="S589" s="82"/>
      <c r="T589" s="83"/>
      <c r="U589" s="84"/>
      <c r="V589" s="83"/>
      <c r="W589" s="84"/>
      <c r="X589" s="83"/>
      <c r="Y589" s="84"/>
      <c r="Z589" s="85"/>
      <c r="AA589" s="85"/>
      <c r="AB589" s="85"/>
      <c r="AC589" s="8"/>
      <c r="AD589" s="18"/>
      <c r="AE589" s="18"/>
      <c r="AF589" s="18"/>
      <c r="AG589" s="18"/>
      <c r="AH589" s="18"/>
      <c r="AI589" s="18"/>
      <c r="AJ589" s="18"/>
      <c r="AK589" s="18"/>
      <c r="AL589" s="18"/>
      <c r="AM589" s="34"/>
      <c r="AN589" s="34"/>
      <c r="AO589" s="34"/>
      <c r="AP589" s="19"/>
      <c r="AQ589" s="19"/>
      <c r="AR589" s="19"/>
      <c r="AS589" s="48"/>
      <c r="BN589" s="49"/>
      <c r="BO589" s="49"/>
      <c r="BP589" s="49"/>
      <c r="BQ589" s="50"/>
      <c r="BR589" s="50"/>
      <c r="BS589" s="50"/>
      <c r="BT589" s="50"/>
      <c r="BU589" s="50"/>
      <c r="BV589" s="50"/>
      <c r="BW589" s="50"/>
      <c r="BX589" s="51"/>
      <c r="BY589" s="50"/>
      <c r="BZ589" s="50"/>
      <c r="CA589" s="54"/>
      <c r="CB589" s="54"/>
      <c r="CC589" s="54"/>
      <c r="CD589" s="54"/>
      <c r="CE589" s="54"/>
      <c r="CF589" s="54"/>
      <c r="CG589" s="54"/>
      <c r="CH589" s="51"/>
      <c r="CI589" s="50"/>
      <c r="CJ589" s="50"/>
      <c r="CK589" s="49"/>
      <c r="CL589" s="49"/>
      <c r="CM589" s="49"/>
      <c r="CN589" s="66"/>
      <c r="CO589" s="66"/>
      <c r="CP589" s="66"/>
      <c r="CQ589" s="66"/>
      <c r="CR589" s="66"/>
      <c r="CS589" s="66"/>
      <c r="CT589" s="66"/>
      <c r="CU589" s="49"/>
      <c r="CV589" s="49"/>
      <c r="CW589" s="49"/>
      <c r="CX589" s="49"/>
      <c r="CY589" s="49"/>
      <c r="CZ589" s="49"/>
      <c r="DA589" s="49"/>
      <c r="DB589" s="49"/>
      <c r="DC589" s="56"/>
      <c r="DD589" s="57"/>
      <c r="DE589" s="57"/>
      <c r="DF589" s="57"/>
      <c r="DG589" s="57"/>
      <c r="DH589" s="57"/>
      <c r="DI589" s="57"/>
      <c r="DJ589" s="58"/>
      <c r="DK589" s="54"/>
      <c r="DL589" s="56"/>
      <c r="DM589" s="49"/>
      <c r="DN589" s="49"/>
      <c r="DO589" s="49"/>
      <c r="DP589" s="56"/>
      <c r="DQ589" s="56"/>
      <c r="DR589" s="49"/>
      <c r="DS589" s="49"/>
      <c r="DT589" s="49"/>
      <c r="DU589" s="49"/>
      <c r="DV589" s="49"/>
      <c r="DW589" s="49"/>
      <c r="DX589" s="49"/>
      <c r="DY589" s="49"/>
      <c r="DZ589" s="49"/>
      <c r="EA589" s="49"/>
      <c r="EB589" s="81"/>
      <c r="EC589" s="81"/>
      <c r="ED589" s="81"/>
      <c r="EE589" s="81"/>
      <c r="EF589" s="81"/>
      <c r="EG589" s="81"/>
      <c r="EH589" s="81"/>
      <c r="EI589" s="81"/>
      <c r="EJ589" s="81"/>
      <c r="EK589" s="81"/>
      <c r="EL589" s="81"/>
      <c r="EM589" s="81"/>
      <c r="EN589" s="81"/>
      <c r="EO589" s="81"/>
      <c r="EP589" s="81"/>
      <c r="EQ589" s="81"/>
      <c r="ER589" s="81"/>
      <c r="ES589" s="81"/>
      <c r="ET589" s="81"/>
      <c r="EU589" s="81"/>
      <c r="EV589" s="81"/>
      <c r="EW589" s="81"/>
      <c r="EX589" s="81"/>
      <c r="EY589" s="81"/>
      <c r="EZ589" s="81"/>
      <c r="FA589" s="81"/>
      <c r="FB589" s="81"/>
      <c r="FC589" s="81"/>
      <c r="FD589" s="81"/>
      <c r="FE589" s="81"/>
      <c r="FF589" s="81"/>
      <c r="FG589" s="81"/>
      <c r="FH589" s="81"/>
    </row>
    <row r="590" spans="19:165">
      <c r="S590" s="82"/>
      <c r="T590" s="83"/>
      <c r="U590" s="84"/>
      <c r="V590" s="83"/>
      <c r="W590" s="84"/>
      <c r="X590" s="83"/>
      <c r="Y590" s="84"/>
      <c r="Z590" s="85"/>
      <c r="AA590" s="85"/>
      <c r="AB590" s="85"/>
      <c r="AC590" s="8"/>
      <c r="AD590" s="18"/>
      <c r="AE590" s="18"/>
      <c r="AF590" s="18"/>
      <c r="AG590" s="18"/>
      <c r="AH590" s="18"/>
      <c r="AI590" s="18"/>
      <c r="AJ590" s="18"/>
      <c r="AK590" s="18"/>
      <c r="AL590" s="18"/>
      <c r="AM590" s="34"/>
      <c r="AN590" s="34"/>
      <c r="AO590" s="34"/>
      <c r="AP590" s="19"/>
      <c r="AQ590" s="19"/>
      <c r="AR590" s="19"/>
      <c r="AS590" s="48"/>
      <c r="BN590" s="49"/>
      <c r="BO590" s="49"/>
      <c r="BP590" s="49"/>
      <c r="BQ590" s="50"/>
      <c r="BR590" s="50"/>
      <c r="BS590" s="50"/>
      <c r="BT590" s="50"/>
      <c r="BU590" s="50"/>
      <c r="BV590" s="50"/>
      <c r="BW590" s="50"/>
      <c r="BX590" s="51"/>
      <c r="BY590" s="50"/>
      <c r="BZ590" s="50"/>
      <c r="CA590" s="54"/>
      <c r="CB590" s="54"/>
      <c r="CC590" s="54"/>
      <c r="CD590" s="54"/>
      <c r="CE590" s="54"/>
      <c r="CF590" s="54"/>
      <c r="CG590" s="54"/>
      <c r="CH590" s="51"/>
      <c r="CI590" s="50"/>
      <c r="CJ590" s="50"/>
      <c r="CK590" s="49"/>
      <c r="CL590" s="49"/>
      <c r="CM590" s="49"/>
      <c r="CN590" s="66"/>
      <c r="CO590" s="66"/>
      <c r="CP590" s="66"/>
      <c r="CQ590" s="66"/>
      <c r="CR590" s="66"/>
      <c r="CS590" s="66"/>
      <c r="CT590" s="66"/>
      <c r="CU590" s="49"/>
      <c r="CV590" s="49"/>
      <c r="CW590" s="49"/>
      <c r="CX590" s="49"/>
      <c r="CY590" s="49"/>
      <c r="CZ590" s="49"/>
      <c r="DA590" s="49"/>
      <c r="DB590" s="49"/>
      <c r="DC590" s="56"/>
      <c r="DD590" s="57"/>
      <c r="DE590" s="57"/>
      <c r="DF590" s="57"/>
      <c r="DG590" s="57"/>
      <c r="DH590" s="57"/>
      <c r="DI590" s="57"/>
      <c r="DJ590" s="58"/>
      <c r="DK590" s="54"/>
      <c r="DL590" s="56"/>
      <c r="DM590" s="49"/>
      <c r="DN590" s="49"/>
      <c r="DO590" s="49"/>
      <c r="DP590" s="56"/>
      <c r="DQ590" s="56"/>
      <c r="DR590" s="49"/>
      <c r="DS590" s="49"/>
      <c r="DT590" s="49"/>
      <c r="DU590" s="49"/>
      <c r="DV590" s="49"/>
      <c r="DW590" s="49"/>
      <c r="DX590" s="49"/>
      <c r="DY590" s="49"/>
      <c r="DZ590" s="49"/>
      <c r="EA590" s="49"/>
      <c r="EB590" s="81"/>
      <c r="EC590" s="81"/>
      <c r="ED590" s="81"/>
      <c r="EE590" s="81"/>
      <c r="EF590" s="81"/>
      <c r="EG590" s="81"/>
      <c r="EH590" s="81"/>
      <c r="EI590" s="81"/>
      <c r="EJ590" s="81"/>
      <c r="EK590" s="81"/>
      <c r="EL590" s="81"/>
      <c r="EM590" s="81"/>
      <c r="EN590" s="81"/>
      <c r="EO590" s="81"/>
      <c r="EP590" s="81"/>
      <c r="EQ590" s="81"/>
      <c r="ER590" s="81"/>
      <c r="ES590" s="81"/>
      <c r="ET590" s="81"/>
      <c r="EU590" s="81"/>
      <c r="EV590" s="81"/>
      <c r="EW590" s="81"/>
      <c r="EX590" s="81"/>
      <c r="EY590" s="81"/>
      <c r="EZ590" s="81"/>
      <c r="FA590" s="81"/>
      <c r="FB590" s="81"/>
      <c r="FC590" s="81"/>
      <c r="FD590" s="81"/>
      <c r="FE590" s="81"/>
      <c r="FF590" s="81"/>
      <c r="FG590" s="81"/>
      <c r="FH590" s="81"/>
    </row>
    <row r="591" spans="19:165">
      <c r="S591" s="82"/>
      <c r="T591" s="83"/>
      <c r="U591" s="84"/>
      <c r="V591" s="83"/>
      <c r="W591" s="84"/>
      <c r="X591" s="83"/>
      <c r="Y591" s="84"/>
      <c r="Z591" s="85"/>
      <c r="AA591" s="85"/>
      <c r="AB591" s="85"/>
      <c r="AC591" s="8"/>
      <c r="AD591" s="18"/>
      <c r="AE591" s="18"/>
      <c r="AF591" s="18"/>
      <c r="AG591" s="18"/>
      <c r="AH591" s="18"/>
      <c r="AI591" s="18"/>
      <c r="AJ591" s="18"/>
      <c r="AK591" s="18"/>
      <c r="AL591" s="18"/>
      <c r="AM591" s="34"/>
      <c r="AN591" s="34"/>
      <c r="AO591" s="34"/>
      <c r="AP591" s="19"/>
      <c r="AQ591" s="19"/>
      <c r="AR591" s="19"/>
      <c r="AS591" s="48"/>
      <c r="BN591" s="49"/>
      <c r="BO591" s="49"/>
      <c r="BP591" s="49"/>
      <c r="BQ591" s="50"/>
      <c r="BR591" s="50"/>
      <c r="BS591" s="50"/>
      <c r="BT591" s="50"/>
      <c r="BU591" s="50"/>
      <c r="BV591" s="50"/>
      <c r="BW591" s="50"/>
      <c r="BX591" s="51"/>
      <c r="BY591" s="50"/>
      <c r="BZ591" s="50"/>
      <c r="CA591" s="54"/>
      <c r="CB591" s="54"/>
      <c r="CC591" s="54"/>
      <c r="CD591" s="54"/>
      <c r="CE591" s="54"/>
      <c r="CF591" s="54"/>
      <c r="CG591" s="54"/>
      <c r="CH591" s="51"/>
      <c r="CI591" s="50"/>
      <c r="CJ591" s="50"/>
      <c r="CK591" s="49"/>
      <c r="CL591" s="49"/>
      <c r="CM591" s="49"/>
      <c r="CN591" s="66"/>
      <c r="CO591" s="66"/>
      <c r="CP591" s="66"/>
      <c r="CQ591" s="66"/>
      <c r="CR591" s="66"/>
      <c r="CS591" s="66"/>
      <c r="CT591" s="66"/>
      <c r="CU591" s="49"/>
      <c r="CV591" s="49"/>
      <c r="CW591" s="49"/>
      <c r="CX591" s="49"/>
      <c r="CY591" s="49"/>
      <c r="CZ591" s="49"/>
      <c r="DA591" s="49"/>
      <c r="DB591" s="49"/>
      <c r="DC591" s="56"/>
      <c r="DD591" s="57"/>
      <c r="DE591" s="57"/>
      <c r="DF591" s="57"/>
      <c r="DG591" s="57"/>
      <c r="DH591" s="57"/>
      <c r="DI591" s="57"/>
      <c r="DJ591" s="58"/>
      <c r="DK591" s="54"/>
      <c r="DL591" s="56"/>
      <c r="DM591" s="49"/>
      <c r="DN591" s="49"/>
      <c r="DO591" s="49"/>
      <c r="DP591" s="56"/>
      <c r="DQ591" s="56"/>
      <c r="DR591" s="49"/>
      <c r="DS591" s="49"/>
      <c r="DT591" s="49"/>
      <c r="DU591" s="49"/>
      <c r="DV591" s="49"/>
      <c r="DW591" s="49"/>
      <c r="DX591" s="49"/>
      <c r="DY591" s="49"/>
      <c r="DZ591" s="49"/>
      <c r="EA591" s="49"/>
      <c r="EB591" s="81"/>
      <c r="EC591" s="81"/>
      <c r="ED591" s="81"/>
      <c r="EE591" s="81"/>
      <c r="EF591" s="81"/>
      <c r="EG591" s="81"/>
      <c r="EH591" s="81"/>
      <c r="EI591" s="81"/>
      <c r="EJ591" s="81"/>
      <c r="EK591" s="81"/>
      <c r="EL591" s="81"/>
      <c r="EM591" s="81"/>
      <c r="EN591" s="81"/>
      <c r="EO591" s="81"/>
      <c r="EP591" s="81"/>
      <c r="EQ591" s="81"/>
      <c r="ER591" s="81"/>
      <c r="ES591" s="81"/>
      <c r="ET591" s="81"/>
      <c r="EU591" s="81"/>
      <c r="EV591" s="81"/>
      <c r="EW591" s="81"/>
      <c r="EX591" s="81"/>
      <c r="EY591" s="81"/>
      <c r="EZ591" s="81"/>
      <c r="FA591" s="81"/>
      <c r="FB591" s="81"/>
      <c r="FC591" s="81"/>
      <c r="FD591" s="81"/>
      <c r="FE591" s="81"/>
      <c r="FF591" s="81"/>
      <c r="FG591" s="81"/>
      <c r="FH591" s="81"/>
    </row>
    <row r="592" spans="19:165">
      <c r="S592" s="82"/>
      <c r="T592" s="83"/>
      <c r="U592" s="84"/>
      <c r="V592" s="83"/>
      <c r="W592" s="84"/>
      <c r="X592" s="83"/>
      <c r="Y592" s="84"/>
      <c r="Z592" s="85"/>
      <c r="AA592" s="85"/>
      <c r="AB592" s="85"/>
      <c r="AC592" s="8"/>
      <c r="AD592" s="18"/>
      <c r="AE592" s="18"/>
      <c r="AF592" s="18"/>
      <c r="AG592" s="18"/>
      <c r="AH592" s="18"/>
      <c r="AI592" s="18"/>
      <c r="AJ592" s="18"/>
      <c r="AK592" s="18"/>
      <c r="AL592" s="18"/>
      <c r="AM592" s="34"/>
      <c r="AN592" s="34"/>
      <c r="AO592" s="34"/>
      <c r="AP592" s="19"/>
      <c r="AQ592" s="19"/>
      <c r="AR592" s="19"/>
      <c r="AS592" s="48"/>
      <c r="BN592" s="49"/>
      <c r="BO592" s="49"/>
      <c r="BP592" s="49"/>
      <c r="BQ592" s="50"/>
      <c r="BR592" s="50"/>
      <c r="BS592" s="50"/>
      <c r="BT592" s="50"/>
      <c r="BU592" s="50"/>
      <c r="BV592" s="50"/>
      <c r="BW592" s="50"/>
      <c r="BX592" s="51"/>
      <c r="BY592" s="50"/>
      <c r="BZ592" s="50"/>
      <c r="CA592" s="54"/>
      <c r="CB592" s="54"/>
      <c r="CC592" s="54"/>
      <c r="CD592" s="54"/>
      <c r="CE592" s="54"/>
      <c r="CF592" s="54"/>
      <c r="CG592" s="54"/>
      <c r="CH592" s="51"/>
      <c r="CI592" s="50"/>
      <c r="CJ592" s="50"/>
      <c r="CK592" s="49"/>
      <c r="CL592" s="49"/>
      <c r="CM592" s="49"/>
      <c r="CN592" s="66"/>
      <c r="CO592" s="66"/>
      <c r="CP592" s="66"/>
      <c r="CQ592" s="66"/>
      <c r="CR592" s="66"/>
      <c r="CS592" s="66"/>
      <c r="CT592" s="66"/>
      <c r="CU592" s="49"/>
      <c r="CV592" s="49"/>
      <c r="CW592" s="49"/>
      <c r="CX592" s="49"/>
      <c r="CY592" s="49"/>
      <c r="CZ592" s="49"/>
      <c r="DA592" s="49"/>
      <c r="DB592" s="49"/>
      <c r="DC592" s="56"/>
      <c r="DD592" s="57"/>
      <c r="DE592" s="57"/>
      <c r="DF592" s="57"/>
      <c r="DG592" s="57"/>
      <c r="DH592" s="57"/>
      <c r="DI592" s="57"/>
      <c r="DJ592" s="58"/>
      <c r="DK592" s="54"/>
      <c r="DL592" s="56"/>
      <c r="DM592" s="49"/>
      <c r="DN592" s="49"/>
      <c r="DO592" s="49"/>
      <c r="DP592" s="56"/>
      <c r="DQ592" s="56"/>
      <c r="DR592" s="49"/>
      <c r="DS592" s="49"/>
      <c r="DT592" s="49"/>
      <c r="DU592" s="49"/>
      <c r="DV592" s="49"/>
      <c r="DW592" s="49"/>
      <c r="DX592" s="49"/>
      <c r="DY592" s="49"/>
      <c r="DZ592" s="49"/>
      <c r="EA592" s="49"/>
      <c r="EB592" s="81"/>
      <c r="EC592" s="81"/>
      <c r="ED592" s="81"/>
      <c r="EE592" s="81"/>
      <c r="EF592" s="81"/>
      <c r="EG592" s="81"/>
      <c r="EH592" s="81"/>
      <c r="EI592" s="81"/>
      <c r="EJ592" s="81"/>
      <c r="EK592" s="81"/>
      <c r="EL592" s="81"/>
      <c r="EM592" s="81"/>
      <c r="EN592" s="81"/>
      <c r="EO592" s="81"/>
      <c r="EP592" s="81"/>
      <c r="EQ592" s="81"/>
      <c r="ER592" s="81"/>
      <c r="ES592" s="81"/>
      <c r="ET592" s="81"/>
      <c r="EU592" s="81"/>
      <c r="EV592" s="81"/>
      <c r="EW592" s="81"/>
      <c r="EX592" s="81"/>
      <c r="EY592" s="81"/>
      <c r="EZ592" s="81"/>
      <c r="FA592" s="81"/>
      <c r="FB592" s="81"/>
      <c r="FC592" s="81"/>
      <c r="FD592" s="81"/>
      <c r="FE592" s="81"/>
      <c r="FF592" s="81"/>
      <c r="FG592" s="81"/>
      <c r="FH592" s="81"/>
    </row>
    <row r="593" spans="19:164">
      <c r="S593" s="82"/>
      <c r="T593" s="83"/>
      <c r="U593" s="84"/>
      <c r="V593" s="83"/>
      <c r="W593" s="84"/>
      <c r="X593" s="83"/>
      <c r="Y593" s="84"/>
      <c r="Z593" s="85"/>
      <c r="AA593" s="85"/>
      <c r="AB593" s="85"/>
      <c r="AC593" s="8"/>
      <c r="AD593" s="18"/>
      <c r="AE593" s="18"/>
      <c r="AF593" s="18"/>
      <c r="AG593" s="18"/>
      <c r="AH593" s="18"/>
      <c r="AI593" s="18"/>
      <c r="AJ593" s="18"/>
      <c r="AK593" s="18"/>
      <c r="AL593" s="18"/>
      <c r="AM593" s="34"/>
      <c r="AN593" s="34"/>
      <c r="AO593" s="34"/>
      <c r="AP593" s="19"/>
      <c r="AQ593" s="19"/>
      <c r="AR593" s="19"/>
      <c r="AS593" s="48"/>
      <c r="BN593" s="49"/>
      <c r="BO593" s="49"/>
      <c r="BP593" s="49"/>
      <c r="BQ593" s="50"/>
      <c r="BR593" s="50"/>
      <c r="BS593" s="50"/>
      <c r="BT593" s="50"/>
      <c r="BU593" s="50"/>
      <c r="BV593" s="50"/>
      <c r="BW593" s="50"/>
      <c r="BX593" s="51"/>
      <c r="BY593" s="50"/>
      <c r="BZ593" s="50"/>
      <c r="CA593" s="54"/>
      <c r="CB593" s="54"/>
      <c r="CC593" s="54"/>
      <c r="CD593" s="54"/>
      <c r="CE593" s="54"/>
      <c r="CF593" s="54"/>
      <c r="CG593" s="54"/>
      <c r="CH593" s="51"/>
      <c r="CI593" s="50"/>
      <c r="CJ593" s="50"/>
      <c r="CK593" s="49"/>
      <c r="CL593" s="49"/>
      <c r="CM593" s="49"/>
      <c r="CN593" s="66"/>
      <c r="CO593" s="66"/>
      <c r="CP593" s="66"/>
      <c r="CQ593" s="66"/>
      <c r="CR593" s="66"/>
      <c r="CS593" s="66"/>
      <c r="CT593" s="66"/>
      <c r="CU593" s="49"/>
      <c r="CV593" s="49"/>
      <c r="CW593" s="49"/>
      <c r="CX593" s="49"/>
      <c r="CY593" s="49"/>
      <c r="CZ593" s="49"/>
      <c r="DA593" s="49"/>
      <c r="DB593" s="49"/>
      <c r="DC593" s="56"/>
      <c r="DD593" s="57"/>
      <c r="DE593" s="57"/>
      <c r="DF593" s="57"/>
      <c r="DG593" s="57"/>
      <c r="DH593" s="57"/>
      <c r="DI593" s="57"/>
      <c r="DJ593" s="58"/>
      <c r="DK593" s="54"/>
      <c r="DL593" s="56"/>
      <c r="DM593" s="49"/>
      <c r="DN593" s="49"/>
      <c r="DO593" s="49"/>
      <c r="DP593" s="56"/>
      <c r="DQ593" s="56"/>
      <c r="DR593" s="49"/>
      <c r="DS593" s="49"/>
      <c r="DT593" s="49"/>
      <c r="DU593" s="49"/>
      <c r="DV593" s="49"/>
      <c r="DW593" s="49"/>
      <c r="DX593" s="49"/>
      <c r="DY593" s="49"/>
      <c r="DZ593" s="49"/>
      <c r="EA593" s="49"/>
      <c r="EB593" s="81"/>
      <c r="EC593" s="81"/>
      <c r="ED593" s="81"/>
      <c r="EE593" s="81"/>
      <c r="EF593" s="81"/>
      <c r="EG593" s="81"/>
      <c r="EH593" s="81"/>
      <c r="EI593" s="81"/>
      <c r="EJ593" s="81"/>
      <c r="EK593" s="81"/>
      <c r="EL593" s="81"/>
      <c r="EM593" s="81"/>
      <c r="EN593" s="81"/>
      <c r="EO593" s="81"/>
      <c r="EP593" s="81"/>
      <c r="EQ593" s="81"/>
      <c r="ER593" s="81"/>
      <c r="ES593" s="81"/>
      <c r="ET593" s="81"/>
      <c r="EU593" s="81"/>
      <c r="EV593" s="81"/>
      <c r="EW593" s="81"/>
      <c r="EX593" s="81"/>
      <c r="EY593" s="81"/>
      <c r="EZ593" s="81"/>
      <c r="FA593" s="81"/>
      <c r="FB593" s="81"/>
      <c r="FC593" s="81"/>
      <c r="FD593" s="81"/>
      <c r="FE593" s="81"/>
      <c r="FF593" s="81"/>
      <c r="FG593" s="81"/>
      <c r="FH593" s="81"/>
    </row>
    <row r="594" spans="19:164">
      <c r="S594" s="82"/>
      <c r="T594" s="83"/>
      <c r="U594" s="84"/>
      <c r="V594" s="83"/>
      <c r="W594" s="84"/>
      <c r="X594" s="83"/>
      <c r="Y594" s="84"/>
      <c r="Z594" s="85"/>
      <c r="AA594" s="85"/>
      <c r="AB594" s="85"/>
      <c r="AC594" s="8"/>
      <c r="AD594" s="18"/>
      <c r="AE594" s="18"/>
      <c r="AF594" s="18"/>
      <c r="AG594" s="18"/>
      <c r="AH594" s="18"/>
      <c r="AI594" s="18"/>
      <c r="AJ594" s="18"/>
      <c r="AK594" s="18"/>
      <c r="AL594" s="18"/>
      <c r="AM594" s="34"/>
      <c r="AN594" s="34"/>
      <c r="AO594" s="34"/>
      <c r="AP594" s="19"/>
      <c r="AQ594" s="19"/>
      <c r="AR594" s="19"/>
      <c r="AS594" s="48"/>
      <c r="BN594" s="49"/>
      <c r="BO594" s="49"/>
      <c r="BP594" s="49"/>
      <c r="BQ594" s="50"/>
      <c r="BR594" s="50"/>
      <c r="BS594" s="50"/>
      <c r="BT594" s="50"/>
      <c r="BU594" s="50"/>
      <c r="BV594" s="50"/>
      <c r="BW594" s="50"/>
      <c r="BX594" s="51"/>
      <c r="BY594" s="50"/>
      <c r="BZ594" s="50"/>
      <c r="CA594" s="54"/>
      <c r="CB594" s="54"/>
      <c r="CC594" s="54"/>
      <c r="CD594" s="54"/>
      <c r="CE594" s="54"/>
      <c r="CF594" s="54"/>
      <c r="CG594" s="54"/>
      <c r="CH594" s="51"/>
      <c r="CI594" s="50"/>
      <c r="CJ594" s="50"/>
      <c r="CK594" s="49"/>
      <c r="CL594" s="49"/>
      <c r="CM594" s="49"/>
      <c r="CN594" s="66"/>
      <c r="CO594" s="66"/>
      <c r="CP594" s="66"/>
      <c r="CQ594" s="66"/>
      <c r="CR594" s="66"/>
      <c r="CS594" s="66"/>
      <c r="CT594" s="66"/>
      <c r="CU594" s="49"/>
      <c r="CV594" s="49"/>
      <c r="CW594" s="49"/>
      <c r="CX594" s="49"/>
      <c r="CY594" s="49"/>
      <c r="CZ594" s="49"/>
      <c r="DA594" s="49"/>
      <c r="DB594" s="49"/>
      <c r="DC594" s="56"/>
      <c r="DD594" s="57"/>
      <c r="DE594" s="57"/>
      <c r="DF594" s="57"/>
      <c r="DG594" s="57"/>
      <c r="DH594" s="57"/>
      <c r="DI594" s="57"/>
      <c r="DJ594" s="58"/>
      <c r="DK594" s="54"/>
      <c r="DL594" s="56"/>
      <c r="DM594" s="49"/>
      <c r="DN594" s="49"/>
      <c r="DO594" s="49"/>
      <c r="DP594" s="56"/>
      <c r="DQ594" s="56"/>
      <c r="DR594" s="49"/>
      <c r="DS594" s="49"/>
      <c r="DT594" s="49"/>
      <c r="DU594" s="49"/>
      <c r="DV594" s="49"/>
      <c r="DW594" s="49"/>
      <c r="DX594" s="49"/>
      <c r="DY594" s="49"/>
      <c r="DZ594" s="49"/>
      <c r="EA594" s="49"/>
      <c r="EB594" s="81"/>
      <c r="EC594" s="81"/>
      <c r="ED594" s="81"/>
      <c r="EE594" s="81"/>
      <c r="EF594" s="81"/>
      <c r="EG594" s="81"/>
      <c r="EH594" s="81"/>
      <c r="EI594" s="81"/>
      <c r="EJ594" s="81"/>
      <c r="EK594" s="81"/>
      <c r="EL594" s="81"/>
      <c r="EM594" s="81"/>
      <c r="EN594" s="81"/>
      <c r="EO594" s="81"/>
      <c r="EP594" s="81"/>
      <c r="EQ594" s="81"/>
      <c r="ER594" s="81"/>
      <c r="ES594" s="81"/>
      <c r="ET594" s="81"/>
      <c r="EU594" s="81"/>
      <c r="EV594" s="81"/>
      <c r="EW594" s="81"/>
      <c r="EX594" s="81"/>
      <c r="EY594" s="81"/>
      <c r="EZ594" s="81"/>
      <c r="FA594" s="81"/>
      <c r="FB594" s="81"/>
      <c r="FC594" s="81"/>
      <c r="FD594" s="81"/>
      <c r="FE594" s="81"/>
      <c r="FF594" s="81"/>
      <c r="FG594" s="81"/>
      <c r="FH594" s="81"/>
    </row>
    <row r="595" spans="19:164">
      <c r="S595" s="82"/>
      <c r="T595" s="83"/>
      <c r="U595" s="84"/>
      <c r="V595" s="83"/>
      <c r="W595" s="84"/>
      <c r="X595" s="83"/>
      <c r="Y595" s="84"/>
      <c r="Z595" s="85"/>
      <c r="AA595" s="85"/>
      <c r="AB595" s="85"/>
      <c r="AC595" s="8"/>
      <c r="AD595" s="18"/>
      <c r="AE595" s="18"/>
      <c r="AF595" s="18"/>
      <c r="AG595" s="18"/>
      <c r="AH595" s="18"/>
      <c r="AI595" s="18"/>
      <c r="AJ595" s="18"/>
      <c r="AK595" s="18"/>
      <c r="AL595" s="18"/>
      <c r="AM595" s="34"/>
      <c r="AN595" s="34"/>
      <c r="AO595" s="34"/>
      <c r="AP595" s="19"/>
      <c r="AQ595" s="19"/>
      <c r="AR595" s="19"/>
      <c r="AS595" s="48"/>
      <c r="BN595" s="49"/>
      <c r="BO595" s="49"/>
      <c r="BP595" s="49"/>
      <c r="BQ595" s="50"/>
      <c r="BR595" s="50"/>
      <c r="BS595" s="50"/>
      <c r="BT595" s="50"/>
      <c r="BU595" s="50"/>
      <c r="BV595" s="50"/>
      <c r="BW595" s="50"/>
      <c r="BX595" s="51"/>
      <c r="BY595" s="50"/>
      <c r="BZ595" s="50"/>
      <c r="CA595" s="54"/>
      <c r="CB595" s="54"/>
      <c r="CC595" s="54"/>
      <c r="CD595" s="54"/>
      <c r="CE595" s="54"/>
      <c r="CF595" s="54"/>
      <c r="CG595" s="54"/>
      <c r="CH595" s="51"/>
      <c r="CI595" s="50"/>
      <c r="CJ595" s="50"/>
      <c r="CK595" s="49"/>
      <c r="CL595" s="49"/>
      <c r="CM595" s="49"/>
      <c r="CN595" s="66"/>
      <c r="CO595" s="66"/>
      <c r="CP595" s="66"/>
      <c r="CQ595" s="66"/>
      <c r="CR595" s="66"/>
      <c r="CS595" s="66"/>
      <c r="CT595" s="66"/>
      <c r="CU595" s="49"/>
      <c r="CV595" s="49"/>
      <c r="CW595" s="49"/>
      <c r="CX595" s="49"/>
      <c r="CY595" s="49"/>
      <c r="CZ595" s="49"/>
      <c r="DA595" s="49"/>
      <c r="DB595" s="49"/>
      <c r="DC595" s="56"/>
      <c r="DD595" s="57"/>
      <c r="DE595" s="57"/>
      <c r="DF595" s="57"/>
      <c r="DG595" s="57"/>
      <c r="DH595" s="57"/>
      <c r="DI595" s="57"/>
      <c r="DJ595" s="58"/>
      <c r="DK595" s="54"/>
      <c r="DL595" s="56"/>
      <c r="DM595" s="49"/>
      <c r="DN595" s="49"/>
      <c r="DO595" s="49"/>
      <c r="DP595" s="56"/>
      <c r="DQ595" s="56"/>
      <c r="DR595" s="49"/>
      <c r="DS595" s="49"/>
      <c r="DT595" s="49"/>
      <c r="DU595" s="49"/>
      <c r="DV595" s="49"/>
      <c r="DW595" s="49"/>
      <c r="DX595" s="49"/>
      <c r="DY595" s="49"/>
      <c r="DZ595" s="49"/>
      <c r="EA595" s="49"/>
      <c r="EB595" s="81"/>
      <c r="EC595" s="81"/>
      <c r="ED595" s="81"/>
      <c r="EE595" s="81"/>
      <c r="EF595" s="81"/>
      <c r="EG595" s="81"/>
      <c r="EH595" s="81"/>
      <c r="EI595" s="81"/>
      <c r="EJ595" s="81"/>
      <c r="EK595" s="81"/>
      <c r="EL595" s="81"/>
      <c r="EM595" s="81"/>
      <c r="EN595" s="81"/>
      <c r="EO595" s="81"/>
      <c r="EP595" s="81"/>
      <c r="EQ595" s="81"/>
      <c r="ER595" s="81"/>
      <c r="ES595" s="81"/>
      <c r="ET595" s="81"/>
      <c r="EU595" s="81"/>
      <c r="EV595" s="81"/>
      <c r="EW595" s="81"/>
      <c r="EX595" s="81"/>
      <c r="EY595" s="81"/>
      <c r="EZ595" s="81"/>
      <c r="FA595" s="81"/>
      <c r="FB595" s="81"/>
      <c r="FC595" s="81"/>
      <c r="FD595" s="81"/>
      <c r="FE595" s="81"/>
      <c r="FF595" s="81"/>
      <c r="FG595" s="81"/>
      <c r="FH595" s="81"/>
    </row>
    <row r="596" spans="19:164">
      <c r="S596" s="82"/>
      <c r="T596" s="83"/>
      <c r="U596" s="84"/>
      <c r="V596" s="83"/>
      <c r="W596" s="84"/>
      <c r="X596" s="83"/>
      <c r="Y596" s="84"/>
      <c r="Z596" s="85"/>
      <c r="AA596" s="85"/>
      <c r="AB596" s="85"/>
      <c r="AC596" s="8"/>
      <c r="AD596" s="18"/>
      <c r="AE596" s="18"/>
      <c r="AF596" s="18"/>
      <c r="AG596" s="18"/>
      <c r="AH596" s="18"/>
      <c r="AI596" s="18"/>
      <c r="AJ596" s="18"/>
      <c r="AK596" s="18"/>
      <c r="AL596" s="18"/>
      <c r="AM596" s="34"/>
      <c r="AN596" s="34"/>
      <c r="AO596" s="34"/>
      <c r="AP596" s="19"/>
      <c r="AQ596" s="19"/>
      <c r="AR596" s="19"/>
      <c r="AS596" s="48"/>
      <c r="BN596" s="49"/>
      <c r="BO596" s="49"/>
      <c r="BP596" s="49"/>
      <c r="BQ596" s="50"/>
      <c r="BR596" s="50"/>
      <c r="BS596" s="50"/>
      <c r="BT596" s="50"/>
      <c r="BU596" s="50"/>
      <c r="BV596" s="50"/>
      <c r="BW596" s="50"/>
      <c r="BX596" s="51"/>
      <c r="BY596" s="50"/>
      <c r="BZ596" s="50"/>
      <c r="CA596" s="54"/>
      <c r="CB596" s="54"/>
      <c r="CC596" s="54"/>
      <c r="CD596" s="54"/>
      <c r="CE596" s="54"/>
      <c r="CF596" s="54"/>
      <c r="CG596" s="54"/>
      <c r="CH596" s="51"/>
      <c r="CI596" s="50"/>
      <c r="CJ596" s="50"/>
      <c r="CK596" s="49"/>
      <c r="CL596" s="49"/>
      <c r="CM596" s="49"/>
      <c r="CN596" s="66"/>
      <c r="CO596" s="66"/>
      <c r="CP596" s="66"/>
      <c r="CQ596" s="66"/>
      <c r="CR596" s="66"/>
      <c r="CS596" s="66"/>
      <c r="CT596" s="66"/>
      <c r="CU596" s="49"/>
      <c r="CV596" s="49"/>
      <c r="CW596" s="49"/>
      <c r="CX596" s="49"/>
      <c r="CY596" s="49"/>
      <c r="CZ596" s="49"/>
      <c r="DA596" s="49"/>
      <c r="DB596" s="49"/>
      <c r="DC596" s="56"/>
      <c r="DD596" s="57"/>
      <c r="DE596" s="57"/>
      <c r="DF596" s="57"/>
      <c r="DG596" s="57"/>
      <c r="DH596" s="57"/>
      <c r="DI596" s="57"/>
      <c r="DJ596" s="58"/>
      <c r="DK596" s="54"/>
      <c r="DL596" s="56"/>
      <c r="DM596" s="49"/>
      <c r="DN596" s="49"/>
      <c r="DO596" s="49"/>
      <c r="DP596" s="56"/>
      <c r="DQ596" s="56"/>
      <c r="DR596" s="49"/>
      <c r="DS596" s="49"/>
      <c r="DT596" s="49"/>
      <c r="DU596" s="49"/>
      <c r="DV596" s="49"/>
      <c r="DW596" s="49"/>
      <c r="DX596" s="49"/>
      <c r="DY596" s="49"/>
      <c r="DZ596" s="49"/>
      <c r="EA596" s="49"/>
      <c r="EB596" s="81"/>
      <c r="EC596" s="81"/>
      <c r="ED596" s="81"/>
      <c r="EE596" s="81"/>
      <c r="EF596" s="81"/>
      <c r="EG596" s="81"/>
      <c r="EH596" s="81"/>
      <c r="EI596" s="81"/>
      <c r="EJ596" s="81"/>
      <c r="EK596" s="81"/>
      <c r="EL596" s="81"/>
      <c r="EM596" s="81"/>
      <c r="EN596" s="81"/>
      <c r="EO596" s="81"/>
      <c r="EP596" s="81"/>
      <c r="EQ596" s="81"/>
      <c r="ER596" s="81"/>
      <c r="ES596" s="81"/>
      <c r="ET596" s="81"/>
      <c r="EU596" s="81"/>
      <c r="EV596" s="81"/>
      <c r="EW596" s="81"/>
      <c r="EX596" s="81"/>
      <c r="EY596" s="81"/>
      <c r="EZ596" s="81"/>
      <c r="FA596" s="81"/>
      <c r="FB596" s="81"/>
      <c r="FC596" s="81"/>
      <c r="FD596" s="81"/>
      <c r="FE596" s="81"/>
      <c r="FF596" s="81"/>
      <c r="FG596" s="81"/>
      <c r="FH596" s="81"/>
    </row>
    <row r="597" spans="19:164">
      <c r="S597" s="82"/>
      <c r="T597" s="83"/>
      <c r="U597" s="84"/>
      <c r="V597" s="83"/>
      <c r="W597" s="84"/>
      <c r="X597" s="83"/>
      <c r="Y597" s="84"/>
      <c r="Z597" s="85"/>
      <c r="AA597" s="85"/>
      <c r="AB597" s="85"/>
      <c r="AC597" s="8"/>
      <c r="AD597" s="18"/>
      <c r="AE597" s="18"/>
      <c r="AF597" s="18"/>
      <c r="AG597" s="18"/>
      <c r="AH597" s="18"/>
      <c r="AI597" s="18"/>
      <c r="AJ597" s="18"/>
      <c r="AK597" s="18"/>
      <c r="AL597" s="18"/>
      <c r="AM597" s="34"/>
      <c r="AN597" s="34"/>
      <c r="AO597" s="34"/>
      <c r="AP597" s="19"/>
      <c r="AQ597" s="19"/>
      <c r="AR597" s="19"/>
      <c r="AS597" s="48"/>
      <c r="BN597" s="49"/>
      <c r="BO597" s="49"/>
      <c r="BP597" s="49"/>
      <c r="BQ597" s="50"/>
      <c r="BR597" s="50"/>
      <c r="BS597" s="50"/>
      <c r="BT597" s="50"/>
      <c r="BU597" s="50"/>
      <c r="BV597" s="50"/>
      <c r="BW597" s="50"/>
      <c r="BX597" s="51"/>
      <c r="BY597" s="50"/>
      <c r="BZ597" s="50"/>
      <c r="CA597" s="54"/>
      <c r="CB597" s="54"/>
      <c r="CC597" s="54"/>
      <c r="CD597" s="54"/>
      <c r="CE597" s="54"/>
      <c r="CF597" s="54"/>
      <c r="CG597" s="54"/>
      <c r="CH597" s="51"/>
      <c r="CI597" s="50"/>
      <c r="CJ597" s="50"/>
      <c r="CK597" s="49"/>
      <c r="CL597" s="49"/>
      <c r="CM597" s="49"/>
      <c r="CN597" s="66"/>
      <c r="CO597" s="66"/>
      <c r="CP597" s="66"/>
      <c r="CQ597" s="66"/>
      <c r="CR597" s="66"/>
      <c r="CS597" s="66"/>
      <c r="CT597" s="66"/>
      <c r="CU597" s="49"/>
      <c r="CV597" s="49"/>
      <c r="CW597" s="49"/>
      <c r="CX597" s="49"/>
      <c r="CY597" s="49"/>
      <c r="CZ597" s="49"/>
      <c r="DA597" s="49"/>
      <c r="DB597" s="49"/>
      <c r="DC597" s="56"/>
      <c r="DD597" s="57"/>
      <c r="DE597" s="57"/>
      <c r="DF597" s="57"/>
      <c r="DG597" s="57"/>
      <c r="DH597" s="57"/>
      <c r="DI597" s="57"/>
      <c r="DJ597" s="58"/>
      <c r="DK597" s="54"/>
      <c r="DL597" s="56"/>
      <c r="DM597" s="49"/>
      <c r="DN597" s="49"/>
      <c r="DO597" s="49"/>
      <c r="DP597" s="56"/>
      <c r="DQ597" s="56"/>
      <c r="DR597" s="49"/>
      <c r="DS597" s="49"/>
      <c r="DT597" s="49"/>
      <c r="DU597" s="49"/>
      <c r="DV597" s="49"/>
      <c r="DW597" s="49"/>
      <c r="DX597" s="49"/>
      <c r="DY597" s="49"/>
      <c r="DZ597" s="49"/>
      <c r="EA597" s="49"/>
      <c r="EB597" s="81"/>
      <c r="EC597" s="81"/>
      <c r="ED597" s="81"/>
      <c r="EE597" s="81"/>
      <c r="EF597" s="81"/>
      <c r="EG597" s="81"/>
      <c r="EH597" s="81"/>
      <c r="EI597" s="81"/>
      <c r="EJ597" s="81"/>
      <c r="EK597" s="81"/>
      <c r="EL597" s="81"/>
      <c r="EM597" s="81"/>
      <c r="EN597" s="81"/>
      <c r="EO597" s="81"/>
      <c r="EP597" s="81"/>
      <c r="EQ597" s="81"/>
      <c r="ER597" s="81"/>
      <c r="ES597" s="81"/>
      <c r="ET597" s="81"/>
      <c r="EU597" s="81"/>
      <c r="EV597" s="81"/>
      <c r="EW597" s="81"/>
      <c r="EX597" s="81"/>
      <c r="EY597" s="81"/>
      <c r="EZ597" s="81"/>
      <c r="FA597" s="81"/>
      <c r="FB597" s="81"/>
      <c r="FC597" s="81"/>
      <c r="FD597" s="81"/>
      <c r="FE597" s="81"/>
      <c r="FF597" s="81"/>
      <c r="FG597" s="81"/>
      <c r="FH597" s="81"/>
    </row>
    <row r="598" spans="19:164">
      <c r="S598" s="82"/>
      <c r="T598" s="83"/>
      <c r="U598" s="84"/>
      <c r="V598" s="83"/>
      <c r="W598" s="84"/>
      <c r="X598" s="83"/>
      <c r="Y598" s="84"/>
      <c r="Z598" s="85"/>
      <c r="AA598" s="85"/>
      <c r="AB598" s="85"/>
      <c r="AC598" s="8"/>
      <c r="AD598" s="18"/>
      <c r="AE598" s="18"/>
      <c r="AF598" s="18"/>
      <c r="AG598" s="18"/>
      <c r="AH598" s="18"/>
      <c r="AI598" s="18"/>
      <c r="AJ598" s="18"/>
      <c r="AK598" s="18"/>
      <c r="AL598" s="18"/>
      <c r="AM598" s="34"/>
      <c r="AN598" s="34"/>
      <c r="AO598" s="34"/>
      <c r="AP598" s="19"/>
      <c r="AQ598" s="19"/>
      <c r="AR598" s="19"/>
      <c r="AS598" s="48"/>
      <c r="BN598" s="49"/>
      <c r="BO598" s="49"/>
      <c r="BP598" s="49"/>
      <c r="BQ598" s="50"/>
      <c r="BR598" s="50"/>
      <c r="BS598" s="50"/>
      <c r="BT598" s="50"/>
      <c r="BU598" s="50"/>
      <c r="BV598" s="50"/>
      <c r="BW598" s="50"/>
      <c r="BX598" s="51"/>
      <c r="BY598" s="50"/>
      <c r="BZ598" s="50"/>
      <c r="CA598" s="54"/>
      <c r="CB598" s="54"/>
      <c r="CC598" s="54"/>
      <c r="CD598" s="54"/>
      <c r="CE598" s="54"/>
      <c r="CF598" s="54"/>
      <c r="CG598" s="54"/>
      <c r="CH598" s="51"/>
      <c r="CI598" s="50"/>
      <c r="CJ598" s="50"/>
      <c r="CK598" s="49"/>
      <c r="CL598" s="49"/>
      <c r="CM598" s="49"/>
      <c r="CN598" s="66"/>
      <c r="CO598" s="66"/>
      <c r="CP598" s="66"/>
      <c r="CQ598" s="66"/>
      <c r="CR598" s="66"/>
      <c r="CS598" s="66"/>
      <c r="CT598" s="66"/>
      <c r="CU598" s="49"/>
      <c r="CV598" s="49"/>
      <c r="CW598" s="49"/>
      <c r="CX598" s="49"/>
      <c r="CY598" s="49"/>
      <c r="CZ598" s="49"/>
      <c r="DA598" s="49"/>
      <c r="DB598" s="49"/>
      <c r="DC598" s="56"/>
      <c r="DD598" s="57"/>
      <c r="DE598" s="57"/>
      <c r="DF598" s="57"/>
      <c r="DG598" s="57"/>
      <c r="DH598" s="57"/>
      <c r="DI598" s="57"/>
      <c r="DJ598" s="58"/>
      <c r="DK598" s="54"/>
      <c r="DL598" s="56"/>
      <c r="DM598" s="49"/>
      <c r="DN598" s="49"/>
      <c r="DO598" s="49"/>
      <c r="DP598" s="56"/>
      <c r="DQ598" s="56"/>
      <c r="DR598" s="49"/>
      <c r="DS598" s="49"/>
      <c r="DT598" s="49"/>
      <c r="DU598" s="49"/>
      <c r="DV598" s="49"/>
      <c r="DW598" s="49"/>
      <c r="DX598" s="49"/>
      <c r="DY598" s="49"/>
      <c r="DZ598" s="49"/>
      <c r="EA598" s="49"/>
      <c r="EB598" s="81"/>
      <c r="EC598" s="81"/>
      <c r="ED598" s="81"/>
      <c r="EE598" s="81"/>
      <c r="EF598" s="81"/>
      <c r="EG598" s="81"/>
      <c r="EH598" s="81"/>
      <c r="EI598" s="81"/>
      <c r="EJ598" s="81"/>
      <c r="EK598" s="81"/>
      <c r="EL598" s="81"/>
      <c r="EM598" s="81"/>
      <c r="EN598" s="81"/>
      <c r="EO598" s="81"/>
      <c r="EP598" s="81"/>
      <c r="EQ598" s="81"/>
      <c r="ER598" s="81"/>
      <c r="ES598" s="81"/>
      <c r="ET598" s="81"/>
      <c r="EU598" s="81"/>
      <c r="EV598" s="81"/>
      <c r="EW598" s="81"/>
      <c r="EX598" s="81"/>
      <c r="EY598" s="81"/>
      <c r="EZ598" s="81"/>
      <c r="FA598" s="81"/>
      <c r="FB598" s="81"/>
      <c r="FC598" s="81"/>
      <c r="FD598" s="81"/>
      <c r="FE598" s="81"/>
      <c r="FF598" s="81"/>
      <c r="FG598" s="81"/>
      <c r="FH598" s="81"/>
    </row>
    <row r="599" spans="19:164">
      <c r="S599" s="82"/>
      <c r="T599" s="83"/>
      <c r="U599" s="84"/>
      <c r="V599" s="83"/>
      <c r="W599" s="84"/>
      <c r="X599" s="83"/>
      <c r="Y599" s="84"/>
      <c r="Z599" s="85"/>
      <c r="AA599" s="85"/>
      <c r="AB599" s="85"/>
      <c r="AC599" s="8"/>
      <c r="AD599" s="18"/>
      <c r="AE599" s="18"/>
      <c r="AF599" s="18"/>
      <c r="AG599" s="18"/>
      <c r="AH599" s="18"/>
      <c r="AI599" s="18"/>
      <c r="AJ599" s="18"/>
      <c r="AK599" s="18"/>
      <c r="AL599" s="18"/>
      <c r="AM599" s="34"/>
      <c r="AN599" s="34"/>
      <c r="AO599" s="34"/>
      <c r="AP599" s="19"/>
      <c r="AQ599" s="19"/>
      <c r="AR599" s="19"/>
      <c r="AS599" s="48"/>
      <c r="BN599" s="49"/>
      <c r="BO599" s="49"/>
      <c r="BP599" s="49"/>
      <c r="BQ599" s="50"/>
      <c r="BR599" s="50"/>
      <c r="BS599" s="50"/>
      <c r="BT599" s="50"/>
      <c r="BU599" s="50"/>
      <c r="BV599" s="50"/>
      <c r="BW599" s="50"/>
      <c r="BX599" s="51"/>
      <c r="BY599" s="50"/>
      <c r="BZ599" s="50"/>
      <c r="CA599" s="54"/>
      <c r="CB599" s="54"/>
      <c r="CC599" s="54"/>
      <c r="CD599" s="54"/>
      <c r="CE599" s="54"/>
      <c r="CF599" s="54"/>
      <c r="CG599" s="54"/>
      <c r="CH599" s="51"/>
      <c r="CI599" s="50"/>
      <c r="CJ599" s="50"/>
      <c r="CK599" s="49"/>
      <c r="CL599" s="49"/>
      <c r="CM599" s="49"/>
      <c r="CN599" s="66"/>
      <c r="CO599" s="66"/>
      <c r="CP599" s="66"/>
      <c r="CQ599" s="66"/>
      <c r="CR599" s="66"/>
      <c r="CS599" s="66"/>
      <c r="CT599" s="66"/>
      <c r="CU599" s="49"/>
      <c r="CV599" s="49"/>
      <c r="CW599" s="49"/>
      <c r="CX599" s="49"/>
      <c r="CY599" s="49"/>
      <c r="CZ599" s="49"/>
      <c r="DA599" s="49"/>
      <c r="DB599" s="49"/>
      <c r="DC599" s="56"/>
      <c r="DD599" s="57"/>
      <c r="DE599" s="57"/>
      <c r="DF599" s="57"/>
      <c r="DG599" s="57"/>
      <c r="DH599" s="57"/>
      <c r="DI599" s="57"/>
      <c r="DJ599" s="58"/>
      <c r="DK599" s="54"/>
      <c r="DL599" s="56"/>
      <c r="DM599" s="49"/>
      <c r="DN599" s="49"/>
      <c r="DO599" s="49"/>
      <c r="DP599" s="56"/>
      <c r="DQ599" s="56"/>
      <c r="DR599" s="49"/>
      <c r="DS599" s="49"/>
      <c r="DT599" s="49"/>
      <c r="DU599" s="49"/>
      <c r="DV599" s="49"/>
      <c r="DW599" s="49"/>
      <c r="DX599" s="49"/>
      <c r="DY599" s="49"/>
      <c r="DZ599" s="49"/>
      <c r="EA599" s="49"/>
      <c r="EB599" s="81"/>
      <c r="EC599" s="81"/>
      <c r="ED599" s="81"/>
      <c r="EE599" s="81"/>
      <c r="EF599" s="81"/>
      <c r="EG599" s="81"/>
      <c r="EH599" s="81"/>
      <c r="EI599" s="81"/>
      <c r="EJ599" s="81"/>
      <c r="EK599" s="81"/>
      <c r="EL599" s="81"/>
      <c r="EM599" s="81"/>
      <c r="EN599" s="81"/>
      <c r="EO599" s="81"/>
      <c r="EP599" s="81"/>
      <c r="EQ599" s="81"/>
      <c r="ER599" s="81"/>
      <c r="ES599" s="81"/>
      <c r="ET599" s="81"/>
      <c r="EU599" s="81"/>
      <c r="EV599" s="81"/>
      <c r="EW599" s="81"/>
      <c r="EX599" s="81"/>
      <c r="EY599" s="81"/>
      <c r="EZ599" s="81"/>
      <c r="FA599" s="81"/>
      <c r="FB599" s="81"/>
      <c r="FC599" s="81"/>
      <c r="FD599" s="81"/>
      <c r="FE599" s="81"/>
      <c r="FF599" s="81"/>
      <c r="FG599" s="81"/>
      <c r="FH599" s="81"/>
    </row>
    <row r="600" spans="19:164">
      <c r="S600" s="82"/>
      <c r="T600" s="83"/>
      <c r="U600" s="84"/>
      <c r="V600" s="83"/>
      <c r="W600" s="84"/>
      <c r="X600" s="83"/>
      <c r="Y600" s="84"/>
      <c r="Z600" s="85"/>
      <c r="AA600" s="85"/>
      <c r="AB600" s="85"/>
      <c r="AC600" s="8"/>
      <c r="AD600" s="18"/>
      <c r="AE600" s="18"/>
      <c r="AF600" s="18"/>
      <c r="AG600" s="18"/>
      <c r="AH600" s="18"/>
      <c r="AI600" s="18"/>
      <c r="AJ600" s="18"/>
      <c r="AK600" s="18"/>
      <c r="AL600" s="18"/>
      <c r="AM600" s="34"/>
      <c r="AN600" s="34"/>
      <c r="AO600" s="34"/>
      <c r="AP600" s="19"/>
      <c r="AQ600" s="19"/>
      <c r="AR600" s="19"/>
      <c r="AS600" s="48"/>
      <c r="BN600" s="49"/>
      <c r="BO600" s="49"/>
      <c r="BP600" s="49"/>
      <c r="BQ600" s="50"/>
      <c r="BR600" s="50"/>
      <c r="BS600" s="50"/>
      <c r="BT600" s="50"/>
      <c r="BU600" s="50"/>
      <c r="BV600" s="50"/>
      <c r="BW600" s="50"/>
      <c r="BX600" s="51"/>
      <c r="BY600" s="50"/>
      <c r="BZ600" s="50"/>
      <c r="CA600" s="54"/>
      <c r="CB600" s="54"/>
      <c r="CC600" s="54"/>
      <c r="CD600" s="54"/>
      <c r="CE600" s="54"/>
      <c r="CF600" s="54"/>
      <c r="CG600" s="54"/>
      <c r="CH600" s="51"/>
      <c r="CI600" s="50"/>
      <c r="CJ600" s="50"/>
      <c r="CK600" s="49"/>
      <c r="CL600" s="49"/>
      <c r="CM600" s="49"/>
      <c r="CN600" s="66"/>
      <c r="CO600" s="66"/>
      <c r="CP600" s="66"/>
      <c r="CQ600" s="66"/>
      <c r="CR600" s="66"/>
      <c r="CS600" s="66"/>
      <c r="CT600" s="66"/>
      <c r="CU600" s="49"/>
      <c r="CV600" s="49"/>
      <c r="CW600" s="49"/>
      <c r="CX600" s="49"/>
      <c r="CY600" s="49"/>
      <c r="CZ600" s="49"/>
      <c r="DA600" s="49"/>
      <c r="DB600" s="49"/>
      <c r="DC600" s="56"/>
      <c r="DD600" s="57"/>
      <c r="DE600" s="57"/>
      <c r="DF600" s="57"/>
      <c r="DG600" s="57"/>
      <c r="DH600" s="57"/>
      <c r="DI600" s="57"/>
      <c r="DJ600" s="58"/>
      <c r="DK600" s="54"/>
      <c r="DL600" s="56"/>
      <c r="DM600" s="49"/>
      <c r="DN600" s="49"/>
      <c r="DO600" s="49"/>
      <c r="DP600" s="56"/>
      <c r="DQ600" s="56"/>
      <c r="DR600" s="49"/>
      <c r="DS600" s="49"/>
      <c r="DT600" s="49"/>
      <c r="DU600" s="49"/>
      <c r="DV600" s="49"/>
      <c r="DW600" s="49"/>
      <c r="DX600" s="49"/>
      <c r="DY600" s="49"/>
      <c r="DZ600" s="49"/>
      <c r="EA600" s="49"/>
      <c r="EB600" s="81"/>
      <c r="EC600" s="81"/>
      <c r="ED600" s="81"/>
      <c r="EE600" s="81"/>
      <c r="EF600" s="81"/>
      <c r="EG600" s="81"/>
      <c r="EH600" s="81"/>
      <c r="EI600" s="81"/>
      <c r="EJ600" s="81"/>
      <c r="EK600" s="81"/>
      <c r="EL600" s="81"/>
      <c r="EM600" s="81"/>
      <c r="EN600" s="81"/>
      <c r="EO600" s="81"/>
      <c r="EP600" s="81"/>
      <c r="EQ600" s="81"/>
      <c r="ER600" s="81"/>
      <c r="ES600" s="81"/>
      <c r="ET600" s="81"/>
      <c r="EU600" s="81"/>
      <c r="EV600" s="81"/>
      <c r="EW600" s="81"/>
      <c r="EX600" s="81"/>
      <c r="EY600" s="81"/>
      <c r="EZ600" s="81"/>
      <c r="FA600" s="81"/>
      <c r="FB600" s="81"/>
      <c r="FC600" s="81"/>
      <c r="FD600" s="81"/>
      <c r="FE600" s="81"/>
      <c r="FF600" s="81"/>
      <c r="FG600" s="81"/>
      <c r="FH600" s="81"/>
    </row>
    <row r="601" spans="19:164">
      <c r="S601" s="82"/>
      <c r="T601" s="83"/>
      <c r="U601" s="84"/>
      <c r="V601" s="83"/>
      <c r="W601" s="84"/>
      <c r="X601" s="83"/>
      <c r="Y601" s="84"/>
      <c r="Z601" s="85"/>
      <c r="AA601" s="85"/>
      <c r="AB601" s="85"/>
      <c r="AC601" s="8"/>
      <c r="AD601" s="18"/>
      <c r="AE601" s="18"/>
      <c r="AF601" s="18"/>
      <c r="AG601" s="18"/>
      <c r="AH601" s="18"/>
      <c r="AI601" s="18"/>
      <c r="AJ601" s="18"/>
      <c r="AK601" s="18"/>
      <c r="AL601" s="18"/>
      <c r="AM601" s="34"/>
      <c r="AN601" s="34"/>
      <c r="AO601" s="34"/>
      <c r="AP601" s="19"/>
      <c r="AQ601" s="19"/>
      <c r="AR601" s="19"/>
      <c r="AS601" s="48"/>
      <c r="BN601" s="49"/>
      <c r="BO601" s="49"/>
      <c r="BP601" s="49"/>
      <c r="BQ601" s="50"/>
      <c r="BR601" s="50"/>
      <c r="BS601" s="50"/>
      <c r="BT601" s="50"/>
      <c r="BU601" s="50"/>
      <c r="BV601" s="50"/>
      <c r="BW601" s="50"/>
      <c r="BX601" s="51"/>
      <c r="BY601" s="50"/>
      <c r="BZ601" s="50"/>
      <c r="CA601" s="54"/>
      <c r="CB601" s="54"/>
      <c r="CC601" s="54"/>
      <c r="CD601" s="54"/>
      <c r="CE601" s="54"/>
      <c r="CF601" s="54"/>
      <c r="CG601" s="54"/>
      <c r="CH601" s="51"/>
      <c r="CI601" s="50"/>
      <c r="CJ601" s="50"/>
      <c r="CK601" s="49"/>
      <c r="CL601" s="49"/>
      <c r="CM601" s="49"/>
      <c r="CN601" s="66"/>
      <c r="CO601" s="66"/>
      <c r="CP601" s="66"/>
      <c r="CQ601" s="66"/>
      <c r="CR601" s="66"/>
      <c r="CS601" s="66"/>
      <c r="CT601" s="66"/>
      <c r="CU601" s="49"/>
      <c r="CV601" s="49"/>
      <c r="CW601" s="49"/>
      <c r="CX601" s="49"/>
      <c r="CY601" s="49"/>
      <c r="CZ601" s="49"/>
      <c r="DA601" s="49"/>
      <c r="DB601" s="49"/>
      <c r="DC601" s="56"/>
      <c r="DD601" s="57"/>
      <c r="DE601" s="57"/>
      <c r="DF601" s="57"/>
      <c r="DG601" s="57"/>
      <c r="DH601" s="57"/>
      <c r="DI601" s="57"/>
      <c r="DJ601" s="58"/>
      <c r="DK601" s="54"/>
      <c r="DL601" s="56"/>
      <c r="DM601" s="49"/>
      <c r="DN601" s="49"/>
      <c r="DO601" s="49"/>
      <c r="DP601" s="56"/>
      <c r="DQ601" s="56"/>
      <c r="DR601" s="49"/>
      <c r="DS601" s="49"/>
      <c r="DT601" s="49"/>
      <c r="DU601" s="49"/>
      <c r="DV601" s="49"/>
      <c r="DW601" s="49"/>
      <c r="DX601" s="49"/>
      <c r="DY601" s="49"/>
      <c r="DZ601" s="49"/>
      <c r="EA601" s="49"/>
      <c r="EB601" s="81"/>
      <c r="EC601" s="81"/>
      <c r="ED601" s="81"/>
      <c r="EE601" s="81"/>
      <c r="EF601" s="81"/>
      <c r="EG601" s="81"/>
      <c r="EH601" s="81"/>
      <c r="EI601" s="81"/>
      <c r="EJ601" s="81"/>
      <c r="EK601" s="81"/>
      <c r="EL601" s="81"/>
      <c r="EM601" s="81"/>
      <c r="EN601" s="81"/>
      <c r="EO601" s="81"/>
      <c r="EP601" s="81"/>
      <c r="EQ601" s="81"/>
      <c r="ER601" s="81"/>
      <c r="ES601" s="81"/>
      <c r="ET601" s="81"/>
      <c r="EU601" s="81"/>
      <c r="EV601" s="81"/>
      <c r="EW601" s="81"/>
      <c r="EX601" s="81"/>
      <c r="EY601" s="81"/>
      <c r="EZ601" s="81"/>
      <c r="FA601" s="81"/>
      <c r="FB601" s="81"/>
      <c r="FC601" s="81"/>
      <c r="FD601" s="81"/>
      <c r="FE601" s="81"/>
      <c r="FF601" s="81"/>
      <c r="FG601" s="81"/>
      <c r="FH601" s="81"/>
    </row>
    <row r="602" spans="19:164">
      <c r="S602" s="82"/>
      <c r="T602" s="83"/>
      <c r="U602" s="84"/>
      <c r="V602" s="83"/>
      <c r="W602" s="84"/>
      <c r="X602" s="83"/>
      <c r="Y602" s="84"/>
      <c r="Z602" s="85"/>
      <c r="AA602" s="85"/>
      <c r="AB602" s="85"/>
      <c r="AC602" s="8"/>
      <c r="AD602" s="18"/>
      <c r="AE602" s="18"/>
      <c r="AF602" s="18"/>
      <c r="AG602" s="18"/>
      <c r="AH602" s="18"/>
      <c r="AI602" s="18"/>
      <c r="AJ602" s="18"/>
      <c r="AK602" s="18"/>
      <c r="AL602" s="18"/>
      <c r="AM602" s="34"/>
      <c r="AN602" s="34"/>
      <c r="AO602" s="34"/>
      <c r="AP602" s="19"/>
      <c r="AQ602" s="19"/>
      <c r="AR602" s="19"/>
      <c r="AS602" s="48"/>
      <c r="BN602" s="49"/>
      <c r="BO602" s="49"/>
      <c r="BP602" s="49"/>
      <c r="BQ602" s="50"/>
      <c r="BR602" s="50"/>
      <c r="BS602" s="50"/>
      <c r="BT602" s="50"/>
      <c r="BU602" s="50"/>
      <c r="BV602" s="50"/>
      <c r="BW602" s="50"/>
      <c r="BX602" s="51"/>
      <c r="BY602" s="50"/>
      <c r="BZ602" s="50"/>
      <c r="CA602" s="54"/>
      <c r="CB602" s="54"/>
      <c r="CC602" s="54"/>
      <c r="CD602" s="54"/>
      <c r="CE602" s="54"/>
      <c r="CF602" s="54"/>
      <c r="CG602" s="54"/>
      <c r="CH602" s="51"/>
      <c r="CI602" s="50"/>
      <c r="CJ602" s="50"/>
      <c r="CK602" s="49"/>
      <c r="CL602" s="49"/>
      <c r="CM602" s="49"/>
      <c r="CN602" s="66"/>
      <c r="CO602" s="66"/>
      <c r="CP602" s="66"/>
      <c r="CQ602" s="66"/>
      <c r="CR602" s="66"/>
      <c r="CS602" s="66"/>
      <c r="CT602" s="66"/>
      <c r="CU602" s="49"/>
      <c r="CV602" s="49"/>
      <c r="CW602" s="49"/>
      <c r="CX602" s="49"/>
      <c r="CY602" s="49"/>
      <c r="CZ602" s="49"/>
      <c r="DA602" s="49"/>
      <c r="DB602" s="49"/>
      <c r="DC602" s="56"/>
      <c r="DD602" s="57"/>
      <c r="DE602" s="57"/>
      <c r="DF602" s="57"/>
      <c r="DG602" s="57"/>
      <c r="DH602" s="57"/>
      <c r="DI602" s="57"/>
      <c r="DJ602" s="58"/>
      <c r="DK602" s="54"/>
      <c r="DL602" s="56"/>
      <c r="DM602" s="49"/>
      <c r="DN602" s="49"/>
      <c r="DO602" s="49"/>
      <c r="DP602" s="56"/>
      <c r="DQ602" s="56"/>
      <c r="DR602" s="49"/>
      <c r="DS602" s="49"/>
      <c r="DT602" s="49"/>
      <c r="DU602" s="49"/>
      <c r="DV602" s="49"/>
      <c r="DW602" s="49"/>
      <c r="DX602" s="49"/>
      <c r="DY602" s="49"/>
      <c r="DZ602" s="49"/>
      <c r="EA602" s="49"/>
      <c r="EB602" s="81"/>
      <c r="EC602" s="81"/>
      <c r="ED602" s="81"/>
      <c r="EE602" s="81"/>
      <c r="EF602" s="81"/>
      <c r="EG602" s="81"/>
      <c r="EH602" s="81"/>
      <c r="EI602" s="81"/>
      <c r="EJ602" s="81"/>
      <c r="EK602" s="81"/>
      <c r="EL602" s="81"/>
      <c r="EM602" s="81"/>
      <c r="EN602" s="81"/>
      <c r="EO602" s="81"/>
      <c r="EP602" s="81"/>
      <c r="EQ602" s="81"/>
      <c r="ER602" s="81"/>
      <c r="ES602" s="81"/>
      <c r="ET602" s="81"/>
      <c r="EU602" s="81"/>
      <c r="EV602" s="81"/>
      <c r="EW602" s="81"/>
      <c r="EX602" s="81"/>
      <c r="EY602" s="81"/>
      <c r="EZ602" s="81"/>
      <c r="FA602" s="81"/>
      <c r="FB602" s="81"/>
      <c r="FC602" s="81"/>
      <c r="FD602" s="81"/>
      <c r="FE602" s="81"/>
      <c r="FF602" s="81"/>
      <c r="FG602" s="81"/>
      <c r="FH602" s="81"/>
    </row>
    <row r="603" spans="19:164">
      <c r="S603" s="82"/>
      <c r="T603" s="83"/>
      <c r="U603" s="84"/>
      <c r="V603" s="83"/>
      <c r="W603" s="84"/>
      <c r="X603" s="83"/>
      <c r="Y603" s="84"/>
      <c r="Z603" s="85"/>
      <c r="AA603" s="85"/>
      <c r="AB603" s="85"/>
      <c r="AC603" s="8"/>
      <c r="AD603" s="18"/>
      <c r="AE603" s="18"/>
      <c r="AF603" s="18"/>
      <c r="AG603" s="18"/>
      <c r="AH603" s="18"/>
      <c r="AI603" s="18"/>
      <c r="AJ603" s="18"/>
      <c r="AK603" s="18"/>
      <c r="AL603" s="18"/>
      <c r="AM603" s="34"/>
      <c r="AN603" s="34"/>
      <c r="AO603" s="34"/>
      <c r="AP603" s="19"/>
      <c r="AQ603" s="19"/>
      <c r="AR603" s="19"/>
      <c r="AS603" s="48"/>
      <c r="BN603" s="49"/>
      <c r="BO603" s="49"/>
      <c r="BP603" s="49"/>
      <c r="BQ603" s="50"/>
      <c r="BR603" s="50"/>
      <c r="BS603" s="50"/>
      <c r="BT603" s="50"/>
      <c r="BU603" s="50"/>
      <c r="BV603" s="50"/>
      <c r="BW603" s="50"/>
      <c r="BX603" s="51"/>
      <c r="BY603" s="50"/>
      <c r="BZ603" s="50"/>
      <c r="CA603" s="54"/>
      <c r="CB603" s="54"/>
      <c r="CC603" s="54"/>
      <c r="CD603" s="54"/>
      <c r="CE603" s="54"/>
      <c r="CF603" s="54"/>
      <c r="CG603" s="54"/>
      <c r="CH603" s="51"/>
      <c r="CI603" s="50"/>
      <c r="CJ603" s="50"/>
      <c r="CK603" s="49"/>
      <c r="CL603" s="49"/>
      <c r="CM603" s="49"/>
      <c r="CN603" s="66"/>
      <c r="CO603" s="66"/>
      <c r="CP603" s="66"/>
      <c r="CQ603" s="66"/>
      <c r="CR603" s="66"/>
      <c r="CS603" s="66"/>
      <c r="CT603" s="66"/>
      <c r="CU603" s="49"/>
      <c r="CV603" s="49"/>
      <c r="CW603" s="49"/>
      <c r="CX603" s="49"/>
      <c r="CY603" s="49"/>
      <c r="CZ603" s="49"/>
      <c r="DA603" s="49"/>
      <c r="DB603" s="49"/>
      <c r="DC603" s="56"/>
      <c r="DD603" s="57"/>
      <c r="DE603" s="57"/>
      <c r="DF603" s="57"/>
      <c r="DG603" s="57"/>
      <c r="DH603" s="57"/>
      <c r="DI603" s="57"/>
      <c r="DJ603" s="58"/>
      <c r="DK603" s="54"/>
      <c r="DL603" s="56"/>
      <c r="DM603" s="49"/>
      <c r="DN603" s="49"/>
      <c r="DO603" s="49"/>
      <c r="DP603" s="56"/>
      <c r="DQ603" s="56"/>
      <c r="DR603" s="49"/>
      <c r="DS603" s="49"/>
      <c r="DT603" s="49"/>
      <c r="DU603" s="49"/>
      <c r="DV603" s="49"/>
      <c r="DW603" s="49"/>
      <c r="DX603" s="49"/>
      <c r="DY603" s="49"/>
      <c r="DZ603" s="49"/>
      <c r="EA603" s="49"/>
      <c r="EB603" s="81"/>
      <c r="EC603" s="81"/>
      <c r="ED603" s="81"/>
      <c r="EE603" s="81"/>
      <c r="EF603" s="81"/>
      <c r="EG603" s="81"/>
      <c r="EH603" s="81"/>
      <c r="EI603" s="81"/>
      <c r="EJ603" s="81"/>
      <c r="EK603" s="81"/>
      <c r="EL603" s="81"/>
      <c r="EM603" s="81"/>
      <c r="EN603" s="81"/>
      <c r="EO603" s="81"/>
      <c r="EP603" s="81"/>
      <c r="EQ603" s="81"/>
      <c r="ER603" s="81"/>
      <c r="ES603" s="81"/>
      <c r="ET603" s="81"/>
      <c r="EU603" s="81"/>
      <c r="EV603" s="81"/>
      <c r="EW603" s="81"/>
      <c r="EX603" s="81"/>
      <c r="EY603" s="81"/>
      <c r="EZ603" s="81"/>
      <c r="FA603" s="81"/>
      <c r="FB603" s="81"/>
      <c r="FC603" s="81"/>
      <c r="FD603" s="81"/>
      <c r="FE603" s="81"/>
      <c r="FF603" s="81"/>
      <c r="FG603" s="81"/>
      <c r="FH603" s="81"/>
    </row>
    <row r="604" spans="19:164">
      <c r="S604" s="82"/>
      <c r="T604" s="83"/>
      <c r="U604" s="84"/>
      <c r="V604" s="83"/>
      <c r="W604" s="84"/>
      <c r="X604" s="83"/>
      <c r="Y604" s="84"/>
      <c r="Z604" s="85"/>
      <c r="AA604" s="85"/>
      <c r="AB604" s="85"/>
      <c r="AC604" s="8"/>
      <c r="AD604" s="18"/>
      <c r="AE604" s="18"/>
      <c r="AF604" s="18"/>
      <c r="AG604" s="18"/>
      <c r="AH604" s="18"/>
      <c r="AI604" s="18"/>
      <c r="AJ604" s="18"/>
      <c r="AK604" s="18"/>
      <c r="AL604" s="18"/>
      <c r="AM604" s="34"/>
      <c r="AN604" s="34"/>
      <c r="AO604" s="34"/>
      <c r="AP604" s="19"/>
      <c r="AQ604" s="19"/>
      <c r="AR604" s="19"/>
      <c r="AS604" s="48"/>
      <c r="BN604" s="49"/>
      <c r="BO604" s="49"/>
      <c r="BP604" s="49"/>
      <c r="BQ604" s="50"/>
      <c r="BR604" s="50"/>
      <c r="BS604" s="50"/>
      <c r="BT604" s="50"/>
      <c r="BU604" s="50"/>
      <c r="BV604" s="50"/>
      <c r="BW604" s="50"/>
      <c r="BX604" s="51"/>
      <c r="BY604" s="50"/>
      <c r="BZ604" s="50"/>
      <c r="CA604" s="54"/>
      <c r="CB604" s="54"/>
      <c r="CC604" s="54"/>
      <c r="CD604" s="54"/>
      <c r="CE604" s="54"/>
      <c r="CF604" s="54"/>
      <c r="CG604" s="54"/>
      <c r="CH604" s="51"/>
      <c r="CI604" s="50"/>
      <c r="CJ604" s="50"/>
      <c r="CK604" s="49"/>
      <c r="CL604" s="49"/>
      <c r="CM604" s="49"/>
      <c r="CN604" s="66"/>
      <c r="CO604" s="66"/>
      <c r="CP604" s="66"/>
      <c r="CQ604" s="66"/>
      <c r="CR604" s="66"/>
      <c r="CS604" s="66"/>
      <c r="CT604" s="66"/>
      <c r="CU604" s="49"/>
      <c r="CV604" s="49"/>
      <c r="CW604" s="49"/>
      <c r="CX604" s="49"/>
      <c r="CY604" s="49"/>
      <c r="CZ604" s="49"/>
      <c r="DA604" s="49"/>
      <c r="DB604" s="49"/>
      <c r="DC604" s="56"/>
      <c r="DD604" s="57"/>
      <c r="DE604" s="57"/>
      <c r="DF604" s="57"/>
      <c r="DG604" s="57"/>
      <c r="DH604" s="57"/>
      <c r="DI604" s="57"/>
      <c r="DJ604" s="58"/>
      <c r="DK604" s="54"/>
      <c r="DL604" s="56"/>
      <c r="DM604" s="49"/>
      <c r="DN604" s="49"/>
      <c r="DO604" s="49"/>
      <c r="DP604" s="56"/>
      <c r="DQ604" s="56"/>
      <c r="DR604" s="49"/>
      <c r="DS604" s="49"/>
      <c r="DT604" s="49"/>
      <c r="DU604" s="49"/>
      <c r="DV604" s="49"/>
      <c r="DW604" s="49"/>
      <c r="DX604" s="49"/>
      <c r="DY604" s="49"/>
      <c r="DZ604" s="49"/>
      <c r="EA604" s="49"/>
      <c r="EB604" s="81"/>
      <c r="EC604" s="81"/>
      <c r="ED604" s="81"/>
      <c r="EE604" s="81"/>
      <c r="EF604" s="81"/>
      <c r="EG604" s="81"/>
      <c r="EH604" s="81"/>
      <c r="EI604" s="81"/>
      <c r="EJ604" s="81"/>
      <c r="EK604" s="81"/>
      <c r="EL604" s="81"/>
      <c r="EM604" s="81"/>
      <c r="EN604" s="81"/>
      <c r="EO604" s="81"/>
      <c r="EP604" s="81"/>
      <c r="EQ604" s="81"/>
      <c r="ER604" s="81"/>
      <c r="ES604" s="81"/>
      <c r="ET604" s="81"/>
      <c r="EU604" s="81"/>
      <c r="EV604" s="81"/>
      <c r="EW604" s="81"/>
      <c r="EX604" s="81"/>
      <c r="EY604" s="81"/>
      <c r="EZ604" s="81"/>
      <c r="FA604" s="81"/>
      <c r="FB604" s="81"/>
      <c r="FC604" s="81"/>
      <c r="FD604" s="81"/>
      <c r="FE604" s="81"/>
      <c r="FF604" s="81"/>
      <c r="FG604" s="81"/>
      <c r="FH604" s="81"/>
    </row>
    <row r="605" spans="19:164">
      <c r="S605" s="82"/>
      <c r="T605" s="83"/>
      <c r="U605" s="84"/>
      <c r="V605" s="83"/>
      <c r="W605" s="84"/>
      <c r="X605" s="83"/>
      <c r="Y605" s="84"/>
      <c r="Z605" s="85"/>
      <c r="AA605" s="85"/>
      <c r="AB605" s="85"/>
      <c r="AC605" s="8"/>
      <c r="AD605" s="18"/>
      <c r="AE605" s="18"/>
      <c r="AF605" s="18"/>
      <c r="AG605" s="18"/>
      <c r="AH605" s="18"/>
      <c r="AI605" s="18"/>
      <c r="AJ605" s="18"/>
      <c r="AK605" s="18"/>
      <c r="AL605" s="18"/>
      <c r="AM605" s="34"/>
      <c r="AN605" s="34"/>
      <c r="AO605" s="34"/>
      <c r="AP605" s="19"/>
      <c r="AQ605" s="19"/>
      <c r="AR605" s="19"/>
      <c r="AS605" s="48"/>
      <c r="BN605" s="49"/>
      <c r="BO605" s="49"/>
      <c r="BP605" s="49"/>
      <c r="BQ605" s="50"/>
      <c r="BR605" s="50"/>
      <c r="BS605" s="50"/>
      <c r="BT605" s="50"/>
      <c r="BU605" s="50"/>
      <c r="BV605" s="50"/>
      <c r="BW605" s="50"/>
      <c r="BX605" s="51"/>
      <c r="BY605" s="50"/>
      <c r="BZ605" s="50"/>
      <c r="CA605" s="54"/>
      <c r="CB605" s="54"/>
      <c r="CC605" s="54"/>
      <c r="CD605" s="54"/>
      <c r="CE605" s="54"/>
      <c r="CF605" s="54"/>
      <c r="CG605" s="54"/>
      <c r="CH605" s="51"/>
      <c r="CI605" s="50"/>
      <c r="CJ605" s="50"/>
      <c r="CK605" s="49"/>
      <c r="CL605" s="49"/>
      <c r="CM605" s="49"/>
      <c r="CN605" s="66"/>
      <c r="CO605" s="66"/>
      <c r="CP605" s="66"/>
      <c r="CQ605" s="66"/>
      <c r="CR605" s="66"/>
      <c r="CS605" s="66"/>
      <c r="CT605" s="66"/>
      <c r="CU605" s="49"/>
      <c r="CV605" s="49"/>
      <c r="CW605" s="49"/>
      <c r="CX605" s="49"/>
      <c r="CY605" s="49"/>
      <c r="CZ605" s="49"/>
      <c r="DA605" s="49"/>
      <c r="DB605" s="49"/>
      <c r="DC605" s="56"/>
      <c r="DD605" s="57"/>
      <c r="DE605" s="57"/>
      <c r="DF605" s="57"/>
      <c r="DG605" s="57"/>
      <c r="DH605" s="57"/>
      <c r="DI605" s="57"/>
      <c r="DJ605" s="58"/>
      <c r="DK605" s="54"/>
      <c r="DL605" s="56"/>
      <c r="DM605" s="49"/>
      <c r="DN605" s="49"/>
      <c r="DO605" s="49"/>
      <c r="DP605" s="56"/>
      <c r="DQ605" s="56"/>
      <c r="DR605" s="49"/>
      <c r="DS605" s="49"/>
      <c r="DT605" s="49"/>
      <c r="DU605" s="49"/>
      <c r="DV605" s="49"/>
      <c r="DW605" s="49"/>
      <c r="DX605" s="49"/>
      <c r="DY605" s="49"/>
      <c r="DZ605" s="49"/>
      <c r="EA605" s="49"/>
      <c r="EB605" s="81"/>
      <c r="EC605" s="81"/>
      <c r="ED605" s="81"/>
      <c r="EE605" s="81"/>
      <c r="EF605" s="81"/>
      <c r="EG605" s="81"/>
      <c r="EH605" s="81"/>
      <c r="EI605" s="81"/>
      <c r="EJ605" s="81"/>
      <c r="EK605" s="81"/>
      <c r="EL605" s="81"/>
      <c r="EM605" s="81"/>
      <c r="EN605" s="81"/>
      <c r="EO605" s="81"/>
      <c r="EP605" s="81"/>
      <c r="EQ605" s="81"/>
      <c r="ER605" s="81"/>
      <c r="ES605" s="81"/>
      <c r="ET605" s="81"/>
      <c r="EU605" s="81"/>
      <c r="EV605" s="81"/>
      <c r="EW605" s="81"/>
      <c r="EX605" s="81"/>
      <c r="EY605" s="81"/>
      <c r="EZ605" s="81"/>
      <c r="FA605" s="81"/>
      <c r="FB605" s="81"/>
      <c r="FC605" s="81"/>
      <c r="FD605" s="81"/>
      <c r="FE605" s="81"/>
      <c r="FF605" s="81"/>
      <c r="FG605" s="81"/>
      <c r="FH605" s="81"/>
    </row>
    <row r="606" spans="19:164">
      <c r="S606" s="82"/>
      <c r="T606" s="83"/>
      <c r="U606" s="84"/>
      <c r="V606" s="83"/>
      <c r="W606" s="84"/>
      <c r="X606" s="83"/>
      <c r="Y606" s="84"/>
      <c r="Z606" s="85"/>
      <c r="AA606" s="85"/>
      <c r="AB606" s="85"/>
      <c r="AC606" s="8"/>
      <c r="AD606" s="18"/>
      <c r="AE606" s="18"/>
      <c r="AF606" s="18"/>
      <c r="AG606" s="18"/>
      <c r="AH606" s="18"/>
      <c r="AI606" s="18"/>
      <c r="AJ606" s="18"/>
      <c r="AK606" s="18"/>
      <c r="AL606" s="18"/>
      <c r="AM606" s="34"/>
      <c r="AN606" s="34"/>
      <c r="AO606" s="34"/>
      <c r="AP606" s="19"/>
      <c r="AQ606" s="19"/>
      <c r="AR606" s="19"/>
      <c r="AS606" s="48"/>
      <c r="BN606" s="49"/>
      <c r="BO606" s="49"/>
      <c r="BP606" s="49"/>
      <c r="BQ606" s="50"/>
      <c r="BR606" s="50"/>
      <c r="BS606" s="50"/>
      <c r="BT606" s="50"/>
      <c r="BU606" s="50"/>
      <c r="BV606" s="50"/>
      <c r="BW606" s="50"/>
      <c r="BX606" s="51"/>
      <c r="BY606" s="50"/>
      <c r="BZ606" s="50"/>
      <c r="CA606" s="54"/>
      <c r="CB606" s="54"/>
      <c r="CC606" s="54"/>
      <c r="CD606" s="54"/>
      <c r="CE606" s="54"/>
      <c r="CF606" s="54"/>
      <c r="CG606" s="54"/>
      <c r="CH606" s="51"/>
      <c r="CI606" s="50"/>
      <c r="CJ606" s="50"/>
      <c r="CK606" s="49"/>
      <c r="CL606" s="49"/>
      <c r="CM606" s="49"/>
      <c r="CN606" s="66"/>
      <c r="CO606" s="66"/>
      <c r="CP606" s="66"/>
      <c r="CQ606" s="66"/>
      <c r="CR606" s="66"/>
      <c r="CS606" s="66"/>
      <c r="CT606" s="66"/>
      <c r="CU606" s="49"/>
      <c r="CV606" s="49"/>
      <c r="CW606" s="49"/>
      <c r="CX606" s="49"/>
      <c r="CY606" s="49"/>
      <c r="CZ606" s="49"/>
      <c r="DA606" s="119"/>
      <c r="DB606" s="119"/>
      <c r="DC606" s="56"/>
      <c r="DD606" s="96"/>
      <c r="DE606" s="96"/>
      <c r="DF606" s="96"/>
      <c r="DG606" s="96"/>
      <c r="DH606" s="57"/>
      <c r="DI606" s="57"/>
      <c r="DJ606" s="58"/>
      <c r="DK606" s="54"/>
      <c r="DL606" s="56"/>
      <c r="DM606" s="49"/>
      <c r="DN606" s="49"/>
      <c r="DO606" s="49"/>
      <c r="DP606" s="56"/>
      <c r="DQ606" s="56"/>
      <c r="DR606" s="49"/>
      <c r="DS606" s="49"/>
      <c r="DT606" s="49"/>
      <c r="DU606" s="49"/>
      <c r="DV606" s="49"/>
      <c r="DW606" s="49"/>
      <c r="DX606" s="49"/>
      <c r="DY606" s="49"/>
      <c r="DZ606" s="49"/>
      <c r="EA606" s="49"/>
      <c r="EB606" s="81"/>
      <c r="EC606" s="81"/>
      <c r="ED606" s="81"/>
      <c r="EE606" s="81"/>
      <c r="EF606" s="81"/>
      <c r="EG606" s="81"/>
      <c r="EH606" s="81"/>
      <c r="EI606" s="81"/>
      <c r="EJ606" s="81"/>
      <c r="EK606" s="81"/>
      <c r="EL606" s="81"/>
      <c r="EM606" s="81"/>
      <c r="EN606" s="81"/>
      <c r="EO606" s="81"/>
      <c r="EP606" s="81"/>
      <c r="EQ606" s="81"/>
      <c r="ER606" s="81"/>
      <c r="ES606" s="81"/>
      <c r="ET606" s="81"/>
      <c r="EU606" s="81"/>
      <c r="EV606" s="81"/>
      <c r="EW606" s="81"/>
      <c r="EX606" s="81"/>
      <c r="EY606" s="81"/>
      <c r="EZ606" s="81"/>
      <c r="FA606" s="81"/>
      <c r="FB606" s="81"/>
      <c r="FC606" s="81"/>
      <c r="FD606" s="81"/>
      <c r="FE606" s="81"/>
      <c r="FF606" s="81"/>
      <c r="FG606" s="81"/>
      <c r="FH606" s="81"/>
    </row>
    <row r="607" spans="19:164">
      <c r="S607" s="82"/>
      <c r="T607" s="83"/>
      <c r="U607" s="84"/>
      <c r="V607" s="83"/>
      <c r="W607" s="84"/>
      <c r="X607" s="83"/>
      <c r="Y607" s="84"/>
      <c r="Z607" s="85"/>
      <c r="AA607" s="85"/>
      <c r="AB607" s="85"/>
      <c r="AC607" s="8"/>
      <c r="AD607" s="18"/>
      <c r="AE607" s="18"/>
      <c r="AF607" s="18"/>
      <c r="AG607" s="18"/>
      <c r="AH607" s="18"/>
      <c r="AI607" s="18"/>
      <c r="AJ607" s="18"/>
      <c r="AK607" s="18"/>
      <c r="AL607" s="18"/>
      <c r="AM607" s="34"/>
      <c r="AN607" s="34"/>
      <c r="AO607" s="34"/>
      <c r="AP607" s="19"/>
      <c r="AQ607" s="19"/>
      <c r="AR607" s="19"/>
      <c r="AS607" s="48"/>
      <c r="BN607" s="49"/>
      <c r="BO607" s="49"/>
      <c r="BP607" s="49"/>
      <c r="BQ607" s="50"/>
      <c r="BR607" s="50"/>
      <c r="BS607" s="50"/>
      <c r="BT607" s="50"/>
      <c r="BU607" s="50"/>
      <c r="BV607" s="50"/>
      <c r="BW607" s="50"/>
      <c r="BX607" s="51"/>
      <c r="BY607" s="50"/>
      <c r="BZ607" s="50"/>
      <c r="CA607" s="54"/>
      <c r="CB607" s="54"/>
      <c r="CC607" s="54"/>
      <c r="CD607" s="54"/>
      <c r="CE607" s="54"/>
      <c r="CF607" s="54"/>
      <c r="CG607" s="54"/>
      <c r="CH607" s="51"/>
      <c r="CI607" s="50"/>
      <c r="CJ607" s="50"/>
      <c r="CK607" s="49"/>
      <c r="CL607" s="49"/>
      <c r="CM607" s="49"/>
      <c r="CN607" s="66"/>
      <c r="CO607" s="66"/>
      <c r="CP607" s="66"/>
      <c r="CQ607" s="66"/>
      <c r="CR607" s="66"/>
      <c r="CS607" s="66"/>
      <c r="CT607" s="66"/>
      <c r="CU607" s="49"/>
      <c r="CV607" s="49"/>
      <c r="CW607" s="49"/>
      <c r="CX607" s="49"/>
      <c r="CY607" s="49"/>
      <c r="CZ607" s="49"/>
      <c r="DA607" s="49"/>
      <c r="DB607" s="49"/>
      <c r="DC607" s="56"/>
      <c r="DD607" s="57"/>
      <c r="DE607" s="57"/>
      <c r="DF607" s="57"/>
      <c r="DG607" s="57"/>
      <c r="DH607" s="57"/>
      <c r="DI607" s="57"/>
      <c r="DJ607" s="58"/>
      <c r="DK607" s="54"/>
      <c r="DL607" s="56"/>
      <c r="DM607" s="49"/>
      <c r="DN607" s="49"/>
      <c r="DO607" s="49"/>
      <c r="DP607" s="56"/>
      <c r="DQ607" s="56"/>
      <c r="DR607" s="49"/>
      <c r="DS607" s="49"/>
      <c r="DT607" s="49"/>
      <c r="DU607" s="49"/>
      <c r="DV607" s="49"/>
      <c r="DW607" s="49"/>
      <c r="DX607" s="49"/>
      <c r="DY607" s="49"/>
      <c r="DZ607" s="49"/>
      <c r="EA607" s="49"/>
      <c r="EB607" s="81"/>
      <c r="EC607" s="81"/>
      <c r="ED607" s="81"/>
      <c r="EE607" s="81"/>
      <c r="EF607" s="81"/>
      <c r="EG607" s="81"/>
      <c r="EH607" s="81"/>
      <c r="EI607" s="81"/>
      <c r="EJ607" s="81"/>
      <c r="EK607" s="81"/>
      <c r="EL607" s="81"/>
      <c r="EM607" s="81"/>
      <c r="EN607" s="81"/>
      <c r="EO607" s="81"/>
      <c r="EP607" s="81"/>
      <c r="EQ607" s="81"/>
      <c r="ER607" s="81"/>
      <c r="ES607" s="81"/>
      <c r="ET607" s="81"/>
      <c r="EU607" s="81"/>
      <c r="EV607" s="81"/>
      <c r="EW607" s="81"/>
      <c r="EX607" s="81"/>
      <c r="EY607" s="81"/>
      <c r="EZ607" s="81"/>
      <c r="FA607" s="81"/>
      <c r="FB607" s="81"/>
      <c r="FC607" s="81"/>
      <c r="FD607" s="81"/>
      <c r="FE607" s="81"/>
      <c r="FF607" s="81"/>
      <c r="FG607" s="81"/>
      <c r="FH607" s="81"/>
    </row>
    <row r="608" spans="19:164">
      <c r="S608" s="82"/>
      <c r="T608" s="83"/>
      <c r="U608" s="84"/>
      <c r="V608" s="83"/>
      <c r="W608" s="84"/>
      <c r="X608" s="83"/>
      <c r="Y608" s="84"/>
      <c r="Z608" s="85"/>
      <c r="AA608" s="85"/>
      <c r="AB608" s="85"/>
      <c r="AC608" s="8"/>
      <c r="AD608" s="18"/>
      <c r="AE608" s="18"/>
      <c r="AF608" s="18"/>
      <c r="AG608" s="18"/>
      <c r="AH608" s="18"/>
      <c r="AI608" s="18"/>
      <c r="AJ608" s="18"/>
      <c r="AK608" s="18"/>
      <c r="AL608" s="18"/>
      <c r="AM608" s="34"/>
      <c r="AN608" s="34"/>
      <c r="AO608" s="34"/>
      <c r="AP608" s="19"/>
      <c r="AQ608" s="19"/>
      <c r="AR608" s="19"/>
      <c r="AS608" s="48"/>
      <c r="BN608" s="49"/>
      <c r="BO608" s="49"/>
      <c r="BP608" s="49"/>
      <c r="BQ608" s="50"/>
      <c r="BR608" s="50"/>
      <c r="BS608" s="50"/>
      <c r="BT608" s="50"/>
      <c r="BU608" s="50"/>
      <c r="BV608" s="50"/>
      <c r="BW608" s="50"/>
      <c r="BX608" s="51"/>
      <c r="BY608" s="50"/>
      <c r="BZ608" s="50"/>
      <c r="CA608" s="54"/>
      <c r="CB608" s="54"/>
      <c r="CC608" s="54"/>
      <c r="CD608" s="54"/>
      <c r="CE608" s="54"/>
      <c r="CF608" s="54"/>
      <c r="CG608" s="54"/>
      <c r="CH608" s="51"/>
      <c r="CI608" s="50"/>
      <c r="CJ608" s="50"/>
      <c r="CK608" s="49"/>
      <c r="CL608" s="49"/>
      <c r="CM608" s="49"/>
      <c r="CN608" s="66"/>
      <c r="CO608" s="66"/>
      <c r="CP608" s="66"/>
      <c r="CQ608" s="66"/>
      <c r="CR608" s="66"/>
      <c r="CS608" s="66"/>
      <c r="CT608" s="66"/>
      <c r="CU608" s="49"/>
      <c r="CV608" s="49"/>
      <c r="CW608" s="49"/>
      <c r="CX608" s="49"/>
      <c r="CY608" s="49"/>
      <c r="CZ608" s="49"/>
      <c r="DA608" s="49"/>
      <c r="DB608" s="49"/>
      <c r="DC608" s="56"/>
      <c r="DD608" s="57"/>
      <c r="DE608" s="57"/>
      <c r="DF608" s="57"/>
      <c r="DG608" s="57"/>
      <c r="DH608" s="57"/>
      <c r="DI608" s="57"/>
      <c r="DJ608" s="58"/>
      <c r="DK608" s="54"/>
      <c r="DL608" s="56"/>
      <c r="DM608" s="49"/>
      <c r="DN608" s="49"/>
      <c r="DO608" s="49"/>
      <c r="DP608" s="56"/>
      <c r="DQ608" s="56"/>
      <c r="DR608" s="49"/>
      <c r="DS608" s="49"/>
      <c r="DT608" s="49"/>
      <c r="DU608" s="49"/>
      <c r="DV608" s="49"/>
      <c r="DW608" s="49"/>
      <c r="DX608" s="49"/>
      <c r="DY608" s="49"/>
      <c r="DZ608" s="49"/>
      <c r="EA608" s="49"/>
      <c r="EB608" s="81"/>
      <c r="EC608" s="81"/>
      <c r="ED608" s="81"/>
      <c r="EE608" s="81"/>
      <c r="EF608" s="81"/>
      <c r="EG608" s="81"/>
      <c r="EH608" s="81"/>
      <c r="EI608" s="81"/>
      <c r="EJ608" s="81"/>
      <c r="EK608" s="81"/>
      <c r="EL608" s="81"/>
      <c r="EM608" s="81"/>
      <c r="EN608" s="81"/>
      <c r="EO608" s="81"/>
      <c r="EP608" s="81"/>
      <c r="EQ608" s="81"/>
      <c r="ER608" s="81"/>
      <c r="ES608" s="81"/>
      <c r="ET608" s="81"/>
      <c r="EU608" s="81"/>
      <c r="EV608" s="81"/>
      <c r="EW608" s="81"/>
      <c r="EX608" s="81"/>
      <c r="EY608" s="81"/>
      <c r="EZ608" s="81"/>
      <c r="FA608" s="81"/>
      <c r="FB608" s="81"/>
      <c r="FC608" s="81"/>
      <c r="FD608" s="81"/>
      <c r="FE608" s="81"/>
      <c r="FF608" s="81"/>
      <c r="FG608" s="81"/>
      <c r="FH608" s="81"/>
    </row>
    <row r="609" spans="19:164">
      <c r="S609" s="82"/>
      <c r="T609" s="83"/>
      <c r="U609" s="84"/>
      <c r="V609" s="83"/>
      <c r="W609" s="84"/>
      <c r="X609" s="83"/>
      <c r="Y609" s="84"/>
      <c r="Z609" s="85"/>
      <c r="AA609" s="85"/>
      <c r="AB609" s="85"/>
      <c r="AC609" s="8"/>
      <c r="AD609" s="18"/>
      <c r="AE609" s="18"/>
      <c r="AF609" s="18"/>
      <c r="AG609" s="18"/>
      <c r="AH609" s="18"/>
      <c r="AI609" s="18"/>
      <c r="AJ609" s="18"/>
      <c r="AK609" s="18"/>
      <c r="AL609" s="18"/>
      <c r="AM609" s="34"/>
      <c r="AN609" s="34"/>
      <c r="AO609" s="34"/>
      <c r="AP609" s="19"/>
      <c r="AQ609" s="19"/>
      <c r="AR609" s="19"/>
      <c r="AS609" s="48"/>
      <c r="BN609" s="49"/>
      <c r="BO609" s="49"/>
      <c r="BP609" s="49"/>
      <c r="BQ609" s="50"/>
      <c r="BR609" s="50"/>
      <c r="BS609" s="50"/>
      <c r="BT609" s="50"/>
      <c r="BU609" s="50"/>
      <c r="BV609" s="50"/>
      <c r="BW609" s="50"/>
      <c r="BX609" s="51"/>
      <c r="BY609" s="50"/>
      <c r="BZ609" s="50"/>
      <c r="CA609" s="54"/>
      <c r="CB609" s="54"/>
      <c r="CC609" s="54"/>
      <c r="CD609" s="54"/>
      <c r="CE609" s="54"/>
      <c r="CF609" s="54"/>
      <c r="CG609" s="54"/>
      <c r="CH609" s="51"/>
      <c r="CI609" s="50"/>
      <c r="CJ609" s="50"/>
      <c r="CK609" s="49"/>
      <c r="CL609" s="49"/>
      <c r="CM609" s="49"/>
      <c r="CN609" s="66"/>
      <c r="CO609" s="66"/>
      <c r="CP609" s="66"/>
      <c r="CQ609" s="66"/>
      <c r="CR609" s="66"/>
      <c r="CS609" s="66"/>
      <c r="CT609" s="66"/>
      <c r="CU609" s="49"/>
      <c r="CV609" s="49"/>
      <c r="CW609" s="49"/>
      <c r="CX609" s="49"/>
      <c r="CY609" s="49"/>
      <c r="CZ609" s="49"/>
      <c r="DA609" s="49"/>
      <c r="DB609" s="49"/>
      <c r="DC609" s="56"/>
      <c r="DD609" s="57"/>
      <c r="DE609" s="57"/>
      <c r="DF609" s="57"/>
      <c r="DG609" s="57"/>
      <c r="DH609" s="57"/>
      <c r="DI609" s="57"/>
      <c r="DJ609" s="58"/>
      <c r="DK609" s="54"/>
      <c r="DL609" s="56"/>
      <c r="DM609" s="49"/>
      <c r="DN609" s="49"/>
      <c r="DO609" s="49"/>
      <c r="DP609" s="56"/>
      <c r="DQ609" s="56"/>
      <c r="DR609" s="49"/>
      <c r="DS609" s="49"/>
      <c r="DT609" s="49"/>
      <c r="DU609" s="49"/>
      <c r="DV609" s="49"/>
      <c r="DW609" s="49"/>
      <c r="DX609" s="49"/>
      <c r="DY609" s="49"/>
      <c r="DZ609" s="49"/>
      <c r="EA609" s="49"/>
      <c r="EB609" s="81"/>
      <c r="EC609" s="81"/>
      <c r="ED609" s="81"/>
      <c r="EE609" s="81"/>
      <c r="EF609" s="81"/>
      <c r="EG609" s="81"/>
      <c r="EH609" s="81"/>
      <c r="EI609" s="81"/>
      <c r="EJ609" s="81"/>
      <c r="EK609" s="81"/>
      <c r="EL609" s="81"/>
      <c r="EM609" s="81"/>
      <c r="EN609" s="81"/>
      <c r="EO609" s="81"/>
      <c r="EP609" s="81"/>
      <c r="EQ609" s="81"/>
      <c r="ER609" s="81"/>
      <c r="ES609" s="81"/>
      <c r="ET609" s="81"/>
      <c r="EU609" s="81"/>
      <c r="EV609" s="81"/>
      <c r="EW609" s="81"/>
      <c r="EX609" s="81"/>
      <c r="EY609" s="81"/>
      <c r="EZ609" s="81"/>
      <c r="FA609" s="81"/>
      <c r="FB609" s="81"/>
      <c r="FC609" s="81"/>
      <c r="FD609" s="81"/>
      <c r="FE609" s="81"/>
      <c r="FF609" s="81"/>
      <c r="FG609" s="81"/>
      <c r="FH609" s="81"/>
    </row>
    <row r="610" spans="19:164">
      <c r="S610" s="82"/>
      <c r="T610" s="83"/>
      <c r="U610" s="84"/>
      <c r="V610" s="83"/>
      <c r="W610" s="84"/>
      <c r="X610" s="83"/>
      <c r="Y610" s="84"/>
      <c r="Z610" s="85"/>
      <c r="AA610" s="85"/>
      <c r="AB610" s="85"/>
      <c r="AC610" s="8"/>
      <c r="AD610" s="18"/>
      <c r="AE610" s="18"/>
      <c r="AF610" s="18"/>
      <c r="AG610" s="18"/>
      <c r="AH610" s="18"/>
      <c r="AI610" s="18"/>
      <c r="AJ610" s="18"/>
      <c r="AK610" s="18"/>
      <c r="AL610" s="18"/>
      <c r="AM610" s="34"/>
      <c r="AN610" s="34"/>
      <c r="AO610" s="34"/>
      <c r="AP610" s="19"/>
      <c r="AQ610" s="19"/>
      <c r="AR610" s="19"/>
      <c r="AS610" s="48"/>
      <c r="BN610" s="49"/>
      <c r="BO610" s="49"/>
      <c r="BP610" s="49"/>
      <c r="BQ610" s="50"/>
      <c r="BR610" s="50"/>
      <c r="BS610" s="50"/>
      <c r="BT610" s="50"/>
      <c r="BU610" s="50"/>
      <c r="BV610" s="50"/>
      <c r="BW610" s="50"/>
      <c r="BX610" s="51"/>
      <c r="BY610" s="50"/>
      <c r="BZ610" s="50"/>
      <c r="CA610" s="54"/>
      <c r="CB610" s="54"/>
      <c r="CC610" s="54"/>
      <c r="CD610" s="54"/>
      <c r="CE610" s="54"/>
      <c r="CF610" s="54"/>
      <c r="CG610" s="54"/>
      <c r="CH610" s="51"/>
      <c r="CI610" s="50"/>
      <c r="CJ610" s="50"/>
      <c r="CK610" s="49"/>
      <c r="CL610" s="49"/>
      <c r="CM610" s="49"/>
      <c r="CN610" s="66"/>
      <c r="CO610" s="66"/>
      <c r="CP610" s="66"/>
      <c r="CQ610" s="66"/>
      <c r="CR610" s="66"/>
      <c r="CS610" s="66"/>
      <c r="CT610" s="66"/>
      <c r="CU610" s="49"/>
      <c r="CV610" s="49"/>
      <c r="CW610" s="49"/>
      <c r="CX610" s="49"/>
      <c r="CY610" s="49"/>
      <c r="CZ610" s="49"/>
      <c r="DA610" s="49"/>
      <c r="DB610" s="49"/>
      <c r="DC610" s="56"/>
      <c r="DD610" s="57"/>
      <c r="DE610" s="57"/>
      <c r="DF610" s="57"/>
      <c r="DG610" s="57"/>
      <c r="DH610" s="57"/>
      <c r="DI610" s="57"/>
      <c r="DJ610" s="58"/>
      <c r="DK610" s="54"/>
      <c r="DL610" s="56"/>
      <c r="DM610" s="49"/>
      <c r="DN610" s="49"/>
      <c r="DO610" s="49"/>
      <c r="DP610" s="56"/>
      <c r="DQ610" s="56"/>
      <c r="DR610" s="49"/>
      <c r="DS610" s="49"/>
      <c r="DT610" s="49"/>
      <c r="DU610" s="49"/>
      <c r="DV610" s="49"/>
      <c r="DW610" s="49"/>
      <c r="DX610" s="49"/>
      <c r="DY610" s="49"/>
      <c r="DZ610" s="49"/>
      <c r="EA610" s="49"/>
      <c r="EB610" s="81"/>
      <c r="EC610" s="81"/>
      <c r="ED610" s="81"/>
      <c r="EE610" s="81"/>
      <c r="EF610" s="81"/>
      <c r="EG610" s="81"/>
      <c r="EH610" s="81"/>
      <c r="EI610" s="81"/>
      <c r="EJ610" s="81"/>
      <c r="EK610" s="81"/>
      <c r="EL610" s="81"/>
      <c r="EM610" s="81"/>
      <c r="EN610" s="81"/>
      <c r="EO610" s="81"/>
      <c r="EP610" s="81"/>
      <c r="EQ610" s="81"/>
      <c r="ER610" s="81"/>
      <c r="ES610" s="81"/>
      <c r="ET610" s="81"/>
      <c r="EU610" s="81"/>
      <c r="EV610" s="81"/>
      <c r="EW610" s="81"/>
      <c r="EX610" s="81"/>
      <c r="EY610" s="81"/>
      <c r="EZ610" s="81"/>
      <c r="FA610" s="81"/>
      <c r="FB610" s="81"/>
      <c r="FC610" s="81"/>
      <c r="FD610" s="81"/>
      <c r="FE610" s="81"/>
      <c r="FF610" s="81"/>
      <c r="FG610" s="81"/>
      <c r="FH610" s="81"/>
    </row>
    <row r="611" spans="19:164">
      <c r="S611" s="82"/>
      <c r="T611" s="83"/>
      <c r="U611" s="84"/>
      <c r="V611" s="83"/>
      <c r="W611" s="84"/>
      <c r="X611" s="83"/>
      <c r="Y611" s="84"/>
      <c r="Z611" s="85"/>
      <c r="AA611" s="85"/>
      <c r="AB611" s="85"/>
      <c r="AC611" s="8"/>
      <c r="AD611" s="18"/>
      <c r="AE611" s="18"/>
      <c r="AF611" s="18"/>
      <c r="AG611" s="18"/>
      <c r="AH611" s="18"/>
      <c r="AI611" s="18"/>
      <c r="AJ611" s="18"/>
      <c r="AK611" s="18"/>
      <c r="AL611" s="18"/>
      <c r="AM611" s="34"/>
      <c r="AN611" s="34"/>
      <c r="AO611" s="34"/>
      <c r="AP611" s="19"/>
      <c r="AQ611" s="19"/>
      <c r="AR611" s="19"/>
      <c r="AS611" s="48"/>
      <c r="BN611" s="49"/>
      <c r="BO611" s="49"/>
      <c r="BP611" s="49"/>
      <c r="BQ611" s="50"/>
      <c r="BR611" s="50"/>
      <c r="BS611" s="50"/>
      <c r="BT611" s="50"/>
      <c r="BU611" s="50"/>
      <c r="BV611" s="50"/>
      <c r="BW611" s="50"/>
      <c r="BX611" s="51"/>
      <c r="BY611" s="50"/>
      <c r="BZ611" s="50"/>
      <c r="CA611" s="54"/>
      <c r="CB611" s="54"/>
      <c r="CC611" s="54"/>
      <c r="CD611" s="54"/>
      <c r="CE611" s="54"/>
      <c r="CF611" s="54"/>
      <c r="CG611" s="54"/>
      <c r="CH611" s="51"/>
      <c r="CI611" s="50"/>
      <c r="CJ611" s="50"/>
      <c r="CK611" s="49"/>
      <c r="CL611" s="49"/>
      <c r="CM611" s="49"/>
      <c r="CN611" s="66"/>
      <c r="CO611" s="66"/>
      <c r="CP611" s="66"/>
      <c r="CQ611" s="66"/>
      <c r="CR611" s="66"/>
      <c r="CS611" s="66"/>
      <c r="CT611" s="66"/>
      <c r="CU611" s="49"/>
      <c r="CV611" s="49"/>
      <c r="CW611" s="49"/>
      <c r="CX611" s="49"/>
      <c r="CY611" s="49"/>
      <c r="CZ611" s="49"/>
      <c r="DA611" s="49"/>
      <c r="DB611" s="49"/>
      <c r="DC611" s="56"/>
      <c r="DD611" s="57"/>
      <c r="DE611" s="57"/>
      <c r="DF611" s="57"/>
      <c r="DG611" s="57"/>
      <c r="DH611" s="57"/>
      <c r="DI611" s="57"/>
      <c r="DJ611" s="58"/>
      <c r="DK611" s="54"/>
      <c r="DL611" s="56"/>
      <c r="DM611" s="49"/>
      <c r="DN611" s="49"/>
      <c r="DO611" s="49"/>
      <c r="DP611" s="56"/>
      <c r="DQ611" s="56"/>
      <c r="DR611" s="49"/>
      <c r="DS611" s="49"/>
      <c r="DT611" s="49"/>
      <c r="DU611" s="49"/>
      <c r="DV611" s="49"/>
      <c r="DW611" s="49"/>
      <c r="DX611" s="49"/>
      <c r="DY611" s="49"/>
      <c r="DZ611" s="49"/>
      <c r="EA611" s="49"/>
      <c r="EB611" s="81"/>
      <c r="EC611" s="81"/>
      <c r="ED611" s="81"/>
      <c r="EE611" s="81"/>
      <c r="EF611" s="81"/>
      <c r="EG611" s="81"/>
      <c r="EH611" s="81"/>
      <c r="EI611" s="81"/>
      <c r="EJ611" s="81"/>
      <c r="EK611" s="81"/>
      <c r="EL611" s="81"/>
      <c r="EM611" s="81"/>
      <c r="EN611" s="81"/>
      <c r="EO611" s="81"/>
      <c r="EP611" s="81"/>
      <c r="EQ611" s="81"/>
      <c r="ER611" s="81"/>
      <c r="ES611" s="81"/>
      <c r="ET611" s="81"/>
      <c r="EU611" s="81"/>
      <c r="EV611" s="81"/>
      <c r="EW611" s="81"/>
      <c r="EX611" s="81"/>
      <c r="EY611" s="81"/>
      <c r="EZ611" s="81"/>
      <c r="FA611" s="81"/>
      <c r="FB611" s="81"/>
      <c r="FC611" s="81"/>
      <c r="FD611" s="81"/>
      <c r="FE611" s="81"/>
      <c r="FF611" s="81"/>
      <c r="FG611" s="81"/>
      <c r="FH611" s="81"/>
    </row>
    <row r="612" spans="19:164">
      <c r="S612" s="82"/>
      <c r="T612" s="83"/>
      <c r="U612" s="84"/>
      <c r="V612" s="83"/>
      <c r="W612" s="84"/>
      <c r="X612" s="83"/>
      <c r="Y612" s="84"/>
      <c r="Z612" s="85"/>
      <c r="AA612" s="85"/>
      <c r="AB612" s="85"/>
      <c r="AC612" s="8"/>
      <c r="AD612" s="18"/>
      <c r="AE612" s="18"/>
      <c r="AF612" s="18"/>
      <c r="AG612" s="18"/>
      <c r="AH612" s="18"/>
      <c r="AI612" s="18"/>
      <c r="AJ612" s="18"/>
      <c r="AK612" s="18"/>
      <c r="AL612" s="18"/>
      <c r="AM612" s="34"/>
      <c r="AN612" s="34"/>
      <c r="AO612" s="34"/>
      <c r="AP612" s="19"/>
      <c r="AQ612" s="19"/>
      <c r="AR612" s="19"/>
      <c r="AS612" s="48"/>
      <c r="BN612" s="49"/>
      <c r="BO612" s="49"/>
      <c r="BP612" s="49"/>
      <c r="BQ612" s="50"/>
      <c r="BR612" s="50"/>
      <c r="BS612" s="50"/>
      <c r="BT612" s="50"/>
      <c r="BU612" s="50"/>
      <c r="BV612" s="50"/>
      <c r="BW612" s="50"/>
      <c r="BX612" s="51"/>
      <c r="BY612" s="50"/>
      <c r="BZ612" s="50"/>
      <c r="CA612" s="54"/>
      <c r="CB612" s="54"/>
      <c r="CC612" s="54"/>
      <c r="CD612" s="54"/>
      <c r="CE612" s="54"/>
      <c r="CF612" s="54"/>
      <c r="CG612" s="54"/>
      <c r="CH612" s="51"/>
      <c r="CI612" s="50"/>
      <c r="CJ612" s="50"/>
      <c r="CK612" s="49"/>
      <c r="CL612" s="49"/>
      <c r="CM612" s="49"/>
      <c r="CN612" s="66"/>
      <c r="CO612" s="66"/>
      <c r="CP612" s="66"/>
      <c r="CQ612" s="66"/>
      <c r="CR612" s="66"/>
      <c r="CS612" s="66"/>
      <c r="CT612" s="66"/>
      <c r="CU612" s="49"/>
      <c r="CV612" s="49"/>
      <c r="CW612" s="49"/>
      <c r="CX612" s="49"/>
      <c r="CY612" s="49"/>
      <c r="CZ612" s="49"/>
      <c r="DA612" s="49"/>
      <c r="DB612" s="49"/>
      <c r="DC612" s="56"/>
      <c r="DD612" s="57"/>
      <c r="DE612" s="57"/>
      <c r="DF612" s="57"/>
      <c r="DG612" s="57"/>
      <c r="DH612" s="57"/>
      <c r="DI612" s="57"/>
      <c r="DJ612" s="58"/>
      <c r="DK612" s="54"/>
      <c r="DL612" s="56"/>
      <c r="DM612" s="49"/>
      <c r="DN612" s="49"/>
      <c r="DO612" s="49"/>
      <c r="DP612" s="56"/>
      <c r="DQ612" s="56"/>
      <c r="DR612" s="49"/>
      <c r="DS612" s="49"/>
      <c r="DT612" s="49"/>
      <c r="DU612" s="49"/>
      <c r="DV612" s="49"/>
      <c r="DW612" s="49"/>
      <c r="DX612" s="49"/>
      <c r="DY612" s="49"/>
      <c r="DZ612" s="49"/>
      <c r="EA612" s="49"/>
      <c r="EB612" s="81"/>
      <c r="EC612" s="81"/>
      <c r="ED612" s="81"/>
      <c r="EE612" s="81"/>
      <c r="EF612" s="81"/>
      <c r="EG612" s="81"/>
      <c r="EH612" s="81"/>
      <c r="EI612" s="81"/>
      <c r="EJ612" s="81"/>
      <c r="EK612" s="81"/>
      <c r="EL612" s="81"/>
      <c r="EM612" s="81"/>
      <c r="EN612" s="81"/>
      <c r="EO612" s="81"/>
      <c r="EP612" s="81"/>
      <c r="EQ612" s="81"/>
      <c r="ER612" s="81"/>
      <c r="ES612" s="81"/>
      <c r="ET612" s="81"/>
      <c r="EU612" s="81"/>
      <c r="EV612" s="81"/>
      <c r="EW612" s="81"/>
      <c r="EX612" s="81"/>
      <c r="EY612" s="81"/>
      <c r="EZ612" s="81"/>
      <c r="FA612" s="81"/>
      <c r="FB612" s="81"/>
      <c r="FC612" s="81"/>
      <c r="FD612" s="81"/>
      <c r="FE612" s="81"/>
      <c r="FF612" s="81"/>
      <c r="FG612" s="81"/>
      <c r="FH612" s="81"/>
    </row>
    <row r="613" spans="19:164">
      <c r="S613" s="82"/>
      <c r="T613" s="83"/>
      <c r="U613" s="84"/>
      <c r="V613" s="83"/>
      <c r="W613" s="84"/>
      <c r="X613" s="83"/>
      <c r="Y613" s="84"/>
      <c r="Z613" s="85"/>
      <c r="AA613" s="85"/>
      <c r="AB613" s="85"/>
      <c r="AC613" s="8"/>
      <c r="AD613" s="18"/>
      <c r="AE613" s="18"/>
      <c r="AF613" s="18"/>
      <c r="AG613" s="18"/>
      <c r="AH613" s="18"/>
      <c r="AI613" s="18"/>
      <c r="AJ613" s="18"/>
      <c r="AK613" s="18"/>
      <c r="AL613" s="18"/>
      <c r="AM613" s="34"/>
      <c r="AN613" s="34"/>
      <c r="AO613" s="34"/>
      <c r="AP613" s="19"/>
      <c r="AQ613" s="19"/>
      <c r="AR613" s="19"/>
      <c r="AS613" s="48"/>
      <c r="BN613" s="49"/>
      <c r="BO613" s="49"/>
      <c r="BP613" s="49"/>
      <c r="BQ613" s="50"/>
      <c r="BR613" s="50"/>
      <c r="BS613" s="50"/>
      <c r="BT613" s="50"/>
      <c r="BU613" s="50"/>
      <c r="BV613" s="50"/>
      <c r="BW613" s="50"/>
      <c r="BX613" s="51"/>
      <c r="BY613" s="50"/>
      <c r="BZ613" s="50"/>
      <c r="CA613" s="54"/>
      <c r="CB613" s="54"/>
      <c r="CC613" s="54"/>
      <c r="CD613" s="54"/>
      <c r="CE613" s="54"/>
      <c r="CF613" s="54"/>
      <c r="CG613" s="54"/>
      <c r="CH613" s="51"/>
      <c r="CI613" s="50"/>
      <c r="CJ613" s="50"/>
      <c r="CK613" s="49"/>
      <c r="CL613" s="49"/>
      <c r="CM613" s="49"/>
      <c r="CN613" s="66"/>
      <c r="CO613" s="66"/>
      <c r="CP613" s="66"/>
      <c r="CQ613" s="66"/>
      <c r="CR613" s="66"/>
      <c r="CS613" s="66"/>
      <c r="CT613" s="66"/>
      <c r="CU613" s="49"/>
      <c r="CV613" s="49"/>
      <c r="CW613" s="49"/>
      <c r="CX613" s="49"/>
      <c r="CY613" s="49"/>
      <c r="CZ613" s="49"/>
      <c r="DA613" s="49"/>
      <c r="DB613" s="49"/>
      <c r="DC613" s="56"/>
      <c r="DD613" s="57"/>
      <c r="DE613" s="57"/>
      <c r="DF613" s="57"/>
      <c r="DG613" s="57"/>
      <c r="DH613" s="57"/>
      <c r="DI613" s="57"/>
      <c r="DJ613" s="58"/>
      <c r="DK613" s="54"/>
      <c r="DL613" s="56"/>
      <c r="DM613" s="49"/>
      <c r="DN613" s="49"/>
      <c r="DO613" s="49"/>
      <c r="DP613" s="56"/>
      <c r="DQ613" s="56"/>
      <c r="DR613" s="49"/>
      <c r="DS613" s="49"/>
      <c r="DT613" s="49"/>
      <c r="DU613" s="49"/>
      <c r="DV613" s="49"/>
      <c r="DW613" s="49"/>
      <c r="DX613" s="49"/>
      <c r="DY613" s="49"/>
      <c r="DZ613" s="49"/>
      <c r="EA613" s="49"/>
      <c r="EB613" s="81"/>
      <c r="EC613" s="81"/>
      <c r="ED613" s="81"/>
      <c r="EE613" s="81"/>
      <c r="EF613" s="81"/>
      <c r="EG613" s="81"/>
      <c r="EH613" s="81"/>
      <c r="EI613" s="81"/>
      <c r="EJ613" s="81"/>
      <c r="EK613" s="81"/>
      <c r="EL613" s="81"/>
      <c r="EM613" s="81"/>
      <c r="EN613" s="81"/>
      <c r="EO613" s="81"/>
      <c r="EP613" s="81"/>
      <c r="EQ613" s="81"/>
      <c r="ER613" s="81"/>
      <c r="ES613" s="81"/>
      <c r="ET613" s="81"/>
      <c r="EU613" s="81"/>
      <c r="EV613" s="81"/>
      <c r="EW613" s="81"/>
      <c r="EX613" s="81"/>
      <c r="EY613" s="81"/>
      <c r="EZ613" s="81"/>
      <c r="FA613" s="81"/>
      <c r="FB613" s="81"/>
      <c r="FC613" s="81"/>
      <c r="FD613" s="81"/>
      <c r="FE613" s="81"/>
      <c r="FF613" s="81"/>
      <c r="FG613" s="81"/>
      <c r="FH613" s="81"/>
    </row>
    <row r="614" spans="19:164">
      <c r="S614" s="82"/>
      <c r="T614" s="83"/>
      <c r="U614" s="84"/>
      <c r="V614" s="83"/>
      <c r="W614" s="84"/>
      <c r="X614" s="83"/>
      <c r="Y614" s="84"/>
      <c r="Z614" s="85"/>
      <c r="AA614" s="85"/>
      <c r="AB614" s="85"/>
      <c r="AC614" s="8"/>
      <c r="AD614" s="18"/>
      <c r="AE614" s="18"/>
      <c r="AF614" s="18"/>
      <c r="AG614" s="18"/>
      <c r="AH614" s="18"/>
      <c r="AI614" s="18"/>
      <c r="AJ614" s="18"/>
      <c r="AK614" s="18"/>
      <c r="AL614" s="18"/>
      <c r="AM614" s="34"/>
      <c r="AN614" s="34"/>
      <c r="AO614" s="34"/>
      <c r="AP614" s="19"/>
      <c r="AQ614" s="19"/>
      <c r="AR614" s="19"/>
      <c r="AS614" s="48"/>
      <c r="BN614" s="49"/>
      <c r="BO614" s="49"/>
      <c r="BP614" s="49"/>
      <c r="BQ614" s="50"/>
      <c r="BR614" s="50"/>
      <c r="BS614" s="50"/>
      <c r="BT614" s="50"/>
      <c r="BU614" s="50"/>
      <c r="BV614" s="50"/>
      <c r="BW614" s="50"/>
      <c r="BX614" s="51"/>
      <c r="BY614" s="50"/>
      <c r="BZ614" s="50"/>
      <c r="CA614" s="54"/>
      <c r="CB614" s="54"/>
      <c r="CC614" s="54"/>
      <c r="CD614" s="54"/>
      <c r="CE614" s="54"/>
      <c r="CF614" s="54"/>
      <c r="CG614" s="54"/>
      <c r="CH614" s="51"/>
      <c r="CI614" s="50"/>
      <c r="CJ614" s="50"/>
      <c r="CK614" s="49"/>
      <c r="CL614" s="49"/>
      <c r="CM614" s="49"/>
      <c r="CN614" s="66"/>
      <c r="CO614" s="66"/>
      <c r="CP614" s="66"/>
      <c r="CQ614" s="66"/>
      <c r="CR614" s="66"/>
      <c r="CS614" s="66"/>
      <c r="CT614" s="66"/>
      <c r="CU614" s="49"/>
      <c r="CV614" s="49"/>
      <c r="CW614" s="49"/>
      <c r="CX614" s="49"/>
      <c r="CY614" s="49"/>
      <c r="CZ614" s="49"/>
      <c r="DA614" s="49"/>
      <c r="DB614" s="49"/>
      <c r="DC614" s="56"/>
      <c r="DD614" s="57"/>
      <c r="DE614" s="57"/>
      <c r="DF614" s="57"/>
      <c r="DG614" s="57"/>
      <c r="DH614" s="57"/>
      <c r="DI614" s="57"/>
      <c r="DJ614" s="58"/>
      <c r="DK614" s="54"/>
      <c r="DL614" s="56"/>
      <c r="DM614" s="49"/>
      <c r="DN614" s="49"/>
      <c r="DO614" s="49"/>
      <c r="DP614" s="56"/>
      <c r="DQ614" s="56"/>
      <c r="DR614" s="49"/>
      <c r="DS614" s="49"/>
      <c r="DT614" s="49"/>
      <c r="DU614" s="49"/>
      <c r="DV614" s="49"/>
      <c r="DW614" s="49"/>
      <c r="DX614" s="49"/>
      <c r="DY614" s="49"/>
      <c r="DZ614" s="49"/>
      <c r="EA614" s="49"/>
      <c r="EB614" s="81"/>
      <c r="EC614" s="81"/>
      <c r="ED614" s="81"/>
      <c r="EE614" s="81"/>
      <c r="EF614" s="81"/>
      <c r="EG614" s="81"/>
      <c r="EH614" s="81"/>
      <c r="EI614" s="81"/>
      <c r="EJ614" s="81"/>
      <c r="EK614" s="81"/>
      <c r="EL614" s="81"/>
      <c r="EM614" s="81"/>
      <c r="EN614" s="81"/>
      <c r="EO614" s="81"/>
      <c r="EP614" s="81"/>
      <c r="EQ614" s="81"/>
      <c r="ER614" s="81"/>
      <c r="ES614" s="81"/>
      <c r="ET614" s="81"/>
      <c r="EU614" s="81"/>
      <c r="EV614" s="81"/>
      <c r="EW614" s="81"/>
      <c r="EX614" s="81"/>
      <c r="EY614" s="81"/>
      <c r="EZ614" s="81"/>
      <c r="FA614" s="81"/>
      <c r="FB614" s="81"/>
      <c r="FC614" s="81"/>
      <c r="FD614" s="81"/>
      <c r="FE614" s="81"/>
      <c r="FF614" s="81"/>
      <c r="FG614" s="81"/>
      <c r="FH614" s="81"/>
    </row>
    <row r="615" spans="19:164">
      <c r="S615" s="82"/>
      <c r="T615" s="83"/>
      <c r="U615" s="84"/>
      <c r="V615" s="83"/>
      <c r="W615" s="84"/>
      <c r="X615" s="83"/>
      <c r="Y615" s="84"/>
      <c r="Z615" s="85"/>
      <c r="AA615" s="85"/>
      <c r="AB615" s="85"/>
      <c r="AC615" s="8"/>
      <c r="AD615" s="18"/>
      <c r="AE615" s="18"/>
      <c r="AF615" s="18"/>
      <c r="AG615" s="18"/>
      <c r="AH615" s="18"/>
      <c r="AI615" s="18"/>
      <c r="AJ615" s="18"/>
      <c r="AK615" s="18"/>
      <c r="AL615" s="18"/>
      <c r="AM615" s="34"/>
      <c r="AN615" s="34"/>
      <c r="AO615" s="34"/>
      <c r="AP615" s="19"/>
      <c r="AQ615" s="19"/>
      <c r="AR615" s="19"/>
      <c r="AS615" s="48"/>
      <c r="BN615" s="49"/>
      <c r="BO615" s="49"/>
      <c r="BP615" s="49"/>
      <c r="BQ615" s="50"/>
      <c r="BR615" s="50"/>
      <c r="BS615" s="50"/>
      <c r="BT615" s="50"/>
      <c r="BU615" s="50"/>
      <c r="BV615" s="50"/>
      <c r="BW615" s="50"/>
      <c r="BX615" s="51"/>
      <c r="BY615" s="50"/>
      <c r="BZ615" s="50"/>
      <c r="CA615" s="54"/>
      <c r="CB615" s="54"/>
      <c r="CC615" s="54"/>
      <c r="CD615" s="54"/>
      <c r="CE615" s="54"/>
      <c r="CF615" s="54"/>
      <c r="CG615" s="54"/>
      <c r="CH615" s="51"/>
      <c r="CI615" s="50"/>
      <c r="CJ615" s="50"/>
      <c r="CK615" s="49"/>
      <c r="CL615" s="49"/>
      <c r="CM615" s="49"/>
      <c r="CN615" s="66"/>
      <c r="CO615" s="66"/>
      <c r="CP615" s="66"/>
      <c r="CQ615" s="66"/>
      <c r="CR615" s="66"/>
      <c r="CS615" s="66"/>
      <c r="CT615" s="66"/>
      <c r="CU615" s="49"/>
      <c r="CV615" s="49"/>
      <c r="CW615" s="49"/>
      <c r="CX615" s="49"/>
      <c r="CY615" s="49"/>
      <c r="CZ615" s="49"/>
      <c r="DA615" s="49"/>
      <c r="DB615" s="49"/>
      <c r="DC615" s="56"/>
      <c r="DD615" s="57"/>
      <c r="DE615" s="57"/>
      <c r="DF615" s="57"/>
      <c r="DG615" s="57"/>
      <c r="DH615" s="57"/>
      <c r="DI615" s="57"/>
      <c r="DJ615" s="58"/>
      <c r="DK615" s="54"/>
      <c r="DL615" s="56"/>
      <c r="DM615" s="49"/>
      <c r="DN615" s="49"/>
      <c r="DO615" s="49"/>
      <c r="DP615" s="56"/>
      <c r="DQ615" s="56"/>
      <c r="DR615" s="49"/>
      <c r="DS615" s="49"/>
      <c r="DT615" s="49"/>
      <c r="DU615" s="49"/>
      <c r="DV615" s="49"/>
      <c r="DW615" s="49"/>
      <c r="DX615" s="49"/>
      <c r="DY615" s="49"/>
      <c r="DZ615" s="49"/>
      <c r="EA615" s="49"/>
      <c r="EB615" s="81"/>
      <c r="EC615" s="81"/>
      <c r="ED615" s="81"/>
      <c r="EE615" s="81"/>
      <c r="EF615" s="81"/>
      <c r="EG615" s="81"/>
      <c r="EH615" s="81"/>
      <c r="EI615" s="81"/>
      <c r="EJ615" s="81"/>
      <c r="EK615" s="81"/>
      <c r="EL615" s="81"/>
      <c r="EM615" s="81"/>
      <c r="EN615" s="81"/>
      <c r="EO615" s="81"/>
      <c r="EP615" s="81"/>
      <c r="EQ615" s="81"/>
      <c r="ER615" s="81"/>
      <c r="ES615" s="81"/>
      <c r="ET615" s="81"/>
      <c r="EU615" s="81"/>
      <c r="EV615" s="81"/>
      <c r="EW615" s="81"/>
      <c r="EX615" s="81"/>
      <c r="EY615" s="81"/>
      <c r="EZ615" s="81"/>
      <c r="FA615" s="81"/>
      <c r="FB615" s="81"/>
      <c r="FC615" s="81"/>
      <c r="FD615" s="81"/>
      <c r="FE615" s="81"/>
      <c r="FF615" s="81"/>
      <c r="FG615" s="81"/>
      <c r="FH615" s="81"/>
    </row>
    <row r="616" spans="19:164">
      <c r="S616" s="82"/>
      <c r="T616" s="83"/>
      <c r="U616" s="84"/>
      <c r="V616" s="83"/>
      <c r="W616" s="84"/>
      <c r="X616" s="83"/>
      <c r="Y616" s="84"/>
      <c r="Z616" s="85"/>
      <c r="AA616" s="85"/>
      <c r="AB616" s="85"/>
      <c r="AC616" s="8"/>
      <c r="AD616" s="18"/>
      <c r="AE616" s="18"/>
      <c r="AF616" s="18"/>
      <c r="AG616" s="18"/>
      <c r="AH616" s="18"/>
      <c r="AI616" s="18"/>
      <c r="AJ616" s="18"/>
      <c r="AK616" s="18"/>
      <c r="AL616" s="18"/>
      <c r="AM616" s="34"/>
      <c r="AN616" s="34"/>
      <c r="AO616" s="34"/>
      <c r="AP616" s="19"/>
      <c r="AQ616" s="19"/>
      <c r="AR616" s="19"/>
      <c r="AS616" s="48"/>
      <c r="BN616" s="49"/>
      <c r="BO616" s="49"/>
      <c r="BP616" s="49"/>
      <c r="BQ616" s="50"/>
      <c r="BR616" s="50"/>
      <c r="BS616" s="50"/>
      <c r="BT616" s="50"/>
      <c r="BU616" s="50"/>
      <c r="BV616" s="50"/>
      <c r="BW616" s="50"/>
      <c r="BX616" s="51"/>
      <c r="BY616" s="50"/>
      <c r="BZ616" s="50"/>
      <c r="CA616" s="54"/>
      <c r="CB616" s="54"/>
      <c r="CC616" s="54"/>
      <c r="CD616" s="54"/>
      <c r="CE616" s="54"/>
      <c r="CF616" s="54"/>
      <c r="CG616" s="54"/>
      <c r="CH616" s="51"/>
      <c r="CI616" s="50"/>
      <c r="CJ616" s="50"/>
      <c r="CK616" s="49"/>
      <c r="CL616" s="49"/>
      <c r="CM616" s="49"/>
      <c r="CN616" s="66"/>
      <c r="CO616" s="66"/>
      <c r="CP616" s="66"/>
      <c r="CQ616" s="66"/>
      <c r="CR616" s="66"/>
      <c r="CS616" s="66"/>
      <c r="CT616" s="66"/>
      <c r="CU616" s="49"/>
      <c r="CV616" s="49"/>
      <c r="CW616" s="49"/>
      <c r="CX616" s="49"/>
      <c r="CY616" s="49"/>
      <c r="CZ616" s="49"/>
      <c r="DA616" s="49"/>
      <c r="DB616" s="49"/>
      <c r="DC616" s="56"/>
      <c r="DD616" s="57"/>
      <c r="DE616" s="57"/>
      <c r="DF616" s="57"/>
      <c r="DG616" s="57"/>
      <c r="DH616" s="57"/>
      <c r="DI616" s="57"/>
      <c r="DJ616" s="58"/>
      <c r="DK616" s="54"/>
      <c r="DL616" s="56"/>
      <c r="DM616" s="49"/>
      <c r="DN616" s="49"/>
      <c r="DO616" s="49"/>
      <c r="DP616" s="56"/>
      <c r="DQ616" s="56"/>
      <c r="DR616" s="49"/>
      <c r="DS616" s="49"/>
      <c r="DT616" s="49"/>
      <c r="DU616" s="49"/>
      <c r="DV616" s="49"/>
      <c r="DW616" s="49"/>
      <c r="DX616" s="49"/>
      <c r="DY616" s="49"/>
      <c r="DZ616" s="49"/>
      <c r="EA616" s="49"/>
      <c r="EB616" s="81"/>
      <c r="EC616" s="81"/>
      <c r="ED616" s="81"/>
      <c r="EE616" s="81"/>
      <c r="EF616" s="81"/>
      <c r="EG616" s="81"/>
      <c r="EH616" s="81"/>
      <c r="EI616" s="81"/>
      <c r="EJ616" s="81"/>
      <c r="EK616" s="81"/>
      <c r="EL616" s="81"/>
      <c r="EM616" s="81"/>
      <c r="EN616" s="81"/>
      <c r="EO616" s="81"/>
      <c r="EP616" s="81"/>
      <c r="EQ616" s="81"/>
      <c r="ER616" s="81"/>
      <c r="ES616" s="81"/>
      <c r="ET616" s="81"/>
      <c r="EU616" s="81"/>
      <c r="EV616" s="81"/>
      <c r="EW616" s="81"/>
      <c r="EX616" s="81"/>
      <c r="EY616" s="81"/>
      <c r="EZ616" s="81"/>
      <c r="FA616" s="81"/>
      <c r="FB616" s="81"/>
      <c r="FC616" s="81"/>
      <c r="FD616" s="81"/>
      <c r="FE616" s="81"/>
      <c r="FF616" s="81"/>
      <c r="FG616" s="81"/>
      <c r="FH616" s="81"/>
    </row>
    <row r="617" spans="19:164">
      <c r="S617" s="82"/>
      <c r="T617" s="83"/>
      <c r="U617" s="84"/>
      <c r="V617" s="83"/>
      <c r="W617" s="84"/>
      <c r="X617" s="83"/>
      <c r="Y617" s="84"/>
      <c r="Z617" s="85"/>
      <c r="AA617" s="85"/>
      <c r="AB617" s="85"/>
      <c r="AC617" s="8"/>
      <c r="AD617" s="18"/>
      <c r="AE617" s="18"/>
      <c r="AF617" s="18"/>
      <c r="AG617" s="18"/>
      <c r="AH617" s="18"/>
      <c r="AI617" s="18"/>
      <c r="AJ617" s="18"/>
      <c r="AK617" s="18"/>
      <c r="AL617" s="18"/>
      <c r="AM617" s="34"/>
      <c r="AN617" s="34"/>
      <c r="AO617" s="34"/>
      <c r="AP617" s="19"/>
      <c r="AQ617" s="19"/>
      <c r="AR617" s="19"/>
      <c r="AS617" s="48"/>
      <c r="BN617" s="49"/>
      <c r="BO617" s="49"/>
      <c r="BP617" s="49"/>
      <c r="BQ617" s="50"/>
      <c r="BR617" s="50"/>
      <c r="BS617" s="50"/>
      <c r="BT617" s="50"/>
      <c r="BU617" s="50"/>
      <c r="BV617" s="50"/>
      <c r="BW617" s="50"/>
      <c r="BX617" s="51"/>
      <c r="BY617" s="50"/>
      <c r="BZ617" s="50"/>
      <c r="CA617" s="54"/>
      <c r="CB617" s="54"/>
      <c r="CC617" s="54"/>
      <c r="CD617" s="54"/>
      <c r="CE617" s="54"/>
      <c r="CF617" s="54"/>
      <c r="CG617" s="54"/>
      <c r="CH617" s="51"/>
      <c r="CI617" s="50"/>
      <c r="CJ617" s="50"/>
      <c r="CK617" s="49"/>
      <c r="CL617" s="49"/>
      <c r="CM617" s="49"/>
      <c r="CN617" s="66"/>
      <c r="CO617" s="66"/>
      <c r="CP617" s="66"/>
      <c r="CQ617" s="66"/>
      <c r="CR617" s="66"/>
      <c r="CS617" s="66"/>
      <c r="CT617" s="66"/>
      <c r="CU617" s="49"/>
      <c r="CV617" s="49"/>
      <c r="CW617" s="49"/>
      <c r="CX617" s="49"/>
      <c r="CY617" s="49"/>
      <c r="CZ617" s="49"/>
      <c r="DA617" s="49"/>
      <c r="DB617" s="49"/>
      <c r="DC617" s="56"/>
      <c r="DD617" s="57"/>
      <c r="DE617" s="57"/>
      <c r="DF617" s="57"/>
      <c r="DG617" s="57"/>
      <c r="DH617" s="57"/>
      <c r="DI617" s="57"/>
      <c r="DJ617" s="58"/>
      <c r="DK617" s="54"/>
      <c r="DL617" s="56"/>
      <c r="DM617" s="49"/>
      <c r="DN617" s="49"/>
      <c r="DO617" s="49"/>
      <c r="DP617" s="56"/>
      <c r="DQ617" s="56"/>
      <c r="DR617" s="49"/>
      <c r="DS617" s="49"/>
      <c r="DT617" s="49"/>
      <c r="DU617" s="49"/>
      <c r="DV617" s="49"/>
      <c r="DW617" s="49"/>
      <c r="DX617" s="49"/>
      <c r="DY617" s="49"/>
      <c r="DZ617" s="49"/>
      <c r="EA617" s="49"/>
      <c r="EB617" s="81"/>
      <c r="EC617" s="81"/>
      <c r="ED617" s="81"/>
      <c r="EE617" s="81"/>
      <c r="EF617" s="81"/>
      <c r="EG617" s="81"/>
      <c r="EH617" s="81"/>
      <c r="EI617" s="81"/>
      <c r="EJ617" s="81"/>
      <c r="EK617" s="81"/>
      <c r="EL617" s="81"/>
      <c r="EM617" s="81"/>
      <c r="EN617" s="81"/>
      <c r="EO617" s="81"/>
      <c r="EP617" s="81"/>
      <c r="EQ617" s="81"/>
      <c r="ER617" s="81"/>
      <c r="ES617" s="81"/>
      <c r="ET617" s="81"/>
      <c r="EU617" s="81"/>
      <c r="EV617" s="81"/>
      <c r="EW617" s="81"/>
      <c r="EX617" s="81"/>
      <c r="EY617" s="81"/>
      <c r="EZ617" s="81"/>
      <c r="FA617" s="81"/>
      <c r="FB617" s="81"/>
      <c r="FC617" s="81"/>
      <c r="FD617" s="81"/>
      <c r="FE617" s="81"/>
      <c r="FF617" s="81"/>
      <c r="FG617" s="81"/>
      <c r="FH617" s="81"/>
    </row>
    <row r="618" spans="19:164">
      <c r="S618" s="82"/>
      <c r="T618" s="83"/>
      <c r="U618" s="84"/>
      <c r="V618" s="83"/>
      <c r="W618" s="84"/>
      <c r="X618" s="83"/>
      <c r="Y618" s="84"/>
      <c r="Z618" s="85"/>
      <c r="AA618" s="85"/>
      <c r="AB618" s="85"/>
      <c r="AC618" s="8"/>
      <c r="AD618" s="18"/>
      <c r="AE618" s="18"/>
      <c r="AF618" s="18"/>
      <c r="AG618" s="18"/>
      <c r="AH618" s="18"/>
      <c r="AI618" s="18"/>
      <c r="AJ618" s="18"/>
      <c r="AK618" s="18"/>
      <c r="AL618" s="18"/>
      <c r="AM618" s="34"/>
      <c r="AN618" s="34"/>
      <c r="AO618" s="34"/>
      <c r="AP618" s="19"/>
      <c r="AQ618" s="19"/>
      <c r="AR618" s="19"/>
      <c r="AS618" s="48"/>
      <c r="BN618" s="49"/>
      <c r="BO618" s="49"/>
      <c r="BP618" s="49"/>
      <c r="BQ618" s="50"/>
      <c r="BR618" s="50"/>
      <c r="BS618" s="50"/>
      <c r="BT618" s="50"/>
      <c r="BU618" s="50"/>
      <c r="BV618" s="50"/>
      <c r="BW618" s="50"/>
      <c r="BX618" s="51"/>
      <c r="BY618" s="50"/>
      <c r="BZ618" s="50"/>
      <c r="CA618" s="54"/>
      <c r="CB618" s="54"/>
      <c r="CC618" s="54"/>
      <c r="CD618" s="54"/>
      <c r="CE618" s="54"/>
      <c r="CF618" s="54"/>
      <c r="CG618" s="54"/>
      <c r="CH618" s="51"/>
      <c r="CI618" s="50"/>
      <c r="CJ618" s="50"/>
      <c r="CK618" s="49"/>
      <c r="CL618" s="49"/>
      <c r="CM618" s="49"/>
      <c r="CN618" s="66"/>
      <c r="CO618" s="66"/>
      <c r="CP618" s="66"/>
      <c r="CQ618" s="66"/>
      <c r="CR618" s="66"/>
      <c r="CS618" s="66"/>
      <c r="CT618" s="66"/>
      <c r="CU618" s="49"/>
      <c r="CV618" s="49"/>
      <c r="CW618" s="49"/>
      <c r="CX618" s="49"/>
      <c r="CY618" s="49"/>
      <c r="CZ618" s="49"/>
      <c r="DA618" s="49"/>
      <c r="DB618" s="49"/>
      <c r="DC618" s="56"/>
      <c r="DD618" s="57"/>
      <c r="DE618" s="57"/>
      <c r="DF618" s="57"/>
      <c r="DG618" s="57"/>
      <c r="DH618" s="57"/>
      <c r="DI618" s="57"/>
      <c r="DJ618" s="58"/>
      <c r="DK618" s="54"/>
      <c r="DL618" s="56"/>
      <c r="DM618" s="49"/>
      <c r="DN618" s="49"/>
      <c r="DO618" s="49"/>
      <c r="DP618" s="56"/>
      <c r="DQ618" s="56"/>
      <c r="DR618" s="49"/>
      <c r="DS618" s="49"/>
      <c r="DT618" s="49"/>
      <c r="DU618" s="49"/>
      <c r="DV618" s="49"/>
      <c r="DW618" s="49"/>
      <c r="DX618" s="49"/>
      <c r="DY618" s="49"/>
      <c r="DZ618" s="49"/>
      <c r="EA618" s="49"/>
      <c r="EB618" s="81"/>
      <c r="EC618" s="81"/>
      <c r="ED618" s="81"/>
      <c r="EE618" s="81"/>
      <c r="EF618" s="81"/>
      <c r="EG618" s="81"/>
      <c r="EH618" s="81"/>
      <c r="EI618" s="81"/>
      <c r="EJ618" s="81"/>
      <c r="EK618" s="81"/>
      <c r="EL618" s="81"/>
      <c r="EM618" s="81"/>
      <c r="EN618" s="81"/>
      <c r="EO618" s="81"/>
      <c r="EP618" s="81"/>
      <c r="EQ618" s="81"/>
      <c r="ER618" s="81"/>
      <c r="ES618" s="81"/>
      <c r="ET618" s="81"/>
      <c r="EU618" s="81"/>
      <c r="EV618" s="81"/>
      <c r="EW618" s="81"/>
      <c r="EX618" s="81"/>
      <c r="EY618" s="81"/>
      <c r="EZ618" s="81"/>
      <c r="FA618" s="81"/>
      <c r="FB618" s="81"/>
      <c r="FC618" s="81"/>
      <c r="FD618" s="81"/>
      <c r="FE618" s="81"/>
      <c r="FF618" s="81"/>
      <c r="FG618" s="81"/>
      <c r="FH618" s="81"/>
    </row>
    <row r="619" spans="19:164">
      <c r="S619" s="82"/>
      <c r="T619" s="83"/>
      <c r="U619" s="84"/>
      <c r="V619" s="83"/>
      <c r="W619" s="84"/>
      <c r="X619" s="83"/>
      <c r="Y619" s="84"/>
      <c r="Z619" s="85"/>
      <c r="AA619" s="85"/>
      <c r="AB619" s="85"/>
      <c r="AC619" s="8"/>
      <c r="AD619" s="18"/>
      <c r="AE619" s="18"/>
      <c r="AF619" s="18"/>
      <c r="AG619" s="18"/>
      <c r="AH619" s="18"/>
      <c r="AI619" s="18"/>
      <c r="AJ619" s="18"/>
      <c r="AK619" s="18"/>
      <c r="AL619" s="18"/>
      <c r="AM619" s="34"/>
      <c r="AN619" s="34"/>
      <c r="AO619" s="34"/>
      <c r="AP619" s="19"/>
      <c r="AQ619" s="19"/>
      <c r="AR619" s="19"/>
      <c r="AS619" s="48"/>
      <c r="BN619" s="49"/>
      <c r="BO619" s="49"/>
      <c r="BP619" s="49"/>
      <c r="BQ619" s="50"/>
      <c r="BR619" s="50"/>
      <c r="BS619" s="50"/>
      <c r="BT619" s="50"/>
      <c r="BU619" s="50"/>
      <c r="BV619" s="50"/>
      <c r="BW619" s="50"/>
      <c r="BX619" s="51"/>
      <c r="BY619" s="50"/>
      <c r="BZ619" s="50"/>
      <c r="CA619" s="54"/>
      <c r="CB619" s="54"/>
      <c r="CC619" s="54"/>
      <c r="CD619" s="54"/>
      <c r="CE619" s="54"/>
      <c r="CF619" s="54"/>
      <c r="CG619" s="54"/>
      <c r="CH619" s="51"/>
      <c r="CI619" s="50"/>
      <c r="CJ619" s="50"/>
      <c r="CK619" s="49"/>
      <c r="CL619" s="49"/>
      <c r="CM619" s="49"/>
      <c r="CN619" s="66"/>
      <c r="CO619" s="66"/>
      <c r="CP619" s="66"/>
      <c r="CQ619" s="66"/>
      <c r="CR619" s="66"/>
      <c r="CS619" s="66"/>
      <c r="CT619" s="66"/>
      <c r="CU619" s="49"/>
      <c r="CV619" s="49"/>
      <c r="CW619" s="49"/>
      <c r="CX619" s="49"/>
      <c r="CY619" s="49"/>
      <c r="CZ619" s="49"/>
      <c r="DA619" s="49"/>
      <c r="DB619" s="49"/>
      <c r="DC619" s="56"/>
      <c r="DD619" s="57"/>
      <c r="DE619" s="57"/>
      <c r="DF619" s="57"/>
      <c r="DG619" s="57"/>
      <c r="DH619" s="57"/>
      <c r="DI619" s="57"/>
      <c r="DJ619" s="58"/>
      <c r="DK619" s="54"/>
      <c r="DL619" s="56"/>
      <c r="DM619" s="49"/>
      <c r="DN619" s="49"/>
      <c r="DO619" s="49"/>
      <c r="DP619" s="56"/>
      <c r="DQ619" s="56"/>
      <c r="DR619" s="49"/>
      <c r="DS619" s="49"/>
      <c r="DT619" s="49"/>
      <c r="DU619" s="49"/>
      <c r="DV619" s="49"/>
      <c r="DW619" s="49"/>
      <c r="DX619" s="49"/>
      <c r="DY619" s="49"/>
      <c r="DZ619" s="49"/>
      <c r="EA619" s="49"/>
      <c r="EB619" s="81"/>
      <c r="EC619" s="81"/>
      <c r="ED619" s="81"/>
      <c r="EE619" s="81"/>
      <c r="EF619" s="81"/>
      <c r="EG619" s="81"/>
      <c r="EH619" s="81"/>
      <c r="EI619" s="81"/>
      <c r="EJ619" s="81"/>
      <c r="EK619" s="81"/>
      <c r="EL619" s="81"/>
      <c r="EM619" s="81"/>
      <c r="EN619" s="81"/>
      <c r="EO619" s="81"/>
      <c r="EP619" s="81"/>
      <c r="EQ619" s="81"/>
      <c r="ER619" s="81"/>
      <c r="ES619" s="81"/>
      <c r="ET619" s="81"/>
      <c r="EU619" s="81"/>
      <c r="EV619" s="81"/>
      <c r="EW619" s="81"/>
      <c r="EX619" s="81"/>
      <c r="EY619" s="81"/>
      <c r="EZ619" s="81"/>
      <c r="FA619" s="81"/>
      <c r="FB619" s="81"/>
      <c r="FC619" s="81"/>
      <c r="FD619" s="81"/>
      <c r="FE619" s="81"/>
      <c r="FF619" s="81"/>
      <c r="FG619" s="81"/>
      <c r="FH619" s="81"/>
    </row>
    <row r="620" spans="19:164">
      <c r="S620" s="82"/>
      <c r="T620" s="83"/>
      <c r="U620" s="84"/>
      <c r="V620" s="83"/>
      <c r="W620" s="84"/>
      <c r="X620" s="83"/>
      <c r="Y620" s="84"/>
      <c r="Z620" s="85"/>
      <c r="AA620" s="85"/>
      <c r="AB620" s="85"/>
      <c r="AC620" s="8"/>
      <c r="AD620" s="18"/>
      <c r="AE620" s="18"/>
      <c r="AF620" s="18"/>
      <c r="AG620" s="18"/>
      <c r="AH620" s="18"/>
      <c r="AI620" s="18"/>
      <c r="AJ620" s="18"/>
      <c r="AK620" s="18"/>
      <c r="AL620" s="18"/>
      <c r="AM620" s="34"/>
      <c r="AN620" s="34"/>
      <c r="AO620" s="34"/>
      <c r="AP620" s="19"/>
      <c r="AQ620" s="19"/>
      <c r="AR620" s="19"/>
      <c r="AS620" s="48"/>
      <c r="BN620" s="49"/>
      <c r="BO620" s="49"/>
      <c r="BP620" s="49"/>
      <c r="BQ620" s="50"/>
      <c r="BR620" s="50"/>
      <c r="BS620" s="50"/>
      <c r="BT620" s="50"/>
      <c r="BU620" s="50"/>
      <c r="BV620" s="50"/>
      <c r="BW620" s="50"/>
      <c r="BX620" s="51"/>
      <c r="BY620" s="50"/>
      <c r="BZ620" s="50"/>
      <c r="CA620" s="54"/>
      <c r="CB620" s="54"/>
      <c r="CC620" s="54"/>
      <c r="CD620" s="54"/>
      <c r="CE620" s="54"/>
      <c r="CF620" s="54"/>
      <c r="CG620" s="54"/>
      <c r="CH620" s="51"/>
      <c r="CI620" s="50"/>
      <c r="CJ620" s="50"/>
      <c r="CK620" s="49"/>
      <c r="CL620" s="49"/>
      <c r="CM620" s="49"/>
      <c r="CN620" s="66"/>
      <c r="CO620" s="66"/>
      <c r="CP620" s="66"/>
      <c r="CQ620" s="66"/>
      <c r="CR620" s="66"/>
      <c r="CS620" s="66"/>
      <c r="CT620" s="66"/>
      <c r="CU620" s="49"/>
      <c r="CV620" s="49"/>
      <c r="CW620" s="49"/>
      <c r="CX620" s="49"/>
      <c r="CY620" s="49"/>
      <c r="CZ620" s="49"/>
      <c r="DA620" s="49"/>
      <c r="DB620" s="49"/>
      <c r="DC620" s="56"/>
      <c r="DD620" s="57"/>
      <c r="DE620" s="57"/>
      <c r="DF620" s="57"/>
      <c r="DG620" s="57"/>
      <c r="DH620" s="57"/>
      <c r="DI620" s="57"/>
      <c r="DJ620" s="58"/>
      <c r="DK620" s="54"/>
      <c r="DL620" s="56"/>
      <c r="DM620" s="49"/>
      <c r="DN620" s="49"/>
      <c r="DO620" s="49"/>
      <c r="DP620" s="56"/>
      <c r="DQ620" s="56"/>
      <c r="DR620" s="49"/>
      <c r="DS620" s="49"/>
      <c r="DT620" s="49"/>
      <c r="DU620" s="49"/>
      <c r="DV620" s="49"/>
      <c r="DW620" s="49"/>
      <c r="DX620" s="49"/>
      <c r="DY620" s="49"/>
      <c r="DZ620" s="49"/>
      <c r="EA620" s="49"/>
      <c r="EB620" s="81"/>
      <c r="EC620" s="81"/>
      <c r="ED620" s="81"/>
      <c r="EE620" s="81"/>
      <c r="EF620" s="81"/>
      <c r="EG620" s="81"/>
      <c r="EH620" s="81"/>
      <c r="EI620" s="81"/>
      <c r="EJ620" s="81"/>
      <c r="EK620" s="81"/>
      <c r="EL620" s="81"/>
      <c r="EM620" s="81"/>
      <c r="EN620" s="81"/>
      <c r="EO620" s="81"/>
      <c r="EP620" s="81"/>
      <c r="EQ620" s="81"/>
      <c r="ER620" s="81"/>
      <c r="ES620" s="81"/>
      <c r="ET620" s="81"/>
      <c r="EU620" s="81"/>
      <c r="EV620" s="81"/>
      <c r="EW620" s="81"/>
      <c r="EX620" s="81"/>
      <c r="EY620" s="81"/>
      <c r="EZ620" s="81"/>
      <c r="FA620" s="81"/>
      <c r="FB620" s="81"/>
      <c r="FC620" s="81"/>
      <c r="FD620" s="81"/>
      <c r="FE620" s="81"/>
      <c r="FF620" s="81"/>
      <c r="FG620" s="81"/>
      <c r="FH620" s="81"/>
    </row>
    <row r="621" spans="19:164">
      <c r="S621" s="82"/>
      <c r="T621" s="83"/>
      <c r="U621" s="84"/>
      <c r="V621" s="83"/>
      <c r="W621" s="84"/>
      <c r="X621" s="83"/>
      <c r="Y621" s="84"/>
      <c r="Z621" s="85"/>
      <c r="AA621" s="85"/>
      <c r="AB621" s="85"/>
      <c r="AC621" s="8"/>
      <c r="AD621" s="18"/>
      <c r="AE621" s="18"/>
      <c r="AF621" s="18"/>
      <c r="AG621" s="18"/>
      <c r="AH621" s="18"/>
      <c r="AI621" s="18"/>
      <c r="AJ621" s="18"/>
      <c r="AK621" s="18"/>
      <c r="AL621" s="18"/>
      <c r="AM621" s="34"/>
      <c r="AN621" s="34"/>
      <c r="AO621" s="34"/>
      <c r="AP621" s="19"/>
      <c r="AQ621" s="19"/>
      <c r="AR621" s="19"/>
      <c r="AS621" s="48"/>
      <c r="BN621" s="49"/>
      <c r="BO621" s="49"/>
      <c r="BP621" s="49"/>
      <c r="BQ621" s="50"/>
      <c r="BR621" s="50"/>
      <c r="BS621" s="50"/>
      <c r="BT621" s="50"/>
      <c r="BU621" s="50"/>
      <c r="BV621" s="50"/>
      <c r="BW621" s="50"/>
      <c r="BX621" s="51"/>
      <c r="BY621" s="50"/>
      <c r="BZ621" s="50"/>
      <c r="CA621" s="54"/>
      <c r="CB621" s="54"/>
      <c r="CC621" s="54"/>
      <c r="CD621" s="54"/>
      <c r="CE621" s="54"/>
      <c r="CF621" s="54"/>
      <c r="CG621" s="54"/>
      <c r="CH621" s="51"/>
      <c r="CI621" s="50"/>
      <c r="CJ621" s="50"/>
      <c r="CK621" s="49"/>
      <c r="CL621" s="49"/>
      <c r="CM621" s="49"/>
      <c r="CN621" s="66"/>
      <c r="CO621" s="66"/>
      <c r="CP621" s="66"/>
      <c r="CQ621" s="66"/>
      <c r="CR621" s="66"/>
      <c r="CS621" s="66"/>
      <c r="CT621" s="66"/>
      <c r="CU621" s="49"/>
      <c r="CV621" s="49"/>
      <c r="CW621" s="49"/>
      <c r="CX621" s="49"/>
      <c r="CY621" s="49"/>
      <c r="CZ621" s="49"/>
      <c r="DA621" s="49"/>
      <c r="DB621" s="49"/>
      <c r="DC621" s="56"/>
      <c r="DD621" s="57"/>
      <c r="DE621" s="57"/>
      <c r="DF621" s="57"/>
      <c r="DG621" s="57"/>
      <c r="DH621" s="57"/>
      <c r="DI621" s="57"/>
      <c r="DJ621" s="58"/>
      <c r="DK621" s="54"/>
      <c r="DL621" s="56"/>
      <c r="DM621" s="49"/>
      <c r="DN621" s="49"/>
      <c r="DO621" s="49"/>
      <c r="DP621" s="56"/>
      <c r="DQ621" s="56"/>
      <c r="DR621" s="49"/>
      <c r="DS621" s="49"/>
      <c r="DT621" s="49"/>
      <c r="DU621" s="49"/>
      <c r="DV621" s="49"/>
      <c r="DW621" s="49"/>
      <c r="DX621" s="49"/>
      <c r="DY621" s="49"/>
      <c r="DZ621" s="49"/>
      <c r="EA621" s="49"/>
      <c r="EB621" s="81"/>
      <c r="EC621" s="81"/>
      <c r="ED621" s="81"/>
      <c r="EE621" s="81"/>
      <c r="EF621" s="81"/>
      <c r="EG621" s="81"/>
      <c r="EH621" s="81"/>
      <c r="EI621" s="81"/>
      <c r="EJ621" s="81"/>
      <c r="EK621" s="81"/>
      <c r="EL621" s="81"/>
      <c r="EM621" s="81"/>
      <c r="EN621" s="81"/>
      <c r="EO621" s="81"/>
      <c r="EP621" s="81"/>
      <c r="EQ621" s="81"/>
      <c r="ER621" s="81"/>
      <c r="ES621" s="81"/>
      <c r="ET621" s="81"/>
      <c r="EU621" s="81"/>
      <c r="EV621" s="81"/>
      <c r="EW621" s="81"/>
      <c r="EX621" s="81"/>
      <c r="EY621" s="81"/>
      <c r="EZ621" s="81"/>
      <c r="FA621" s="81"/>
      <c r="FB621" s="81"/>
      <c r="FC621" s="81"/>
      <c r="FD621" s="81"/>
      <c r="FE621" s="81"/>
      <c r="FF621" s="81"/>
      <c r="FG621" s="81"/>
      <c r="FH621" s="81"/>
    </row>
    <row r="622" spans="19:164">
      <c r="S622" s="82"/>
      <c r="T622" s="83"/>
      <c r="U622" s="84"/>
      <c r="V622" s="83"/>
      <c r="W622" s="84"/>
      <c r="X622" s="83"/>
      <c r="Y622" s="84"/>
      <c r="Z622" s="85"/>
      <c r="AA622" s="85"/>
      <c r="AB622" s="85"/>
      <c r="AC622" s="8"/>
      <c r="AD622" s="18"/>
      <c r="AE622" s="18"/>
      <c r="AF622" s="18"/>
      <c r="AG622" s="18"/>
      <c r="AH622" s="18"/>
      <c r="AI622" s="18"/>
      <c r="AJ622" s="18"/>
      <c r="AK622" s="18"/>
      <c r="AL622" s="18"/>
      <c r="AM622" s="34"/>
      <c r="AN622" s="34"/>
      <c r="AO622" s="34"/>
      <c r="AP622" s="19"/>
      <c r="AQ622" s="19"/>
      <c r="AR622" s="19"/>
      <c r="AS622" s="48"/>
      <c r="BN622" s="49"/>
      <c r="BO622" s="49"/>
      <c r="BP622" s="49"/>
      <c r="BQ622" s="50"/>
      <c r="BR622" s="50"/>
      <c r="BS622" s="50"/>
      <c r="BT622" s="50"/>
      <c r="BU622" s="50"/>
      <c r="BV622" s="50"/>
      <c r="BW622" s="50"/>
      <c r="BX622" s="51"/>
      <c r="BY622" s="50"/>
      <c r="BZ622" s="50"/>
      <c r="CA622" s="54"/>
      <c r="CB622" s="54"/>
      <c r="CC622" s="54"/>
      <c r="CD622" s="54"/>
      <c r="CE622" s="54"/>
      <c r="CF622" s="54"/>
      <c r="CG622" s="54"/>
      <c r="CH622" s="51"/>
      <c r="CI622" s="50"/>
      <c r="CJ622" s="50"/>
      <c r="CK622" s="49"/>
      <c r="CL622" s="49"/>
      <c r="CM622" s="49"/>
      <c r="CN622" s="66"/>
      <c r="CO622" s="66"/>
      <c r="CP622" s="66"/>
      <c r="CQ622" s="66"/>
      <c r="CR622" s="66"/>
      <c r="CS622" s="66"/>
      <c r="CT622" s="66"/>
      <c r="CU622" s="49"/>
      <c r="CV622" s="49"/>
      <c r="CW622" s="49"/>
      <c r="CX622" s="49"/>
      <c r="CY622" s="49"/>
      <c r="CZ622" s="49"/>
      <c r="DA622" s="49"/>
      <c r="DB622" s="49"/>
      <c r="DC622" s="56"/>
      <c r="DD622" s="57"/>
      <c r="DE622" s="57"/>
      <c r="DF622" s="57"/>
      <c r="DG622" s="57"/>
      <c r="DH622" s="57"/>
      <c r="DI622" s="57"/>
      <c r="DJ622" s="58"/>
      <c r="DK622" s="54"/>
      <c r="DL622" s="56"/>
      <c r="DM622" s="49"/>
      <c r="DN622" s="49"/>
      <c r="DO622" s="49"/>
      <c r="DP622" s="56"/>
      <c r="DQ622" s="56"/>
      <c r="DR622" s="49"/>
      <c r="DS622" s="49"/>
      <c r="DT622" s="49"/>
      <c r="DU622" s="49"/>
      <c r="DV622" s="49"/>
      <c r="DW622" s="49"/>
      <c r="DX622" s="49"/>
      <c r="DY622" s="49"/>
      <c r="DZ622" s="49"/>
      <c r="EA622" s="49"/>
      <c r="EB622" s="81"/>
      <c r="EC622" s="81"/>
      <c r="ED622" s="81"/>
      <c r="EE622" s="81"/>
      <c r="EF622" s="81"/>
      <c r="EG622" s="81"/>
      <c r="EH622" s="81"/>
      <c r="EI622" s="81"/>
      <c r="EJ622" s="81"/>
      <c r="EK622" s="81"/>
      <c r="EL622" s="81"/>
      <c r="EM622" s="81"/>
      <c r="EN622" s="81"/>
      <c r="EO622" s="81"/>
      <c r="EP622" s="81"/>
      <c r="EQ622" s="81"/>
      <c r="ER622" s="81"/>
      <c r="ES622" s="81"/>
      <c r="ET622" s="81"/>
      <c r="EU622" s="81"/>
      <c r="EV622" s="81"/>
      <c r="EW622" s="81"/>
      <c r="EX622" s="81"/>
      <c r="EY622" s="81"/>
      <c r="EZ622" s="81"/>
      <c r="FA622" s="81"/>
      <c r="FB622" s="81"/>
      <c r="FC622" s="81"/>
      <c r="FD622" s="81"/>
      <c r="FE622" s="81"/>
      <c r="FF622" s="81"/>
      <c r="FG622" s="81"/>
      <c r="FH622" s="81"/>
    </row>
    <row r="623" spans="19:164">
      <c r="S623" s="82"/>
      <c r="T623" s="83"/>
      <c r="U623" s="84"/>
      <c r="V623" s="83"/>
      <c r="W623" s="84"/>
      <c r="X623" s="83"/>
      <c r="Y623" s="84"/>
      <c r="Z623" s="85"/>
      <c r="AA623" s="85"/>
      <c r="AB623" s="85"/>
      <c r="AC623" s="8"/>
      <c r="AD623" s="18"/>
      <c r="AE623" s="18"/>
      <c r="AF623" s="18"/>
      <c r="AG623" s="18"/>
      <c r="AH623" s="18"/>
      <c r="AI623" s="18"/>
      <c r="AJ623" s="18"/>
      <c r="AK623" s="18"/>
      <c r="AL623" s="18"/>
      <c r="AM623" s="34"/>
      <c r="AN623" s="34"/>
      <c r="AO623" s="34"/>
      <c r="AP623" s="19"/>
      <c r="AQ623" s="19"/>
      <c r="AR623" s="19"/>
      <c r="AS623" s="48"/>
      <c r="BN623" s="49"/>
      <c r="BO623" s="49"/>
      <c r="BP623" s="49"/>
      <c r="BQ623" s="50"/>
      <c r="BR623" s="50"/>
      <c r="BS623" s="50"/>
      <c r="BT623" s="50"/>
      <c r="BU623" s="50"/>
      <c r="BV623" s="50"/>
      <c r="BW623" s="50"/>
      <c r="BX623" s="51"/>
      <c r="BY623" s="50"/>
      <c r="BZ623" s="50"/>
      <c r="CA623" s="54"/>
      <c r="CB623" s="54"/>
      <c r="CC623" s="54"/>
      <c r="CD623" s="54"/>
      <c r="CE623" s="54"/>
      <c r="CF623" s="54"/>
      <c r="CG623" s="54"/>
      <c r="CH623" s="51"/>
      <c r="CI623" s="50"/>
      <c r="CJ623" s="50"/>
      <c r="CK623" s="49"/>
      <c r="CL623" s="49"/>
      <c r="CM623" s="49"/>
      <c r="CN623" s="66"/>
      <c r="CO623" s="66"/>
      <c r="CP623" s="66"/>
      <c r="CQ623" s="66"/>
      <c r="CR623" s="66"/>
      <c r="CS623" s="66"/>
      <c r="CT623" s="66"/>
      <c r="CU623" s="49"/>
      <c r="CV623" s="49"/>
      <c r="CW623" s="49"/>
      <c r="CX623" s="49"/>
      <c r="CY623" s="49"/>
      <c r="CZ623" s="49"/>
      <c r="DA623" s="49"/>
      <c r="DB623" s="49"/>
      <c r="DC623" s="56"/>
      <c r="DD623" s="57"/>
      <c r="DE623" s="57"/>
      <c r="DF623" s="57"/>
      <c r="DG623" s="57"/>
      <c r="DH623" s="57"/>
      <c r="DI623" s="57"/>
      <c r="DJ623" s="58"/>
      <c r="DK623" s="54"/>
      <c r="DL623" s="56"/>
      <c r="DM623" s="49"/>
      <c r="DN623" s="49"/>
      <c r="DO623" s="49"/>
      <c r="DP623" s="56"/>
      <c r="DQ623" s="56"/>
      <c r="DR623" s="49"/>
      <c r="DS623" s="49"/>
      <c r="DT623" s="49"/>
      <c r="DU623" s="49"/>
      <c r="DV623" s="49"/>
      <c r="DW623" s="49"/>
      <c r="DX623" s="49"/>
      <c r="DY623" s="49"/>
      <c r="DZ623" s="49"/>
      <c r="EA623" s="49"/>
      <c r="EB623" s="81"/>
      <c r="EC623" s="81"/>
      <c r="ED623" s="81"/>
      <c r="EE623" s="81"/>
      <c r="EF623" s="81"/>
      <c r="EG623" s="81"/>
      <c r="EH623" s="81"/>
      <c r="EI623" s="81"/>
      <c r="EJ623" s="81"/>
      <c r="EK623" s="81"/>
      <c r="EL623" s="81"/>
      <c r="EM623" s="81"/>
      <c r="EN623" s="81"/>
      <c r="EO623" s="81"/>
      <c r="EP623" s="81"/>
      <c r="EQ623" s="81"/>
      <c r="ER623" s="81"/>
      <c r="ES623" s="81"/>
      <c r="ET623" s="81"/>
      <c r="EU623" s="81"/>
      <c r="EV623" s="81"/>
      <c r="EW623" s="81"/>
      <c r="EX623" s="81"/>
      <c r="EY623" s="81"/>
      <c r="EZ623" s="81"/>
      <c r="FA623" s="81"/>
      <c r="FB623" s="81"/>
      <c r="FC623" s="81"/>
      <c r="FD623" s="81"/>
      <c r="FE623" s="81"/>
      <c r="FF623" s="81"/>
      <c r="FG623" s="81"/>
      <c r="FH623" s="81"/>
    </row>
    <row r="624" spans="19:164">
      <c r="S624" s="82"/>
      <c r="T624" s="83"/>
      <c r="U624" s="84"/>
      <c r="V624" s="83"/>
      <c r="W624" s="84"/>
      <c r="X624" s="83"/>
      <c r="Y624" s="84"/>
      <c r="Z624" s="85"/>
      <c r="AA624" s="85"/>
      <c r="AB624" s="85"/>
      <c r="AC624" s="8"/>
      <c r="AD624" s="18"/>
      <c r="AE624" s="18"/>
      <c r="AF624" s="18"/>
      <c r="AG624" s="18"/>
      <c r="AH624" s="18"/>
      <c r="AI624" s="18"/>
      <c r="AJ624" s="18"/>
      <c r="AK624" s="18"/>
      <c r="AL624" s="18"/>
      <c r="AM624" s="34"/>
      <c r="AN624" s="34"/>
      <c r="AO624" s="34"/>
      <c r="AP624" s="19"/>
      <c r="AQ624" s="19"/>
      <c r="AR624" s="19"/>
      <c r="AS624" s="48"/>
      <c r="BN624" s="49"/>
      <c r="BO624" s="49"/>
      <c r="BP624" s="49"/>
      <c r="BQ624" s="50"/>
      <c r="BR624" s="50"/>
      <c r="BS624" s="50"/>
      <c r="BT624" s="50"/>
      <c r="BU624" s="50"/>
      <c r="BV624" s="50"/>
      <c r="BW624" s="50"/>
      <c r="BX624" s="51"/>
      <c r="BY624" s="50"/>
      <c r="BZ624" s="50"/>
      <c r="CA624" s="54"/>
      <c r="CB624" s="54"/>
      <c r="CC624" s="54"/>
      <c r="CD624" s="54"/>
      <c r="CE624" s="54"/>
      <c r="CF624" s="54"/>
      <c r="CG624" s="54"/>
      <c r="CH624" s="51"/>
      <c r="CI624" s="50"/>
      <c r="CJ624" s="50"/>
      <c r="CK624" s="49"/>
      <c r="CL624" s="49"/>
      <c r="CM624" s="49"/>
      <c r="CN624" s="66"/>
      <c r="CO624" s="66"/>
      <c r="CP624" s="66"/>
      <c r="CQ624" s="66"/>
      <c r="CR624" s="66"/>
      <c r="CS624" s="66"/>
      <c r="CT624" s="66"/>
      <c r="CU624" s="49"/>
      <c r="CV624" s="49"/>
      <c r="CW624" s="49"/>
      <c r="CX624" s="49"/>
      <c r="CY624" s="49"/>
      <c r="CZ624" s="49"/>
      <c r="DA624" s="49"/>
      <c r="DB624" s="49"/>
      <c r="DC624" s="56"/>
      <c r="DD624" s="57"/>
      <c r="DE624" s="57"/>
      <c r="DF624" s="57"/>
      <c r="DG624" s="57"/>
      <c r="DH624" s="57"/>
      <c r="DI624" s="57"/>
      <c r="DJ624" s="58"/>
      <c r="DK624" s="54"/>
      <c r="DL624" s="56"/>
      <c r="DM624" s="49"/>
      <c r="DN624" s="49"/>
      <c r="DO624" s="49"/>
      <c r="DP624" s="56"/>
      <c r="DQ624" s="56"/>
      <c r="DR624" s="49"/>
      <c r="DS624" s="49"/>
      <c r="DT624" s="49"/>
      <c r="DU624" s="49"/>
      <c r="DV624" s="49"/>
      <c r="DW624" s="49"/>
      <c r="DX624" s="49"/>
      <c r="DY624" s="49"/>
      <c r="DZ624" s="49"/>
      <c r="EA624" s="49"/>
      <c r="EB624" s="81"/>
      <c r="EC624" s="81"/>
      <c r="ED624" s="81"/>
      <c r="EE624" s="81"/>
      <c r="EF624" s="81"/>
      <c r="EG624" s="81"/>
      <c r="EH624" s="81"/>
      <c r="EI624" s="81"/>
      <c r="EJ624" s="81"/>
      <c r="EK624" s="81"/>
      <c r="EL624" s="81"/>
      <c r="EM624" s="81"/>
      <c r="EN624" s="81"/>
      <c r="EO624" s="81"/>
      <c r="EP624" s="81"/>
      <c r="EQ624" s="81"/>
      <c r="ER624" s="81"/>
      <c r="ES624" s="81"/>
      <c r="ET624" s="81"/>
      <c r="EU624" s="81"/>
      <c r="EV624" s="81"/>
      <c r="EW624" s="81"/>
      <c r="EX624" s="81"/>
      <c r="EY624" s="81"/>
      <c r="EZ624" s="81"/>
      <c r="FA624" s="81"/>
      <c r="FB624" s="81"/>
      <c r="FC624" s="81"/>
      <c r="FD624" s="81"/>
      <c r="FE624" s="81"/>
      <c r="FF624" s="81"/>
      <c r="FG624" s="81"/>
      <c r="FH624" s="81"/>
    </row>
    <row r="625" spans="19:164">
      <c r="S625" s="82"/>
      <c r="T625" s="83"/>
      <c r="U625" s="84"/>
      <c r="V625" s="83"/>
      <c r="W625" s="84"/>
      <c r="X625" s="83"/>
      <c r="Y625" s="84"/>
      <c r="Z625" s="85"/>
      <c r="AA625" s="85"/>
      <c r="AB625" s="85"/>
      <c r="AC625" s="8"/>
      <c r="AD625" s="18"/>
      <c r="AE625" s="18"/>
      <c r="AF625" s="18"/>
      <c r="AG625" s="18"/>
      <c r="AH625" s="18"/>
      <c r="AI625" s="18"/>
      <c r="AJ625" s="18"/>
      <c r="AK625" s="18"/>
      <c r="AL625" s="18"/>
      <c r="AM625" s="34"/>
      <c r="AN625" s="34"/>
      <c r="AO625" s="34"/>
      <c r="AP625" s="19"/>
      <c r="AQ625" s="19"/>
      <c r="AR625" s="19"/>
      <c r="AS625" s="48"/>
      <c r="BN625" s="49"/>
      <c r="BO625" s="49"/>
      <c r="BP625" s="49"/>
      <c r="BQ625" s="50"/>
      <c r="BR625" s="50"/>
      <c r="BS625" s="50"/>
      <c r="BT625" s="49"/>
      <c r="BU625" s="50"/>
      <c r="BV625" s="50"/>
      <c r="BW625" s="50"/>
      <c r="BX625" s="51"/>
      <c r="BY625" s="50"/>
      <c r="BZ625" s="50"/>
      <c r="CA625" s="50"/>
      <c r="CB625" s="50"/>
      <c r="CC625" s="50"/>
      <c r="CD625" s="50"/>
      <c r="CE625" s="50"/>
      <c r="CF625" s="50"/>
      <c r="CG625" s="50"/>
      <c r="CH625" s="51"/>
      <c r="CI625" s="51"/>
      <c r="CJ625" s="51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56"/>
      <c r="DD625" s="49"/>
      <c r="DE625" s="49"/>
      <c r="DF625" s="57"/>
      <c r="DG625" s="49"/>
      <c r="DH625" s="54"/>
      <c r="DI625" s="49"/>
      <c r="DJ625" s="58"/>
      <c r="DK625" s="49"/>
      <c r="DL625" s="56"/>
      <c r="DM625" s="49"/>
      <c r="DN625" s="49"/>
      <c r="DO625" s="49"/>
      <c r="DP625" s="56"/>
      <c r="DQ625" s="56"/>
      <c r="DR625" s="49"/>
      <c r="DS625" s="49"/>
      <c r="DT625" s="49"/>
      <c r="DU625" s="49"/>
      <c r="DV625" s="49"/>
      <c r="DW625" s="49"/>
      <c r="DX625" s="49"/>
      <c r="DY625" s="49"/>
      <c r="DZ625" s="49"/>
      <c r="EA625" s="49"/>
      <c r="EB625" s="81"/>
      <c r="EC625" s="81"/>
      <c r="ED625" s="81"/>
      <c r="EE625" s="81"/>
      <c r="EF625" s="81"/>
      <c r="EG625" s="81"/>
      <c r="EH625" s="81"/>
      <c r="EI625" s="81"/>
      <c r="EJ625" s="81"/>
      <c r="EK625" s="81"/>
      <c r="EL625" s="81"/>
      <c r="EM625" s="81"/>
      <c r="EN625" s="81"/>
      <c r="EO625" s="81"/>
      <c r="EP625" s="81"/>
      <c r="EQ625" s="81"/>
      <c r="ER625" s="81"/>
      <c r="ES625" s="81"/>
      <c r="ET625" s="81"/>
      <c r="EU625" s="81"/>
      <c r="EV625" s="81"/>
      <c r="EW625" s="81"/>
      <c r="EX625" s="81"/>
      <c r="EY625" s="81"/>
      <c r="EZ625" s="81"/>
      <c r="FA625" s="81"/>
      <c r="FB625" s="81"/>
      <c r="FC625" s="81"/>
      <c r="FD625" s="81"/>
      <c r="FE625" s="81"/>
      <c r="FF625" s="81"/>
      <c r="FG625" s="81"/>
      <c r="FH625" s="81"/>
    </row>
    <row r="626" spans="19:164">
      <c r="S626" s="82"/>
      <c r="T626" s="83"/>
      <c r="U626" s="84"/>
      <c r="V626" s="83"/>
      <c r="W626" s="84"/>
      <c r="X626" s="83"/>
      <c r="Y626" s="84"/>
      <c r="Z626" s="85"/>
      <c r="AA626" s="85"/>
      <c r="AB626" s="85"/>
      <c r="AC626" s="8"/>
      <c r="AD626" s="18"/>
      <c r="AE626" s="18"/>
      <c r="AF626" s="18"/>
      <c r="AG626" s="18"/>
      <c r="AH626" s="18"/>
      <c r="AI626" s="18"/>
      <c r="AJ626" s="18"/>
      <c r="AK626" s="18"/>
      <c r="AL626" s="18"/>
      <c r="AM626" s="34"/>
      <c r="AN626" s="34"/>
      <c r="AO626" s="34"/>
      <c r="AP626" s="19"/>
      <c r="AQ626" s="19"/>
      <c r="AR626" s="19"/>
      <c r="AS626" s="48"/>
      <c r="BN626" s="49"/>
      <c r="BO626" s="49"/>
      <c r="BP626" s="49"/>
      <c r="BQ626" s="50"/>
      <c r="BR626" s="50"/>
      <c r="BS626" s="50"/>
      <c r="BT626" s="49"/>
      <c r="BU626" s="50"/>
      <c r="BV626" s="50"/>
      <c r="BW626" s="50"/>
      <c r="BX626" s="51"/>
      <c r="BY626" s="50"/>
      <c r="BZ626" s="50"/>
      <c r="CA626" s="50"/>
      <c r="CB626" s="50"/>
      <c r="CC626" s="50"/>
      <c r="CD626" s="50"/>
      <c r="CE626" s="50"/>
      <c r="CF626" s="50"/>
      <c r="CG626" s="50"/>
      <c r="CH626" s="51"/>
      <c r="CI626" s="51"/>
      <c r="CJ626" s="51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56"/>
      <c r="DD626" s="49"/>
      <c r="DE626" s="49"/>
      <c r="DF626" s="57"/>
      <c r="DG626" s="49"/>
      <c r="DH626" s="54"/>
      <c r="DI626" s="49"/>
      <c r="DJ626" s="58"/>
      <c r="DK626" s="49"/>
      <c r="DL626" s="56"/>
      <c r="DM626" s="49"/>
      <c r="DN626" s="49"/>
      <c r="DO626" s="49"/>
      <c r="DP626" s="56"/>
      <c r="DQ626" s="56"/>
      <c r="DR626" s="49"/>
      <c r="DS626" s="49"/>
      <c r="DT626" s="49"/>
      <c r="DU626" s="49"/>
      <c r="DV626" s="49"/>
      <c r="DW626" s="49"/>
      <c r="DX626" s="49"/>
      <c r="DY626" s="49"/>
      <c r="DZ626" s="49"/>
      <c r="EA626" s="49"/>
      <c r="EB626" s="81"/>
      <c r="EC626" s="81"/>
      <c r="ED626" s="81"/>
      <c r="EE626" s="81"/>
      <c r="EF626" s="81"/>
      <c r="EG626" s="81"/>
      <c r="EH626" s="81"/>
      <c r="EI626" s="81"/>
      <c r="EJ626" s="81"/>
      <c r="EK626" s="81"/>
      <c r="EL626" s="81"/>
      <c r="EM626" s="81"/>
      <c r="EN626" s="81"/>
      <c r="EO626" s="81"/>
      <c r="EP626" s="81"/>
      <c r="EQ626" s="81"/>
      <c r="ER626" s="81"/>
      <c r="ES626" s="81"/>
      <c r="ET626" s="81"/>
      <c r="EU626" s="81"/>
      <c r="EV626" s="81"/>
      <c r="EW626" s="81"/>
      <c r="EX626" s="81"/>
      <c r="EY626" s="81"/>
      <c r="EZ626" s="81"/>
      <c r="FA626" s="81"/>
      <c r="FB626" s="81"/>
      <c r="FC626" s="81"/>
      <c r="FD626" s="81"/>
      <c r="FE626" s="81"/>
      <c r="FF626" s="81"/>
      <c r="FG626" s="81"/>
      <c r="FH626" s="81"/>
    </row>
    <row r="627" spans="19:164">
      <c r="S627" s="82"/>
      <c r="T627" s="83"/>
      <c r="U627" s="84"/>
      <c r="V627" s="83"/>
      <c r="W627" s="84"/>
      <c r="X627" s="83"/>
      <c r="Y627" s="84"/>
      <c r="Z627" s="85"/>
      <c r="AA627" s="85"/>
      <c r="AB627" s="85"/>
      <c r="AC627" s="8"/>
      <c r="AD627" s="18"/>
      <c r="AE627" s="18"/>
      <c r="AF627" s="18"/>
      <c r="AG627" s="18"/>
      <c r="AH627" s="18"/>
      <c r="AI627" s="18"/>
      <c r="AJ627" s="18"/>
      <c r="AK627" s="18"/>
      <c r="AL627" s="18"/>
      <c r="AM627" s="34"/>
      <c r="AN627" s="34"/>
      <c r="AO627" s="34"/>
      <c r="AP627" s="19"/>
      <c r="AQ627" s="19"/>
      <c r="AR627" s="19"/>
      <c r="AS627" s="48"/>
      <c r="BN627" s="49"/>
      <c r="BO627" s="49"/>
      <c r="BP627" s="49"/>
      <c r="BQ627" s="50"/>
      <c r="BR627" s="50"/>
      <c r="BS627" s="50"/>
      <c r="BT627" s="49"/>
      <c r="BU627" s="50"/>
      <c r="BV627" s="50"/>
      <c r="BW627" s="50"/>
      <c r="BX627" s="51"/>
      <c r="BY627" s="50"/>
      <c r="BZ627" s="50"/>
      <c r="CA627" s="50"/>
      <c r="CB627" s="50"/>
      <c r="CC627" s="50"/>
      <c r="CD627" s="50"/>
      <c r="CE627" s="50"/>
      <c r="CF627" s="50"/>
      <c r="CG627" s="50"/>
      <c r="CH627" s="51"/>
      <c r="CI627" s="51"/>
      <c r="CJ627" s="51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56"/>
      <c r="DD627" s="49"/>
      <c r="DE627" s="49"/>
      <c r="DF627" s="57"/>
      <c r="DG627" s="49"/>
      <c r="DH627" s="54"/>
      <c r="DI627" s="49"/>
      <c r="DJ627" s="58"/>
      <c r="DK627" s="49"/>
      <c r="DL627" s="56"/>
      <c r="DM627" s="49"/>
      <c r="DN627" s="49"/>
      <c r="DO627" s="49"/>
      <c r="DP627" s="56"/>
      <c r="DQ627" s="56"/>
      <c r="DR627" s="49"/>
      <c r="DS627" s="49"/>
      <c r="DT627" s="49"/>
      <c r="DU627" s="49"/>
      <c r="DV627" s="49"/>
      <c r="DW627" s="49"/>
      <c r="DX627" s="49"/>
      <c r="DY627" s="49"/>
      <c r="DZ627" s="49"/>
      <c r="EA627" s="49"/>
      <c r="EB627" s="81"/>
      <c r="EC627" s="81"/>
      <c r="ED627" s="81"/>
      <c r="EE627" s="81"/>
      <c r="EF627" s="81"/>
      <c r="EG627" s="81"/>
      <c r="EH627" s="81"/>
      <c r="EI627" s="81"/>
      <c r="EJ627" s="81"/>
      <c r="EK627" s="81"/>
      <c r="EL627" s="81"/>
      <c r="EM627" s="81"/>
      <c r="EN627" s="81"/>
      <c r="EO627" s="81"/>
      <c r="EP627" s="81"/>
      <c r="EQ627" s="81"/>
      <c r="ER627" s="81"/>
      <c r="ES627" s="81"/>
      <c r="ET627" s="81"/>
      <c r="EU627" s="81"/>
      <c r="EV627" s="81"/>
      <c r="EW627" s="81"/>
      <c r="EX627" s="81"/>
      <c r="EY627" s="81"/>
      <c r="EZ627" s="81"/>
      <c r="FA627" s="81"/>
      <c r="FB627" s="81"/>
      <c r="FC627" s="81"/>
      <c r="FD627" s="81"/>
      <c r="FE627" s="81"/>
      <c r="FF627" s="81"/>
      <c r="FG627" s="81"/>
      <c r="FH627" s="81"/>
    </row>
    <row r="628" spans="19:164">
      <c r="S628" s="82"/>
      <c r="T628" s="83"/>
      <c r="U628" s="84"/>
      <c r="V628" s="83"/>
      <c r="W628" s="84"/>
      <c r="X628" s="83"/>
      <c r="Y628" s="84"/>
      <c r="Z628" s="85"/>
      <c r="AA628" s="85"/>
      <c r="AB628" s="85"/>
      <c r="AC628" s="8"/>
      <c r="AD628" s="18"/>
      <c r="AE628" s="18"/>
      <c r="AF628" s="18"/>
      <c r="AG628" s="18"/>
      <c r="AH628" s="18"/>
      <c r="AI628" s="18"/>
      <c r="AJ628" s="18"/>
      <c r="AK628" s="18"/>
      <c r="AL628" s="18"/>
      <c r="AM628" s="34"/>
      <c r="AN628" s="34"/>
      <c r="AO628" s="34"/>
      <c r="AP628" s="19"/>
      <c r="AQ628" s="19"/>
      <c r="AR628" s="19"/>
      <c r="AS628" s="48"/>
      <c r="BN628" s="49"/>
      <c r="BO628" s="49"/>
      <c r="BP628" s="49"/>
      <c r="BQ628" s="50"/>
      <c r="BR628" s="50"/>
      <c r="BS628" s="50"/>
      <c r="BT628" s="49"/>
      <c r="BU628" s="50"/>
      <c r="BV628" s="50"/>
      <c r="BW628" s="50"/>
      <c r="BX628" s="51"/>
      <c r="BY628" s="50"/>
      <c r="BZ628" s="50"/>
      <c r="CA628" s="50"/>
      <c r="CB628" s="50"/>
      <c r="CC628" s="50"/>
      <c r="CD628" s="50"/>
      <c r="CE628" s="50"/>
      <c r="CF628" s="50"/>
      <c r="CG628" s="50"/>
      <c r="CH628" s="51"/>
      <c r="CI628" s="51"/>
      <c r="CJ628" s="51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56"/>
      <c r="DD628" s="49"/>
      <c r="DE628" s="49"/>
      <c r="DF628" s="57"/>
      <c r="DG628" s="49"/>
      <c r="DH628" s="54"/>
      <c r="DI628" s="49"/>
      <c r="DJ628" s="58"/>
      <c r="DK628" s="49"/>
      <c r="DL628" s="56"/>
      <c r="DM628" s="49"/>
      <c r="DN628" s="49"/>
      <c r="DO628" s="49"/>
      <c r="DP628" s="56"/>
      <c r="DQ628" s="56"/>
      <c r="DR628" s="49"/>
      <c r="DS628" s="49"/>
      <c r="DT628" s="49"/>
      <c r="DU628" s="49"/>
      <c r="DV628" s="49"/>
      <c r="DW628" s="49"/>
      <c r="DX628" s="49"/>
      <c r="DY628" s="49"/>
      <c r="DZ628" s="49"/>
      <c r="EA628" s="49"/>
      <c r="EB628" s="81"/>
      <c r="EC628" s="81"/>
      <c r="ED628" s="81"/>
      <c r="EE628" s="81"/>
      <c r="EF628" s="81"/>
      <c r="EG628" s="81"/>
      <c r="EH628" s="81"/>
      <c r="EI628" s="81"/>
      <c r="EJ628" s="81"/>
      <c r="EK628" s="81"/>
      <c r="EL628" s="81"/>
      <c r="EM628" s="81"/>
      <c r="EN628" s="81"/>
      <c r="EO628" s="81"/>
      <c r="EP628" s="81"/>
      <c r="EQ628" s="81"/>
      <c r="ER628" s="81"/>
      <c r="ES628" s="81"/>
      <c r="ET628" s="81"/>
      <c r="EU628" s="81"/>
      <c r="EV628" s="81"/>
      <c r="EW628" s="81"/>
      <c r="EX628" s="81"/>
      <c r="EY628" s="81"/>
      <c r="EZ628" s="81"/>
      <c r="FA628" s="81"/>
      <c r="FB628" s="81"/>
      <c r="FC628" s="81"/>
      <c r="FD628" s="81"/>
      <c r="FE628" s="81"/>
      <c r="FF628" s="81"/>
      <c r="FG628" s="81"/>
      <c r="FH628" s="81"/>
    </row>
    <row r="629" spans="19:164">
      <c r="S629" s="82"/>
      <c r="T629" s="83"/>
      <c r="U629" s="84"/>
      <c r="V629" s="83"/>
      <c r="W629" s="84"/>
      <c r="X629" s="83"/>
      <c r="Y629" s="84"/>
      <c r="Z629" s="85"/>
      <c r="AA629" s="85"/>
      <c r="AB629" s="85"/>
      <c r="AC629" s="8"/>
      <c r="AD629" s="18"/>
      <c r="AE629" s="18"/>
      <c r="AF629" s="18"/>
      <c r="AG629" s="18"/>
      <c r="AH629" s="18"/>
      <c r="AI629" s="18"/>
      <c r="AJ629" s="18"/>
      <c r="AK629" s="18"/>
      <c r="AL629" s="18"/>
      <c r="AM629" s="34"/>
      <c r="AN629" s="34"/>
      <c r="AO629" s="34"/>
      <c r="AP629" s="19"/>
      <c r="AQ629" s="19"/>
      <c r="AR629" s="19"/>
      <c r="AS629" s="48"/>
      <c r="BN629" s="49"/>
      <c r="BO629" s="49"/>
      <c r="BP629" s="49"/>
      <c r="BQ629" s="50"/>
      <c r="BR629" s="50"/>
      <c r="BS629" s="50"/>
      <c r="BT629" s="49"/>
      <c r="BU629" s="50"/>
      <c r="BV629" s="50"/>
      <c r="BW629" s="50"/>
      <c r="BX629" s="51"/>
      <c r="BY629" s="50"/>
      <c r="BZ629" s="50"/>
      <c r="CA629" s="50"/>
      <c r="CB629" s="50"/>
      <c r="CC629" s="50"/>
      <c r="CD629" s="50"/>
      <c r="CE629" s="50"/>
      <c r="CF629" s="50"/>
      <c r="CG629" s="50"/>
      <c r="CH629" s="51"/>
      <c r="CI629" s="51"/>
      <c r="CJ629" s="51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56"/>
      <c r="DD629" s="49"/>
      <c r="DE629" s="49"/>
      <c r="DF629" s="57"/>
      <c r="DG629" s="49"/>
      <c r="DH629" s="54"/>
      <c r="DI629" s="49"/>
      <c r="DJ629" s="58"/>
      <c r="DK629" s="49"/>
      <c r="DL629" s="56"/>
      <c r="DM629" s="49"/>
      <c r="DN629" s="49"/>
      <c r="DO629" s="49"/>
      <c r="DP629" s="56"/>
      <c r="DQ629" s="56"/>
      <c r="DR629" s="49"/>
      <c r="DS629" s="49"/>
      <c r="DT629" s="49"/>
      <c r="DU629" s="49"/>
      <c r="DV629" s="49"/>
      <c r="DW629" s="49"/>
      <c r="DX629" s="49"/>
      <c r="DY629" s="49"/>
      <c r="DZ629" s="49"/>
      <c r="EA629" s="49"/>
      <c r="EB629" s="81"/>
      <c r="EC629" s="81"/>
      <c r="ED629" s="81"/>
      <c r="EE629" s="81"/>
      <c r="EF629" s="81"/>
      <c r="EG629" s="81"/>
      <c r="EH629" s="81"/>
      <c r="EI629" s="81"/>
      <c r="EJ629" s="81"/>
      <c r="EK629" s="81"/>
      <c r="EL629" s="81"/>
      <c r="EM629" s="81"/>
      <c r="EN629" s="81"/>
      <c r="EO629" s="81"/>
      <c r="EP629" s="81"/>
      <c r="EQ629" s="81"/>
      <c r="ER629" s="81"/>
      <c r="ES629" s="81"/>
      <c r="ET629" s="81"/>
      <c r="EU629" s="81"/>
      <c r="EV629" s="81"/>
      <c r="EW629" s="81"/>
      <c r="EX629" s="81"/>
      <c r="EY629" s="81"/>
      <c r="EZ629" s="81"/>
      <c r="FA629" s="81"/>
      <c r="FB629" s="81"/>
      <c r="FC629" s="81"/>
      <c r="FD629" s="81"/>
      <c r="FE629" s="81"/>
      <c r="FF629" s="81"/>
      <c r="FG629" s="81"/>
      <c r="FH629" s="81"/>
    </row>
    <row r="630" spans="19:164">
      <c r="S630" s="82"/>
      <c r="T630" s="83"/>
      <c r="U630" s="84"/>
      <c r="V630" s="83"/>
      <c r="W630" s="84"/>
      <c r="X630" s="83"/>
      <c r="Y630" s="84"/>
      <c r="Z630" s="85"/>
      <c r="AA630" s="85"/>
      <c r="AB630" s="85"/>
      <c r="AC630" s="8"/>
      <c r="AD630" s="18"/>
      <c r="AE630" s="18"/>
      <c r="AF630" s="18"/>
      <c r="AG630" s="18"/>
      <c r="AH630" s="18"/>
      <c r="AI630" s="18"/>
      <c r="AJ630" s="18"/>
      <c r="AK630" s="18"/>
      <c r="AL630" s="18"/>
      <c r="AM630" s="34"/>
      <c r="AN630" s="34"/>
      <c r="AO630" s="34"/>
      <c r="AP630" s="19"/>
      <c r="AQ630" s="19"/>
      <c r="AR630" s="19"/>
      <c r="AS630" s="48"/>
      <c r="BN630" s="49"/>
      <c r="BO630" s="49"/>
      <c r="BP630" s="49"/>
      <c r="BQ630" s="50"/>
      <c r="BR630" s="50"/>
      <c r="BS630" s="50"/>
      <c r="BT630" s="49"/>
      <c r="BU630" s="50"/>
      <c r="BV630" s="50"/>
      <c r="BW630" s="50"/>
      <c r="BX630" s="51"/>
      <c r="BY630" s="50"/>
      <c r="BZ630" s="50"/>
      <c r="CA630" s="50"/>
      <c r="CB630" s="50"/>
      <c r="CC630" s="50"/>
      <c r="CD630" s="50"/>
      <c r="CE630" s="50"/>
      <c r="CF630" s="50"/>
      <c r="CG630" s="50"/>
      <c r="CH630" s="51"/>
      <c r="CI630" s="51"/>
      <c r="CJ630" s="51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56"/>
      <c r="DD630" s="49"/>
      <c r="DE630" s="49"/>
      <c r="DF630" s="57"/>
      <c r="DG630" s="49"/>
      <c r="DH630" s="54"/>
      <c r="DI630" s="49"/>
      <c r="DJ630" s="58"/>
      <c r="DK630" s="49"/>
      <c r="DL630" s="56"/>
      <c r="DM630" s="49"/>
      <c r="DN630" s="49"/>
      <c r="DO630" s="49"/>
      <c r="DP630" s="56"/>
      <c r="DQ630" s="56"/>
      <c r="DR630" s="49"/>
      <c r="DS630" s="49"/>
      <c r="DT630" s="49"/>
      <c r="DU630" s="49"/>
      <c r="DV630" s="49"/>
      <c r="DW630" s="49"/>
      <c r="DX630" s="49"/>
      <c r="DY630" s="49"/>
      <c r="DZ630" s="49"/>
      <c r="EA630" s="49"/>
      <c r="EB630" s="81"/>
      <c r="EC630" s="81"/>
      <c r="ED630" s="81"/>
      <c r="EE630" s="81"/>
      <c r="EF630" s="81"/>
      <c r="EG630" s="81"/>
      <c r="EH630" s="81"/>
      <c r="EI630" s="81"/>
      <c r="EJ630" s="81"/>
      <c r="EK630" s="81"/>
      <c r="EL630" s="81"/>
      <c r="EM630" s="81"/>
      <c r="EN630" s="81"/>
      <c r="EO630" s="81"/>
      <c r="EP630" s="81"/>
      <c r="EQ630" s="81"/>
      <c r="ER630" s="81"/>
      <c r="ES630" s="81"/>
      <c r="ET630" s="81"/>
      <c r="EU630" s="81"/>
      <c r="EV630" s="81"/>
      <c r="EW630" s="81"/>
      <c r="EX630" s="81"/>
      <c r="EY630" s="81"/>
      <c r="EZ630" s="81"/>
      <c r="FA630" s="81"/>
      <c r="FB630" s="81"/>
      <c r="FC630" s="81"/>
      <c r="FD630" s="81"/>
      <c r="FE630" s="81"/>
      <c r="FF630" s="81"/>
      <c r="FG630" s="81"/>
      <c r="FH630" s="81"/>
    </row>
    <row r="631" spans="19:164">
      <c r="S631" s="82"/>
      <c r="T631" s="83"/>
      <c r="U631" s="84"/>
      <c r="V631" s="83"/>
      <c r="W631" s="84"/>
      <c r="X631" s="83"/>
      <c r="Y631" s="84"/>
      <c r="Z631" s="85"/>
      <c r="AA631" s="85"/>
      <c r="AB631" s="85"/>
      <c r="AC631" s="8"/>
      <c r="AD631" s="18"/>
      <c r="AE631" s="18"/>
      <c r="AF631" s="18"/>
      <c r="AG631" s="18"/>
      <c r="AH631" s="18"/>
      <c r="AI631" s="18"/>
      <c r="AJ631" s="18"/>
      <c r="AK631" s="18"/>
      <c r="AL631" s="18"/>
      <c r="AM631" s="34"/>
      <c r="AN631" s="34"/>
      <c r="AO631" s="34"/>
      <c r="AP631" s="19"/>
      <c r="AQ631" s="19"/>
      <c r="AR631" s="19"/>
      <c r="AS631" s="48"/>
      <c r="BN631" s="49"/>
      <c r="BO631" s="49"/>
      <c r="BP631" s="49"/>
      <c r="BQ631" s="50"/>
      <c r="BR631" s="50"/>
      <c r="BS631" s="50"/>
      <c r="BT631" s="49"/>
      <c r="BU631" s="50"/>
      <c r="BV631" s="50"/>
      <c r="BW631" s="50"/>
      <c r="BX631" s="51"/>
      <c r="BY631" s="50"/>
      <c r="BZ631" s="50"/>
      <c r="CA631" s="50"/>
      <c r="CB631" s="50"/>
      <c r="CC631" s="50"/>
      <c r="CD631" s="50"/>
      <c r="CE631" s="50"/>
      <c r="CF631" s="50"/>
      <c r="CG631" s="50"/>
      <c r="CH631" s="51"/>
      <c r="CI631" s="51"/>
      <c r="CJ631" s="51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56"/>
      <c r="DD631" s="49"/>
      <c r="DE631" s="49"/>
      <c r="DF631" s="57"/>
      <c r="DG631" s="49"/>
      <c r="DH631" s="54"/>
      <c r="DI631" s="49"/>
      <c r="DJ631" s="58"/>
      <c r="DK631" s="49"/>
      <c r="DL631" s="56"/>
      <c r="DM631" s="49"/>
      <c r="DN631" s="49"/>
      <c r="DO631" s="49"/>
      <c r="DP631" s="56"/>
      <c r="DQ631" s="56"/>
      <c r="DR631" s="49"/>
      <c r="DS631" s="49"/>
      <c r="DT631" s="49"/>
      <c r="DU631" s="49"/>
      <c r="DV631" s="49"/>
      <c r="DW631" s="49"/>
      <c r="DX631" s="49"/>
      <c r="DY631" s="49"/>
      <c r="DZ631" s="49"/>
      <c r="EA631" s="49"/>
      <c r="EB631" s="81"/>
      <c r="EC631" s="81"/>
      <c r="ED631" s="81"/>
      <c r="EE631" s="81"/>
      <c r="EF631" s="81"/>
      <c r="EG631" s="81"/>
      <c r="EH631" s="81"/>
      <c r="EI631" s="81"/>
      <c r="EJ631" s="81"/>
      <c r="EK631" s="81"/>
      <c r="EL631" s="81"/>
      <c r="EM631" s="81"/>
      <c r="EN631" s="81"/>
      <c r="EO631" s="81"/>
      <c r="EP631" s="81"/>
      <c r="EQ631" s="81"/>
      <c r="ER631" s="81"/>
      <c r="ES631" s="81"/>
      <c r="ET631" s="81"/>
      <c r="EU631" s="81"/>
      <c r="EV631" s="81"/>
      <c r="EW631" s="81"/>
      <c r="EX631" s="81"/>
      <c r="EY631" s="81"/>
      <c r="EZ631" s="81"/>
      <c r="FA631" s="81"/>
      <c r="FB631" s="81"/>
      <c r="FC631" s="81"/>
      <c r="FD631" s="81"/>
      <c r="FE631" s="81"/>
      <c r="FF631" s="81"/>
      <c r="FG631" s="81"/>
      <c r="FH631" s="81"/>
    </row>
    <row r="632" spans="19:164">
      <c r="S632" s="82"/>
      <c r="T632" s="83"/>
      <c r="U632" s="84"/>
      <c r="V632" s="83"/>
      <c r="W632" s="84"/>
      <c r="X632" s="83"/>
      <c r="Y632" s="84"/>
      <c r="Z632" s="85"/>
      <c r="AA632" s="85"/>
      <c r="AB632" s="85"/>
      <c r="AC632" s="8"/>
      <c r="AD632" s="18"/>
      <c r="AE632" s="18"/>
      <c r="AF632" s="18"/>
      <c r="AG632" s="18"/>
      <c r="AH632" s="18"/>
      <c r="AI632" s="18"/>
      <c r="AJ632" s="18"/>
      <c r="AK632" s="18"/>
      <c r="AL632" s="18"/>
      <c r="AM632" s="34"/>
      <c r="AN632" s="34"/>
      <c r="AO632" s="34"/>
      <c r="AP632" s="19"/>
      <c r="AQ632" s="19"/>
      <c r="AR632" s="19"/>
      <c r="AS632" s="48"/>
      <c r="BN632" s="49"/>
      <c r="BO632" s="49"/>
      <c r="BP632" s="49"/>
      <c r="BQ632" s="50"/>
      <c r="BR632" s="50"/>
      <c r="BS632" s="50"/>
      <c r="BT632" s="49"/>
      <c r="BU632" s="50"/>
      <c r="BV632" s="50"/>
      <c r="BW632" s="50"/>
      <c r="BX632" s="51"/>
      <c r="BY632" s="50"/>
      <c r="BZ632" s="50"/>
      <c r="CA632" s="50"/>
      <c r="CB632" s="50"/>
      <c r="CC632" s="50"/>
      <c r="CD632" s="50"/>
      <c r="CE632" s="50"/>
      <c r="CF632" s="50"/>
      <c r="CG632" s="50"/>
      <c r="CH632" s="51"/>
      <c r="CI632" s="51"/>
      <c r="CJ632" s="51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56"/>
      <c r="DD632" s="49"/>
      <c r="DE632" s="49"/>
      <c r="DF632" s="57"/>
      <c r="DG632" s="49"/>
      <c r="DH632" s="54"/>
      <c r="DI632" s="49"/>
      <c r="DJ632" s="58"/>
      <c r="DK632" s="49"/>
      <c r="DL632" s="56"/>
      <c r="DM632" s="49"/>
      <c r="DN632" s="49"/>
      <c r="DO632" s="49"/>
      <c r="DP632" s="56"/>
      <c r="DQ632" s="56"/>
      <c r="DR632" s="49"/>
      <c r="DS632" s="49"/>
      <c r="DT632" s="49"/>
      <c r="DU632" s="49"/>
      <c r="DV632" s="49"/>
      <c r="DW632" s="49"/>
      <c r="DX632" s="49"/>
      <c r="DY632" s="49"/>
      <c r="DZ632" s="49"/>
      <c r="EA632" s="49"/>
      <c r="EB632" s="81"/>
      <c r="EC632" s="81"/>
      <c r="ED632" s="81"/>
      <c r="EE632" s="81"/>
      <c r="EF632" s="81"/>
      <c r="EG632" s="81"/>
      <c r="EH632" s="81"/>
      <c r="EI632" s="81"/>
      <c r="EJ632" s="81"/>
      <c r="EK632" s="81"/>
      <c r="EL632" s="81"/>
      <c r="EM632" s="81"/>
      <c r="EN632" s="81"/>
      <c r="EO632" s="81"/>
      <c r="EP632" s="81"/>
      <c r="EQ632" s="81"/>
      <c r="ER632" s="81"/>
      <c r="ES632" s="81"/>
      <c r="ET632" s="81"/>
      <c r="EU632" s="81"/>
      <c r="EV632" s="81"/>
      <c r="EW632" s="81"/>
      <c r="EX632" s="81"/>
      <c r="EY632" s="81"/>
      <c r="EZ632" s="81"/>
      <c r="FA632" s="81"/>
      <c r="FB632" s="81"/>
      <c r="FC632" s="81"/>
      <c r="FD632" s="81"/>
      <c r="FE632" s="81"/>
      <c r="FF632" s="81"/>
      <c r="FG632" s="81"/>
      <c r="FH632" s="81"/>
    </row>
    <row r="633" spans="19:164">
      <c r="S633" s="82"/>
      <c r="T633" s="83"/>
      <c r="U633" s="84"/>
      <c r="V633" s="83"/>
      <c r="W633" s="84"/>
      <c r="X633" s="83"/>
      <c r="Y633" s="84"/>
      <c r="Z633" s="85"/>
      <c r="AA633" s="85"/>
      <c r="AB633" s="85"/>
      <c r="AC633" s="8"/>
      <c r="AD633" s="18"/>
      <c r="AE633" s="18"/>
      <c r="AF633" s="18"/>
      <c r="AG633" s="18"/>
      <c r="AH633" s="18"/>
      <c r="AI633" s="18"/>
      <c r="AJ633" s="18"/>
      <c r="AK633" s="18"/>
      <c r="AL633" s="18"/>
      <c r="AM633" s="34"/>
      <c r="AN633" s="34"/>
      <c r="AO633" s="34"/>
      <c r="AP633" s="19"/>
      <c r="AQ633" s="19"/>
      <c r="AR633" s="19"/>
      <c r="AS633" s="48"/>
      <c r="BN633" s="49"/>
      <c r="BO633" s="49"/>
      <c r="BP633" s="49"/>
      <c r="BQ633" s="50"/>
      <c r="BR633" s="50"/>
      <c r="BS633" s="50"/>
      <c r="BT633" s="49"/>
      <c r="BU633" s="50"/>
      <c r="BV633" s="50"/>
      <c r="BW633" s="50"/>
      <c r="BX633" s="51"/>
      <c r="BY633" s="50"/>
      <c r="BZ633" s="50"/>
      <c r="CA633" s="50"/>
      <c r="CB633" s="50"/>
      <c r="CC633" s="50"/>
      <c r="CD633" s="50"/>
      <c r="CE633" s="50"/>
      <c r="CF633" s="50"/>
      <c r="CG633" s="50"/>
      <c r="CH633" s="51"/>
      <c r="CI633" s="51"/>
      <c r="CJ633" s="51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56"/>
      <c r="DD633" s="49"/>
      <c r="DE633" s="49"/>
      <c r="DF633" s="57"/>
      <c r="DG633" s="49"/>
      <c r="DH633" s="54"/>
      <c r="DI633" s="49"/>
      <c r="DJ633" s="58"/>
      <c r="DK633" s="49"/>
      <c r="DL633" s="56"/>
      <c r="DM633" s="49"/>
      <c r="DN633" s="49"/>
      <c r="DO633" s="49"/>
      <c r="DP633" s="56"/>
      <c r="DQ633" s="56"/>
      <c r="DR633" s="49"/>
      <c r="DS633" s="49"/>
      <c r="DT633" s="49"/>
      <c r="DU633" s="49"/>
      <c r="DV633" s="49"/>
      <c r="DW633" s="49"/>
      <c r="DX633" s="49"/>
      <c r="DY633" s="49"/>
      <c r="DZ633" s="49"/>
      <c r="EA633" s="49"/>
      <c r="EB633" s="81"/>
      <c r="EC633" s="81"/>
      <c r="ED633" s="81"/>
      <c r="EE633" s="81"/>
      <c r="EF633" s="81"/>
      <c r="EG633" s="81"/>
      <c r="EH633" s="81"/>
      <c r="EI633" s="81"/>
      <c r="EJ633" s="81"/>
      <c r="EK633" s="81"/>
      <c r="EL633" s="81"/>
      <c r="EM633" s="81"/>
      <c r="EN633" s="81"/>
      <c r="EO633" s="81"/>
      <c r="EP633" s="81"/>
      <c r="EQ633" s="81"/>
      <c r="ER633" s="81"/>
      <c r="ES633" s="81"/>
      <c r="ET633" s="81"/>
      <c r="EU633" s="81"/>
      <c r="EV633" s="81"/>
      <c r="EW633" s="81"/>
      <c r="EX633" s="81"/>
      <c r="EY633" s="81"/>
      <c r="EZ633" s="81"/>
      <c r="FA633" s="81"/>
      <c r="FB633" s="81"/>
      <c r="FC633" s="81"/>
      <c r="FD633" s="81"/>
      <c r="FE633" s="81"/>
      <c r="FF633" s="81"/>
      <c r="FG633" s="81"/>
      <c r="FH633" s="81"/>
    </row>
    <row r="634" spans="19:164">
      <c r="S634" s="82"/>
      <c r="T634" s="83"/>
      <c r="U634" s="84"/>
      <c r="V634" s="83"/>
      <c r="W634" s="84"/>
      <c r="X634" s="83"/>
      <c r="Y634" s="84"/>
      <c r="Z634" s="85"/>
      <c r="AA634" s="85"/>
      <c r="AB634" s="85"/>
      <c r="AC634" s="8"/>
      <c r="AD634" s="18"/>
      <c r="AE634" s="18"/>
      <c r="AF634" s="18"/>
      <c r="AG634" s="18"/>
      <c r="AH634" s="18"/>
      <c r="AI634" s="18"/>
      <c r="AJ634" s="18"/>
      <c r="AK634" s="18"/>
      <c r="AL634" s="18"/>
      <c r="AM634" s="34"/>
      <c r="AN634" s="34"/>
      <c r="AO634" s="34"/>
      <c r="AP634" s="19"/>
      <c r="AQ634" s="19"/>
      <c r="AR634" s="19"/>
      <c r="AS634" s="48"/>
      <c r="BN634" s="49"/>
      <c r="BO634" s="49"/>
      <c r="BP634" s="49"/>
      <c r="BQ634" s="50"/>
      <c r="BR634" s="50"/>
      <c r="BS634" s="50"/>
      <c r="BT634" s="49"/>
      <c r="BU634" s="50"/>
      <c r="BV634" s="50"/>
      <c r="BW634" s="50"/>
      <c r="BX634" s="51"/>
      <c r="BY634" s="50"/>
      <c r="BZ634" s="50"/>
      <c r="CA634" s="50"/>
      <c r="CB634" s="50"/>
      <c r="CC634" s="50"/>
      <c r="CD634" s="50"/>
      <c r="CE634" s="50"/>
      <c r="CF634" s="50"/>
      <c r="CG634" s="50"/>
      <c r="CH634" s="51"/>
      <c r="CI634" s="51"/>
      <c r="CJ634" s="51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56"/>
      <c r="DD634" s="49"/>
      <c r="DE634" s="49"/>
      <c r="DF634" s="57"/>
      <c r="DG634" s="49"/>
      <c r="DH634" s="54"/>
      <c r="DI634" s="49"/>
      <c r="DJ634" s="58"/>
      <c r="DK634" s="49"/>
      <c r="DL634" s="56"/>
      <c r="DM634" s="49"/>
      <c r="DN634" s="49"/>
      <c r="DO634" s="49"/>
      <c r="DP634" s="56"/>
      <c r="DQ634" s="56"/>
      <c r="DR634" s="49"/>
      <c r="DS634" s="49"/>
      <c r="DT634" s="49"/>
      <c r="DU634" s="49"/>
      <c r="DV634" s="49"/>
      <c r="DW634" s="49"/>
      <c r="DX634" s="49"/>
      <c r="DY634" s="49"/>
      <c r="DZ634" s="49"/>
      <c r="EA634" s="49"/>
      <c r="EB634" s="81"/>
      <c r="EC634" s="81"/>
      <c r="ED634" s="81"/>
      <c r="EE634" s="81"/>
      <c r="EF634" s="81"/>
      <c r="EG634" s="81"/>
      <c r="EH634" s="81"/>
      <c r="EI634" s="81"/>
      <c r="EJ634" s="81"/>
      <c r="EK634" s="81"/>
      <c r="EL634" s="81"/>
      <c r="EM634" s="81"/>
      <c r="EN634" s="81"/>
      <c r="EO634" s="81"/>
      <c r="EP634" s="81"/>
      <c r="EQ634" s="81"/>
      <c r="ER634" s="81"/>
      <c r="ES634" s="81"/>
      <c r="ET634" s="81"/>
      <c r="EU634" s="81"/>
      <c r="EV634" s="81"/>
      <c r="EW634" s="81"/>
      <c r="EX634" s="81"/>
      <c r="EY634" s="81"/>
      <c r="EZ634" s="81"/>
      <c r="FA634" s="81"/>
      <c r="FB634" s="81"/>
      <c r="FC634" s="81"/>
      <c r="FD634" s="81"/>
      <c r="FE634" s="81"/>
      <c r="FF634" s="81"/>
      <c r="FG634" s="81"/>
      <c r="FH634" s="81"/>
    </row>
    <row r="635" spans="19:164">
      <c r="S635" s="82"/>
      <c r="T635" s="83"/>
      <c r="U635" s="84"/>
      <c r="V635" s="83"/>
      <c r="W635" s="84"/>
      <c r="X635" s="83"/>
      <c r="Y635" s="84"/>
      <c r="Z635" s="85"/>
      <c r="AA635" s="85"/>
      <c r="AB635" s="85"/>
      <c r="AC635" s="8"/>
      <c r="AD635" s="18"/>
      <c r="AE635" s="18"/>
      <c r="AF635" s="18"/>
      <c r="AG635" s="18"/>
      <c r="AH635" s="18"/>
      <c r="AI635" s="18"/>
      <c r="AJ635" s="18"/>
      <c r="AK635" s="18"/>
      <c r="AL635" s="18"/>
      <c r="AM635" s="34"/>
      <c r="AN635" s="34"/>
      <c r="AO635" s="34"/>
      <c r="AP635" s="19"/>
      <c r="AQ635" s="19"/>
      <c r="AR635" s="19"/>
      <c r="AS635" s="48"/>
      <c r="BN635" s="49"/>
      <c r="BO635" s="49"/>
      <c r="BP635" s="49"/>
      <c r="BQ635" s="50"/>
      <c r="BR635" s="50"/>
      <c r="BS635" s="50"/>
      <c r="BT635" s="49"/>
      <c r="BU635" s="50"/>
      <c r="BV635" s="50"/>
      <c r="BW635" s="50"/>
      <c r="BX635" s="51"/>
      <c r="BY635" s="50"/>
      <c r="BZ635" s="50"/>
      <c r="CA635" s="50"/>
      <c r="CB635" s="50"/>
      <c r="CC635" s="50"/>
      <c r="CD635" s="50"/>
      <c r="CE635" s="50"/>
      <c r="CF635" s="50"/>
      <c r="CG635" s="50"/>
      <c r="CH635" s="51"/>
      <c r="CI635" s="51"/>
      <c r="CJ635" s="51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56"/>
      <c r="DD635" s="49"/>
      <c r="DE635" s="49"/>
      <c r="DF635" s="57"/>
      <c r="DG635" s="49"/>
      <c r="DH635" s="54"/>
      <c r="DI635" s="49"/>
      <c r="DJ635" s="58"/>
      <c r="DK635" s="49"/>
      <c r="DL635" s="56"/>
      <c r="DM635" s="49"/>
      <c r="DN635" s="49"/>
      <c r="DO635" s="49"/>
      <c r="DP635" s="56"/>
      <c r="DQ635" s="56"/>
      <c r="DR635" s="49"/>
      <c r="DS635" s="49"/>
      <c r="DT635" s="49"/>
      <c r="DU635" s="49"/>
      <c r="DV635" s="49"/>
      <c r="DW635" s="49"/>
      <c r="DX635" s="49"/>
      <c r="DY635" s="49"/>
      <c r="DZ635" s="49"/>
      <c r="EA635" s="49"/>
      <c r="EB635" s="81"/>
      <c r="EC635" s="81"/>
      <c r="ED635" s="81"/>
      <c r="EE635" s="81"/>
      <c r="EF635" s="81"/>
      <c r="EG635" s="81"/>
      <c r="EH635" s="81"/>
      <c r="EI635" s="81"/>
      <c r="EJ635" s="81"/>
      <c r="EK635" s="81"/>
      <c r="EL635" s="81"/>
      <c r="EM635" s="81"/>
      <c r="EN635" s="81"/>
      <c r="EO635" s="81"/>
      <c r="EP635" s="81"/>
      <c r="EQ635" s="81"/>
      <c r="ER635" s="81"/>
      <c r="ES635" s="81"/>
      <c r="ET635" s="81"/>
      <c r="EU635" s="81"/>
      <c r="EV635" s="81"/>
      <c r="EW635" s="81"/>
      <c r="EX635" s="81"/>
      <c r="EY635" s="81"/>
      <c r="EZ635" s="81"/>
      <c r="FA635" s="81"/>
      <c r="FB635" s="81"/>
      <c r="FC635" s="81"/>
      <c r="FD635" s="81"/>
      <c r="FE635" s="81"/>
      <c r="FF635" s="81"/>
      <c r="FG635" s="81"/>
      <c r="FH635" s="81"/>
    </row>
    <row r="636" spans="19:164">
      <c r="S636" s="82"/>
      <c r="T636" s="83"/>
      <c r="U636" s="84"/>
      <c r="V636" s="83"/>
      <c r="W636" s="84"/>
      <c r="X636" s="83"/>
      <c r="Y636" s="84"/>
      <c r="Z636" s="85"/>
      <c r="AA636" s="85"/>
      <c r="AB636" s="85"/>
      <c r="AC636" s="8"/>
      <c r="AD636" s="18"/>
      <c r="AE636" s="18"/>
      <c r="AF636" s="18"/>
      <c r="AG636" s="18"/>
      <c r="AH636" s="18"/>
      <c r="AI636" s="18"/>
      <c r="AJ636" s="18"/>
      <c r="AK636" s="18"/>
      <c r="AL636" s="18"/>
      <c r="AM636" s="34"/>
      <c r="AN636" s="34"/>
      <c r="AO636" s="34"/>
      <c r="AP636" s="19"/>
      <c r="AQ636" s="19"/>
      <c r="AR636" s="19"/>
      <c r="AS636" s="48"/>
      <c r="BN636" s="49"/>
      <c r="BO636" s="49"/>
      <c r="BP636" s="49"/>
      <c r="BQ636" s="50"/>
      <c r="BR636" s="50"/>
      <c r="BS636" s="50"/>
      <c r="BT636" s="49"/>
      <c r="BU636" s="50"/>
      <c r="BV636" s="50"/>
      <c r="BW636" s="50"/>
      <c r="BX636" s="51"/>
      <c r="BY636" s="50"/>
      <c r="BZ636" s="50"/>
      <c r="CA636" s="50"/>
      <c r="CB636" s="50"/>
      <c r="CC636" s="50"/>
      <c r="CD636" s="50"/>
      <c r="CE636" s="50"/>
      <c r="CF636" s="50"/>
      <c r="CG636" s="50"/>
      <c r="CH636" s="51"/>
      <c r="CI636" s="51"/>
      <c r="CJ636" s="51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56"/>
      <c r="DD636" s="49"/>
      <c r="DE636" s="49"/>
      <c r="DF636" s="57"/>
      <c r="DG636" s="49"/>
      <c r="DH636" s="54"/>
      <c r="DI636" s="49"/>
      <c r="DJ636" s="58"/>
      <c r="DK636" s="49"/>
      <c r="DL636" s="56"/>
      <c r="DM636" s="49"/>
      <c r="DN636" s="49"/>
      <c r="DO636" s="49"/>
      <c r="DP636" s="56"/>
      <c r="DQ636" s="56"/>
      <c r="DR636" s="49"/>
      <c r="DS636" s="49"/>
      <c r="DT636" s="49"/>
      <c r="DU636" s="49"/>
      <c r="DV636" s="49"/>
      <c r="DW636" s="49"/>
      <c r="DX636" s="49"/>
      <c r="DY636" s="49"/>
      <c r="DZ636" s="49"/>
      <c r="EA636" s="49"/>
      <c r="EB636" s="81"/>
      <c r="EC636" s="81"/>
      <c r="ED636" s="81"/>
      <c r="EE636" s="81"/>
      <c r="EF636" s="81"/>
      <c r="EG636" s="81"/>
      <c r="EH636" s="81"/>
      <c r="EI636" s="81"/>
      <c r="EJ636" s="81"/>
      <c r="EK636" s="81"/>
      <c r="EL636" s="81"/>
      <c r="EM636" s="81"/>
      <c r="EN636" s="81"/>
      <c r="EO636" s="81"/>
      <c r="EP636" s="81"/>
      <c r="EQ636" s="81"/>
      <c r="ER636" s="81"/>
      <c r="ES636" s="81"/>
      <c r="ET636" s="81"/>
      <c r="EU636" s="81"/>
      <c r="EV636" s="81"/>
      <c r="EW636" s="81"/>
      <c r="EX636" s="81"/>
      <c r="EY636" s="81"/>
      <c r="EZ636" s="81"/>
      <c r="FA636" s="81"/>
      <c r="FB636" s="81"/>
      <c r="FC636" s="81"/>
      <c r="FD636" s="81"/>
      <c r="FE636" s="81"/>
      <c r="FF636" s="81"/>
      <c r="FG636" s="81"/>
      <c r="FH636" s="81"/>
    </row>
    <row r="637" spans="19:164">
      <c r="S637" s="82"/>
      <c r="T637" s="83"/>
      <c r="U637" s="84"/>
      <c r="V637" s="83"/>
      <c r="W637" s="84"/>
      <c r="X637" s="83"/>
      <c r="Y637" s="84"/>
      <c r="Z637" s="85"/>
      <c r="AA637" s="85"/>
      <c r="AB637" s="85"/>
      <c r="AC637" s="8"/>
      <c r="AD637" s="18"/>
      <c r="AE637" s="18"/>
      <c r="AF637" s="18"/>
      <c r="AG637" s="18"/>
      <c r="AH637" s="18"/>
      <c r="AI637" s="18"/>
      <c r="AJ637" s="18"/>
      <c r="AK637" s="18"/>
      <c r="AL637" s="18"/>
      <c r="AM637" s="34"/>
      <c r="AN637" s="34"/>
      <c r="AO637" s="34"/>
      <c r="AP637" s="19"/>
      <c r="AQ637" s="19"/>
      <c r="AR637" s="19"/>
      <c r="AS637" s="48"/>
      <c r="BN637" s="49"/>
      <c r="BO637" s="49"/>
      <c r="BP637" s="49"/>
      <c r="BQ637" s="50"/>
      <c r="BR637" s="50"/>
      <c r="BS637" s="50"/>
      <c r="BT637" s="49"/>
      <c r="BU637" s="50"/>
      <c r="BV637" s="50"/>
      <c r="BW637" s="50"/>
      <c r="BX637" s="51"/>
      <c r="BY637" s="50"/>
      <c r="BZ637" s="50"/>
      <c r="CA637" s="50"/>
      <c r="CB637" s="50"/>
      <c r="CC637" s="50"/>
      <c r="CD637" s="50"/>
      <c r="CE637" s="50"/>
      <c r="CF637" s="50"/>
      <c r="CG637" s="50"/>
      <c r="CH637" s="51"/>
      <c r="CI637" s="51"/>
      <c r="CJ637" s="51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56"/>
      <c r="DD637" s="49"/>
      <c r="DE637" s="49"/>
      <c r="DF637" s="57"/>
      <c r="DG637" s="49"/>
      <c r="DH637" s="54"/>
      <c r="DI637" s="49"/>
      <c r="DJ637" s="58"/>
      <c r="DK637" s="49"/>
      <c r="DL637" s="56"/>
      <c r="DM637" s="49"/>
      <c r="DN637" s="49"/>
      <c r="DO637" s="49"/>
      <c r="DP637" s="56"/>
      <c r="DQ637" s="56"/>
      <c r="DR637" s="49"/>
      <c r="DS637" s="49"/>
      <c r="DT637" s="49"/>
      <c r="DU637" s="49"/>
      <c r="DV637" s="49"/>
      <c r="DW637" s="49"/>
      <c r="DX637" s="49"/>
      <c r="DY637" s="49"/>
      <c r="DZ637" s="49"/>
      <c r="EA637" s="49"/>
      <c r="EB637" s="81"/>
      <c r="EC637" s="81"/>
      <c r="ED637" s="81"/>
      <c r="EE637" s="81"/>
      <c r="EF637" s="81"/>
      <c r="EG637" s="81"/>
      <c r="EH637" s="81"/>
      <c r="EI637" s="81"/>
      <c r="EJ637" s="81"/>
      <c r="EK637" s="81"/>
      <c r="EL637" s="81"/>
      <c r="EM637" s="81"/>
      <c r="EN637" s="81"/>
      <c r="EO637" s="81"/>
      <c r="EP637" s="81"/>
      <c r="EQ637" s="81"/>
      <c r="ER637" s="81"/>
      <c r="ES637" s="81"/>
      <c r="ET637" s="81"/>
      <c r="EU637" s="81"/>
      <c r="EV637" s="81"/>
      <c r="EW637" s="81"/>
      <c r="EX637" s="81"/>
      <c r="EY637" s="81"/>
      <c r="EZ637" s="81"/>
      <c r="FA637" s="81"/>
      <c r="FB637" s="81"/>
      <c r="FC637" s="81"/>
      <c r="FD637" s="81"/>
      <c r="FE637" s="81"/>
      <c r="FF637" s="81"/>
      <c r="FG637" s="81"/>
      <c r="FH637" s="81"/>
    </row>
    <row r="638" spans="19:164">
      <c r="S638" s="82"/>
      <c r="T638" s="83"/>
      <c r="U638" s="84"/>
      <c r="V638" s="83"/>
      <c r="W638" s="84"/>
      <c r="X638" s="83"/>
      <c r="Y638" s="84"/>
      <c r="Z638" s="85"/>
      <c r="AA638" s="85"/>
      <c r="AB638" s="85"/>
      <c r="AC638" s="8"/>
      <c r="AD638" s="18"/>
      <c r="AE638" s="18"/>
      <c r="AF638" s="18"/>
      <c r="AG638" s="18"/>
      <c r="AH638" s="18"/>
      <c r="AI638" s="18"/>
      <c r="AJ638" s="18"/>
      <c r="AK638" s="18"/>
      <c r="AL638" s="18"/>
      <c r="AM638" s="34"/>
      <c r="AN638" s="34"/>
      <c r="AO638" s="34"/>
      <c r="AP638" s="19"/>
      <c r="AQ638" s="19"/>
      <c r="AR638" s="19"/>
      <c r="AS638" s="48"/>
      <c r="BN638" s="49"/>
      <c r="BO638" s="49"/>
      <c r="BP638" s="49"/>
      <c r="BQ638" s="50"/>
      <c r="BR638" s="50"/>
      <c r="BS638" s="50"/>
      <c r="BT638" s="49"/>
      <c r="BU638" s="50"/>
      <c r="BV638" s="50"/>
      <c r="BW638" s="50"/>
      <c r="BX638" s="51"/>
      <c r="BY638" s="50"/>
      <c r="BZ638" s="50"/>
      <c r="CA638" s="50"/>
      <c r="CB638" s="50"/>
      <c r="CC638" s="50"/>
      <c r="CD638" s="50"/>
      <c r="CE638" s="50"/>
      <c r="CF638" s="50"/>
      <c r="CG638" s="50"/>
      <c r="CH638" s="51"/>
      <c r="CI638" s="51"/>
      <c r="CJ638" s="51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56"/>
      <c r="DD638" s="49"/>
      <c r="DE638" s="49"/>
      <c r="DF638" s="57"/>
      <c r="DG638" s="49"/>
      <c r="DH638" s="54"/>
      <c r="DI638" s="49"/>
      <c r="DJ638" s="58"/>
      <c r="DK638" s="49"/>
      <c r="DL638" s="56"/>
      <c r="DM638" s="49"/>
      <c r="DN638" s="49"/>
      <c r="DO638" s="49"/>
      <c r="DP638" s="56"/>
      <c r="DQ638" s="56"/>
      <c r="DR638" s="49"/>
      <c r="DS638" s="49"/>
      <c r="DT638" s="49"/>
      <c r="DU638" s="49"/>
      <c r="DV638" s="49"/>
      <c r="DW638" s="49"/>
      <c r="DX638" s="49"/>
      <c r="DY638" s="49"/>
      <c r="DZ638" s="49"/>
      <c r="EA638" s="49"/>
      <c r="EB638" s="81"/>
      <c r="EC638" s="81"/>
      <c r="ED638" s="81"/>
      <c r="EE638" s="81"/>
      <c r="EF638" s="81"/>
      <c r="EG638" s="81"/>
      <c r="EH638" s="81"/>
      <c r="EI638" s="81"/>
      <c r="EJ638" s="81"/>
      <c r="EK638" s="81"/>
      <c r="EL638" s="81"/>
      <c r="EM638" s="81"/>
      <c r="EN638" s="81"/>
      <c r="EO638" s="81"/>
      <c r="EP638" s="81"/>
      <c r="EQ638" s="81"/>
      <c r="ER638" s="81"/>
      <c r="ES638" s="81"/>
      <c r="ET638" s="81"/>
      <c r="EU638" s="81"/>
      <c r="EV638" s="81"/>
      <c r="EW638" s="81"/>
      <c r="EX638" s="81"/>
      <c r="EY638" s="81"/>
      <c r="EZ638" s="81"/>
      <c r="FA638" s="81"/>
      <c r="FB638" s="81"/>
      <c r="FC638" s="81"/>
      <c r="FD638" s="81"/>
      <c r="FE638" s="81"/>
      <c r="FF638" s="81"/>
      <c r="FG638" s="81"/>
      <c r="FH638" s="81"/>
    </row>
    <row r="639" spans="19:164">
      <c r="S639" s="82"/>
      <c r="T639" s="83"/>
      <c r="U639" s="84"/>
      <c r="V639" s="83"/>
      <c r="W639" s="84"/>
      <c r="X639" s="83"/>
      <c r="Y639" s="84"/>
      <c r="Z639" s="85"/>
      <c r="AA639" s="85"/>
      <c r="AB639" s="85"/>
      <c r="AC639" s="8"/>
      <c r="AD639" s="18"/>
      <c r="AE639" s="18"/>
      <c r="AF639" s="18"/>
      <c r="AG639" s="18"/>
      <c r="AH639" s="18"/>
      <c r="AI639" s="18"/>
      <c r="AJ639" s="18"/>
      <c r="AK639" s="18"/>
      <c r="AL639" s="18"/>
      <c r="AM639" s="34"/>
      <c r="AN639" s="34"/>
      <c r="AO639" s="34"/>
      <c r="AP639" s="19"/>
      <c r="AQ639" s="19"/>
      <c r="AR639" s="19"/>
      <c r="AS639" s="48"/>
      <c r="BN639" s="49"/>
      <c r="BO639" s="49"/>
      <c r="BP639" s="49"/>
      <c r="BQ639" s="50"/>
      <c r="BR639" s="50"/>
      <c r="BS639" s="50"/>
      <c r="BT639" s="49"/>
      <c r="BU639" s="50"/>
      <c r="BV639" s="50"/>
      <c r="BW639" s="50"/>
      <c r="BX639" s="51"/>
      <c r="BY639" s="50"/>
      <c r="BZ639" s="50"/>
      <c r="CA639" s="50"/>
      <c r="CB639" s="50"/>
      <c r="CC639" s="50"/>
      <c r="CD639" s="50"/>
      <c r="CE639" s="50"/>
      <c r="CF639" s="50"/>
      <c r="CG639" s="50"/>
      <c r="CH639" s="51"/>
      <c r="CI639" s="51"/>
      <c r="CJ639" s="51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56"/>
      <c r="DD639" s="49"/>
      <c r="DE639" s="49"/>
      <c r="DF639" s="57"/>
      <c r="DG639" s="49"/>
      <c r="DH639" s="54"/>
      <c r="DI639" s="49"/>
      <c r="DJ639" s="58"/>
      <c r="DK639" s="49"/>
      <c r="DL639" s="56"/>
      <c r="DM639" s="49"/>
      <c r="DN639" s="49"/>
      <c r="DO639" s="49"/>
      <c r="DP639" s="56"/>
      <c r="DQ639" s="56"/>
      <c r="DR639" s="49"/>
      <c r="DS639" s="49"/>
      <c r="DT639" s="49"/>
      <c r="DU639" s="49"/>
      <c r="DV639" s="49"/>
      <c r="DW639" s="49"/>
      <c r="DX639" s="49"/>
      <c r="DY639" s="49"/>
      <c r="DZ639" s="49"/>
      <c r="EA639" s="49"/>
      <c r="EB639" s="81"/>
      <c r="EC639" s="81"/>
      <c r="ED639" s="81"/>
      <c r="EE639" s="81"/>
      <c r="EF639" s="81"/>
      <c r="EG639" s="81"/>
      <c r="EH639" s="81"/>
      <c r="EI639" s="81"/>
      <c r="EJ639" s="81"/>
      <c r="EK639" s="81"/>
      <c r="EL639" s="81"/>
      <c r="EM639" s="81"/>
      <c r="EN639" s="81"/>
      <c r="EO639" s="81"/>
      <c r="EP639" s="81"/>
      <c r="EQ639" s="81"/>
      <c r="ER639" s="81"/>
      <c r="ES639" s="81"/>
      <c r="ET639" s="81"/>
      <c r="EU639" s="81"/>
      <c r="EV639" s="81"/>
      <c r="EW639" s="81"/>
      <c r="EX639" s="81"/>
      <c r="EY639" s="81"/>
      <c r="EZ639" s="81"/>
      <c r="FA639" s="81"/>
      <c r="FB639" s="81"/>
      <c r="FC639" s="81"/>
      <c r="FD639" s="81"/>
      <c r="FE639" s="81"/>
      <c r="FF639" s="81"/>
      <c r="FG639" s="81"/>
      <c r="FH639" s="81"/>
    </row>
    <row r="640" spans="19:164">
      <c r="S640" s="82"/>
      <c r="T640" s="83"/>
      <c r="U640" s="84"/>
      <c r="V640" s="83"/>
      <c r="W640" s="84"/>
      <c r="X640" s="83"/>
      <c r="Y640" s="84"/>
      <c r="Z640" s="85"/>
      <c r="AA640" s="85"/>
      <c r="AB640" s="85"/>
      <c r="AC640" s="8"/>
      <c r="AD640" s="18"/>
      <c r="AE640" s="18"/>
      <c r="AF640" s="18"/>
      <c r="AG640" s="18"/>
      <c r="AH640" s="18"/>
      <c r="AI640" s="18"/>
      <c r="AJ640" s="18"/>
      <c r="AK640" s="18"/>
      <c r="AL640" s="18"/>
      <c r="AM640" s="34"/>
      <c r="AN640" s="34"/>
      <c r="AO640" s="34"/>
      <c r="AP640" s="19"/>
      <c r="AQ640" s="19"/>
      <c r="AR640" s="19"/>
      <c r="AS640" s="48"/>
      <c r="BN640" s="49"/>
      <c r="BO640" s="49"/>
      <c r="BP640" s="49"/>
      <c r="BQ640" s="50"/>
      <c r="BR640" s="50"/>
      <c r="BS640" s="50"/>
      <c r="BT640" s="49"/>
      <c r="BU640" s="50"/>
      <c r="BV640" s="50"/>
      <c r="BW640" s="50"/>
      <c r="BX640" s="51"/>
      <c r="BY640" s="50"/>
      <c r="BZ640" s="50"/>
      <c r="CA640" s="50"/>
      <c r="CB640" s="50"/>
      <c r="CC640" s="50"/>
      <c r="CD640" s="50"/>
      <c r="CE640" s="50"/>
      <c r="CF640" s="50"/>
      <c r="CG640" s="50"/>
      <c r="CH640" s="51"/>
      <c r="CI640" s="51"/>
      <c r="CJ640" s="51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56"/>
      <c r="DD640" s="49"/>
      <c r="DE640" s="49"/>
      <c r="DF640" s="57"/>
      <c r="DG640" s="49"/>
      <c r="DH640" s="54"/>
      <c r="DI640" s="49"/>
      <c r="DJ640" s="58"/>
      <c r="DK640" s="49"/>
      <c r="DL640" s="56"/>
      <c r="DM640" s="49"/>
      <c r="DN640" s="49"/>
      <c r="DO640" s="49"/>
      <c r="DP640" s="56"/>
      <c r="DQ640" s="56"/>
      <c r="DR640" s="49"/>
      <c r="DS640" s="49"/>
      <c r="DT640" s="49"/>
      <c r="DU640" s="49"/>
      <c r="DV640" s="49"/>
      <c r="DW640" s="49"/>
      <c r="DX640" s="49"/>
      <c r="DY640" s="49"/>
      <c r="DZ640" s="49"/>
      <c r="EA640" s="49"/>
      <c r="EB640" s="81"/>
      <c r="EC640" s="81"/>
      <c r="ED640" s="81"/>
      <c r="EE640" s="81"/>
      <c r="EF640" s="81"/>
      <c r="EG640" s="81"/>
      <c r="EH640" s="81"/>
      <c r="EI640" s="81"/>
      <c r="EJ640" s="81"/>
      <c r="EK640" s="81"/>
      <c r="EL640" s="81"/>
      <c r="EM640" s="81"/>
      <c r="EN640" s="81"/>
      <c r="EO640" s="81"/>
      <c r="EP640" s="81"/>
      <c r="EQ640" s="81"/>
      <c r="ER640" s="81"/>
      <c r="ES640" s="81"/>
      <c r="ET640" s="81"/>
      <c r="EU640" s="81"/>
      <c r="EV640" s="81"/>
      <c r="EW640" s="81"/>
      <c r="EX640" s="81"/>
      <c r="EY640" s="81"/>
      <c r="EZ640" s="81"/>
      <c r="FA640" s="81"/>
      <c r="FB640" s="81"/>
      <c r="FC640" s="81"/>
      <c r="FD640" s="81"/>
      <c r="FE640" s="81"/>
      <c r="FF640" s="81"/>
      <c r="FG640" s="81"/>
      <c r="FH640" s="81"/>
    </row>
    <row r="641" spans="19:164">
      <c r="S641" s="82"/>
      <c r="T641" s="83"/>
      <c r="U641" s="84"/>
      <c r="V641" s="83"/>
      <c r="W641" s="84"/>
      <c r="X641" s="83"/>
      <c r="Y641" s="84"/>
      <c r="Z641" s="85"/>
      <c r="AA641" s="85"/>
      <c r="AB641" s="85"/>
      <c r="AC641" s="8"/>
      <c r="AD641" s="18"/>
      <c r="AE641" s="18"/>
      <c r="AF641" s="18"/>
      <c r="AG641" s="18"/>
      <c r="AH641" s="18"/>
      <c r="AI641" s="18"/>
      <c r="AJ641" s="18"/>
      <c r="AK641" s="18"/>
      <c r="AL641" s="18"/>
      <c r="AM641" s="34"/>
      <c r="AN641" s="34"/>
      <c r="AO641" s="34"/>
      <c r="AP641" s="19"/>
      <c r="AQ641" s="19"/>
      <c r="AR641" s="19"/>
      <c r="AS641" s="48"/>
      <c r="BN641" s="49"/>
      <c r="BO641" s="49"/>
      <c r="BP641" s="49"/>
      <c r="BQ641" s="50"/>
      <c r="BR641" s="50"/>
      <c r="BS641" s="50"/>
      <c r="BT641" s="49"/>
      <c r="BU641" s="50"/>
      <c r="BV641" s="50"/>
      <c r="BW641" s="50"/>
      <c r="BX641" s="51"/>
      <c r="BY641" s="50"/>
      <c r="BZ641" s="50"/>
      <c r="CA641" s="50"/>
      <c r="CB641" s="50"/>
      <c r="CC641" s="50"/>
      <c r="CD641" s="50"/>
      <c r="CE641" s="50"/>
      <c r="CF641" s="50"/>
      <c r="CG641" s="50"/>
      <c r="CH641" s="51"/>
      <c r="CI641" s="51"/>
      <c r="CJ641" s="51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56"/>
      <c r="DD641" s="49"/>
      <c r="DE641" s="49"/>
      <c r="DF641" s="57"/>
      <c r="DG641" s="49"/>
      <c r="DH641" s="54"/>
      <c r="DI641" s="49"/>
      <c r="DJ641" s="58"/>
      <c r="DK641" s="49"/>
      <c r="DL641" s="56"/>
      <c r="DM641" s="49"/>
      <c r="DN641" s="49"/>
      <c r="DO641" s="49"/>
      <c r="DP641" s="56"/>
      <c r="DQ641" s="56"/>
      <c r="DR641" s="49"/>
      <c r="DS641" s="49"/>
      <c r="DT641" s="49"/>
      <c r="DU641" s="49"/>
      <c r="DV641" s="49"/>
      <c r="DW641" s="49"/>
      <c r="DX641" s="49"/>
      <c r="DY641" s="49"/>
      <c r="DZ641" s="49"/>
      <c r="EA641" s="49"/>
      <c r="EB641" s="81"/>
      <c r="EC641" s="81"/>
      <c r="ED641" s="81"/>
      <c r="EE641" s="81"/>
      <c r="EF641" s="81"/>
      <c r="EG641" s="81"/>
      <c r="EH641" s="81"/>
      <c r="EI641" s="81"/>
      <c r="EJ641" s="81"/>
      <c r="EK641" s="81"/>
      <c r="EL641" s="81"/>
      <c r="EM641" s="81"/>
      <c r="EN641" s="81"/>
      <c r="EO641" s="81"/>
      <c r="EP641" s="81"/>
      <c r="EQ641" s="81"/>
      <c r="ER641" s="81"/>
      <c r="ES641" s="81"/>
      <c r="ET641" s="81"/>
      <c r="EU641" s="81"/>
      <c r="EV641" s="81"/>
      <c r="EW641" s="81"/>
      <c r="EX641" s="81"/>
      <c r="EY641" s="81"/>
      <c r="EZ641" s="81"/>
      <c r="FA641" s="81"/>
      <c r="FB641" s="81"/>
      <c r="FC641" s="81"/>
      <c r="FD641" s="81"/>
      <c r="FE641" s="81"/>
      <c r="FF641" s="81"/>
      <c r="FG641" s="81"/>
      <c r="FH641" s="81"/>
    </row>
    <row r="642" spans="19:164">
      <c r="S642" s="82"/>
      <c r="T642" s="83"/>
      <c r="U642" s="84"/>
      <c r="V642" s="83"/>
      <c r="W642" s="84"/>
      <c r="X642" s="83"/>
      <c r="Y642" s="84"/>
      <c r="Z642" s="85"/>
      <c r="AA642" s="85"/>
      <c r="AB642" s="85"/>
      <c r="AC642" s="8"/>
      <c r="AD642" s="18"/>
      <c r="AE642" s="18"/>
      <c r="AF642" s="18"/>
      <c r="AG642" s="18"/>
      <c r="AH642" s="18"/>
      <c r="AI642" s="18"/>
      <c r="AJ642" s="18"/>
      <c r="AK642" s="18"/>
      <c r="AL642" s="18"/>
      <c r="AM642" s="34"/>
      <c r="AN642" s="34"/>
      <c r="AO642" s="34"/>
      <c r="AP642" s="19"/>
      <c r="AQ642" s="19"/>
      <c r="AR642" s="19"/>
      <c r="AS642" s="48"/>
      <c r="BN642" s="49"/>
      <c r="BO642" s="49"/>
      <c r="BP642" s="49"/>
      <c r="BQ642" s="50"/>
      <c r="BR642" s="50"/>
      <c r="BS642" s="50"/>
      <c r="BT642" s="49"/>
      <c r="BU642" s="50"/>
      <c r="BV642" s="50"/>
      <c r="BW642" s="50"/>
      <c r="BX642" s="51"/>
      <c r="BY642" s="50"/>
      <c r="BZ642" s="50"/>
      <c r="CA642" s="50"/>
      <c r="CB642" s="50"/>
      <c r="CC642" s="50"/>
      <c r="CD642" s="50"/>
      <c r="CE642" s="50"/>
      <c r="CF642" s="50"/>
      <c r="CG642" s="50"/>
      <c r="CH642" s="51"/>
      <c r="CI642" s="51"/>
      <c r="CJ642" s="51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56"/>
      <c r="DD642" s="49"/>
      <c r="DE642" s="49"/>
      <c r="DF642" s="57"/>
      <c r="DG642" s="49"/>
      <c r="DH642" s="54"/>
      <c r="DI642" s="49"/>
      <c r="DJ642" s="58"/>
      <c r="DK642" s="49"/>
      <c r="DL642" s="56"/>
      <c r="DM642" s="49"/>
      <c r="DN642" s="49"/>
      <c r="DO642" s="49"/>
      <c r="DP642" s="56"/>
      <c r="DQ642" s="56"/>
      <c r="DR642" s="49"/>
      <c r="DS642" s="49"/>
      <c r="DT642" s="49"/>
      <c r="DU642" s="49"/>
      <c r="DV642" s="49"/>
      <c r="DW642" s="49"/>
      <c r="DX642" s="49"/>
      <c r="DY642" s="49"/>
      <c r="DZ642" s="49"/>
      <c r="EA642" s="49"/>
      <c r="EB642" s="81"/>
      <c r="EC642" s="81"/>
      <c r="ED642" s="81"/>
      <c r="EE642" s="81"/>
      <c r="EF642" s="81"/>
      <c r="EG642" s="81"/>
      <c r="EH642" s="81"/>
      <c r="EI642" s="81"/>
      <c r="EJ642" s="81"/>
      <c r="EK642" s="81"/>
      <c r="EL642" s="81"/>
      <c r="EM642" s="81"/>
      <c r="EN642" s="81"/>
      <c r="EO642" s="81"/>
      <c r="EP642" s="81"/>
      <c r="EQ642" s="81"/>
      <c r="ER642" s="81"/>
      <c r="ES642" s="81"/>
      <c r="ET642" s="81"/>
      <c r="EU642" s="81"/>
      <c r="EV642" s="81"/>
      <c r="EW642" s="81"/>
      <c r="EX642" s="81"/>
      <c r="EY642" s="81"/>
      <c r="EZ642" s="81"/>
      <c r="FA642" s="81"/>
      <c r="FB642" s="81"/>
      <c r="FC642" s="81"/>
      <c r="FD642" s="81"/>
      <c r="FE642" s="81"/>
      <c r="FF642" s="81"/>
      <c r="FG642" s="81"/>
      <c r="FH642" s="81"/>
    </row>
    <row r="643" spans="19:164">
      <c r="S643" s="82"/>
      <c r="T643" s="83"/>
      <c r="U643" s="84"/>
      <c r="V643" s="83"/>
      <c r="W643" s="84"/>
      <c r="X643" s="83"/>
      <c r="Y643" s="84"/>
      <c r="Z643" s="85"/>
      <c r="AA643" s="85"/>
      <c r="AB643" s="85"/>
      <c r="AC643" s="8"/>
      <c r="AD643" s="18"/>
      <c r="AE643" s="18"/>
      <c r="AF643" s="18"/>
      <c r="AG643" s="18"/>
      <c r="AH643" s="18"/>
      <c r="AI643" s="18"/>
      <c r="AJ643" s="18"/>
      <c r="AK643" s="18"/>
      <c r="AL643" s="18"/>
      <c r="AM643" s="34"/>
      <c r="AN643" s="34"/>
      <c r="AO643" s="34"/>
      <c r="AP643" s="19"/>
      <c r="AQ643" s="19"/>
      <c r="AR643" s="19"/>
      <c r="AS643" s="48"/>
      <c r="BN643" s="49"/>
      <c r="BO643" s="49"/>
      <c r="BP643" s="49"/>
      <c r="BQ643" s="50"/>
      <c r="BR643" s="50"/>
      <c r="BS643" s="50"/>
      <c r="BT643" s="49"/>
      <c r="BU643" s="50"/>
      <c r="BV643" s="50"/>
      <c r="BW643" s="50"/>
      <c r="BX643" s="51"/>
      <c r="BY643" s="50"/>
      <c r="BZ643" s="50"/>
      <c r="CA643" s="50"/>
      <c r="CB643" s="50"/>
      <c r="CC643" s="50"/>
      <c r="CD643" s="50"/>
      <c r="CE643" s="50"/>
      <c r="CF643" s="50"/>
      <c r="CG643" s="50"/>
      <c r="CH643" s="51"/>
      <c r="CI643" s="51"/>
      <c r="CJ643" s="51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56"/>
      <c r="DD643" s="49"/>
      <c r="DE643" s="49"/>
      <c r="DF643" s="57"/>
      <c r="DG643" s="49"/>
      <c r="DH643" s="54"/>
      <c r="DI643" s="49"/>
      <c r="DJ643" s="58"/>
      <c r="DK643" s="49"/>
      <c r="DL643" s="56"/>
      <c r="DM643" s="49"/>
      <c r="DN643" s="49"/>
      <c r="DO643" s="49"/>
      <c r="DP643" s="56"/>
      <c r="DQ643" s="56"/>
      <c r="DR643" s="49"/>
      <c r="DS643" s="49"/>
      <c r="DT643" s="49"/>
      <c r="DU643" s="49"/>
      <c r="DV643" s="49"/>
      <c r="DW643" s="49"/>
      <c r="DX643" s="49"/>
      <c r="DY643" s="49"/>
      <c r="DZ643" s="49"/>
      <c r="EA643" s="49"/>
      <c r="EB643" s="81"/>
      <c r="EC643" s="81"/>
      <c r="ED643" s="81"/>
      <c r="EE643" s="81"/>
      <c r="EF643" s="81"/>
      <c r="EG643" s="81"/>
      <c r="EH643" s="81"/>
      <c r="EI643" s="81"/>
      <c r="EJ643" s="81"/>
      <c r="EK643" s="81"/>
      <c r="EL643" s="81"/>
      <c r="EM643" s="81"/>
      <c r="EN643" s="81"/>
      <c r="EO643" s="81"/>
      <c r="EP643" s="81"/>
      <c r="EQ643" s="81"/>
      <c r="ER643" s="81"/>
      <c r="ES643" s="81"/>
      <c r="ET643" s="81"/>
      <c r="EU643" s="81"/>
      <c r="EV643" s="81"/>
      <c r="EW643" s="81"/>
      <c r="EX643" s="81"/>
      <c r="EY643" s="81"/>
      <c r="EZ643" s="81"/>
      <c r="FA643" s="81"/>
      <c r="FB643" s="81"/>
      <c r="FC643" s="81"/>
      <c r="FD643" s="81"/>
      <c r="FE643" s="81"/>
      <c r="FF643" s="81"/>
      <c r="FG643" s="81"/>
      <c r="FH643" s="81"/>
    </row>
    <row r="644" spans="19:164">
      <c r="S644" s="82"/>
      <c r="T644" s="83"/>
      <c r="U644" s="84"/>
      <c r="V644" s="83"/>
      <c r="W644" s="84"/>
      <c r="X644" s="83"/>
      <c r="Y644" s="84"/>
      <c r="Z644" s="85"/>
      <c r="AA644" s="85"/>
      <c r="AB644" s="85"/>
      <c r="AC644" s="8"/>
      <c r="AD644" s="18"/>
      <c r="AE644" s="18"/>
      <c r="AF644" s="18"/>
      <c r="AG644" s="18"/>
      <c r="AH644" s="18"/>
      <c r="AI644" s="18"/>
      <c r="AJ644" s="18"/>
      <c r="AK644" s="18"/>
      <c r="AL644" s="18"/>
      <c r="AM644" s="34"/>
      <c r="AN644" s="34"/>
      <c r="AO644" s="34"/>
      <c r="AP644" s="19"/>
      <c r="AQ644" s="19"/>
      <c r="AR644" s="19"/>
      <c r="AS644" s="48"/>
      <c r="BN644" s="49"/>
      <c r="BO644" s="49"/>
      <c r="BP644" s="49"/>
      <c r="BQ644" s="50"/>
      <c r="BR644" s="50"/>
      <c r="BS644" s="50"/>
      <c r="BT644" s="49"/>
      <c r="BU644" s="50"/>
      <c r="BV644" s="50"/>
      <c r="BW644" s="50"/>
      <c r="BX644" s="51"/>
      <c r="BY644" s="50"/>
      <c r="BZ644" s="50"/>
      <c r="CA644" s="50"/>
      <c r="CB644" s="50"/>
      <c r="CC644" s="50"/>
      <c r="CD644" s="50"/>
      <c r="CE644" s="50"/>
      <c r="CF644" s="50"/>
      <c r="CG644" s="50"/>
      <c r="CH644" s="51"/>
      <c r="CI644" s="51"/>
      <c r="CJ644" s="51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56"/>
      <c r="DD644" s="49"/>
      <c r="DE644" s="49"/>
      <c r="DF644" s="57"/>
      <c r="DG644" s="49"/>
      <c r="DH644" s="54"/>
      <c r="DI644" s="49"/>
      <c r="DJ644" s="58"/>
      <c r="DK644" s="49"/>
      <c r="DL644" s="56"/>
      <c r="DM644" s="49"/>
      <c r="DN644" s="49"/>
      <c r="DO644" s="49"/>
      <c r="DP644" s="56"/>
      <c r="DQ644" s="56"/>
      <c r="DR644" s="49"/>
      <c r="DS644" s="49"/>
      <c r="DT644" s="49"/>
      <c r="DU644" s="49"/>
      <c r="DV644" s="49"/>
      <c r="DW644" s="49"/>
      <c r="DX644" s="49"/>
      <c r="DY644" s="49"/>
      <c r="DZ644" s="49"/>
      <c r="EA644" s="49"/>
      <c r="EB644" s="81"/>
      <c r="EC644" s="81"/>
      <c r="ED644" s="81"/>
      <c r="EE644" s="81"/>
      <c r="EF644" s="81"/>
      <c r="EG644" s="81"/>
      <c r="EH644" s="81"/>
      <c r="EI644" s="81"/>
      <c r="EJ644" s="81"/>
      <c r="EK644" s="81"/>
      <c r="EL644" s="81"/>
      <c r="EM644" s="81"/>
      <c r="EN644" s="81"/>
      <c r="EO644" s="81"/>
      <c r="EP644" s="81"/>
      <c r="EQ644" s="81"/>
      <c r="ER644" s="81"/>
      <c r="ES644" s="81"/>
      <c r="ET644" s="81"/>
      <c r="EU644" s="81"/>
      <c r="EV644" s="81"/>
      <c r="EW644" s="81"/>
      <c r="EX644" s="81"/>
      <c r="EY644" s="81"/>
      <c r="EZ644" s="81"/>
      <c r="FA644" s="81"/>
      <c r="FB644" s="81"/>
      <c r="FC644" s="81"/>
      <c r="FD644" s="81"/>
      <c r="FE644" s="81"/>
      <c r="FF644" s="81"/>
      <c r="FG644" s="81"/>
      <c r="FH644" s="81"/>
    </row>
    <row r="645" spans="19:164">
      <c r="S645" s="82"/>
      <c r="T645" s="83"/>
      <c r="U645" s="84"/>
      <c r="V645" s="83"/>
      <c r="W645" s="84"/>
      <c r="X645" s="83"/>
      <c r="Y645" s="84"/>
      <c r="Z645" s="85"/>
      <c r="AA645" s="85"/>
      <c r="AB645" s="85"/>
      <c r="AC645" s="8"/>
      <c r="AD645" s="18"/>
      <c r="AE645" s="18"/>
      <c r="AF645" s="18"/>
      <c r="AG645" s="18"/>
      <c r="AH645" s="18"/>
      <c r="AI645" s="18"/>
      <c r="AJ645" s="18"/>
      <c r="AK645" s="18"/>
      <c r="AL645" s="18"/>
      <c r="AM645" s="34"/>
      <c r="AN645" s="34"/>
      <c r="AO645" s="34"/>
      <c r="AP645" s="19"/>
      <c r="AQ645" s="19"/>
      <c r="AR645" s="19"/>
      <c r="AS645" s="48"/>
      <c r="BN645" s="49"/>
      <c r="BO645" s="49"/>
      <c r="BP645" s="49"/>
      <c r="BQ645" s="50"/>
      <c r="BR645" s="50"/>
      <c r="BS645" s="50"/>
      <c r="BT645" s="49"/>
      <c r="BU645" s="50"/>
      <c r="BV645" s="50"/>
      <c r="BW645" s="50"/>
      <c r="BX645" s="51"/>
      <c r="BY645" s="50"/>
      <c r="BZ645" s="50"/>
      <c r="CA645" s="50"/>
      <c r="CB645" s="50"/>
      <c r="CC645" s="50"/>
      <c r="CD645" s="50"/>
      <c r="CE645" s="50"/>
      <c r="CF645" s="50"/>
      <c r="CG645" s="50"/>
      <c r="CH645" s="51"/>
      <c r="CI645" s="51"/>
      <c r="CJ645" s="51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56"/>
      <c r="DD645" s="49"/>
      <c r="DE645" s="49"/>
      <c r="DF645" s="57"/>
      <c r="DG645" s="49"/>
      <c r="DH645" s="54"/>
      <c r="DI645" s="49"/>
      <c r="DJ645" s="58"/>
      <c r="DK645" s="49"/>
      <c r="DL645" s="56"/>
      <c r="DM645" s="49"/>
      <c r="DN645" s="49"/>
      <c r="DO645" s="49"/>
      <c r="DP645" s="56"/>
      <c r="DQ645" s="56"/>
      <c r="DR645" s="49"/>
      <c r="DS645" s="49"/>
      <c r="DT645" s="49"/>
      <c r="DU645" s="49"/>
      <c r="DV645" s="49"/>
      <c r="DW645" s="49"/>
      <c r="DX645" s="49"/>
      <c r="DY645" s="49"/>
      <c r="DZ645" s="49"/>
      <c r="EA645" s="49"/>
      <c r="EB645" s="81"/>
      <c r="EC645" s="81"/>
      <c r="ED645" s="81"/>
      <c r="EE645" s="81"/>
      <c r="EF645" s="81"/>
      <c r="EG645" s="81"/>
      <c r="EH645" s="81"/>
      <c r="EI645" s="81"/>
      <c r="EJ645" s="81"/>
      <c r="EK645" s="81"/>
      <c r="EL645" s="81"/>
      <c r="EM645" s="81"/>
      <c r="EN645" s="81"/>
      <c r="EO645" s="81"/>
      <c r="EP645" s="81"/>
      <c r="EQ645" s="81"/>
      <c r="ER645" s="81"/>
      <c r="ES645" s="81"/>
      <c r="ET645" s="81"/>
      <c r="EU645" s="81"/>
      <c r="EV645" s="81"/>
      <c r="EW645" s="81"/>
      <c r="EX645" s="81"/>
      <c r="EY645" s="81"/>
      <c r="EZ645" s="81"/>
      <c r="FA645" s="81"/>
      <c r="FB645" s="81"/>
      <c r="FC645" s="81"/>
      <c r="FD645" s="81"/>
      <c r="FE645" s="81"/>
      <c r="FF645" s="81"/>
      <c r="FG645" s="81"/>
      <c r="FH645" s="81"/>
    </row>
    <row r="646" spans="19:164">
      <c r="S646" s="82"/>
      <c r="T646" s="83"/>
      <c r="U646" s="84"/>
      <c r="V646" s="83"/>
      <c r="W646" s="84"/>
      <c r="X646" s="83"/>
      <c r="Y646" s="84"/>
      <c r="Z646" s="85"/>
      <c r="AA646" s="85"/>
      <c r="AB646" s="85"/>
      <c r="AC646" s="8"/>
      <c r="AD646" s="18"/>
      <c r="AE646" s="18"/>
      <c r="AF646" s="18"/>
      <c r="AG646" s="18"/>
      <c r="AH646" s="18"/>
      <c r="AI646" s="18"/>
      <c r="AJ646" s="18"/>
      <c r="AK646" s="18"/>
      <c r="AL646" s="18"/>
      <c r="AM646" s="34"/>
      <c r="AN646" s="34"/>
      <c r="AO646" s="34"/>
      <c r="AP646" s="19"/>
      <c r="AQ646" s="19"/>
      <c r="AR646" s="19"/>
      <c r="AS646" s="48"/>
      <c r="BN646" s="49"/>
      <c r="BO646" s="49"/>
      <c r="BP646" s="49"/>
      <c r="BQ646" s="50"/>
      <c r="BR646" s="50"/>
      <c r="BS646" s="50"/>
      <c r="BT646" s="49"/>
      <c r="BU646" s="50"/>
      <c r="BV646" s="50"/>
      <c r="BW646" s="50"/>
      <c r="BX646" s="51"/>
      <c r="BY646" s="50"/>
      <c r="BZ646" s="50"/>
      <c r="CA646" s="50"/>
      <c r="CB646" s="50"/>
      <c r="CC646" s="50"/>
      <c r="CD646" s="50"/>
      <c r="CE646" s="50"/>
      <c r="CF646" s="50"/>
      <c r="CG646" s="50"/>
      <c r="CH646" s="51"/>
      <c r="CI646" s="51"/>
      <c r="CJ646" s="51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56"/>
      <c r="DD646" s="49"/>
      <c r="DE646" s="49"/>
      <c r="DF646" s="57"/>
      <c r="DG646" s="49"/>
      <c r="DH646" s="54"/>
      <c r="DI646" s="49"/>
      <c r="DJ646" s="58"/>
      <c r="DK646" s="49"/>
      <c r="DL646" s="56"/>
      <c r="DM646" s="49"/>
      <c r="DN646" s="49"/>
      <c r="DO646" s="49"/>
      <c r="DP646" s="56"/>
      <c r="DQ646" s="56"/>
      <c r="DR646" s="49"/>
      <c r="DS646" s="49"/>
      <c r="DT646" s="49"/>
      <c r="DU646" s="49"/>
      <c r="DV646" s="49"/>
      <c r="DW646" s="49"/>
      <c r="DX646" s="49"/>
      <c r="DY646" s="49"/>
      <c r="DZ646" s="49"/>
      <c r="EA646" s="49"/>
      <c r="EB646" s="81"/>
      <c r="EC646" s="81"/>
      <c r="ED646" s="81"/>
      <c r="EE646" s="81"/>
      <c r="EF646" s="81"/>
      <c r="EG646" s="81"/>
      <c r="EH646" s="81"/>
      <c r="EI646" s="81"/>
      <c r="EJ646" s="81"/>
      <c r="EK646" s="81"/>
      <c r="EL646" s="81"/>
      <c r="EM646" s="81"/>
      <c r="EN646" s="81"/>
      <c r="EO646" s="81"/>
      <c r="EP646" s="81"/>
      <c r="EQ646" s="81"/>
      <c r="ER646" s="81"/>
      <c r="ES646" s="81"/>
      <c r="ET646" s="81"/>
      <c r="EU646" s="81"/>
      <c r="EV646" s="81"/>
      <c r="EW646" s="81"/>
      <c r="EX646" s="81"/>
      <c r="EY646" s="81"/>
      <c r="EZ646" s="81"/>
      <c r="FA646" s="81"/>
      <c r="FB646" s="81"/>
      <c r="FC646" s="81"/>
      <c r="FD646" s="81"/>
      <c r="FE646" s="81"/>
      <c r="FF646" s="81"/>
      <c r="FG646" s="81"/>
      <c r="FH646" s="81"/>
    </row>
    <row r="647" spans="19:164">
      <c r="S647" s="82"/>
      <c r="T647" s="83"/>
      <c r="U647" s="84"/>
      <c r="V647" s="83"/>
      <c r="W647" s="84"/>
      <c r="X647" s="83"/>
      <c r="Y647" s="84"/>
      <c r="Z647" s="85"/>
      <c r="AA647" s="85"/>
      <c r="AB647" s="85"/>
      <c r="AC647" s="8"/>
      <c r="AD647" s="18"/>
      <c r="AE647" s="18"/>
      <c r="AF647" s="18"/>
      <c r="AG647" s="18"/>
      <c r="AH647" s="18"/>
      <c r="AI647" s="18"/>
      <c r="AJ647" s="18"/>
      <c r="AK647" s="18"/>
      <c r="AL647" s="18"/>
      <c r="AM647" s="34"/>
      <c r="AN647" s="34"/>
      <c r="AO647" s="34"/>
      <c r="AP647" s="19"/>
      <c r="AQ647" s="19"/>
      <c r="AR647" s="19"/>
      <c r="AS647" s="48"/>
      <c r="BN647" s="49"/>
      <c r="BO647" s="49"/>
      <c r="BP647" s="49"/>
      <c r="BQ647" s="50"/>
      <c r="BR647" s="50"/>
      <c r="BS647" s="50"/>
      <c r="BT647" s="49"/>
      <c r="BU647" s="50"/>
      <c r="BV647" s="50"/>
      <c r="BW647" s="50"/>
      <c r="BX647" s="51"/>
      <c r="BY647" s="50"/>
      <c r="BZ647" s="50"/>
      <c r="CA647" s="50"/>
      <c r="CB647" s="50"/>
      <c r="CC647" s="50"/>
      <c r="CD647" s="50"/>
      <c r="CE647" s="50"/>
      <c r="CF647" s="50"/>
      <c r="CG647" s="50"/>
      <c r="CH647" s="51"/>
      <c r="CI647" s="51"/>
      <c r="CJ647" s="51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56"/>
      <c r="DD647" s="49"/>
      <c r="DE647" s="49"/>
      <c r="DF647" s="57"/>
      <c r="DG647" s="49"/>
      <c r="DH647" s="54"/>
      <c r="DI647" s="49"/>
      <c r="DJ647" s="58"/>
      <c r="DK647" s="49"/>
      <c r="DL647" s="56"/>
      <c r="DM647" s="49"/>
      <c r="DN647" s="49"/>
      <c r="DO647" s="49"/>
      <c r="DP647" s="56"/>
      <c r="DQ647" s="56"/>
      <c r="DR647" s="49"/>
      <c r="DS647" s="49"/>
      <c r="DT647" s="49"/>
      <c r="DU647" s="49"/>
      <c r="DV647" s="49"/>
      <c r="DW647" s="49"/>
      <c r="DX647" s="49"/>
      <c r="DY647" s="49"/>
      <c r="DZ647" s="49"/>
      <c r="EA647" s="49"/>
      <c r="EB647" s="81"/>
      <c r="EC647" s="81"/>
      <c r="ED647" s="81"/>
      <c r="EE647" s="81"/>
      <c r="EF647" s="81"/>
      <c r="EG647" s="81"/>
      <c r="EH647" s="81"/>
      <c r="EI647" s="81"/>
      <c r="EJ647" s="81"/>
      <c r="EK647" s="81"/>
      <c r="EL647" s="81"/>
      <c r="EM647" s="81"/>
      <c r="EN647" s="81"/>
      <c r="EO647" s="81"/>
      <c r="EP647" s="81"/>
      <c r="EQ647" s="81"/>
      <c r="ER647" s="81"/>
      <c r="ES647" s="81"/>
      <c r="ET647" s="81"/>
      <c r="EU647" s="81"/>
      <c r="EV647" s="81"/>
      <c r="EW647" s="81"/>
      <c r="EX647" s="81"/>
      <c r="EY647" s="81"/>
      <c r="EZ647" s="81"/>
      <c r="FA647" s="81"/>
      <c r="FB647" s="81"/>
      <c r="FC647" s="81"/>
      <c r="FD647" s="81"/>
      <c r="FE647" s="81"/>
      <c r="FF647" s="81"/>
      <c r="FG647" s="81"/>
      <c r="FH647" s="81"/>
    </row>
    <row r="648" spans="19:164">
      <c r="S648" s="82"/>
      <c r="T648" s="83"/>
      <c r="U648" s="84"/>
      <c r="V648" s="83"/>
      <c r="W648" s="84"/>
      <c r="X648" s="83"/>
      <c r="Y648" s="84"/>
      <c r="Z648" s="85"/>
      <c r="AA648" s="85"/>
      <c r="AB648" s="85"/>
      <c r="AC648" s="8"/>
      <c r="AD648" s="18"/>
      <c r="AE648" s="18"/>
      <c r="AF648" s="18"/>
      <c r="AG648" s="18"/>
      <c r="AH648" s="18"/>
      <c r="AI648" s="18"/>
      <c r="AJ648" s="18"/>
      <c r="AK648" s="18"/>
      <c r="AL648" s="18"/>
      <c r="AM648" s="34"/>
      <c r="AN648" s="34"/>
      <c r="AO648" s="34"/>
      <c r="AP648" s="19"/>
      <c r="AQ648" s="19"/>
      <c r="AR648" s="19"/>
      <c r="AS648" s="48"/>
      <c r="BN648" s="49"/>
      <c r="BO648" s="49"/>
      <c r="BP648" s="49"/>
      <c r="BQ648" s="50"/>
      <c r="BR648" s="50"/>
      <c r="BS648" s="50"/>
      <c r="BT648" s="49"/>
      <c r="BU648" s="50"/>
      <c r="BV648" s="50"/>
      <c r="BW648" s="50"/>
      <c r="BX648" s="51"/>
      <c r="BY648" s="50"/>
      <c r="BZ648" s="50"/>
      <c r="CA648" s="50"/>
      <c r="CB648" s="50"/>
      <c r="CC648" s="50"/>
      <c r="CD648" s="50"/>
      <c r="CE648" s="50"/>
      <c r="CF648" s="50"/>
      <c r="CG648" s="50"/>
      <c r="CH648" s="51"/>
      <c r="CI648" s="51"/>
      <c r="CJ648" s="51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56"/>
      <c r="DD648" s="49"/>
      <c r="DE648" s="49"/>
      <c r="DF648" s="57"/>
      <c r="DG648" s="49"/>
      <c r="DH648" s="54"/>
      <c r="DI648" s="49"/>
      <c r="DJ648" s="58"/>
      <c r="DK648" s="49"/>
      <c r="DL648" s="56"/>
      <c r="DM648" s="49"/>
      <c r="DN648" s="49"/>
      <c r="DO648" s="49"/>
      <c r="DP648" s="56"/>
      <c r="DQ648" s="56"/>
      <c r="DR648" s="49"/>
      <c r="DS648" s="49"/>
      <c r="DT648" s="49"/>
      <c r="DU648" s="49"/>
      <c r="DV648" s="49"/>
      <c r="DW648" s="49"/>
      <c r="DX648" s="49"/>
      <c r="DY648" s="49"/>
      <c r="DZ648" s="49"/>
      <c r="EA648" s="49"/>
      <c r="EB648" s="81"/>
      <c r="EC648" s="81"/>
      <c r="ED648" s="81"/>
      <c r="EE648" s="81"/>
      <c r="EF648" s="81"/>
      <c r="EG648" s="81"/>
      <c r="EH648" s="81"/>
      <c r="EI648" s="81"/>
      <c r="EJ648" s="81"/>
      <c r="EK648" s="81"/>
      <c r="EL648" s="81"/>
      <c r="EM648" s="81"/>
      <c r="EN648" s="81"/>
      <c r="EO648" s="81"/>
      <c r="EP648" s="81"/>
      <c r="EQ648" s="81"/>
      <c r="ER648" s="81"/>
      <c r="ES648" s="81"/>
      <c r="ET648" s="81"/>
      <c r="EU648" s="81"/>
      <c r="EV648" s="81"/>
      <c r="EW648" s="81"/>
      <c r="EX648" s="81"/>
      <c r="EY648" s="81"/>
      <c r="EZ648" s="81"/>
      <c r="FA648" s="81"/>
      <c r="FB648" s="81"/>
      <c r="FC648" s="81"/>
      <c r="FD648" s="81"/>
      <c r="FE648" s="81"/>
      <c r="FF648" s="81"/>
      <c r="FG648" s="81"/>
      <c r="FH648" s="81"/>
    </row>
    <row r="649" spans="19:164">
      <c r="S649" s="82"/>
      <c r="T649" s="83"/>
      <c r="U649" s="84"/>
      <c r="V649" s="83"/>
      <c r="W649" s="84"/>
      <c r="X649" s="83"/>
      <c r="Y649" s="84"/>
      <c r="Z649" s="85"/>
      <c r="AA649" s="85"/>
      <c r="AB649" s="85"/>
      <c r="AC649" s="8"/>
      <c r="AD649" s="18"/>
      <c r="AE649" s="18"/>
      <c r="AF649" s="18"/>
      <c r="AG649" s="18"/>
      <c r="AH649" s="18"/>
      <c r="AI649" s="18"/>
      <c r="AJ649" s="18"/>
      <c r="AK649" s="18"/>
      <c r="AL649" s="18"/>
      <c r="AM649" s="34"/>
      <c r="AN649" s="34"/>
      <c r="AO649" s="34"/>
      <c r="AP649" s="19"/>
      <c r="AQ649" s="19"/>
      <c r="AR649" s="19"/>
      <c r="AS649" s="48"/>
      <c r="BN649" s="49"/>
      <c r="BO649" s="49"/>
      <c r="BP649" s="49"/>
      <c r="BQ649" s="50"/>
      <c r="BR649" s="50"/>
      <c r="BS649" s="50"/>
      <c r="BT649" s="49"/>
      <c r="BU649" s="50"/>
      <c r="BV649" s="50"/>
      <c r="BW649" s="50"/>
      <c r="BX649" s="51"/>
      <c r="BY649" s="50"/>
      <c r="BZ649" s="50"/>
      <c r="CA649" s="50"/>
      <c r="CB649" s="50"/>
      <c r="CC649" s="50"/>
      <c r="CD649" s="50"/>
      <c r="CE649" s="50"/>
      <c r="CF649" s="50"/>
      <c r="CG649" s="50"/>
      <c r="CH649" s="51"/>
      <c r="CI649" s="51"/>
      <c r="CJ649" s="51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56"/>
      <c r="DD649" s="49"/>
      <c r="DE649" s="49"/>
      <c r="DF649" s="57"/>
      <c r="DG649" s="49"/>
      <c r="DH649" s="54"/>
      <c r="DI649" s="49"/>
      <c r="DJ649" s="58"/>
      <c r="DK649" s="49"/>
      <c r="DL649" s="56"/>
      <c r="DM649" s="49"/>
      <c r="DN649" s="49"/>
      <c r="DO649" s="49"/>
      <c r="DP649" s="56"/>
      <c r="DQ649" s="56"/>
      <c r="DR649" s="49"/>
      <c r="DS649" s="49"/>
      <c r="DT649" s="49"/>
      <c r="DU649" s="49"/>
      <c r="DV649" s="49"/>
      <c r="DW649" s="49"/>
      <c r="DX649" s="49"/>
      <c r="DY649" s="49"/>
      <c r="DZ649" s="49"/>
      <c r="EA649" s="49"/>
      <c r="EB649" s="81"/>
      <c r="EC649" s="81"/>
      <c r="ED649" s="81"/>
      <c r="EE649" s="81"/>
      <c r="EF649" s="81"/>
      <c r="EG649" s="81"/>
      <c r="EH649" s="81"/>
      <c r="EI649" s="81"/>
      <c r="EJ649" s="81"/>
      <c r="EK649" s="81"/>
      <c r="EL649" s="81"/>
      <c r="EM649" s="81"/>
      <c r="EN649" s="81"/>
      <c r="EO649" s="81"/>
      <c r="EP649" s="81"/>
      <c r="EQ649" s="81"/>
      <c r="ER649" s="81"/>
      <c r="ES649" s="81"/>
      <c r="ET649" s="81"/>
      <c r="EU649" s="81"/>
      <c r="EV649" s="81"/>
      <c r="EW649" s="81"/>
      <c r="EX649" s="81"/>
      <c r="EY649" s="81"/>
      <c r="EZ649" s="81"/>
      <c r="FA649" s="81"/>
      <c r="FB649" s="81"/>
      <c r="FC649" s="81"/>
      <c r="FD649" s="81"/>
      <c r="FE649" s="81"/>
      <c r="FF649" s="81"/>
      <c r="FG649" s="81"/>
      <c r="FH649" s="81"/>
    </row>
    <row r="650" spans="19:164">
      <c r="S650" s="82"/>
      <c r="T650" s="83"/>
      <c r="U650" s="84"/>
      <c r="V650" s="83"/>
      <c r="W650" s="84"/>
      <c r="X650" s="83"/>
      <c r="Y650" s="84"/>
      <c r="Z650" s="85"/>
      <c r="AA650" s="85"/>
      <c r="AB650" s="85"/>
      <c r="AC650" s="8"/>
      <c r="AD650" s="18"/>
      <c r="AE650" s="18"/>
      <c r="AF650" s="18"/>
      <c r="AG650" s="18"/>
      <c r="AH650" s="18"/>
      <c r="AI650" s="18"/>
      <c r="AJ650" s="18"/>
      <c r="AK650" s="18"/>
      <c r="AL650" s="18"/>
      <c r="AM650" s="34"/>
      <c r="AN650" s="34"/>
      <c r="AO650" s="34"/>
      <c r="AP650" s="19"/>
      <c r="AQ650" s="19"/>
      <c r="AR650" s="19"/>
      <c r="AS650" s="48"/>
      <c r="BN650" s="49"/>
      <c r="BO650" s="49"/>
      <c r="BP650" s="49"/>
      <c r="BQ650" s="50"/>
      <c r="BR650" s="50"/>
      <c r="BS650" s="50"/>
      <c r="BT650" s="49"/>
      <c r="BU650" s="50"/>
      <c r="BV650" s="50"/>
      <c r="BW650" s="50"/>
      <c r="BX650" s="51"/>
      <c r="BY650" s="50"/>
      <c r="BZ650" s="50"/>
      <c r="CA650" s="50"/>
      <c r="CB650" s="50"/>
      <c r="CC650" s="50"/>
      <c r="CD650" s="50"/>
      <c r="CE650" s="50"/>
      <c r="CF650" s="50"/>
      <c r="CG650" s="50"/>
      <c r="CH650" s="51"/>
      <c r="CI650" s="51"/>
      <c r="CJ650" s="51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56"/>
      <c r="DD650" s="49"/>
      <c r="DE650" s="49"/>
      <c r="DF650" s="57"/>
      <c r="DG650" s="49"/>
      <c r="DH650" s="54"/>
      <c r="DI650" s="49"/>
      <c r="DJ650" s="58"/>
      <c r="DK650" s="49"/>
      <c r="DL650" s="56"/>
      <c r="DM650" s="49"/>
      <c r="DN650" s="49"/>
      <c r="DO650" s="49"/>
      <c r="DP650" s="56"/>
      <c r="DQ650" s="56"/>
      <c r="DR650" s="49"/>
      <c r="DS650" s="49"/>
      <c r="DT650" s="49"/>
      <c r="DU650" s="49"/>
      <c r="DV650" s="49"/>
      <c r="DW650" s="49"/>
      <c r="DX650" s="49"/>
      <c r="DY650" s="49"/>
      <c r="DZ650" s="49"/>
      <c r="EA650" s="49"/>
      <c r="EB650" s="81"/>
      <c r="EC650" s="81"/>
      <c r="ED650" s="81"/>
      <c r="EE650" s="81"/>
      <c r="EF650" s="81"/>
      <c r="EG650" s="81"/>
      <c r="EH650" s="81"/>
      <c r="EI650" s="81"/>
      <c r="EJ650" s="81"/>
      <c r="EK650" s="81"/>
      <c r="EL650" s="81"/>
      <c r="EM650" s="81"/>
      <c r="EN650" s="81"/>
      <c r="EO650" s="81"/>
      <c r="EP650" s="81"/>
      <c r="EQ650" s="81"/>
      <c r="ER650" s="81"/>
      <c r="ES650" s="81"/>
      <c r="ET650" s="81"/>
      <c r="EU650" s="81"/>
      <c r="EV650" s="81"/>
      <c r="EW650" s="81"/>
      <c r="EX650" s="81"/>
      <c r="EY650" s="81"/>
      <c r="EZ650" s="81"/>
      <c r="FA650" s="81"/>
      <c r="FB650" s="81"/>
      <c r="FC650" s="81"/>
      <c r="FD650" s="81"/>
      <c r="FE650" s="81"/>
      <c r="FF650" s="81"/>
      <c r="FG650" s="81"/>
      <c r="FH650" s="81"/>
    </row>
    <row r="651" spans="19:164">
      <c r="S651" s="82"/>
      <c r="T651" s="83"/>
      <c r="U651" s="84"/>
      <c r="V651" s="83"/>
      <c r="W651" s="84"/>
      <c r="X651" s="83"/>
      <c r="Y651" s="84"/>
      <c r="Z651" s="85"/>
      <c r="AA651" s="85"/>
      <c r="AB651" s="85"/>
      <c r="AC651" s="8"/>
      <c r="AD651" s="18"/>
      <c r="AE651" s="18"/>
      <c r="AF651" s="18"/>
      <c r="AG651" s="18"/>
      <c r="AH651" s="18"/>
      <c r="AI651" s="18"/>
      <c r="AJ651" s="18"/>
      <c r="AK651" s="18"/>
      <c r="AL651" s="18"/>
      <c r="AM651" s="34"/>
      <c r="AN651" s="34"/>
      <c r="AO651" s="34"/>
      <c r="AP651" s="19"/>
      <c r="AQ651" s="19"/>
      <c r="AR651" s="19"/>
      <c r="AS651" s="48"/>
      <c r="BN651" s="49"/>
      <c r="BO651" s="49"/>
      <c r="BP651" s="49"/>
      <c r="BQ651" s="50"/>
      <c r="BR651" s="50"/>
      <c r="BS651" s="50"/>
      <c r="BT651" s="49"/>
      <c r="BU651" s="50"/>
      <c r="BV651" s="50"/>
      <c r="BW651" s="50"/>
      <c r="BX651" s="51"/>
      <c r="BY651" s="50"/>
      <c r="BZ651" s="50"/>
      <c r="CA651" s="50"/>
      <c r="CB651" s="50"/>
      <c r="CC651" s="50"/>
      <c r="CD651" s="50"/>
      <c r="CE651" s="50"/>
      <c r="CF651" s="50"/>
      <c r="CG651" s="50"/>
      <c r="CH651" s="51"/>
      <c r="CI651" s="51"/>
      <c r="CJ651" s="51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56"/>
      <c r="DD651" s="49"/>
      <c r="DE651" s="49"/>
      <c r="DF651" s="57"/>
      <c r="DG651" s="49"/>
      <c r="DH651" s="54"/>
      <c r="DI651" s="49"/>
      <c r="DJ651" s="58"/>
      <c r="DK651" s="49"/>
      <c r="DL651" s="56"/>
      <c r="DM651" s="49"/>
      <c r="DN651" s="49"/>
      <c r="DO651" s="49"/>
      <c r="DP651" s="56"/>
      <c r="DQ651" s="56"/>
      <c r="DR651" s="49"/>
      <c r="DS651" s="49"/>
      <c r="DT651" s="49"/>
      <c r="DU651" s="49"/>
      <c r="DV651" s="49"/>
      <c r="DW651" s="49"/>
      <c r="DX651" s="49"/>
      <c r="DY651" s="49"/>
      <c r="DZ651" s="49"/>
      <c r="EA651" s="49"/>
      <c r="EB651" s="81"/>
      <c r="EC651" s="81"/>
      <c r="ED651" s="81"/>
      <c r="EE651" s="81"/>
      <c r="EF651" s="81"/>
      <c r="EG651" s="81"/>
      <c r="EH651" s="81"/>
      <c r="EI651" s="81"/>
      <c r="EJ651" s="81"/>
      <c r="EK651" s="81"/>
      <c r="EL651" s="81"/>
      <c r="EM651" s="81"/>
      <c r="EN651" s="81"/>
      <c r="EO651" s="81"/>
      <c r="EP651" s="81"/>
      <c r="EQ651" s="81"/>
      <c r="ER651" s="81"/>
      <c r="ES651" s="81"/>
      <c r="ET651" s="81"/>
      <c r="EU651" s="81"/>
      <c r="EV651" s="81"/>
      <c r="EW651" s="81"/>
      <c r="EX651" s="81"/>
      <c r="EY651" s="81"/>
      <c r="EZ651" s="81"/>
      <c r="FA651" s="81"/>
      <c r="FB651" s="81"/>
      <c r="FC651" s="81"/>
      <c r="FD651" s="81"/>
      <c r="FE651" s="81"/>
      <c r="FF651" s="81"/>
      <c r="FG651" s="81"/>
      <c r="FH651" s="81"/>
    </row>
    <row r="652" spans="19:164">
      <c r="S652" s="82"/>
      <c r="T652" s="83"/>
      <c r="U652" s="84"/>
      <c r="V652" s="83"/>
      <c r="W652" s="84"/>
      <c r="X652" s="83"/>
      <c r="Y652" s="84"/>
      <c r="Z652" s="85"/>
      <c r="AA652" s="85"/>
      <c r="AB652" s="85"/>
      <c r="AC652" s="8"/>
      <c r="AD652" s="18"/>
      <c r="AE652" s="18"/>
      <c r="AF652" s="18"/>
      <c r="AG652" s="18"/>
      <c r="AH652" s="18"/>
      <c r="AI652" s="18"/>
      <c r="AJ652" s="18"/>
      <c r="AK652" s="18"/>
      <c r="AL652" s="18"/>
      <c r="AM652" s="34"/>
      <c r="AN652" s="34"/>
      <c r="AO652" s="34"/>
      <c r="AP652" s="19"/>
      <c r="AQ652" s="19"/>
      <c r="AR652" s="19"/>
      <c r="AS652" s="48"/>
      <c r="BN652" s="49"/>
      <c r="BO652" s="49"/>
      <c r="BP652" s="49"/>
      <c r="BQ652" s="50"/>
      <c r="BR652" s="50"/>
      <c r="BS652" s="50"/>
      <c r="BT652" s="49"/>
      <c r="BU652" s="50"/>
      <c r="BV652" s="50"/>
      <c r="BW652" s="50"/>
      <c r="BX652" s="51"/>
      <c r="BY652" s="50"/>
      <c r="BZ652" s="50"/>
      <c r="CA652" s="50"/>
      <c r="CB652" s="50"/>
      <c r="CC652" s="50"/>
      <c r="CD652" s="50"/>
      <c r="CE652" s="50"/>
      <c r="CF652" s="50"/>
      <c r="CG652" s="50"/>
      <c r="CH652" s="51"/>
      <c r="CI652" s="51"/>
      <c r="CJ652" s="51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56"/>
      <c r="DD652" s="49"/>
      <c r="DE652" s="49"/>
      <c r="DF652" s="57"/>
      <c r="DG652" s="49"/>
      <c r="DH652" s="54"/>
      <c r="DI652" s="49"/>
      <c r="DJ652" s="58"/>
      <c r="DK652" s="49"/>
      <c r="DL652" s="56"/>
      <c r="DM652" s="49"/>
      <c r="DN652" s="49"/>
      <c r="DO652" s="49"/>
      <c r="DP652" s="56"/>
      <c r="DQ652" s="56"/>
      <c r="DR652" s="49"/>
      <c r="DS652" s="49"/>
      <c r="DT652" s="49"/>
      <c r="DU652" s="49"/>
      <c r="DV652" s="49"/>
      <c r="DW652" s="49"/>
      <c r="DX652" s="49"/>
      <c r="DY652" s="49"/>
      <c r="DZ652" s="49"/>
      <c r="EA652" s="49"/>
      <c r="EB652" s="81"/>
      <c r="EC652" s="81"/>
      <c r="ED652" s="81"/>
      <c r="EE652" s="81"/>
      <c r="EF652" s="81"/>
      <c r="EG652" s="81"/>
      <c r="EH652" s="81"/>
      <c r="EI652" s="81"/>
      <c r="EJ652" s="81"/>
      <c r="EK652" s="81"/>
      <c r="EL652" s="81"/>
      <c r="EM652" s="81"/>
      <c r="EN652" s="81"/>
      <c r="EO652" s="81"/>
      <c r="EP652" s="81"/>
      <c r="EQ652" s="81"/>
      <c r="ER652" s="81"/>
      <c r="ES652" s="81"/>
      <c r="ET652" s="81"/>
      <c r="EU652" s="81"/>
      <c r="EV652" s="81"/>
      <c r="EW652" s="81"/>
      <c r="EX652" s="81"/>
      <c r="EY652" s="81"/>
      <c r="EZ652" s="81"/>
      <c r="FA652" s="81"/>
      <c r="FB652" s="81"/>
      <c r="FC652" s="81"/>
      <c r="FD652" s="81"/>
      <c r="FE652" s="81"/>
      <c r="FF652" s="81"/>
      <c r="FG652" s="81"/>
      <c r="FH652" s="81"/>
    </row>
    <row r="653" spans="19:164">
      <c r="S653" s="82"/>
      <c r="T653" s="83"/>
      <c r="U653" s="84"/>
      <c r="V653" s="83"/>
      <c r="W653" s="84"/>
      <c r="X653" s="83"/>
      <c r="Y653" s="84"/>
      <c r="Z653" s="85"/>
      <c r="AA653" s="85"/>
      <c r="AB653" s="85"/>
      <c r="AC653" s="8"/>
      <c r="AD653" s="18"/>
      <c r="AE653" s="18"/>
      <c r="AF653" s="18"/>
      <c r="AG653" s="18"/>
      <c r="AH653" s="18"/>
      <c r="AI653" s="18"/>
      <c r="AJ653" s="18"/>
      <c r="AK653" s="18"/>
      <c r="AL653" s="18"/>
      <c r="AM653" s="34"/>
      <c r="AN653" s="34"/>
      <c r="AO653" s="34"/>
      <c r="AP653" s="19"/>
      <c r="AQ653" s="19"/>
      <c r="AR653" s="19"/>
      <c r="AS653" s="48"/>
      <c r="BN653" s="49"/>
      <c r="BO653" s="49"/>
      <c r="BP653" s="49"/>
      <c r="BQ653" s="50"/>
      <c r="BR653" s="50"/>
      <c r="BS653" s="50"/>
      <c r="BT653" s="49"/>
      <c r="BU653" s="50"/>
      <c r="BV653" s="50"/>
      <c r="BW653" s="50"/>
      <c r="BX653" s="51"/>
      <c r="BY653" s="50"/>
      <c r="BZ653" s="50"/>
      <c r="CA653" s="50"/>
      <c r="CB653" s="50"/>
      <c r="CC653" s="50"/>
      <c r="CD653" s="50"/>
      <c r="CE653" s="50"/>
      <c r="CF653" s="50"/>
      <c r="CG653" s="50"/>
      <c r="CH653" s="51"/>
      <c r="CI653" s="51"/>
      <c r="CJ653" s="51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56"/>
      <c r="DD653" s="49"/>
      <c r="DE653" s="49"/>
      <c r="DF653" s="57"/>
      <c r="DG653" s="49"/>
      <c r="DH653" s="54"/>
      <c r="DI653" s="49"/>
      <c r="DJ653" s="58"/>
      <c r="DK653" s="49"/>
      <c r="DL653" s="56"/>
      <c r="DM653" s="49"/>
      <c r="DN653" s="49"/>
      <c r="DO653" s="49"/>
      <c r="DP653" s="56"/>
      <c r="DQ653" s="56"/>
      <c r="DR653" s="49"/>
      <c r="DS653" s="49"/>
      <c r="DT653" s="49"/>
      <c r="DU653" s="49"/>
      <c r="DV653" s="49"/>
      <c r="DW653" s="49"/>
      <c r="DX653" s="49"/>
      <c r="DY653" s="49"/>
      <c r="DZ653" s="49"/>
      <c r="EA653" s="49"/>
      <c r="EB653" s="81"/>
      <c r="EC653" s="81"/>
      <c r="ED653" s="81"/>
      <c r="EE653" s="81"/>
      <c r="EF653" s="81"/>
      <c r="EG653" s="81"/>
      <c r="EH653" s="81"/>
      <c r="EI653" s="81"/>
      <c r="EJ653" s="81"/>
      <c r="EK653" s="81"/>
      <c r="EL653" s="81"/>
      <c r="EM653" s="81"/>
      <c r="EN653" s="81"/>
      <c r="EO653" s="81"/>
      <c r="EP653" s="81"/>
      <c r="EQ653" s="81"/>
      <c r="ER653" s="81"/>
      <c r="ES653" s="81"/>
      <c r="ET653" s="81"/>
      <c r="EU653" s="81"/>
      <c r="EV653" s="81"/>
      <c r="EW653" s="81"/>
      <c r="EX653" s="81"/>
      <c r="EY653" s="81"/>
      <c r="EZ653" s="81"/>
      <c r="FA653" s="81"/>
      <c r="FB653" s="81"/>
      <c r="FC653" s="81"/>
      <c r="FD653" s="81"/>
      <c r="FE653" s="81"/>
      <c r="FF653" s="81"/>
      <c r="FG653" s="81"/>
      <c r="FH653" s="81"/>
    </row>
    <row r="654" spans="19:164">
      <c r="S654" s="82"/>
      <c r="T654" s="83"/>
      <c r="U654" s="84"/>
      <c r="V654" s="83"/>
      <c r="W654" s="84"/>
      <c r="X654" s="83"/>
      <c r="Y654" s="84"/>
      <c r="Z654" s="85"/>
      <c r="AA654" s="85"/>
      <c r="AB654" s="85"/>
      <c r="AC654" s="8"/>
      <c r="AD654" s="18"/>
      <c r="AE654" s="18"/>
      <c r="AF654" s="18"/>
      <c r="AG654" s="18"/>
      <c r="AH654" s="18"/>
      <c r="AI654" s="18"/>
      <c r="AJ654" s="18"/>
      <c r="AK654" s="18"/>
      <c r="AL654" s="18"/>
      <c r="AM654" s="34"/>
      <c r="AN654" s="34"/>
      <c r="AO654" s="34"/>
      <c r="AP654" s="19"/>
      <c r="AQ654" s="19"/>
      <c r="AR654" s="19"/>
      <c r="AS654" s="48"/>
      <c r="BN654" s="49"/>
      <c r="BO654" s="49"/>
      <c r="BP654" s="49"/>
      <c r="BQ654" s="50"/>
      <c r="BR654" s="50"/>
      <c r="BS654" s="50"/>
      <c r="BT654" s="49"/>
      <c r="BU654" s="50"/>
      <c r="BV654" s="50"/>
      <c r="BW654" s="50"/>
      <c r="BX654" s="51"/>
      <c r="BY654" s="50"/>
      <c r="BZ654" s="50"/>
      <c r="CA654" s="50"/>
      <c r="CB654" s="50"/>
      <c r="CC654" s="50"/>
      <c r="CD654" s="50"/>
      <c r="CE654" s="50"/>
      <c r="CF654" s="50"/>
      <c r="CG654" s="50"/>
      <c r="CH654" s="51"/>
      <c r="CI654" s="51"/>
      <c r="CJ654" s="51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56"/>
      <c r="DD654" s="49"/>
      <c r="DE654" s="49"/>
      <c r="DF654" s="57"/>
      <c r="DG654" s="49"/>
      <c r="DH654" s="54"/>
      <c r="DI654" s="49"/>
      <c r="DJ654" s="58"/>
      <c r="DK654" s="49"/>
      <c r="DL654" s="56"/>
      <c r="DM654" s="49"/>
      <c r="DN654" s="49"/>
      <c r="DO654" s="49"/>
      <c r="DP654" s="56"/>
      <c r="DQ654" s="56"/>
      <c r="DR654" s="49"/>
      <c r="DS654" s="49"/>
      <c r="DT654" s="49"/>
      <c r="DU654" s="49"/>
      <c r="DV654" s="49"/>
      <c r="DW654" s="49"/>
      <c r="DX654" s="49"/>
      <c r="DY654" s="49"/>
      <c r="DZ654" s="49"/>
      <c r="EA654" s="49"/>
      <c r="EB654" s="81"/>
      <c r="EC654" s="81"/>
      <c r="ED654" s="81"/>
      <c r="EE654" s="81"/>
      <c r="EF654" s="81"/>
      <c r="EG654" s="81"/>
      <c r="EH654" s="81"/>
      <c r="EI654" s="81"/>
      <c r="EJ654" s="81"/>
      <c r="EK654" s="81"/>
      <c r="EL654" s="81"/>
      <c r="EM654" s="81"/>
      <c r="EN654" s="81"/>
      <c r="EO654" s="81"/>
      <c r="EP654" s="81"/>
      <c r="EQ654" s="81"/>
      <c r="ER654" s="81"/>
      <c r="ES654" s="81"/>
      <c r="ET654" s="81"/>
      <c r="EU654" s="81"/>
      <c r="EV654" s="81"/>
      <c r="EW654" s="81"/>
      <c r="EX654" s="81"/>
      <c r="EY654" s="81"/>
      <c r="EZ654" s="81"/>
      <c r="FA654" s="81"/>
      <c r="FB654" s="81"/>
      <c r="FC654" s="81"/>
      <c r="FD654" s="81"/>
      <c r="FE654" s="81"/>
      <c r="FF654" s="81"/>
      <c r="FG654" s="81"/>
      <c r="FH654" s="81"/>
    </row>
    <row r="655" spans="19:164">
      <c r="S655" s="82"/>
      <c r="T655" s="83"/>
      <c r="U655" s="84"/>
      <c r="V655" s="83"/>
      <c r="W655" s="84"/>
      <c r="X655" s="83"/>
      <c r="Y655" s="84"/>
      <c r="Z655" s="85"/>
      <c r="AA655" s="85"/>
      <c r="AB655" s="85"/>
      <c r="AC655" s="8"/>
      <c r="AD655" s="18"/>
      <c r="AE655" s="18"/>
      <c r="AF655" s="18"/>
      <c r="AG655" s="18"/>
      <c r="AH655" s="18"/>
      <c r="AI655" s="18"/>
      <c r="AJ655" s="18"/>
      <c r="AK655" s="18"/>
      <c r="AL655" s="18"/>
      <c r="AM655" s="34"/>
      <c r="AN655" s="34"/>
      <c r="AO655" s="34"/>
      <c r="AP655" s="19"/>
      <c r="AQ655" s="19"/>
      <c r="AR655" s="19"/>
      <c r="AS655" s="48"/>
      <c r="BN655" s="49"/>
      <c r="BO655" s="49"/>
      <c r="BP655" s="49"/>
      <c r="BQ655" s="50"/>
      <c r="BR655" s="50"/>
      <c r="BS655" s="50"/>
      <c r="BT655" s="49"/>
      <c r="BU655" s="50"/>
      <c r="BV655" s="50"/>
      <c r="BW655" s="50"/>
      <c r="BX655" s="51"/>
      <c r="BY655" s="50"/>
      <c r="BZ655" s="50"/>
      <c r="CA655" s="50"/>
      <c r="CB655" s="50"/>
      <c r="CC655" s="50"/>
      <c r="CD655" s="50"/>
      <c r="CE655" s="50"/>
      <c r="CF655" s="50"/>
      <c r="CG655" s="50"/>
      <c r="CH655" s="51"/>
      <c r="CI655" s="51"/>
      <c r="CJ655" s="51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56"/>
      <c r="DD655" s="49"/>
      <c r="DE655" s="49"/>
      <c r="DF655" s="57"/>
      <c r="DG655" s="49"/>
      <c r="DH655" s="54"/>
      <c r="DI655" s="49"/>
      <c r="DJ655" s="58"/>
      <c r="DK655" s="49"/>
      <c r="DL655" s="56"/>
      <c r="DM655" s="49"/>
      <c r="DN655" s="49"/>
      <c r="DO655" s="49"/>
      <c r="DP655" s="56"/>
      <c r="DQ655" s="56"/>
      <c r="DR655" s="49"/>
      <c r="DS655" s="49"/>
      <c r="DT655" s="49"/>
      <c r="DU655" s="49"/>
      <c r="DV655" s="49"/>
      <c r="DW655" s="49"/>
      <c r="DX655" s="49"/>
      <c r="DY655" s="49"/>
      <c r="DZ655" s="49"/>
      <c r="EA655" s="49"/>
      <c r="EB655" s="81"/>
      <c r="EC655" s="81"/>
      <c r="ED655" s="81"/>
      <c r="EE655" s="81"/>
      <c r="EF655" s="81"/>
      <c r="EG655" s="81"/>
      <c r="EH655" s="81"/>
      <c r="EI655" s="81"/>
      <c r="EJ655" s="81"/>
      <c r="EK655" s="81"/>
      <c r="EL655" s="81"/>
      <c r="EM655" s="81"/>
      <c r="EN655" s="81"/>
      <c r="EO655" s="81"/>
      <c r="EP655" s="81"/>
      <c r="EQ655" s="81"/>
      <c r="ER655" s="81"/>
      <c r="ES655" s="81"/>
      <c r="ET655" s="81"/>
      <c r="EU655" s="81"/>
      <c r="EV655" s="81"/>
      <c r="EW655" s="81"/>
      <c r="EX655" s="81"/>
      <c r="EY655" s="81"/>
      <c r="EZ655" s="81"/>
      <c r="FA655" s="81"/>
      <c r="FB655" s="81"/>
      <c r="FC655" s="81"/>
      <c r="FD655" s="81"/>
      <c r="FE655" s="81"/>
      <c r="FF655" s="81"/>
      <c r="FG655" s="81"/>
      <c r="FH655" s="81"/>
    </row>
    <row r="656" spans="19:164">
      <c r="S656" s="82"/>
      <c r="T656" s="83"/>
      <c r="U656" s="84"/>
      <c r="V656" s="83"/>
      <c r="W656" s="84"/>
      <c r="X656" s="83"/>
      <c r="Y656" s="84"/>
      <c r="Z656" s="85"/>
      <c r="AA656" s="85"/>
      <c r="AB656" s="85"/>
      <c r="AC656" s="8"/>
      <c r="AD656" s="18"/>
      <c r="AE656" s="18"/>
      <c r="AF656" s="18"/>
      <c r="AG656" s="18"/>
      <c r="AH656" s="18"/>
      <c r="AI656" s="18"/>
      <c r="AJ656" s="18"/>
      <c r="AK656" s="18"/>
      <c r="AL656" s="18"/>
      <c r="AM656" s="34"/>
      <c r="AN656" s="34"/>
      <c r="AO656" s="34"/>
      <c r="AP656" s="19"/>
      <c r="AQ656" s="19"/>
      <c r="AR656" s="19"/>
      <c r="AS656" s="48"/>
      <c r="BN656" s="49"/>
      <c r="BO656" s="49"/>
      <c r="BP656" s="49"/>
      <c r="BQ656" s="50"/>
      <c r="BR656" s="50"/>
      <c r="BS656" s="50"/>
      <c r="BT656" s="49"/>
      <c r="BU656" s="50"/>
      <c r="BV656" s="50"/>
      <c r="BW656" s="50"/>
      <c r="BX656" s="51"/>
      <c r="BY656" s="50"/>
      <c r="BZ656" s="50"/>
      <c r="CA656" s="50"/>
      <c r="CB656" s="50"/>
      <c r="CC656" s="50"/>
      <c r="CD656" s="50"/>
      <c r="CE656" s="50"/>
      <c r="CF656" s="50"/>
      <c r="CG656" s="50"/>
      <c r="CH656" s="51"/>
      <c r="CI656" s="51"/>
      <c r="CJ656" s="51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56"/>
      <c r="DD656" s="49"/>
      <c r="DE656" s="49"/>
      <c r="DF656" s="57"/>
      <c r="DG656" s="49"/>
      <c r="DH656" s="54"/>
      <c r="DI656" s="49"/>
      <c r="DJ656" s="58"/>
      <c r="DK656" s="49"/>
      <c r="DL656" s="56"/>
      <c r="DM656" s="49"/>
      <c r="DN656" s="49"/>
      <c r="DO656" s="49"/>
      <c r="DP656" s="56"/>
      <c r="DQ656" s="56"/>
      <c r="DR656" s="49"/>
      <c r="DS656" s="49"/>
      <c r="DT656" s="49"/>
      <c r="DU656" s="49"/>
      <c r="DV656" s="49"/>
      <c r="DW656" s="49"/>
      <c r="DX656" s="49"/>
      <c r="DY656" s="49"/>
      <c r="DZ656" s="49"/>
      <c r="EA656" s="49"/>
      <c r="EB656" s="81"/>
      <c r="EC656" s="81"/>
      <c r="ED656" s="81"/>
      <c r="EE656" s="81"/>
      <c r="EF656" s="81"/>
      <c r="EG656" s="81"/>
      <c r="EH656" s="81"/>
      <c r="EI656" s="81"/>
      <c r="EJ656" s="81"/>
      <c r="EK656" s="81"/>
      <c r="EL656" s="81"/>
      <c r="EM656" s="81"/>
      <c r="EN656" s="81"/>
      <c r="EO656" s="81"/>
      <c r="EP656" s="81"/>
      <c r="EQ656" s="81"/>
      <c r="ER656" s="81"/>
      <c r="ES656" s="81"/>
      <c r="ET656" s="81"/>
      <c r="EU656" s="81"/>
      <c r="EV656" s="81"/>
      <c r="EW656" s="81"/>
      <c r="EX656" s="81"/>
      <c r="EY656" s="81"/>
      <c r="EZ656" s="81"/>
      <c r="FA656" s="81"/>
      <c r="FB656" s="81"/>
      <c r="FC656" s="81"/>
      <c r="FD656" s="81"/>
      <c r="FE656" s="81"/>
      <c r="FF656" s="81"/>
      <c r="FG656" s="81"/>
      <c r="FH656" s="81"/>
    </row>
    <row r="657" spans="19:164">
      <c r="S657" s="82"/>
      <c r="T657" s="83"/>
      <c r="U657" s="84"/>
      <c r="V657" s="83"/>
      <c r="W657" s="84"/>
      <c r="X657" s="83"/>
      <c r="Y657" s="84"/>
      <c r="Z657" s="85"/>
      <c r="AA657" s="85"/>
      <c r="AB657" s="85"/>
      <c r="AC657" s="8"/>
      <c r="AD657" s="18"/>
      <c r="AE657" s="18"/>
      <c r="AF657" s="18"/>
      <c r="AG657" s="18"/>
      <c r="AH657" s="18"/>
      <c r="AI657" s="18"/>
      <c r="AJ657" s="18"/>
      <c r="AK657" s="18"/>
      <c r="AL657" s="18"/>
      <c r="AM657" s="34"/>
      <c r="AN657" s="34"/>
      <c r="AO657" s="34"/>
      <c r="AP657" s="19"/>
      <c r="AQ657" s="19"/>
      <c r="AR657" s="19"/>
      <c r="AS657" s="48"/>
      <c r="BN657" s="49"/>
      <c r="BO657" s="49"/>
      <c r="BP657" s="49"/>
      <c r="BQ657" s="50"/>
      <c r="BR657" s="50"/>
      <c r="BS657" s="50"/>
      <c r="BT657" s="49"/>
      <c r="BU657" s="50"/>
      <c r="BV657" s="50"/>
      <c r="BW657" s="50"/>
      <c r="BX657" s="51"/>
      <c r="BY657" s="50"/>
      <c r="BZ657" s="50"/>
      <c r="CA657" s="50"/>
      <c r="CB657" s="50"/>
      <c r="CC657" s="50"/>
      <c r="CD657" s="50"/>
      <c r="CE657" s="50"/>
      <c r="CF657" s="50"/>
      <c r="CG657" s="50"/>
      <c r="CH657" s="51"/>
      <c r="CI657" s="51"/>
      <c r="CJ657" s="51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56"/>
      <c r="DD657" s="49"/>
      <c r="DE657" s="49"/>
      <c r="DF657" s="57"/>
      <c r="DG657" s="49"/>
      <c r="DH657" s="54"/>
      <c r="DI657" s="49"/>
      <c r="DJ657" s="58"/>
      <c r="DK657" s="49"/>
      <c r="DL657" s="56"/>
      <c r="DM657" s="49"/>
      <c r="DN657" s="49"/>
      <c r="DO657" s="49"/>
      <c r="DP657" s="56"/>
      <c r="DQ657" s="56"/>
      <c r="DR657" s="49"/>
      <c r="DS657" s="49"/>
      <c r="DT657" s="49"/>
      <c r="DU657" s="49"/>
      <c r="DV657" s="49"/>
      <c r="DW657" s="49"/>
      <c r="DX657" s="49"/>
      <c r="DY657" s="49"/>
      <c r="DZ657" s="49"/>
      <c r="EA657" s="49"/>
      <c r="EB657" s="81"/>
      <c r="EC657" s="81"/>
      <c r="ED657" s="81"/>
      <c r="EE657" s="81"/>
      <c r="EF657" s="81"/>
      <c r="EG657" s="81"/>
      <c r="EH657" s="81"/>
      <c r="EI657" s="81"/>
      <c r="EJ657" s="81"/>
      <c r="EK657" s="81"/>
      <c r="EL657" s="81"/>
      <c r="EM657" s="81"/>
      <c r="EN657" s="81"/>
      <c r="EO657" s="81"/>
      <c r="EP657" s="81"/>
      <c r="EQ657" s="81"/>
      <c r="ER657" s="81"/>
      <c r="ES657" s="81"/>
      <c r="ET657" s="81"/>
      <c r="EU657" s="81"/>
      <c r="EV657" s="81"/>
      <c r="EW657" s="81"/>
      <c r="EX657" s="81"/>
      <c r="EY657" s="81"/>
      <c r="EZ657" s="81"/>
      <c r="FA657" s="81"/>
      <c r="FB657" s="81"/>
      <c r="FC657" s="81"/>
      <c r="FD657" s="81"/>
      <c r="FE657" s="81"/>
      <c r="FF657" s="81"/>
      <c r="FG657" s="81"/>
      <c r="FH657" s="81"/>
    </row>
    <row r="658" spans="19:164">
      <c r="S658" s="82"/>
      <c r="T658" s="83"/>
      <c r="U658" s="84"/>
      <c r="V658" s="83"/>
      <c r="W658" s="84"/>
      <c r="X658" s="83"/>
      <c r="Y658" s="84"/>
      <c r="Z658" s="85"/>
      <c r="AA658" s="85"/>
      <c r="AB658" s="85"/>
      <c r="AC658" s="8"/>
      <c r="AD658" s="18"/>
      <c r="AE658" s="18"/>
      <c r="AF658" s="18"/>
      <c r="AG658" s="18"/>
      <c r="AH658" s="18"/>
      <c r="AI658" s="18"/>
      <c r="AJ658" s="18"/>
      <c r="AK658" s="18"/>
      <c r="AL658" s="18"/>
      <c r="AM658" s="34"/>
      <c r="AN658" s="34"/>
      <c r="AO658" s="34"/>
      <c r="AP658" s="19"/>
      <c r="AQ658" s="19"/>
      <c r="AR658" s="19"/>
      <c r="AS658" s="48"/>
      <c r="BN658" s="49"/>
      <c r="BO658" s="49"/>
      <c r="BP658" s="49"/>
      <c r="BQ658" s="50"/>
      <c r="BR658" s="50"/>
      <c r="BS658" s="50"/>
      <c r="BT658" s="49"/>
      <c r="BU658" s="50"/>
      <c r="BV658" s="50"/>
      <c r="BW658" s="50"/>
      <c r="BX658" s="51"/>
      <c r="BY658" s="50"/>
      <c r="BZ658" s="50"/>
      <c r="CA658" s="50"/>
      <c r="CB658" s="50"/>
      <c r="CC658" s="50"/>
      <c r="CD658" s="50"/>
      <c r="CE658" s="50"/>
      <c r="CF658" s="50"/>
      <c r="CG658" s="50"/>
      <c r="CH658" s="51"/>
      <c r="CI658" s="51"/>
      <c r="CJ658" s="51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56"/>
      <c r="DD658" s="49"/>
      <c r="DE658" s="49"/>
      <c r="DF658" s="57"/>
      <c r="DG658" s="49"/>
      <c r="DH658" s="54"/>
      <c r="DI658" s="49"/>
      <c r="DJ658" s="58"/>
      <c r="DK658" s="49"/>
      <c r="DL658" s="56"/>
      <c r="DM658" s="49"/>
      <c r="DN658" s="49"/>
      <c r="DO658" s="49"/>
      <c r="DP658" s="56"/>
      <c r="DQ658" s="56"/>
      <c r="DR658" s="49"/>
      <c r="DS658" s="49"/>
      <c r="DT658" s="49"/>
      <c r="DU658" s="49"/>
      <c r="DV658" s="49"/>
      <c r="DW658" s="49"/>
      <c r="DX658" s="49"/>
      <c r="DY658" s="49"/>
      <c r="DZ658" s="49"/>
      <c r="EA658" s="49"/>
      <c r="EB658" s="81"/>
      <c r="EC658" s="81"/>
      <c r="ED658" s="81"/>
      <c r="EE658" s="81"/>
      <c r="EF658" s="81"/>
      <c r="EG658" s="81"/>
      <c r="EH658" s="81"/>
      <c r="EI658" s="81"/>
      <c r="EJ658" s="81"/>
      <c r="EK658" s="81"/>
      <c r="EL658" s="81"/>
      <c r="EM658" s="81"/>
      <c r="EN658" s="81"/>
      <c r="EO658" s="81"/>
      <c r="EP658" s="81"/>
      <c r="EQ658" s="81"/>
      <c r="ER658" s="81"/>
      <c r="ES658" s="81"/>
      <c r="ET658" s="81"/>
      <c r="EU658" s="81"/>
      <c r="EV658" s="81"/>
      <c r="EW658" s="81"/>
      <c r="EX658" s="81"/>
      <c r="EY658" s="81"/>
      <c r="EZ658" s="81"/>
      <c r="FA658" s="81"/>
      <c r="FB658" s="81"/>
      <c r="FC658" s="81"/>
      <c r="FD658" s="81"/>
      <c r="FE658" s="81"/>
      <c r="FF658" s="81"/>
      <c r="FG658" s="81"/>
      <c r="FH658" s="81"/>
    </row>
    <row r="659" spans="19:164">
      <c r="S659" s="82"/>
      <c r="T659" s="83"/>
      <c r="U659" s="84"/>
      <c r="V659" s="83"/>
      <c r="W659" s="84"/>
      <c r="X659" s="83"/>
      <c r="Y659" s="84"/>
      <c r="Z659" s="85"/>
      <c r="AA659" s="85"/>
      <c r="AB659" s="85"/>
      <c r="AC659" s="8"/>
      <c r="AD659" s="18"/>
      <c r="AE659" s="18"/>
      <c r="AF659" s="18"/>
      <c r="AG659" s="18"/>
      <c r="AH659" s="18"/>
      <c r="AI659" s="18"/>
      <c r="AJ659" s="18"/>
      <c r="AK659" s="18"/>
      <c r="AL659" s="18"/>
      <c r="AM659" s="34"/>
      <c r="AN659" s="34"/>
      <c r="AO659" s="34"/>
      <c r="AP659" s="19"/>
      <c r="AQ659" s="19"/>
      <c r="AR659" s="19"/>
      <c r="AS659" s="48"/>
      <c r="BN659" s="49"/>
      <c r="BO659" s="49"/>
      <c r="BP659" s="49"/>
      <c r="BQ659" s="50"/>
      <c r="BR659" s="50"/>
      <c r="BS659" s="50"/>
      <c r="BT659" s="49"/>
      <c r="BU659" s="50"/>
      <c r="BV659" s="50"/>
      <c r="BW659" s="50"/>
      <c r="BX659" s="51"/>
      <c r="BY659" s="50"/>
      <c r="BZ659" s="50"/>
      <c r="CA659" s="50"/>
      <c r="CB659" s="50"/>
      <c r="CC659" s="50"/>
      <c r="CD659" s="50"/>
      <c r="CE659" s="50"/>
      <c r="CF659" s="50"/>
      <c r="CG659" s="50"/>
      <c r="CH659" s="51"/>
      <c r="CI659" s="51"/>
      <c r="CJ659" s="51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56"/>
      <c r="DD659" s="49"/>
      <c r="DE659" s="49"/>
      <c r="DF659" s="57"/>
      <c r="DG659" s="49"/>
      <c r="DH659" s="54"/>
      <c r="DI659" s="49"/>
      <c r="DJ659" s="58"/>
      <c r="DK659" s="49"/>
      <c r="DL659" s="56"/>
      <c r="DM659" s="49"/>
      <c r="DN659" s="49"/>
      <c r="DO659" s="49"/>
      <c r="DP659" s="56"/>
      <c r="DQ659" s="56"/>
      <c r="DR659" s="49"/>
      <c r="DS659" s="49"/>
      <c r="DT659" s="49"/>
      <c r="DU659" s="49"/>
      <c r="DV659" s="49"/>
      <c r="DW659" s="49"/>
      <c r="DX659" s="49"/>
      <c r="DY659" s="49"/>
      <c r="DZ659" s="49"/>
      <c r="EA659" s="49"/>
      <c r="EB659" s="81"/>
      <c r="EC659" s="81"/>
      <c r="ED659" s="81"/>
      <c r="EE659" s="81"/>
      <c r="EF659" s="81"/>
      <c r="EG659" s="81"/>
      <c r="EH659" s="81"/>
      <c r="EI659" s="81"/>
      <c r="EJ659" s="81"/>
      <c r="EK659" s="81"/>
      <c r="EL659" s="81"/>
      <c r="EM659" s="81"/>
      <c r="EN659" s="81"/>
      <c r="EO659" s="81"/>
      <c r="EP659" s="81"/>
      <c r="EQ659" s="81"/>
      <c r="ER659" s="81"/>
      <c r="ES659" s="81"/>
      <c r="ET659" s="81"/>
      <c r="EU659" s="81"/>
      <c r="EV659" s="81"/>
      <c r="EW659" s="81"/>
      <c r="EX659" s="81"/>
      <c r="EY659" s="81"/>
      <c r="EZ659" s="81"/>
      <c r="FA659" s="81"/>
      <c r="FB659" s="81"/>
      <c r="FC659" s="81"/>
      <c r="FD659" s="81"/>
      <c r="FE659" s="81"/>
      <c r="FF659" s="81"/>
      <c r="FG659" s="81"/>
      <c r="FH659" s="81"/>
    </row>
    <row r="660" spans="19:164">
      <c r="S660" s="82"/>
      <c r="T660" s="83"/>
      <c r="U660" s="84"/>
      <c r="V660" s="83"/>
      <c r="W660" s="84"/>
      <c r="X660" s="83"/>
      <c r="Y660" s="84"/>
      <c r="Z660" s="85"/>
      <c r="AA660" s="85"/>
      <c r="AB660" s="85"/>
      <c r="AC660" s="8"/>
      <c r="AD660" s="18"/>
      <c r="AE660" s="18"/>
      <c r="AF660" s="18"/>
      <c r="AG660" s="18"/>
      <c r="AH660" s="18"/>
      <c r="AI660" s="18"/>
      <c r="AJ660" s="18"/>
      <c r="AK660" s="18"/>
      <c r="AL660" s="18"/>
      <c r="AM660" s="34"/>
      <c r="AN660" s="34"/>
      <c r="AO660" s="34"/>
      <c r="AP660" s="19"/>
      <c r="AQ660" s="19"/>
      <c r="AR660" s="19"/>
      <c r="AS660" s="48"/>
      <c r="BN660" s="49"/>
      <c r="BO660" s="49"/>
      <c r="BP660" s="49"/>
      <c r="BQ660" s="50"/>
      <c r="BR660" s="50"/>
      <c r="BS660" s="50"/>
      <c r="BT660" s="49"/>
      <c r="BU660" s="50"/>
      <c r="BV660" s="50"/>
      <c r="BW660" s="50"/>
      <c r="BX660" s="51"/>
      <c r="BY660" s="50"/>
      <c r="BZ660" s="50"/>
      <c r="CA660" s="50"/>
      <c r="CB660" s="50"/>
      <c r="CC660" s="50"/>
      <c r="CD660" s="50"/>
      <c r="CE660" s="50"/>
      <c r="CF660" s="50"/>
      <c r="CG660" s="50"/>
      <c r="CH660" s="51"/>
      <c r="CI660" s="51"/>
      <c r="CJ660" s="51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56"/>
      <c r="DD660" s="49"/>
      <c r="DE660" s="49"/>
      <c r="DF660" s="57"/>
      <c r="DG660" s="49"/>
      <c r="DH660" s="54"/>
      <c r="DI660" s="49"/>
      <c r="DJ660" s="58"/>
      <c r="DK660" s="49"/>
      <c r="DL660" s="56"/>
      <c r="DM660" s="49"/>
      <c r="DN660" s="49"/>
      <c r="DO660" s="49"/>
      <c r="DP660" s="56"/>
      <c r="DQ660" s="56"/>
      <c r="DR660" s="49"/>
      <c r="DS660" s="49"/>
      <c r="DT660" s="49"/>
      <c r="DU660" s="49"/>
      <c r="DV660" s="49"/>
      <c r="DW660" s="49"/>
      <c r="DX660" s="49"/>
      <c r="DY660" s="49"/>
      <c r="DZ660" s="49"/>
      <c r="EA660" s="49"/>
      <c r="EB660" s="81"/>
      <c r="EC660" s="81"/>
      <c r="ED660" s="81"/>
      <c r="EE660" s="81"/>
      <c r="EF660" s="81"/>
      <c r="EG660" s="81"/>
      <c r="EH660" s="81"/>
      <c r="EI660" s="81"/>
      <c r="EJ660" s="81"/>
      <c r="EK660" s="81"/>
      <c r="EL660" s="81"/>
      <c r="EM660" s="81"/>
      <c r="EN660" s="81"/>
      <c r="EO660" s="81"/>
      <c r="EP660" s="81"/>
      <c r="EQ660" s="81"/>
      <c r="ER660" s="81"/>
      <c r="ES660" s="81"/>
      <c r="ET660" s="81"/>
      <c r="EU660" s="81"/>
      <c r="EV660" s="81"/>
      <c r="EW660" s="81"/>
      <c r="EX660" s="81"/>
      <c r="EY660" s="81"/>
      <c r="EZ660" s="81"/>
      <c r="FA660" s="81"/>
      <c r="FB660" s="81"/>
      <c r="FC660" s="81"/>
      <c r="FD660" s="81"/>
      <c r="FE660" s="81"/>
      <c r="FF660" s="81"/>
      <c r="FG660" s="81"/>
      <c r="FH660" s="81"/>
    </row>
    <row r="661" spans="19:164">
      <c r="S661" s="82"/>
      <c r="T661" s="83"/>
      <c r="U661" s="84"/>
      <c r="V661" s="83"/>
      <c r="W661" s="84"/>
      <c r="X661" s="83"/>
      <c r="Y661" s="84"/>
      <c r="Z661" s="85"/>
      <c r="AA661" s="85"/>
      <c r="AB661" s="85"/>
      <c r="AC661" s="8"/>
      <c r="AD661" s="18"/>
      <c r="AE661" s="18"/>
      <c r="AF661" s="18"/>
      <c r="AG661" s="18"/>
      <c r="AH661" s="18"/>
      <c r="AI661" s="18"/>
      <c r="AJ661" s="18"/>
      <c r="AK661" s="18"/>
      <c r="AL661" s="18"/>
      <c r="AM661" s="34"/>
      <c r="AN661" s="34"/>
      <c r="AO661" s="34"/>
      <c r="AP661" s="19"/>
      <c r="AQ661" s="19"/>
      <c r="AR661" s="19"/>
      <c r="AS661" s="48"/>
      <c r="BN661" s="49"/>
      <c r="BO661" s="49"/>
      <c r="BP661" s="49"/>
      <c r="BQ661" s="50"/>
      <c r="BR661" s="50"/>
      <c r="BS661" s="50"/>
      <c r="BT661" s="49"/>
      <c r="BU661" s="50"/>
      <c r="BV661" s="50"/>
      <c r="BW661" s="50"/>
      <c r="BX661" s="51"/>
      <c r="BY661" s="50"/>
      <c r="BZ661" s="50"/>
      <c r="CA661" s="50"/>
      <c r="CB661" s="50"/>
      <c r="CC661" s="50"/>
      <c r="CD661" s="50"/>
      <c r="CE661" s="50"/>
      <c r="CF661" s="50"/>
      <c r="CG661" s="50"/>
      <c r="CH661" s="51"/>
      <c r="CI661" s="51"/>
      <c r="CJ661" s="51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56"/>
      <c r="DD661" s="49"/>
      <c r="DE661" s="49"/>
      <c r="DF661" s="57"/>
      <c r="DG661" s="49"/>
      <c r="DH661" s="54"/>
      <c r="DI661" s="49"/>
      <c r="DJ661" s="58"/>
      <c r="DK661" s="49"/>
      <c r="DL661" s="56"/>
      <c r="DM661" s="49"/>
      <c r="DN661" s="49"/>
      <c r="DO661" s="49"/>
      <c r="DP661" s="56"/>
      <c r="DQ661" s="56"/>
      <c r="DR661" s="49"/>
      <c r="DS661" s="49"/>
      <c r="DT661" s="49"/>
      <c r="DU661" s="49"/>
      <c r="DV661" s="49"/>
      <c r="DW661" s="49"/>
      <c r="DX661" s="49"/>
      <c r="DY661" s="49"/>
      <c r="DZ661" s="49"/>
      <c r="EA661" s="49"/>
      <c r="EB661" s="81"/>
      <c r="EC661" s="81"/>
      <c r="ED661" s="81"/>
      <c r="EE661" s="81"/>
      <c r="EF661" s="81"/>
      <c r="EG661" s="81"/>
      <c r="EH661" s="81"/>
      <c r="EI661" s="81"/>
      <c r="EJ661" s="81"/>
      <c r="EK661" s="81"/>
      <c r="EL661" s="81"/>
      <c r="EM661" s="81"/>
      <c r="EN661" s="81"/>
      <c r="EO661" s="81"/>
      <c r="EP661" s="81"/>
      <c r="EQ661" s="81"/>
      <c r="ER661" s="81"/>
      <c r="ES661" s="81"/>
      <c r="ET661" s="81"/>
      <c r="EU661" s="81"/>
      <c r="EV661" s="81"/>
      <c r="EW661" s="81"/>
      <c r="EX661" s="81"/>
      <c r="EY661" s="81"/>
      <c r="EZ661" s="81"/>
      <c r="FA661" s="81"/>
      <c r="FB661" s="81"/>
      <c r="FC661" s="81"/>
      <c r="FD661" s="81"/>
      <c r="FE661" s="81"/>
      <c r="FF661" s="81"/>
      <c r="FG661" s="81"/>
      <c r="FH661" s="81"/>
    </row>
    <row r="662" spans="19:164">
      <c r="S662" s="82"/>
      <c r="T662" s="83"/>
      <c r="U662" s="84"/>
      <c r="V662" s="83"/>
      <c r="W662" s="84"/>
      <c r="X662" s="83"/>
      <c r="Y662" s="84"/>
      <c r="Z662" s="85"/>
      <c r="AA662" s="85"/>
      <c r="AB662" s="85"/>
      <c r="AC662" s="8"/>
      <c r="AD662" s="18"/>
      <c r="AE662" s="18"/>
      <c r="AF662" s="18"/>
      <c r="AG662" s="18"/>
      <c r="AH662" s="18"/>
      <c r="AI662" s="18"/>
      <c r="AJ662" s="18"/>
      <c r="AK662" s="18"/>
      <c r="AL662" s="18"/>
      <c r="AM662" s="34"/>
      <c r="AN662" s="34"/>
      <c r="AO662" s="34"/>
      <c r="AP662" s="19"/>
      <c r="AQ662" s="19"/>
      <c r="AR662" s="19"/>
      <c r="AS662" s="48"/>
      <c r="BN662" s="49"/>
      <c r="BO662" s="49"/>
      <c r="BP662" s="49"/>
      <c r="BQ662" s="50"/>
      <c r="BR662" s="50"/>
      <c r="BS662" s="50"/>
      <c r="BT662" s="49"/>
      <c r="BU662" s="50"/>
      <c r="BV662" s="50"/>
      <c r="BW662" s="50"/>
      <c r="BX662" s="51"/>
      <c r="BY662" s="50"/>
      <c r="BZ662" s="50"/>
      <c r="CA662" s="50"/>
      <c r="CB662" s="50"/>
      <c r="CC662" s="50"/>
      <c r="CD662" s="50"/>
      <c r="CE662" s="50"/>
      <c r="CF662" s="50"/>
      <c r="CG662" s="50"/>
      <c r="CH662" s="51"/>
      <c r="CI662" s="51"/>
      <c r="CJ662" s="51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56"/>
      <c r="DD662" s="49"/>
      <c r="DE662" s="49"/>
      <c r="DF662" s="57"/>
      <c r="DG662" s="49"/>
      <c r="DH662" s="54"/>
      <c r="DI662" s="49"/>
      <c r="DJ662" s="58"/>
      <c r="DK662" s="49"/>
      <c r="DL662" s="56"/>
      <c r="DM662" s="49"/>
      <c r="DN662" s="49"/>
      <c r="DO662" s="49"/>
      <c r="DP662" s="56"/>
      <c r="DQ662" s="56"/>
      <c r="DR662" s="49"/>
      <c r="DS662" s="49"/>
      <c r="DT662" s="49"/>
      <c r="DU662" s="49"/>
      <c r="DV662" s="49"/>
      <c r="DW662" s="49"/>
      <c r="DX662" s="49"/>
      <c r="DY662" s="49"/>
      <c r="DZ662" s="49"/>
      <c r="EA662" s="49"/>
      <c r="EB662" s="81"/>
      <c r="EC662" s="81"/>
      <c r="ED662" s="81"/>
      <c r="EE662" s="81"/>
      <c r="EF662" s="81"/>
      <c r="EG662" s="81"/>
      <c r="EH662" s="81"/>
      <c r="EI662" s="81"/>
      <c r="EJ662" s="81"/>
      <c r="EK662" s="81"/>
      <c r="EL662" s="81"/>
      <c r="EM662" s="81"/>
      <c r="EN662" s="81"/>
      <c r="EO662" s="81"/>
      <c r="EP662" s="81"/>
      <c r="EQ662" s="81"/>
      <c r="ER662" s="81"/>
      <c r="ES662" s="81"/>
      <c r="ET662" s="81"/>
      <c r="EU662" s="81"/>
      <c r="EV662" s="81"/>
      <c r="EW662" s="81"/>
      <c r="EX662" s="81"/>
      <c r="EY662" s="81"/>
      <c r="EZ662" s="81"/>
      <c r="FA662" s="81"/>
      <c r="FB662" s="81"/>
      <c r="FC662" s="81"/>
      <c r="FD662" s="81"/>
      <c r="FE662" s="81"/>
      <c r="FF662" s="81"/>
      <c r="FG662" s="81"/>
      <c r="FH662" s="81"/>
    </row>
    <row r="663" spans="19:164">
      <c r="S663" s="82"/>
      <c r="T663" s="83"/>
      <c r="U663" s="84"/>
      <c r="V663" s="83"/>
      <c r="W663" s="84"/>
      <c r="X663" s="83"/>
      <c r="Y663" s="84"/>
      <c r="Z663" s="85"/>
      <c r="AA663" s="85"/>
      <c r="AB663" s="85"/>
      <c r="AC663" s="8"/>
      <c r="AD663" s="18"/>
      <c r="AE663" s="18"/>
      <c r="AF663" s="18"/>
      <c r="AG663" s="18"/>
      <c r="AH663" s="18"/>
      <c r="AI663" s="18"/>
      <c r="AJ663" s="18"/>
      <c r="AK663" s="18"/>
      <c r="AL663" s="18"/>
      <c r="AM663" s="34"/>
      <c r="AN663" s="34"/>
      <c r="AO663" s="34"/>
      <c r="AP663" s="19"/>
      <c r="AQ663" s="19"/>
      <c r="AR663" s="19"/>
      <c r="AS663" s="48"/>
      <c r="BN663" s="49"/>
      <c r="BO663" s="49"/>
      <c r="BP663" s="49"/>
      <c r="BQ663" s="50"/>
      <c r="BR663" s="50"/>
      <c r="BS663" s="50"/>
      <c r="BT663" s="49"/>
      <c r="BU663" s="50"/>
      <c r="BV663" s="50"/>
      <c r="BW663" s="50"/>
      <c r="BX663" s="51"/>
      <c r="BY663" s="50"/>
      <c r="BZ663" s="50"/>
      <c r="CA663" s="50"/>
      <c r="CB663" s="50"/>
      <c r="CC663" s="50"/>
      <c r="CD663" s="50"/>
      <c r="CE663" s="50"/>
      <c r="CF663" s="50"/>
      <c r="CG663" s="50"/>
      <c r="CH663" s="51"/>
      <c r="CI663" s="51"/>
      <c r="CJ663" s="51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56"/>
      <c r="DD663" s="49"/>
      <c r="DE663" s="49"/>
      <c r="DF663" s="57"/>
      <c r="DG663" s="49"/>
      <c r="DH663" s="54"/>
      <c r="DI663" s="49"/>
      <c r="DJ663" s="58"/>
      <c r="DK663" s="49"/>
      <c r="DL663" s="56"/>
      <c r="DM663" s="49"/>
      <c r="DN663" s="49"/>
      <c r="DO663" s="49"/>
      <c r="DP663" s="56"/>
      <c r="DQ663" s="56"/>
      <c r="DR663" s="49"/>
      <c r="DS663" s="49"/>
      <c r="DT663" s="49"/>
      <c r="DU663" s="49"/>
      <c r="DV663" s="49"/>
      <c r="DW663" s="49"/>
      <c r="DX663" s="49"/>
      <c r="DY663" s="49"/>
      <c r="DZ663" s="49"/>
      <c r="EA663" s="49"/>
      <c r="EB663" s="81"/>
      <c r="EC663" s="81"/>
      <c r="ED663" s="81"/>
      <c r="EE663" s="81"/>
      <c r="EF663" s="81"/>
      <c r="EG663" s="81"/>
      <c r="EH663" s="81"/>
      <c r="EI663" s="81"/>
      <c r="EJ663" s="81"/>
      <c r="EK663" s="81"/>
      <c r="EL663" s="81"/>
      <c r="EM663" s="81"/>
      <c r="EN663" s="81"/>
      <c r="EO663" s="81"/>
      <c r="EP663" s="81"/>
      <c r="EQ663" s="81"/>
      <c r="ER663" s="81"/>
      <c r="ES663" s="81"/>
      <c r="ET663" s="81"/>
      <c r="EU663" s="81"/>
      <c r="EV663" s="81"/>
      <c r="EW663" s="81"/>
      <c r="EX663" s="81"/>
      <c r="EY663" s="81"/>
      <c r="EZ663" s="81"/>
      <c r="FA663" s="81"/>
      <c r="FB663" s="81"/>
      <c r="FC663" s="81"/>
      <c r="FD663" s="81"/>
      <c r="FE663" s="81"/>
      <c r="FF663" s="81"/>
      <c r="FG663" s="81"/>
      <c r="FH663" s="81"/>
    </row>
    <row r="664" spans="19:164">
      <c r="S664" s="82"/>
      <c r="T664" s="83"/>
      <c r="U664" s="84"/>
      <c r="V664" s="83"/>
      <c r="W664" s="84"/>
      <c r="X664" s="83"/>
      <c r="Y664" s="84"/>
      <c r="Z664" s="85"/>
      <c r="AA664" s="85"/>
      <c r="AB664" s="85"/>
      <c r="AC664" s="8"/>
      <c r="AD664" s="18"/>
      <c r="AE664" s="18"/>
      <c r="AF664" s="18"/>
      <c r="AG664" s="18"/>
      <c r="AH664" s="18"/>
      <c r="AI664" s="18"/>
      <c r="AJ664" s="18"/>
      <c r="AK664" s="18"/>
      <c r="AL664" s="18"/>
      <c r="AM664" s="34"/>
      <c r="AN664" s="34"/>
      <c r="AO664" s="34"/>
      <c r="AP664" s="19"/>
      <c r="AQ664" s="19"/>
      <c r="AR664" s="19"/>
      <c r="AS664" s="48"/>
      <c r="BN664" s="49"/>
      <c r="BO664" s="49"/>
      <c r="BP664" s="49"/>
      <c r="BQ664" s="50"/>
      <c r="BR664" s="50"/>
      <c r="BS664" s="50"/>
      <c r="BT664" s="49"/>
      <c r="BU664" s="50"/>
      <c r="BV664" s="50"/>
      <c r="BW664" s="50"/>
      <c r="BX664" s="51"/>
      <c r="BY664" s="50"/>
      <c r="BZ664" s="50"/>
      <c r="CA664" s="50"/>
      <c r="CB664" s="50"/>
      <c r="CC664" s="50"/>
      <c r="CD664" s="50"/>
      <c r="CE664" s="50"/>
      <c r="CF664" s="50"/>
      <c r="CG664" s="50"/>
      <c r="CH664" s="51"/>
      <c r="CI664" s="51"/>
      <c r="CJ664" s="51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56"/>
      <c r="DD664" s="49"/>
      <c r="DE664" s="49"/>
      <c r="DF664" s="57"/>
      <c r="DG664" s="49"/>
      <c r="DH664" s="54"/>
      <c r="DI664" s="49"/>
      <c r="DJ664" s="58"/>
      <c r="DK664" s="49"/>
      <c r="DL664" s="56"/>
      <c r="DM664" s="49"/>
      <c r="DN664" s="49"/>
      <c r="DO664" s="49"/>
      <c r="DP664" s="56"/>
      <c r="DQ664" s="56"/>
      <c r="DR664" s="49"/>
      <c r="DS664" s="49"/>
      <c r="DT664" s="49"/>
      <c r="DU664" s="49"/>
      <c r="DV664" s="49"/>
      <c r="DW664" s="49"/>
      <c r="DX664" s="49"/>
      <c r="DY664" s="49"/>
      <c r="DZ664" s="49"/>
      <c r="EA664" s="49"/>
      <c r="EB664" s="81"/>
      <c r="EC664" s="81"/>
      <c r="ED664" s="81"/>
      <c r="EE664" s="81"/>
      <c r="EF664" s="81"/>
      <c r="EG664" s="81"/>
      <c r="EH664" s="81"/>
      <c r="EI664" s="81"/>
      <c r="EJ664" s="81"/>
      <c r="EK664" s="81"/>
      <c r="EL664" s="81"/>
      <c r="EM664" s="81"/>
      <c r="EN664" s="81"/>
      <c r="EO664" s="81"/>
      <c r="EP664" s="81"/>
      <c r="EQ664" s="81"/>
      <c r="ER664" s="81"/>
      <c r="ES664" s="81"/>
      <c r="ET664" s="81"/>
      <c r="EU664" s="81"/>
      <c r="EV664" s="81"/>
      <c r="EW664" s="81"/>
      <c r="EX664" s="81"/>
      <c r="EY664" s="81"/>
      <c r="EZ664" s="81"/>
      <c r="FA664" s="81"/>
      <c r="FB664" s="81"/>
      <c r="FC664" s="81"/>
      <c r="FD664" s="81"/>
      <c r="FE664" s="81"/>
      <c r="FF664" s="81"/>
      <c r="FG664" s="81"/>
      <c r="FH664" s="81"/>
    </row>
    <row r="665" spans="19:164">
      <c r="S665" s="82"/>
      <c r="T665" s="83"/>
      <c r="U665" s="84"/>
      <c r="V665" s="83"/>
      <c r="W665" s="84"/>
      <c r="X665" s="83"/>
      <c r="Y665" s="84"/>
      <c r="Z665" s="85"/>
      <c r="AA665" s="85"/>
      <c r="AB665" s="85"/>
      <c r="AC665" s="8"/>
      <c r="AD665" s="18"/>
      <c r="AE665" s="18"/>
      <c r="AF665" s="18"/>
      <c r="AG665" s="18"/>
      <c r="AH665" s="18"/>
      <c r="AI665" s="18"/>
      <c r="AJ665" s="18"/>
      <c r="AK665" s="18"/>
      <c r="AL665" s="18"/>
      <c r="AM665" s="34"/>
      <c r="AN665" s="34"/>
      <c r="AO665" s="34"/>
      <c r="AP665" s="19"/>
      <c r="AQ665" s="19"/>
      <c r="AR665" s="19"/>
      <c r="AS665" s="48"/>
      <c r="BN665" s="49"/>
      <c r="BO665" s="49"/>
      <c r="BP665" s="49"/>
      <c r="BQ665" s="50"/>
      <c r="BR665" s="50"/>
      <c r="BS665" s="50"/>
      <c r="BT665" s="49"/>
      <c r="BU665" s="50"/>
      <c r="BV665" s="50"/>
      <c r="BW665" s="50"/>
      <c r="BX665" s="51"/>
      <c r="BY665" s="50"/>
      <c r="BZ665" s="50"/>
      <c r="CA665" s="50"/>
      <c r="CB665" s="50"/>
      <c r="CC665" s="50"/>
      <c r="CD665" s="50"/>
      <c r="CE665" s="50"/>
      <c r="CF665" s="50"/>
      <c r="CG665" s="50"/>
      <c r="CH665" s="51"/>
      <c r="CI665" s="51"/>
      <c r="CJ665" s="51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56"/>
      <c r="DD665" s="49"/>
      <c r="DE665" s="49"/>
      <c r="DF665" s="57"/>
      <c r="DG665" s="49"/>
      <c r="DH665" s="54"/>
      <c r="DI665" s="49"/>
      <c r="DJ665" s="58"/>
      <c r="DK665" s="49"/>
      <c r="DL665" s="56"/>
      <c r="DM665" s="49"/>
      <c r="DN665" s="49"/>
      <c r="DO665" s="49"/>
      <c r="DP665" s="56"/>
      <c r="DQ665" s="56"/>
      <c r="DR665" s="49"/>
      <c r="DS665" s="49"/>
      <c r="DT665" s="49"/>
      <c r="DU665" s="49"/>
      <c r="DV665" s="49"/>
      <c r="DW665" s="49"/>
      <c r="DX665" s="49"/>
      <c r="DY665" s="49"/>
      <c r="DZ665" s="49"/>
      <c r="EA665" s="49"/>
      <c r="EB665" s="81"/>
      <c r="EC665" s="81"/>
      <c r="ED665" s="81"/>
      <c r="EE665" s="81"/>
      <c r="EF665" s="81"/>
      <c r="EG665" s="81"/>
      <c r="EH665" s="81"/>
      <c r="EI665" s="81"/>
      <c r="EJ665" s="81"/>
      <c r="EK665" s="81"/>
      <c r="EL665" s="81"/>
      <c r="EM665" s="81"/>
      <c r="EN665" s="81"/>
      <c r="EO665" s="81"/>
      <c r="EP665" s="81"/>
      <c r="EQ665" s="81"/>
      <c r="ER665" s="81"/>
      <c r="ES665" s="81"/>
      <c r="ET665" s="81"/>
      <c r="EU665" s="81"/>
      <c r="EV665" s="81"/>
      <c r="EW665" s="81"/>
      <c r="EX665" s="81"/>
      <c r="EY665" s="81"/>
      <c r="EZ665" s="81"/>
      <c r="FA665" s="81"/>
      <c r="FB665" s="81"/>
      <c r="FC665" s="81"/>
      <c r="FD665" s="81"/>
      <c r="FE665" s="81"/>
      <c r="FF665" s="81"/>
      <c r="FG665" s="81"/>
      <c r="FH665" s="81"/>
    </row>
    <row r="666" spans="19:164">
      <c r="S666" s="82"/>
      <c r="T666" s="83"/>
      <c r="U666" s="84"/>
      <c r="V666" s="83"/>
      <c r="W666" s="84"/>
      <c r="X666" s="83"/>
      <c r="Y666" s="84"/>
      <c r="Z666" s="85"/>
      <c r="AA666" s="85"/>
      <c r="AB666" s="85"/>
      <c r="AC666" s="8"/>
      <c r="AD666" s="18"/>
      <c r="AE666" s="18"/>
      <c r="AF666" s="18"/>
      <c r="AG666" s="18"/>
      <c r="AH666" s="18"/>
      <c r="AI666" s="18"/>
      <c r="AJ666" s="18"/>
      <c r="AK666" s="18"/>
      <c r="AL666" s="18"/>
      <c r="AM666" s="34"/>
      <c r="AN666" s="34"/>
      <c r="AO666" s="34"/>
      <c r="AP666" s="19"/>
      <c r="AQ666" s="19"/>
      <c r="AR666" s="19"/>
      <c r="AS666" s="48"/>
      <c r="BN666" s="49"/>
      <c r="BO666" s="49"/>
      <c r="BP666" s="49"/>
      <c r="BQ666" s="50"/>
      <c r="BR666" s="50"/>
      <c r="BS666" s="50"/>
      <c r="BT666" s="49"/>
      <c r="BU666" s="50"/>
      <c r="BV666" s="50"/>
      <c r="BW666" s="50"/>
      <c r="BX666" s="51"/>
      <c r="BY666" s="50"/>
      <c r="BZ666" s="50"/>
      <c r="CA666" s="50"/>
      <c r="CB666" s="50"/>
      <c r="CC666" s="50"/>
      <c r="CD666" s="50"/>
      <c r="CE666" s="50"/>
      <c r="CF666" s="50"/>
      <c r="CG666" s="50"/>
      <c r="CH666" s="51"/>
      <c r="CI666" s="51"/>
      <c r="CJ666" s="51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56"/>
      <c r="DD666" s="49"/>
      <c r="DE666" s="49"/>
      <c r="DF666" s="57"/>
      <c r="DG666" s="49"/>
      <c r="DH666" s="54"/>
      <c r="DI666" s="49"/>
      <c r="DJ666" s="58"/>
      <c r="DK666" s="49"/>
      <c r="DL666" s="56"/>
      <c r="DM666" s="49"/>
      <c r="DN666" s="49"/>
      <c r="DO666" s="49"/>
      <c r="DP666" s="56"/>
      <c r="DQ666" s="56"/>
      <c r="DR666" s="49"/>
      <c r="DS666" s="49"/>
      <c r="DT666" s="49"/>
      <c r="DU666" s="49"/>
      <c r="DV666" s="49"/>
      <c r="DW666" s="49"/>
      <c r="DX666" s="49"/>
      <c r="DY666" s="49"/>
      <c r="DZ666" s="49"/>
      <c r="EA666" s="49"/>
      <c r="EB666" s="81"/>
      <c r="EC666" s="81"/>
      <c r="ED666" s="81"/>
      <c r="EE666" s="81"/>
      <c r="EF666" s="81"/>
      <c r="EG666" s="81"/>
      <c r="EH666" s="81"/>
      <c r="EI666" s="81"/>
      <c r="EJ666" s="81"/>
      <c r="EK666" s="81"/>
      <c r="EL666" s="81"/>
      <c r="EM666" s="81"/>
      <c r="EN666" s="81"/>
      <c r="EO666" s="81"/>
      <c r="EP666" s="81"/>
      <c r="EQ666" s="81"/>
      <c r="ER666" s="81"/>
      <c r="ES666" s="81"/>
      <c r="ET666" s="81"/>
      <c r="EU666" s="81"/>
      <c r="EV666" s="81"/>
      <c r="EW666" s="81"/>
      <c r="EX666" s="81"/>
      <c r="EY666" s="81"/>
      <c r="EZ666" s="81"/>
      <c r="FA666" s="81"/>
      <c r="FB666" s="81"/>
      <c r="FC666" s="81"/>
      <c r="FD666" s="81"/>
      <c r="FE666" s="81"/>
      <c r="FF666" s="81"/>
      <c r="FG666" s="81"/>
      <c r="FH666" s="81"/>
    </row>
    <row r="667" spans="19:164">
      <c r="S667" s="82"/>
      <c r="T667" s="83"/>
      <c r="U667" s="84"/>
      <c r="V667" s="83"/>
      <c r="W667" s="84"/>
      <c r="X667" s="83"/>
      <c r="Y667" s="84"/>
      <c r="Z667" s="85"/>
      <c r="AA667" s="85"/>
      <c r="AB667" s="85"/>
      <c r="AC667" s="8"/>
      <c r="AD667" s="18"/>
      <c r="AE667" s="18"/>
      <c r="AF667" s="18"/>
      <c r="AG667" s="18"/>
      <c r="AH667" s="18"/>
      <c r="AI667" s="18"/>
      <c r="AJ667" s="18"/>
      <c r="AK667" s="18"/>
      <c r="AL667" s="18"/>
      <c r="AM667" s="34"/>
      <c r="AN667" s="34"/>
      <c r="AO667" s="34"/>
      <c r="AP667" s="19"/>
      <c r="AQ667" s="19"/>
      <c r="AR667" s="19"/>
      <c r="AS667" s="48"/>
      <c r="BN667" s="49"/>
      <c r="BO667" s="49"/>
      <c r="BP667" s="49"/>
      <c r="BQ667" s="50"/>
      <c r="BR667" s="50"/>
      <c r="BS667" s="50"/>
      <c r="BT667" s="49"/>
      <c r="BU667" s="50"/>
      <c r="BV667" s="50"/>
      <c r="BW667" s="50"/>
      <c r="BX667" s="51"/>
      <c r="BY667" s="50"/>
      <c r="BZ667" s="50"/>
      <c r="CA667" s="50"/>
      <c r="CB667" s="50"/>
      <c r="CC667" s="50"/>
      <c r="CD667" s="50"/>
      <c r="CE667" s="50"/>
      <c r="CF667" s="50"/>
      <c r="CG667" s="50"/>
      <c r="CH667" s="51"/>
      <c r="CI667" s="51"/>
      <c r="CJ667" s="51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56"/>
      <c r="DD667" s="49"/>
      <c r="DE667" s="49"/>
      <c r="DF667" s="57"/>
      <c r="DG667" s="49"/>
      <c r="DH667" s="54"/>
      <c r="DI667" s="49"/>
      <c r="DJ667" s="58"/>
      <c r="DK667" s="49"/>
      <c r="DL667" s="56"/>
      <c r="DM667" s="49"/>
      <c r="DN667" s="49"/>
      <c r="DO667" s="49"/>
      <c r="DP667" s="56"/>
      <c r="DQ667" s="56"/>
      <c r="DR667" s="49"/>
      <c r="DS667" s="49"/>
      <c r="DT667" s="49"/>
      <c r="DU667" s="49"/>
      <c r="DV667" s="49"/>
      <c r="DW667" s="49"/>
      <c r="DX667" s="49"/>
      <c r="DY667" s="49"/>
      <c r="DZ667" s="49"/>
      <c r="EA667" s="49"/>
      <c r="EB667" s="81"/>
      <c r="EC667" s="81"/>
      <c r="ED667" s="81"/>
      <c r="EE667" s="81"/>
      <c r="EF667" s="81"/>
      <c r="EG667" s="81"/>
      <c r="EH667" s="81"/>
      <c r="EI667" s="81"/>
      <c r="EJ667" s="81"/>
      <c r="EK667" s="81"/>
      <c r="EL667" s="81"/>
      <c r="EM667" s="81"/>
      <c r="EN667" s="81"/>
      <c r="EO667" s="81"/>
      <c r="EP667" s="81"/>
      <c r="EQ667" s="81"/>
      <c r="ER667" s="81"/>
      <c r="ES667" s="81"/>
      <c r="ET667" s="81"/>
      <c r="EU667" s="81"/>
      <c r="EV667" s="81"/>
      <c r="EW667" s="81"/>
      <c r="EX667" s="81"/>
      <c r="EY667" s="81"/>
      <c r="EZ667" s="81"/>
      <c r="FA667" s="81"/>
      <c r="FB667" s="81"/>
      <c r="FC667" s="81"/>
      <c r="FD667" s="81"/>
      <c r="FE667" s="81"/>
      <c r="FF667" s="81"/>
      <c r="FG667" s="81"/>
      <c r="FH667" s="81"/>
    </row>
    <row r="668" spans="19:164">
      <c r="S668" s="82"/>
      <c r="T668" s="83"/>
      <c r="U668" s="84"/>
      <c r="V668" s="83"/>
      <c r="W668" s="84"/>
      <c r="X668" s="83"/>
      <c r="Y668" s="84"/>
      <c r="Z668" s="85"/>
      <c r="AA668" s="85"/>
      <c r="AB668" s="85"/>
      <c r="AC668" s="8"/>
      <c r="AD668" s="18"/>
      <c r="AE668" s="18"/>
      <c r="AF668" s="18"/>
      <c r="AG668" s="18"/>
      <c r="AH668" s="18"/>
      <c r="AI668" s="18"/>
      <c r="AJ668" s="18"/>
      <c r="AK668" s="18"/>
      <c r="AL668" s="18"/>
      <c r="AM668" s="34"/>
      <c r="AN668" s="34"/>
      <c r="AO668" s="34"/>
      <c r="AP668" s="19"/>
      <c r="AQ668" s="19"/>
      <c r="AR668" s="19"/>
      <c r="AS668" s="48"/>
      <c r="BN668" s="49"/>
      <c r="BO668" s="49"/>
      <c r="BP668" s="49"/>
      <c r="BQ668" s="50"/>
      <c r="BR668" s="50"/>
      <c r="BS668" s="50"/>
      <c r="BT668" s="49"/>
      <c r="BU668" s="50"/>
      <c r="BV668" s="50"/>
      <c r="BW668" s="50"/>
      <c r="BX668" s="51"/>
      <c r="BY668" s="50"/>
      <c r="BZ668" s="50"/>
      <c r="CA668" s="50"/>
      <c r="CB668" s="50"/>
      <c r="CC668" s="50"/>
      <c r="CD668" s="50"/>
      <c r="CE668" s="50"/>
      <c r="CF668" s="50"/>
      <c r="CG668" s="50"/>
      <c r="CH668" s="51"/>
      <c r="CI668" s="51"/>
      <c r="CJ668" s="51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56"/>
      <c r="DD668" s="49"/>
      <c r="DE668" s="49"/>
      <c r="DF668" s="57"/>
      <c r="DG668" s="49"/>
      <c r="DH668" s="54"/>
      <c r="DI668" s="49"/>
      <c r="DJ668" s="58"/>
      <c r="DK668" s="49"/>
      <c r="DL668" s="56"/>
      <c r="DM668" s="49"/>
      <c r="DN668" s="49"/>
      <c r="DO668" s="49"/>
      <c r="DP668" s="56"/>
      <c r="DQ668" s="56"/>
      <c r="DR668" s="49"/>
      <c r="DS668" s="49"/>
      <c r="DT668" s="49"/>
      <c r="DU668" s="49"/>
      <c r="DV668" s="49"/>
      <c r="DW668" s="49"/>
      <c r="DX668" s="49"/>
      <c r="DY668" s="49"/>
      <c r="DZ668" s="49"/>
      <c r="EA668" s="49"/>
      <c r="EB668" s="81"/>
      <c r="EC668" s="81"/>
      <c r="ED668" s="81"/>
      <c r="EE668" s="81"/>
      <c r="EF668" s="81"/>
      <c r="EG668" s="81"/>
      <c r="EH668" s="81"/>
      <c r="EI668" s="81"/>
      <c r="EJ668" s="81"/>
      <c r="EK668" s="81"/>
      <c r="EL668" s="81"/>
      <c r="EM668" s="81"/>
      <c r="EN668" s="81"/>
      <c r="EO668" s="81"/>
      <c r="EP668" s="81"/>
      <c r="EQ668" s="81"/>
      <c r="ER668" s="81"/>
      <c r="ES668" s="81"/>
      <c r="ET668" s="81"/>
      <c r="EU668" s="81"/>
      <c r="EV668" s="81"/>
      <c r="EW668" s="81"/>
      <c r="EX668" s="81"/>
      <c r="EY668" s="81"/>
      <c r="EZ668" s="81"/>
      <c r="FA668" s="81"/>
      <c r="FB668" s="81"/>
      <c r="FC668" s="81"/>
      <c r="FD668" s="81"/>
      <c r="FE668" s="81"/>
      <c r="FF668" s="81"/>
      <c r="FG668" s="81"/>
      <c r="FH668" s="81"/>
    </row>
    <row r="669" spans="19:164">
      <c r="S669" s="82"/>
      <c r="T669" s="83"/>
      <c r="U669" s="84"/>
      <c r="V669" s="83"/>
      <c r="W669" s="84"/>
      <c r="X669" s="83"/>
      <c r="Y669" s="84"/>
      <c r="Z669" s="85"/>
      <c r="AA669" s="85"/>
      <c r="AB669" s="85"/>
      <c r="AC669" s="8"/>
      <c r="AD669" s="18"/>
      <c r="AE669" s="18"/>
      <c r="AF669" s="18"/>
      <c r="AG669" s="18"/>
      <c r="AH669" s="18"/>
      <c r="AI669" s="18"/>
      <c r="AJ669" s="18"/>
      <c r="AK669" s="18"/>
      <c r="AL669" s="18"/>
      <c r="AM669" s="34"/>
      <c r="AN669" s="34"/>
      <c r="AO669" s="34"/>
      <c r="AP669" s="19"/>
      <c r="AQ669" s="19"/>
      <c r="AR669" s="19"/>
      <c r="AS669" s="48"/>
      <c r="BN669" s="49"/>
      <c r="BO669" s="49"/>
      <c r="BP669" s="49"/>
      <c r="BQ669" s="50"/>
      <c r="BR669" s="50"/>
      <c r="BS669" s="50"/>
      <c r="BT669" s="49"/>
      <c r="BU669" s="50"/>
      <c r="BV669" s="50"/>
      <c r="BW669" s="50"/>
      <c r="BX669" s="51"/>
      <c r="BY669" s="50"/>
      <c r="BZ669" s="50"/>
      <c r="CA669" s="50"/>
      <c r="CB669" s="50"/>
      <c r="CC669" s="50"/>
      <c r="CD669" s="50"/>
      <c r="CE669" s="50"/>
      <c r="CF669" s="50"/>
      <c r="CG669" s="50"/>
      <c r="CH669" s="51"/>
      <c r="CI669" s="51"/>
      <c r="CJ669" s="51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56"/>
      <c r="DD669" s="49"/>
      <c r="DE669" s="49"/>
      <c r="DF669" s="57"/>
      <c r="DG669" s="49"/>
      <c r="DH669" s="54"/>
      <c r="DI669" s="49"/>
      <c r="DJ669" s="58"/>
      <c r="DK669" s="49"/>
      <c r="DL669" s="56"/>
      <c r="DM669" s="49"/>
      <c r="DN669" s="49"/>
      <c r="DO669" s="49"/>
      <c r="DP669" s="56"/>
      <c r="DQ669" s="56"/>
      <c r="DR669" s="49"/>
      <c r="DS669" s="49"/>
      <c r="DT669" s="49"/>
      <c r="DU669" s="49"/>
      <c r="DV669" s="49"/>
      <c r="DW669" s="49"/>
      <c r="DX669" s="49"/>
      <c r="DY669" s="49"/>
      <c r="DZ669" s="49"/>
      <c r="EA669" s="49"/>
      <c r="EB669" s="81"/>
      <c r="EC669" s="81"/>
      <c r="ED669" s="81"/>
      <c r="EE669" s="81"/>
      <c r="EF669" s="81"/>
      <c r="EG669" s="81"/>
      <c r="EH669" s="81"/>
      <c r="EI669" s="81"/>
      <c r="EJ669" s="81"/>
      <c r="EK669" s="81"/>
      <c r="EL669" s="81"/>
      <c r="EM669" s="81"/>
      <c r="EN669" s="81"/>
      <c r="EO669" s="81"/>
      <c r="EP669" s="81"/>
      <c r="EQ669" s="81"/>
      <c r="ER669" s="81"/>
      <c r="ES669" s="81"/>
      <c r="ET669" s="81"/>
      <c r="EU669" s="81"/>
      <c r="EV669" s="81"/>
      <c r="EW669" s="81"/>
      <c r="EX669" s="81"/>
      <c r="EY669" s="81"/>
      <c r="EZ669" s="81"/>
      <c r="FA669" s="81"/>
      <c r="FB669" s="81"/>
      <c r="FC669" s="81"/>
      <c r="FD669" s="81"/>
      <c r="FE669" s="81"/>
      <c r="FF669" s="81"/>
      <c r="FG669" s="81"/>
      <c r="FH669" s="81"/>
    </row>
    <row r="670" spans="19:164">
      <c r="S670" s="82"/>
      <c r="T670" s="83"/>
      <c r="U670" s="84"/>
      <c r="V670" s="83"/>
      <c r="W670" s="84"/>
      <c r="X670" s="83"/>
      <c r="Y670" s="84"/>
      <c r="Z670" s="85"/>
      <c r="AA670" s="85"/>
      <c r="AB670" s="85"/>
      <c r="AC670" s="8"/>
      <c r="AD670" s="18"/>
      <c r="AE670" s="18"/>
      <c r="AF670" s="18"/>
      <c r="AG670" s="18"/>
      <c r="AH670" s="18"/>
      <c r="AI670" s="18"/>
      <c r="AJ670" s="18"/>
      <c r="AK670" s="18"/>
      <c r="AL670" s="18"/>
      <c r="AM670" s="34"/>
      <c r="AN670" s="34"/>
      <c r="AO670" s="34"/>
      <c r="AP670" s="19"/>
      <c r="AQ670" s="19"/>
      <c r="AR670" s="19"/>
      <c r="AS670" s="48"/>
      <c r="BN670" s="49"/>
      <c r="BO670" s="49"/>
      <c r="BP670" s="49"/>
      <c r="BQ670" s="50"/>
      <c r="BR670" s="50"/>
      <c r="BS670" s="50"/>
      <c r="BT670" s="49"/>
      <c r="BU670" s="50"/>
      <c r="BV670" s="50"/>
      <c r="BW670" s="50"/>
      <c r="BX670" s="51"/>
      <c r="BY670" s="50"/>
      <c r="BZ670" s="50"/>
      <c r="CA670" s="50"/>
      <c r="CB670" s="50"/>
      <c r="CC670" s="50"/>
      <c r="CD670" s="50"/>
      <c r="CE670" s="50"/>
      <c r="CF670" s="50"/>
      <c r="CG670" s="50"/>
      <c r="CH670" s="51"/>
      <c r="CI670" s="51"/>
      <c r="CJ670" s="51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56"/>
      <c r="DD670" s="49"/>
      <c r="DE670" s="49"/>
      <c r="DF670" s="57"/>
      <c r="DG670" s="49"/>
      <c r="DH670" s="54"/>
      <c r="DI670" s="49"/>
      <c r="DJ670" s="58"/>
      <c r="DK670" s="49"/>
      <c r="DL670" s="56"/>
      <c r="DM670" s="49"/>
      <c r="DN670" s="49"/>
      <c r="DO670" s="49"/>
      <c r="DP670" s="56"/>
      <c r="DQ670" s="56"/>
      <c r="DR670" s="49"/>
      <c r="DS670" s="49"/>
      <c r="DT670" s="49"/>
      <c r="DU670" s="49"/>
      <c r="DV670" s="49"/>
      <c r="DW670" s="49"/>
      <c r="DX670" s="49"/>
      <c r="DY670" s="49"/>
      <c r="DZ670" s="49"/>
      <c r="EA670" s="49"/>
      <c r="EB670" s="81"/>
      <c r="EC670" s="81"/>
      <c r="ED670" s="81"/>
      <c r="EE670" s="81"/>
      <c r="EF670" s="81"/>
      <c r="EG670" s="81"/>
      <c r="EH670" s="81"/>
      <c r="EI670" s="81"/>
      <c r="EJ670" s="81"/>
      <c r="EK670" s="81"/>
      <c r="EL670" s="81"/>
      <c r="EM670" s="81"/>
      <c r="EN670" s="81"/>
      <c r="EO670" s="81"/>
      <c r="EP670" s="81"/>
      <c r="EQ670" s="81"/>
      <c r="ER670" s="81"/>
      <c r="ES670" s="81"/>
      <c r="ET670" s="81"/>
      <c r="EU670" s="81"/>
      <c r="EV670" s="81"/>
      <c r="EW670" s="81"/>
      <c r="EX670" s="81"/>
      <c r="EY670" s="81"/>
      <c r="EZ670" s="81"/>
      <c r="FA670" s="81"/>
      <c r="FB670" s="81"/>
      <c r="FC670" s="81"/>
      <c r="FD670" s="81"/>
      <c r="FE670" s="81"/>
      <c r="FF670" s="81"/>
      <c r="FG670" s="81"/>
      <c r="FH670" s="81"/>
    </row>
    <row r="671" spans="19:164">
      <c r="S671" s="82"/>
      <c r="T671" s="83"/>
      <c r="U671" s="84"/>
      <c r="V671" s="83"/>
      <c r="W671" s="84"/>
      <c r="X671" s="83"/>
      <c r="Y671" s="84"/>
      <c r="Z671" s="85"/>
      <c r="AA671" s="85"/>
      <c r="AB671" s="85"/>
      <c r="AC671" s="8"/>
      <c r="AD671" s="18"/>
      <c r="AE671" s="18"/>
      <c r="AF671" s="18"/>
      <c r="AG671" s="18"/>
      <c r="AH671" s="18"/>
      <c r="AI671" s="18"/>
      <c r="AJ671" s="18"/>
      <c r="AK671" s="18"/>
      <c r="AL671" s="18"/>
      <c r="AM671" s="34"/>
      <c r="AN671" s="34"/>
      <c r="AO671" s="34"/>
      <c r="AP671" s="19"/>
      <c r="AQ671" s="19"/>
      <c r="AR671" s="19"/>
      <c r="AS671" s="48"/>
      <c r="BN671" s="49"/>
      <c r="BO671" s="49"/>
      <c r="BP671" s="49"/>
      <c r="BQ671" s="50"/>
      <c r="BR671" s="50"/>
      <c r="BS671" s="50"/>
      <c r="BT671" s="49"/>
      <c r="BU671" s="50"/>
      <c r="BV671" s="50"/>
      <c r="BW671" s="50"/>
      <c r="BX671" s="51"/>
      <c r="BY671" s="50"/>
      <c r="BZ671" s="50"/>
      <c r="CA671" s="50"/>
      <c r="CB671" s="50"/>
      <c r="CC671" s="50"/>
      <c r="CD671" s="50"/>
      <c r="CE671" s="50"/>
      <c r="CF671" s="50"/>
      <c r="CG671" s="50"/>
      <c r="CH671" s="51"/>
      <c r="CI671" s="51"/>
      <c r="CJ671" s="51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56"/>
      <c r="DD671" s="49"/>
      <c r="DE671" s="49"/>
      <c r="DF671" s="57"/>
      <c r="DG671" s="49"/>
      <c r="DH671" s="54"/>
      <c r="DI671" s="49"/>
      <c r="DJ671" s="58"/>
      <c r="DK671" s="49"/>
      <c r="DL671" s="56"/>
      <c r="DM671" s="49"/>
      <c r="DN671" s="49"/>
      <c r="DO671" s="49"/>
      <c r="DP671" s="56"/>
      <c r="DQ671" s="56"/>
      <c r="DR671" s="49"/>
      <c r="DS671" s="49"/>
      <c r="DT671" s="49"/>
      <c r="DU671" s="49"/>
      <c r="DV671" s="49"/>
      <c r="DW671" s="49"/>
      <c r="DX671" s="49"/>
      <c r="DY671" s="49"/>
      <c r="DZ671" s="49"/>
      <c r="EA671" s="49"/>
      <c r="EB671" s="81"/>
      <c r="EC671" s="81"/>
      <c r="ED671" s="81"/>
      <c r="EE671" s="81"/>
      <c r="EF671" s="81"/>
      <c r="EG671" s="81"/>
      <c r="EH671" s="81"/>
      <c r="EI671" s="81"/>
      <c r="EJ671" s="81"/>
      <c r="EK671" s="81"/>
      <c r="EL671" s="81"/>
      <c r="EM671" s="81"/>
      <c r="EN671" s="81"/>
      <c r="EO671" s="81"/>
      <c r="EP671" s="81"/>
      <c r="EQ671" s="81"/>
      <c r="ER671" s="81"/>
      <c r="ES671" s="81"/>
      <c r="ET671" s="81"/>
      <c r="EU671" s="81"/>
      <c r="EV671" s="81"/>
      <c r="EW671" s="81"/>
      <c r="EX671" s="81"/>
      <c r="EY671" s="81"/>
      <c r="EZ671" s="81"/>
      <c r="FA671" s="81"/>
      <c r="FB671" s="81"/>
      <c r="FC671" s="81"/>
      <c r="FD671" s="81"/>
      <c r="FE671" s="81"/>
      <c r="FF671" s="81"/>
      <c r="FG671" s="81"/>
      <c r="FH671" s="81"/>
    </row>
    <row r="672" spans="19:164">
      <c r="S672" s="82"/>
      <c r="T672" s="83"/>
      <c r="U672" s="84"/>
      <c r="V672" s="83"/>
      <c r="W672" s="84"/>
      <c r="X672" s="83"/>
      <c r="Y672" s="84"/>
      <c r="Z672" s="85"/>
      <c r="AA672" s="85"/>
      <c r="AB672" s="85"/>
      <c r="AC672" s="8"/>
      <c r="AD672" s="18"/>
      <c r="AE672" s="18"/>
      <c r="AF672" s="18"/>
      <c r="AG672" s="18"/>
      <c r="AH672" s="18"/>
      <c r="AI672" s="18"/>
      <c r="AJ672" s="18"/>
      <c r="AK672" s="18"/>
      <c r="AL672" s="18"/>
      <c r="AM672" s="34"/>
      <c r="AN672" s="34"/>
      <c r="AO672" s="34"/>
      <c r="AP672" s="19"/>
      <c r="AQ672" s="19"/>
      <c r="AR672" s="19"/>
      <c r="AS672" s="48"/>
      <c r="BN672" s="49"/>
      <c r="BO672" s="49"/>
      <c r="BP672" s="49"/>
      <c r="BQ672" s="50"/>
      <c r="BR672" s="50"/>
      <c r="BS672" s="50"/>
      <c r="BT672" s="49"/>
      <c r="BU672" s="50"/>
      <c r="BV672" s="50"/>
      <c r="BW672" s="50"/>
      <c r="BX672" s="51"/>
      <c r="BY672" s="50"/>
      <c r="BZ672" s="50"/>
      <c r="CA672" s="50"/>
      <c r="CB672" s="50"/>
      <c r="CC672" s="50"/>
      <c r="CD672" s="50"/>
      <c r="CE672" s="50"/>
      <c r="CF672" s="50"/>
      <c r="CG672" s="50"/>
      <c r="CH672" s="51"/>
      <c r="CI672" s="51"/>
      <c r="CJ672" s="51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56"/>
      <c r="DD672" s="49"/>
      <c r="DE672" s="49"/>
      <c r="DF672" s="57"/>
      <c r="DG672" s="49"/>
      <c r="DH672" s="54"/>
      <c r="DI672" s="49"/>
      <c r="DJ672" s="58"/>
      <c r="DK672" s="49"/>
      <c r="DL672" s="56"/>
      <c r="DM672" s="49"/>
      <c r="DN672" s="49"/>
      <c r="DO672" s="49"/>
      <c r="DP672" s="56"/>
      <c r="DQ672" s="56"/>
      <c r="DR672" s="49"/>
      <c r="DS672" s="49"/>
      <c r="DT672" s="49"/>
      <c r="DU672" s="49"/>
      <c r="DV672" s="49"/>
      <c r="DW672" s="49"/>
      <c r="DX672" s="49"/>
      <c r="DY672" s="49"/>
      <c r="DZ672" s="49"/>
      <c r="EA672" s="49"/>
      <c r="EB672" s="81"/>
      <c r="EC672" s="81"/>
      <c r="ED672" s="81"/>
      <c r="EE672" s="81"/>
      <c r="EF672" s="81"/>
      <c r="EG672" s="81"/>
      <c r="EH672" s="81"/>
      <c r="EI672" s="81"/>
      <c r="EJ672" s="81"/>
      <c r="EK672" s="81"/>
      <c r="EL672" s="81"/>
      <c r="EM672" s="81"/>
      <c r="EN672" s="81"/>
      <c r="EO672" s="81"/>
      <c r="EP672" s="81"/>
      <c r="EQ672" s="81"/>
      <c r="ER672" s="81"/>
      <c r="ES672" s="81"/>
      <c r="ET672" s="81"/>
      <c r="EU672" s="81"/>
      <c r="EV672" s="81"/>
      <c r="EW672" s="81"/>
      <c r="EX672" s="81"/>
      <c r="EY672" s="81"/>
      <c r="EZ672" s="81"/>
      <c r="FA672" s="81"/>
      <c r="FB672" s="81"/>
      <c r="FC672" s="81"/>
      <c r="FD672" s="81"/>
      <c r="FE672" s="81"/>
      <c r="FF672" s="81"/>
      <c r="FG672" s="81"/>
      <c r="FH672" s="81"/>
    </row>
    <row r="673" spans="19:164">
      <c r="S673" s="82"/>
      <c r="T673" s="83"/>
      <c r="U673" s="84"/>
      <c r="V673" s="83"/>
      <c r="W673" s="84"/>
      <c r="X673" s="83"/>
      <c r="Y673" s="84"/>
      <c r="Z673" s="85"/>
      <c r="AA673" s="85"/>
      <c r="AB673" s="85"/>
      <c r="AC673" s="8"/>
      <c r="AD673" s="18"/>
      <c r="AE673" s="18"/>
      <c r="AF673" s="18"/>
      <c r="AG673" s="18"/>
      <c r="AH673" s="18"/>
      <c r="AI673" s="18"/>
      <c r="AJ673" s="18"/>
      <c r="AK673" s="18"/>
      <c r="AL673" s="18"/>
      <c r="AM673" s="34"/>
      <c r="AN673" s="34"/>
      <c r="AO673" s="34"/>
      <c r="AP673" s="19"/>
      <c r="AQ673" s="19"/>
      <c r="AR673" s="19"/>
      <c r="AS673" s="48"/>
      <c r="BN673" s="49"/>
      <c r="BO673" s="49"/>
      <c r="BP673" s="49"/>
      <c r="BQ673" s="50"/>
      <c r="BR673" s="50"/>
      <c r="BS673" s="50"/>
      <c r="BT673" s="49"/>
      <c r="BU673" s="50"/>
      <c r="BV673" s="50"/>
      <c r="BW673" s="50"/>
      <c r="BX673" s="51"/>
      <c r="BY673" s="50"/>
      <c r="BZ673" s="50"/>
      <c r="CA673" s="50"/>
      <c r="CB673" s="50"/>
      <c r="CC673" s="50"/>
      <c r="CD673" s="50"/>
      <c r="CE673" s="50"/>
      <c r="CF673" s="50"/>
      <c r="CG673" s="50"/>
      <c r="CH673" s="51"/>
      <c r="CI673" s="51"/>
      <c r="CJ673" s="51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56"/>
      <c r="DD673" s="49"/>
      <c r="DE673" s="49"/>
      <c r="DF673" s="57"/>
      <c r="DG673" s="49"/>
      <c r="DH673" s="54"/>
      <c r="DI673" s="49"/>
      <c r="DJ673" s="58"/>
      <c r="DK673" s="49"/>
      <c r="DL673" s="56"/>
      <c r="DM673" s="49"/>
      <c r="DN673" s="49"/>
      <c r="DO673" s="49"/>
      <c r="DP673" s="56"/>
      <c r="DQ673" s="56"/>
      <c r="DR673" s="49"/>
      <c r="DS673" s="49"/>
      <c r="DT673" s="49"/>
      <c r="DU673" s="49"/>
      <c r="DV673" s="49"/>
      <c r="DW673" s="49"/>
      <c r="DX673" s="49"/>
      <c r="DY673" s="49"/>
      <c r="DZ673" s="49"/>
      <c r="EA673" s="49"/>
      <c r="EB673" s="81"/>
      <c r="EC673" s="81"/>
      <c r="ED673" s="81"/>
      <c r="EE673" s="81"/>
      <c r="EF673" s="81"/>
      <c r="EG673" s="81"/>
      <c r="EH673" s="81"/>
      <c r="EI673" s="81"/>
      <c r="EJ673" s="81"/>
      <c r="EK673" s="81"/>
      <c r="EL673" s="81"/>
      <c r="EM673" s="81"/>
      <c r="EN673" s="81"/>
      <c r="EO673" s="81"/>
      <c r="EP673" s="81"/>
      <c r="EQ673" s="81"/>
      <c r="ER673" s="81"/>
      <c r="ES673" s="81"/>
      <c r="ET673" s="81"/>
      <c r="EU673" s="81"/>
      <c r="EV673" s="81"/>
      <c r="EW673" s="81"/>
      <c r="EX673" s="81"/>
      <c r="EY673" s="81"/>
      <c r="EZ673" s="81"/>
      <c r="FA673" s="81"/>
      <c r="FB673" s="81"/>
      <c r="FC673" s="81"/>
      <c r="FD673" s="81"/>
      <c r="FE673" s="81"/>
      <c r="FF673" s="81"/>
      <c r="FG673" s="81"/>
      <c r="FH673" s="81"/>
    </row>
    <row r="674" spans="19:164">
      <c r="S674" s="82"/>
      <c r="T674" s="83"/>
      <c r="U674" s="84"/>
      <c r="V674" s="83"/>
      <c r="W674" s="84"/>
      <c r="X674" s="83"/>
      <c r="Y674" s="84"/>
      <c r="Z674" s="85"/>
      <c r="AA674" s="85"/>
      <c r="AB674" s="85"/>
      <c r="AC674" s="8"/>
      <c r="AD674" s="18"/>
      <c r="AE674" s="18"/>
      <c r="AF674" s="18"/>
      <c r="AG674" s="18"/>
      <c r="AH674" s="18"/>
      <c r="AI674" s="18"/>
      <c r="AJ674" s="18"/>
      <c r="AK674" s="18"/>
      <c r="AL674" s="18"/>
      <c r="AM674" s="34"/>
      <c r="AN674" s="34"/>
      <c r="AO674" s="34"/>
      <c r="AP674" s="19"/>
      <c r="AQ674" s="19"/>
      <c r="AR674" s="19"/>
      <c r="AS674" s="48"/>
      <c r="BN674" s="49"/>
      <c r="BO674" s="49"/>
      <c r="BP674" s="49"/>
      <c r="BQ674" s="50"/>
      <c r="BR674" s="50"/>
      <c r="BS674" s="50"/>
      <c r="BT674" s="49"/>
      <c r="BU674" s="50"/>
      <c r="BV674" s="50"/>
      <c r="BW674" s="50"/>
      <c r="BX674" s="51"/>
      <c r="BY674" s="50"/>
      <c r="BZ674" s="50"/>
      <c r="CA674" s="50"/>
      <c r="CB674" s="50"/>
      <c r="CC674" s="50"/>
      <c r="CD674" s="50"/>
      <c r="CE674" s="50"/>
      <c r="CF674" s="50"/>
      <c r="CG674" s="50"/>
      <c r="CH674" s="51"/>
      <c r="CI674" s="51"/>
      <c r="CJ674" s="51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56"/>
      <c r="DD674" s="49"/>
      <c r="DE674" s="49"/>
      <c r="DF674" s="57"/>
      <c r="DG674" s="49"/>
      <c r="DH674" s="54"/>
      <c r="DI674" s="49"/>
      <c r="DJ674" s="58"/>
      <c r="DK674" s="49"/>
      <c r="DL674" s="56"/>
      <c r="DM674" s="49"/>
      <c r="DN674" s="49"/>
      <c r="DO674" s="49"/>
      <c r="DP674" s="56"/>
      <c r="DQ674" s="56"/>
      <c r="DR674" s="49"/>
      <c r="DS674" s="49"/>
      <c r="DT674" s="49"/>
      <c r="DU674" s="49"/>
      <c r="DV674" s="49"/>
      <c r="DW674" s="49"/>
      <c r="DX674" s="49"/>
      <c r="DY674" s="49"/>
      <c r="DZ674" s="49"/>
      <c r="EA674" s="49"/>
      <c r="EB674" s="81"/>
      <c r="EC674" s="81"/>
      <c r="ED674" s="81"/>
      <c r="EE674" s="81"/>
      <c r="EF674" s="81"/>
      <c r="EG674" s="81"/>
      <c r="EH674" s="81"/>
      <c r="EI674" s="81"/>
      <c r="EJ674" s="81"/>
      <c r="EK674" s="81"/>
      <c r="EL674" s="81"/>
      <c r="EM674" s="81"/>
      <c r="EN674" s="81"/>
      <c r="EO674" s="81"/>
      <c r="EP674" s="81"/>
      <c r="EQ674" s="81"/>
      <c r="ER674" s="81"/>
      <c r="ES674" s="81"/>
      <c r="ET674" s="81"/>
      <c r="EU674" s="81"/>
      <c r="EV674" s="81"/>
      <c r="EW674" s="81"/>
      <c r="EX674" s="81"/>
      <c r="EY674" s="81"/>
      <c r="EZ674" s="81"/>
      <c r="FA674" s="81"/>
      <c r="FB674" s="81"/>
      <c r="FC674" s="81"/>
      <c r="FD674" s="81"/>
      <c r="FE674" s="81"/>
      <c r="FF674" s="81"/>
      <c r="FG674" s="81"/>
      <c r="FH674" s="81"/>
    </row>
    <row r="675" spans="19:164">
      <c r="S675" s="82"/>
      <c r="T675" s="83"/>
      <c r="U675" s="84"/>
      <c r="V675" s="83"/>
      <c r="W675" s="84"/>
      <c r="X675" s="83"/>
      <c r="Y675" s="84"/>
      <c r="Z675" s="85"/>
      <c r="AA675" s="85"/>
      <c r="AB675" s="85"/>
      <c r="AC675" s="8"/>
      <c r="AD675" s="18"/>
      <c r="AE675" s="18"/>
      <c r="AF675" s="18"/>
      <c r="AG675" s="18"/>
      <c r="AH675" s="18"/>
      <c r="AI675" s="18"/>
      <c r="AJ675" s="18"/>
      <c r="AK675" s="18"/>
      <c r="AL675" s="18"/>
      <c r="AM675" s="34"/>
      <c r="AN675" s="34"/>
      <c r="AO675" s="34"/>
      <c r="AP675" s="19"/>
      <c r="AQ675" s="19"/>
      <c r="AR675" s="19"/>
      <c r="AS675" s="48"/>
      <c r="BN675" s="49"/>
      <c r="BO675" s="49"/>
      <c r="BP675" s="49"/>
      <c r="BQ675" s="50"/>
      <c r="BR675" s="50"/>
      <c r="BS675" s="50"/>
      <c r="BT675" s="49"/>
      <c r="BU675" s="50"/>
      <c r="BV675" s="50"/>
      <c r="BW675" s="50"/>
      <c r="BX675" s="51"/>
      <c r="BY675" s="50"/>
      <c r="BZ675" s="50"/>
      <c r="CA675" s="50"/>
      <c r="CB675" s="50"/>
      <c r="CC675" s="50"/>
      <c r="CD675" s="50"/>
      <c r="CE675" s="50"/>
      <c r="CF675" s="50"/>
      <c r="CG675" s="50"/>
      <c r="CH675" s="51"/>
      <c r="CI675" s="51"/>
      <c r="CJ675" s="51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56"/>
      <c r="DD675" s="49"/>
      <c r="DE675" s="49"/>
      <c r="DF675" s="57"/>
      <c r="DG675" s="49"/>
      <c r="DH675" s="54"/>
      <c r="DI675" s="49"/>
      <c r="DJ675" s="58"/>
      <c r="DK675" s="49"/>
      <c r="DL675" s="56"/>
      <c r="DM675" s="49"/>
      <c r="DN675" s="49"/>
      <c r="DO675" s="49"/>
      <c r="DP675" s="56"/>
      <c r="DQ675" s="56"/>
      <c r="DR675" s="49"/>
      <c r="DS675" s="49"/>
      <c r="DT675" s="49"/>
      <c r="DU675" s="49"/>
      <c r="DV675" s="49"/>
      <c r="DW675" s="49"/>
      <c r="DX675" s="49"/>
      <c r="DY675" s="49"/>
      <c r="DZ675" s="49"/>
      <c r="EA675" s="49"/>
      <c r="EB675" s="81"/>
      <c r="EC675" s="81"/>
      <c r="ED675" s="81"/>
      <c r="EE675" s="81"/>
      <c r="EF675" s="81"/>
      <c r="EG675" s="81"/>
      <c r="EH675" s="81"/>
      <c r="EI675" s="81"/>
      <c r="EJ675" s="81"/>
      <c r="EK675" s="81"/>
      <c r="EL675" s="81"/>
      <c r="EM675" s="81"/>
      <c r="EN675" s="81"/>
      <c r="EO675" s="81"/>
      <c r="EP675" s="81"/>
      <c r="EQ675" s="81"/>
      <c r="ER675" s="81"/>
      <c r="ES675" s="81"/>
      <c r="ET675" s="81"/>
      <c r="EU675" s="81"/>
      <c r="EV675" s="81"/>
      <c r="EW675" s="81"/>
      <c r="EX675" s="81"/>
      <c r="EY675" s="81"/>
      <c r="EZ675" s="81"/>
      <c r="FA675" s="81"/>
      <c r="FB675" s="81"/>
      <c r="FC675" s="81"/>
      <c r="FD675" s="81"/>
      <c r="FE675" s="81"/>
      <c r="FF675" s="81"/>
      <c r="FG675" s="81"/>
      <c r="FH675" s="81"/>
    </row>
    <row r="676" spans="19:164">
      <c r="S676" s="82"/>
      <c r="T676" s="83"/>
      <c r="U676" s="84"/>
      <c r="V676" s="83"/>
      <c r="W676" s="84"/>
      <c r="X676" s="83"/>
      <c r="Y676" s="84"/>
      <c r="Z676" s="85"/>
      <c r="AA676" s="85"/>
      <c r="AB676" s="85"/>
      <c r="AC676" s="8"/>
      <c r="AD676" s="18"/>
      <c r="AE676" s="18"/>
      <c r="AF676" s="18"/>
      <c r="AG676" s="18"/>
      <c r="AH676" s="18"/>
      <c r="AI676" s="18"/>
      <c r="AJ676" s="18"/>
      <c r="AK676" s="18"/>
      <c r="AL676" s="18"/>
      <c r="AM676" s="34"/>
      <c r="AN676" s="34"/>
      <c r="AO676" s="34"/>
      <c r="AP676" s="19"/>
      <c r="AQ676" s="19"/>
      <c r="AR676" s="19"/>
      <c r="AS676" s="48"/>
      <c r="BN676" s="49"/>
      <c r="BO676" s="49"/>
      <c r="BP676" s="49"/>
      <c r="BQ676" s="50"/>
      <c r="BR676" s="50"/>
      <c r="BS676" s="50"/>
      <c r="BT676" s="49"/>
      <c r="BU676" s="50"/>
      <c r="BV676" s="50"/>
      <c r="BW676" s="50"/>
      <c r="BX676" s="51"/>
      <c r="BY676" s="50"/>
      <c r="BZ676" s="50"/>
      <c r="CA676" s="50"/>
      <c r="CB676" s="50"/>
      <c r="CC676" s="50"/>
      <c r="CD676" s="50"/>
      <c r="CE676" s="50"/>
      <c r="CF676" s="50"/>
      <c r="CG676" s="50"/>
      <c r="CH676" s="51"/>
      <c r="CI676" s="51"/>
      <c r="CJ676" s="51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56"/>
      <c r="DD676" s="49"/>
      <c r="DE676" s="49"/>
      <c r="DF676" s="57"/>
      <c r="DG676" s="49"/>
      <c r="DH676" s="54"/>
      <c r="DI676" s="49"/>
      <c r="DJ676" s="58"/>
      <c r="DK676" s="49"/>
      <c r="DL676" s="56"/>
      <c r="DM676" s="49"/>
      <c r="DN676" s="49"/>
      <c r="DO676" s="49"/>
      <c r="DP676" s="56"/>
      <c r="DQ676" s="56"/>
      <c r="DR676" s="49"/>
      <c r="DS676" s="49"/>
      <c r="DT676" s="49"/>
      <c r="DU676" s="49"/>
      <c r="DV676" s="49"/>
      <c r="DW676" s="49"/>
      <c r="DX676" s="49"/>
      <c r="DY676" s="49"/>
      <c r="DZ676" s="49"/>
      <c r="EA676" s="49"/>
      <c r="EB676" s="81"/>
      <c r="EC676" s="81"/>
      <c r="ED676" s="81"/>
      <c r="EE676" s="81"/>
      <c r="EF676" s="81"/>
      <c r="EG676" s="81"/>
      <c r="EH676" s="81"/>
      <c r="EI676" s="81"/>
      <c r="EJ676" s="81"/>
      <c r="EK676" s="81"/>
      <c r="EL676" s="81"/>
      <c r="EM676" s="81"/>
      <c r="EN676" s="81"/>
      <c r="EO676" s="81"/>
      <c r="EP676" s="81"/>
      <c r="EQ676" s="81"/>
      <c r="ER676" s="81"/>
      <c r="ES676" s="81"/>
      <c r="ET676" s="81"/>
      <c r="EU676" s="81"/>
      <c r="EV676" s="81"/>
      <c r="EW676" s="81"/>
      <c r="EX676" s="81"/>
      <c r="EY676" s="81"/>
      <c r="EZ676" s="81"/>
      <c r="FA676" s="81"/>
      <c r="FB676" s="81"/>
      <c r="FC676" s="81"/>
      <c r="FD676" s="81"/>
      <c r="FE676" s="81"/>
      <c r="FF676" s="81"/>
      <c r="FG676" s="81"/>
      <c r="FH676" s="81"/>
    </row>
    <row r="677" spans="19:164">
      <c r="S677" s="82"/>
      <c r="T677" s="83"/>
      <c r="U677" s="84"/>
      <c r="V677" s="83"/>
      <c r="W677" s="84"/>
      <c r="X677" s="83"/>
      <c r="Y677" s="84"/>
      <c r="Z677" s="85"/>
      <c r="AA677" s="85"/>
      <c r="AB677" s="85"/>
      <c r="AC677" s="8"/>
      <c r="AD677" s="18"/>
      <c r="AE677" s="18"/>
      <c r="AF677" s="18"/>
      <c r="AG677" s="18"/>
      <c r="AH677" s="18"/>
      <c r="AI677" s="18"/>
      <c r="AJ677" s="18"/>
      <c r="AK677" s="18"/>
      <c r="AL677" s="18"/>
      <c r="AM677" s="34"/>
      <c r="AN677" s="34"/>
      <c r="AO677" s="34"/>
      <c r="AP677" s="19"/>
      <c r="AQ677" s="19"/>
      <c r="AR677" s="19"/>
      <c r="AS677" s="48"/>
      <c r="BN677" s="49"/>
      <c r="BO677" s="49"/>
      <c r="BP677" s="49"/>
      <c r="BQ677" s="50"/>
      <c r="BR677" s="50"/>
      <c r="BS677" s="50"/>
      <c r="BT677" s="49"/>
      <c r="BU677" s="50"/>
      <c r="BV677" s="50"/>
      <c r="BW677" s="50"/>
      <c r="BX677" s="51"/>
      <c r="BY677" s="50"/>
      <c r="BZ677" s="50"/>
      <c r="CA677" s="50"/>
      <c r="CB677" s="50"/>
      <c r="CC677" s="50"/>
      <c r="CD677" s="50"/>
      <c r="CE677" s="50"/>
      <c r="CF677" s="50"/>
      <c r="CG677" s="50"/>
      <c r="CH677" s="51"/>
      <c r="CI677" s="51"/>
      <c r="CJ677" s="51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56"/>
      <c r="DD677" s="49"/>
      <c r="DE677" s="49"/>
      <c r="DF677" s="57"/>
      <c r="DG677" s="49"/>
      <c r="DH677" s="54"/>
      <c r="DI677" s="49"/>
      <c r="DJ677" s="58"/>
      <c r="DK677" s="49"/>
      <c r="DL677" s="56"/>
      <c r="DM677" s="49"/>
      <c r="DN677" s="49"/>
      <c r="DO677" s="49"/>
      <c r="DP677" s="56"/>
      <c r="DQ677" s="56"/>
      <c r="DR677" s="49"/>
      <c r="DS677" s="49"/>
      <c r="DT677" s="49"/>
      <c r="DU677" s="49"/>
      <c r="DV677" s="49"/>
      <c r="DW677" s="49"/>
      <c r="DX677" s="49"/>
      <c r="DY677" s="49"/>
      <c r="DZ677" s="49"/>
      <c r="EA677" s="49"/>
      <c r="EB677" s="81"/>
      <c r="EC677" s="81"/>
      <c r="ED677" s="81"/>
      <c r="EE677" s="81"/>
      <c r="EF677" s="81"/>
      <c r="EG677" s="81"/>
      <c r="EH677" s="81"/>
      <c r="EI677" s="81"/>
      <c r="EJ677" s="81"/>
      <c r="EK677" s="81"/>
      <c r="EL677" s="81"/>
      <c r="EM677" s="81"/>
      <c r="EN677" s="81"/>
      <c r="EO677" s="81"/>
      <c r="EP677" s="81"/>
      <c r="EQ677" s="81"/>
      <c r="ER677" s="81"/>
      <c r="ES677" s="81"/>
      <c r="ET677" s="81"/>
      <c r="EU677" s="81"/>
      <c r="EV677" s="81"/>
      <c r="EW677" s="81"/>
      <c r="EX677" s="81"/>
      <c r="EY677" s="81"/>
      <c r="EZ677" s="81"/>
      <c r="FA677" s="81"/>
      <c r="FB677" s="81"/>
      <c r="FC677" s="81"/>
      <c r="FD677" s="81"/>
      <c r="FE677" s="81"/>
      <c r="FF677" s="81"/>
      <c r="FG677" s="81"/>
      <c r="FH677" s="81"/>
    </row>
    <row r="678" spans="19:164">
      <c r="S678" s="82"/>
      <c r="T678" s="83"/>
      <c r="U678" s="84"/>
      <c r="V678" s="83"/>
      <c r="W678" s="84"/>
      <c r="X678" s="83"/>
      <c r="Y678" s="84"/>
      <c r="Z678" s="85"/>
      <c r="AA678" s="85"/>
      <c r="AB678" s="85"/>
      <c r="AC678" s="8"/>
      <c r="AD678" s="18"/>
      <c r="AE678" s="18"/>
      <c r="AF678" s="18"/>
      <c r="AG678" s="18"/>
      <c r="AH678" s="18"/>
      <c r="AI678" s="18"/>
      <c r="AJ678" s="18"/>
      <c r="AK678" s="18"/>
      <c r="AL678" s="18"/>
      <c r="AM678" s="34"/>
      <c r="AN678" s="34"/>
      <c r="AO678" s="34"/>
      <c r="AP678" s="19"/>
      <c r="AQ678" s="19"/>
      <c r="AR678" s="19"/>
      <c r="AS678" s="48"/>
      <c r="BN678" s="49"/>
      <c r="BO678" s="49"/>
      <c r="BP678" s="49"/>
      <c r="BQ678" s="50"/>
      <c r="BR678" s="50"/>
      <c r="BS678" s="50"/>
      <c r="BT678" s="49"/>
      <c r="BU678" s="50"/>
      <c r="BV678" s="50"/>
      <c r="BW678" s="50"/>
      <c r="BX678" s="51"/>
      <c r="BY678" s="50"/>
      <c r="BZ678" s="50"/>
      <c r="CA678" s="50"/>
      <c r="CB678" s="50"/>
      <c r="CC678" s="50"/>
      <c r="CD678" s="50"/>
      <c r="CE678" s="50"/>
      <c r="CF678" s="50"/>
      <c r="CG678" s="50"/>
      <c r="CH678" s="51"/>
      <c r="CI678" s="51"/>
      <c r="CJ678" s="51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56"/>
      <c r="DD678" s="49"/>
      <c r="DE678" s="49"/>
      <c r="DF678" s="57"/>
      <c r="DG678" s="49"/>
      <c r="DH678" s="54"/>
      <c r="DI678" s="49"/>
      <c r="DJ678" s="58"/>
      <c r="DK678" s="49"/>
      <c r="DL678" s="56"/>
      <c r="DM678" s="49"/>
      <c r="DN678" s="49"/>
      <c r="DO678" s="49"/>
      <c r="DP678" s="56"/>
      <c r="DQ678" s="56"/>
      <c r="DR678" s="49"/>
      <c r="DS678" s="49"/>
      <c r="DT678" s="49"/>
      <c r="DU678" s="49"/>
      <c r="DV678" s="49"/>
      <c r="DW678" s="49"/>
      <c r="DX678" s="49"/>
      <c r="DY678" s="49"/>
      <c r="DZ678" s="49"/>
      <c r="EA678" s="49"/>
      <c r="EB678" s="81"/>
      <c r="EC678" s="81"/>
      <c r="ED678" s="81"/>
      <c r="EE678" s="81"/>
      <c r="EF678" s="81"/>
      <c r="EG678" s="81"/>
      <c r="EH678" s="81"/>
      <c r="EI678" s="81"/>
      <c r="EJ678" s="81"/>
      <c r="EK678" s="81"/>
      <c r="EL678" s="81"/>
      <c r="EM678" s="81"/>
      <c r="EN678" s="81"/>
      <c r="EO678" s="81"/>
      <c r="EP678" s="81"/>
      <c r="EQ678" s="81"/>
      <c r="ER678" s="81"/>
      <c r="ES678" s="81"/>
      <c r="ET678" s="81"/>
      <c r="EU678" s="81"/>
      <c r="EV678" s="81"/>
      <c r="EW678" s="81"/>
      <c r="EX678" s="81"/>
      <c r="EY678" s="81"/>
      <c r="EZ678" s="81"/>
      <c r="FA678" s="81"/>
      <c r="FB678" s="81"/>
      <c r="FC678" s="81"/>
      <c r="FD678" s="81"/>
      <c r="FE678" s="81"/>
      <c r="FF678" s="81"/>
      <c r="FG678" s="81"/>
      <c r="FH678" s="81"/>
    </row>
    <row r="679" spans="19:164">
      <c r="S679" s="82"/>
      <c r="T679" s="83"/>
      <c r="U679" s="84"/>
      <c r="V679" s="83"/>
      <c r="W679" s="84"/>
      <c r="X679" s="83"/>
      <c r="Y679" s="84"/>
      <c r="Z679" s="85"/>
      <c r="AA679" s="85"/>
      <c r="AB679" s="85"/>
      <c r="AC679" s="8"/>
      <c r="AD679" s="18"/>
      <c r="AE679" s="18"/>
      <c r="AF679" s="18"/>
      <c r="AG679" s="18"/>
      <c r="AH679" s="18"/>
      <c r="AI679" s="18"/>
      <c r="AJ679" s="18"/>
      <c r="AK679" s="18"/>
      <c r="AL679" s="18"/>
      <c r="AM679" s="34"/>
      <c r="AN679" s="34"/>
      <c r="AO679" s="34"/>
      <c r="AP679" s="19"/>
      <c r="AQ679" s="19"/>
      <c r="AR679" s="19"/>
      <c r="AS679" s="48"/>
      <c r="BN679" s="49"/>
      <c r="BO679" s="49"/>
      <c r="BP679" s="49"/>
      <c r="BQ679" s="50"/>
      <c r="BR679" s="50"/>
      <c r="BS679" s="50"/>
      <c r="BT679" s="49"/>
      <c r="BU679" s="50"/>
      <c r="BV679" s="50"/>
      <c r="BW679" s="50"/>
      <c r="BX679" s="51"/>
      <c r="BY679" s="50"/>
      <c r="BZ679" s="50"/>
      <c r="CA679" s="50"/>
      <c r="CB679" s="50"/>
      <c r="CC679" s="50"/>
      <c r="CD679" s="50"/>
      <c r="CE679" s="50"/>
      <c r="CF679" s="50"/>
      <c r="CG679" s="50"/>
      <c r="CH679" s="51"/>
      <c r="CI679" s="51"/>
      <c r="CJ679" s="51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56"/>
      <c r="DD679" s="49"/>
      <c r="DE679" s="49"/>
      <c r="DF679" s="57"/>
      <c r="DG679" s="49"/>
      <c r="DH679" s="54"/>
      <c r="DI679" s="49"/>
      <c r="DJ679" s="58"/>
      <c r="DK679" s="49"/>
      <c r="DL679" s="56"/>
      <c r="DM679" s="49"/>
      <c r="DN679" s="49"/>
      <c r="DO679" s="49"/>
      <c r="DP679" s="56"/>
      <c r="DQ679" s="56"/>
      <c r="DR679" s="49"/>
      <c r="DS679" s="49"/>
      <c r="DT679" s="49"/>
      <c r="DU679" s="49"/>
      <c r="DV679" s="49"/>
      <c r="DW679" s="49"/>
      <c r="DX679" s="49"/>
      <c r="DY679" s="49"/>
      <c r="DZ679" s="49"/>
      <c r="EA679" s="49"/>
      <c r="EB679" s="81"/>
      <c r="EC679" s="81"/>
      <c r="ED679" s="81"/>
      <c r="EE679" s="81"/>
      <c r="EF679" s="81"/>
      <c r="EG679" s="81"/>
      <c r="EH679" s="81"/>
      <c r="EI679" s="81"/>
      <c r="EJ679" s="81"/>
      <c r="EK679" s="81"/>
      <c r="EL679" s="81"/>
      <c r="EM679" s="81"/>
      <c r="EN679" s="81"/>
      <c r="EO679" s="81"/>
      <c r="EP679" s="81"/>
      <c r="EQ679" s="81"/>
      <c r="ER679" s="81"/>
      <c r="ES679" s="81"/>
      <c r="ET679" s="81"/>
      <c r="EU679" s="81"/>
      <c r="EV679" s="81"/>
      <c r="EW679" s="81"/>
      <c r="EX679" s="81"/>
      <c r="EY679" s="81"/>
      <c r="EZ679" s="81"/>
      <c r="FA679" s="81"/>
      <c r="FB679" s="81"/>
      <c r="FC679" s="81"/>
      <c r="FD679" s="81"/>
      <c r="FE679" s="81"/>
      <c r="FF679" s="81"/>
      <c r="FG679" s="81"/>
      <c r="FH679" s="81"/>
    </row>
    <row r="680" spans="19:164">
      <c r="S680" s="82"/>
      <c r="T680" s="83"/>
      <c r="U680" s="84"/>
      <c r="V680" s="83"/>
      <c r="W680" s="84"/>
      <c r="X680" s="83"/>
      <c r="Y680" s="84"/>
      <c r="Z680" s="85"/>
      <c r="AA680" s="85"/>
      <c r="AB680" s="85"/>
      <c r="AC680" s="8"/>
      <c r="AD680" s="18"/>
      <c r="AE680" s="18"/>
      <c r="AF680" s="18"/>
      <c r="AG680" s="18"/>
      <c r="AH680" s="18"/>
      <c r="AI680" s="18"/>
      <c r="AJ680" s="18"/>
      <c r="AK680" s="18"/>
      <c r="AL680" s="18"/>
      <c r="AM680" s="34"/>
      <c r="AN680" s="34"/>
      <c r="AO680" s="34"/>
      <c r="AP680" s="19"/>
      <c r="AQ680" s="19"/>
      <c r="AR680" s="19"/>
      <c r="AS680" s="48"/>
      <c r="BN680" s="49"/>
      <c r="BO680" s="49"/>
      <c r="BP680" s="49"/>
      <c r="BQ680" s="50"/>
      <c r="BR680" s="50"/>
      <c r="BS680" s="50"/>
      <c r="BT680" s="49"/>
      <c r="BU680" s="50"/>
      <c r="BV680" s="50"/>
      <c r="BW680" s="50"/>
      <c r="BX680" s="51"/>
      <c r="BY680" s="50"/>
      <c r="BZ680" s="50"/>
      <c r="CA680" s="50"/>
      <c r="CB680" s="50"/>
      <c r="CC680" s="50"/>
      <c r="CD680" s="50"/>
      <c r="CE680" s="50"/>
      <c r="CF680" s="50"/>
      <c r="CG680" s="50"/>
      <c r="CH680" s="51"/>
      <c r="CI680" s="51"/>
      <c r="CJ680" s="51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56"/>
      <c r="DD680" s="49"/>
      <c r="DE680" s="49"/>
      <c r="DF680" s="57"/>
      <c r="DG680" s="49"/>
      <c r="DH680" s="54"/>
      <c r="DI680" s="49"/>
      <c r="DJ680" s="58"/>
      <c r="DK680" s="49"/>
      <c r="DL680" s="56"/>
      <c r="DM680" s="49"/>
      <c r="DN680" s="49"/>
      <c r="DO680" s="49"/>
      <c r="DP680" s="56"/>
      <c r="DQ680" s="56"/>
      <c r="DR680" s="49"/>
      <c r="DS680" s="49"/>
      <c r="DT680" s="49"/>
      <c r="DU680" s="49"/>
      <c r="DV680" s="49"/>
      <c r="DW680" s="49"/>
      <c r="DX680" s="49"/>
      <c r="DY680" s="49"/>
      <c r="DZ680" s="49"/>
      <c r="EA680" s="49"/>
      <c r="EB680" s="81"/>
      <c r="EC680" s="81"/>
      <c r="ED680" s="81"/>
      <c r="EE680" s="81"/>
      <c r="EF680" s="81"/>
      <c r="EG680" s="81"/>
      <c r="EH680" s="81"/>
      <c r="EI680" s="81"/>
      <c r="EJ680" s="81"/>
      <c r="EK680" s="81"/>
      <c r="EL680" s="81"/>
      <c r="EM680" s="81"/>
      <c r="EN680" s="81"/>
      <c r="EO680" s="81"/>
      <c r="EP680" s="81"/>
      <c r="EQ680" s="81"/>
      <c r="ER680" s="81"/>
      <c r="ES680" s="81"/>
      <c r="ET680" s="81"/>
      <c r="EU680" s="81"/>
      <c r="EV680" s="81"/>
      <c r="EW680" s="81"/>
      <c r="EX680" s="81"/>
      <c r="EY680" s="81"/>
      <c r="EZ680" s="81"/>
      <c r="FA680" s="81"/>
      <c r="FB680" s="81"/>
      <c r="FC680" s="81"/>
      <c r="FD680" s="81"/>
      <c r="FE680" s="81"/>
      <c r="FF680" s="81"/>
      <c r="FG680" s="81"/>
      <c r="FH680" s="81"/>
    </row>
    <row r="681" spans="19:164">
      <c r="S681" s="82"/>
      <c r="T681" s="83"/>
      <c r="U681" s="84"/>
      <c r="V681" s="83"/>
      <c r="W681" s="84"/>
      <c r="X681" s="83"/>
      <c r="Y681" s="84"/>
      <c r="Z681" s="85"/>
      <c r="AA681" s="85"/>
      <c r="AB681" s="85"/>
      <c r="AC681" s="8"/>
      <c r="AD681" s="18"/>
      <c r="AE681" s="18"/>
      <c r="AF681" s="18"/>
      <c r="AG681" s="18"/>
      <c r="AH681" s="18"/>
      <c r="AI681" s="18"/>
      <c r="AJ681" s="18"/>
      <c r="AK681" s="18"/>
      <c r="AL681" s="18"/>
      <c r="AM681" s="34"/>
      <c r="AN681" s="34"/>
      <c r="AO681" s="34"/>
      <c r="AP681" s="19"/>
      <c r="AQ681" s="19"/>
      <c r="AR681" s="19"/>
      <c r="AS681" s="48"/>
      <c r="BN681" s="49"/>
      <c r="BO681" s="49"/>
      <c r="BP681" s="49"/>
      <c r="BQ681" s="50"/>
      <c r="BR681" s="50"/>
      <c r="BS681" s="50"/>
      <c r="BT681" s="49"/>
      <c r="BU681" s="50"/>
      <c r="BV681" s="50"/>
      <c r="BW681" s="50"/>
      <c r="BX681" s="51"/>
      <c r="BY681" s="50"/>
      <c r="BZ681" s="50"/>
      <c r="CA681" s="50"/>
      <c r="CB681" s="50"/>
      <c r="CC681" s="50"/>
      <c r="CD681" s="50"/>
      <c r="CE681" s="50"/>
      <c r="CF681" s="50"/>
      <c r="CG681" s="50"/>
      <c r="CH681" s="51"/>
      <c r="CI681" s="51"/>
      <c r="CJ681" s="51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56"/>
      <c r="DD681" s="49"/>
      <c r="DE681" s="49"/>
      <c r="DF681" s="57"/>
      <c r="DG681" s="49"/>
      <c r="DH681" s="54"/>
      <c r="DI681" s="49"/>
      <c r="DJ681" s="58"/>
      <c r="DK681" s="49"/>
      <c r="DL681" s="56"/>
      <c r="DM681" s="49"/>
      <c r="DN681" s="49"/>
      <c r="DO681" s="49"/>
      <c r="DP681" s="56"/>
      <c r="DQ681" s="56"/>
      <c r="DR681" s="49"/>
      <c r="DS681" s="49"/>
      <c r="DT681" s="49"/>
      <c r="DU681" s="49"/>
      <c r="DV681" s="49"/>
      <c r="DW681" s="49"/>
      <c r="DX681" s="49"/>
      <c r="DY681" s="49"/>
      <c r="DZ681" s="49"/>
      <c r="EA681" s="49"/>
      <c r="EB681" s="81"/>
      <c r="EC681" s="81"/>
      <c r="ED681" s="81"/>
      <c r="EE681" s="81"/>
      <c r="EF681" s="81"/>
      <c r="EG681" s="81"/>
      <c r="EH681" s="81"/>
      <c r="EI681" s="81"/>
      <c r="EJ681" s="81"/>
      <c r="EK681" s="81"/>
      <c r="EL681" s="81"/>
      <c r="EM681" s="81"/>
      <c r="EN681" s="81"/>
      <c r="EO681" s="81"/>
      <c r="EP681" s="81"/>
      <c r="EQ681" s="81"/>
      <c r="ER681" s="81"/>
      <c r="ES681" s="81"/>
      <c r="ET681" s="81"/>
      <c r="EU681" s="81"/>
      <c r="EV681" s="81"/>
      <c r="EW681" s="81"/>
      <c r="EX681" s="81"/>
      <c r="EY681" s="81"/>
      <c r="EZ681" s="81"/>
      <c r="FA681" s="81"/>
      <c r="FB681" s="81"/>
      <c r="FC681" s="81"/>
      <c r="FD681" s="81"/>
      <c r="FE681" s="81"/>
      <c r="FF681" s="81"/>
      <c r="FG681" s="81"/>
      <c r="FH681" s="81"/>
    </row>
    <row r="682" spans="19:164">
      <c r="S682" s="82"/>
      <c r="T682" s="83"/>
      <c r="U682" s="84"/>
      <c r="V682" s="83"/>
      <c r="W682" s="84"/>
      <c r="X682" s="83"/>
      <c r="Y682" s="84"/>
      <c r="Z682" s="85"/>
      <c r="AA682" s="85"/>
      <c r="AB682" s="85"/>
      <c r="AC682" s="8"/>
      <c r="AD682" s="18"/>
      <c r="AE682" s="18"/>
      <c r="AF682" s="18"/>
      <c r="AG682" s="18"/>
      <c r="AH682" s="18"/>
      <c r="AI682" s="18"/>
      <c r="AJ682" s="18"/>
      <c r="AK682" s="18"/>
      <c r="AL682" s="18"/>
      <c r="AM682" s="34"/>
      <c r="AN682" s="34"/>
      <c r="AO682" s="34"/>
      <c r="AP682" s="19"/>
      <c r="AQ682" s="19"/>
      <c r="AR682" s="19"/>
      <c r="AS682" s="48"/>
      <c r="BN682" s="49"/>
      <c r="BO682" s="49"/>
      <c r="BP682" s="49"/>
      <c r="BQ682" s="50"/>
      <c r="BR682" s="50"/>
      <c r="BS682" s="50"/>
      <c r="BT682" s="49"/>
      <c r="BU682" s="50"/>
      <c r="BV682" s="50"/>
      <c r="BW682" s="50"/>
      <c r="BX682" s="51"/>
      <c r="BY682" s="50"/>
      <c r="BZ682" s="50"/>
      <c r="CA682" s="50"/>
      <c r="CB682" s="50"/>
      <c r="CC682" s="50"/>
      <c r="CD682" s="50"/>
      <c r="CE682" s="50"/>
      <c r="CF682" s="50"/>
      <c r="CG682" s="50"/>
      <c r="CH682" s="51"/>
      <c r="CI682" s="51"/>
      <c r="CJ682" s="51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56"/>
      <c r="DD682" s="49"/>
      <c r="DE682" s="49"/>
      <c r="DF682" s="57"/>
      <c r="DG682" s="49"/>
      <c r="DH682" s="54"/>
      <c r="DI682" s="49"/>
      <c r="DJ682" s="58"/>
      <c r="DK682" s="49"/>
      <c r="DL682" s="56"/>
      <c r="DM682" s="49"/>
      <c r="DN682" s="49"/>
      <c r="DO682" s="49"/>
      <c r="DP682" s="56"/>
      <c r="DQ682" s="56"/>
      <c r="DR682" s="49"/>
      <c r="DS682" s="49"/>
      <c r="DT682" s="49"/>
      <c r="DU682" s="49"/>
      <c r="DV682" s="49"/>
      <c r="DW682" s="49"/>
      <c r="DX682" s="49"/>
      <c r="DY682" s="49"/>
      <c r="DZ682" s="49"/>
      <c r="EA682" s="49"/>
      <c r="EB682" s="81"/>
      <c r="EC682" s="81"/>
      <c r="ED682" s="81"/>
      <c r="EE682" s="81"/>
      <c r="EF682" s="81"/>
      <c r="EG682" s="81"/>
      <c r="EH682" s="81"/>
      <c r="EI682" s="81"/>
      <c r="EJ682" s="81"/>
      <c r="EK682" s="81"/>
      <c r="EL682" s="81"/>
      <c r="EM682" s="81"/>
      <c r="EN682" s="81"/>
      <c r="EO682" s="81"/>
      <c r="EP682" s="81"/>
      <c r="EQ682" s="81"/>
      <c r="ER682" s="81"/>
      <c r="ES682" s="81"/>
      <c r="ET682" s="81"/>
      <c r="EU682" s="81"/>
      <c r="EV682" s="81"/>
      <c r="EW682" s="81"/>
      <c r="EX682" s="81"/>
      <c r="EY682" s="81"/>
      <c r="EZ682" s="81"/>
      <c r="FA682" s="81"/>
      <c r="FB682" s="81"/>
      <c r="FC682" s="81"/>
      <c r="FD682" s="81"/>
      <c r="FE682" s="81"/>
      <c r="FF682" s="81"/>
      <c r="FG682" s="81"/>
      <c r="FH682" s="81"/>
    </row>
    <row r="683" spans="19:164">
      <c r="S683" s="82"/>
      <c r="T683" s="83"/>
      <c r="U683" s="84"/>
      <c r="V683" s="83"/>
      <c r="W683" s="84"/>
      <c r="X683" s="83"/>
      <c r="Y683" s="84"/>
      <c r="Z683" s="85"/>
      <c r="AA683" s="85"/>
      <c r="AB683" s="85"/>
      <c r="AC683" s="8"/>
      <c r="AD683" s="18"/>
      <c r="AE683" s="18"/>
      <c r="AF683" s="18"/>
      <c r="AG683" s="18"/>
      <c r="AH683" s="18"/>
      <c r="AI683" s="18"/>
      <c r="AJ683" s="18"/>
      <c r="AK683" s="18"/>
      <c r="AL683" s="18"/>
      <c r="AM683" s="34"/>
      <c r="AN683" s="34"/>
      <c r="AO683" s="34"/>
      <c r="AP683" s="19"/>
      <c r="AQ683" s="19"/>
      <c r="AR683" s="19"/>
      <c r="AS683" s="48"/>
      <c r="BN683" s="49"/>
      <c r="BO683" s="49"/>
      <c r="BP683" s="49"/>
      <c r="BQ683" s="50"/>
      <c r="BR683" s="50"/>
      <c r="BS683" s="50"/>
      <c r="BT683" s="49"/>
      <c r="BU683" s="50"/>
      <c r="BV683" s="50"/>
      <c r="BW683" s="50"/>
      <c r="BX683" s="51"/>
      <c r="BY683" s="50"/>
      <c r="BZ683" s="50"/>
      <c r="CA683" s="50"/>
      <c r="CB683" s="50"/>
      <c r="CC683" s="50"/>
      <c r="CD683" s="50"/>
      <c r="CE683" s="50"/>
      <c r="CF683" s="50"/>
      <c r="CG683" s="50"/>
      <c r="CH683" s="51"/>
      <c r="CI683" s="51"/>
      <c r="CJ683" s="51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56"/>
      <c r="DD683" s="49"/>
      <c r="DE683" s="49"/>
      <c r="DF683" s="57"/>
      <c r="DG683" s="49"/>
      <c r="DH683" s="54"/>
      <c r="DI683" s="49"/>
      <c r="DJ683" s="58"/>
      <c r="DK683" s="49"/>
      <c r="DL683" s="56"/>
      <c r="DM683" s="49"/>
      <c r="DN683" s="49"/>
      <c r="DO683" s="49"/>
      <c r="DP683" s="56"/>
      <c r="DQ683" s="56"/>
      <c r="DR683" s="49"/>
      <c r="DS683" s="49"/>
      <c r="DT683" s="49"/>
      <c r="DU683" s="49"/>
      <c r="DV683" s="49"/>
      <c r="DW683" s="49"/>
      <c r="DX683" s="49"/>
      <c r="DY683" s="49"/>
      <c r="DZ683" s="49"/>
      <c r="EA683" s="49"/>
      <c r="EB683" s="81"/>
      <c r="EC683" s="81"/>
      <c r="ED683" s="81"/>
      <c r="EE683" s="81"/>
      <c r="EF683" s="81"/>
      <c r="EG683" s="81"/>
      <c r="EH683" s="81"/>
      <c r="EI683" s="81"/>
      <c r="EJ683" s="81"/>
      <c r="EK683" s="81"/>
      <c r="EL683" s="81"/>
      <c r="EM683" s="81"/>
      <c r="EN683" s="81"/>
      <c r="EO683" s="81"/>
      <c r="EP683" s="81"/>
      <c r="EQ683" s="81"/>
      <c r="ER683" s="81"/>
      <c r="ES683" s="81"/>
      <c r="ET683" s="81"/>
      <c r="EU683" s="81"/>
      <c r="EV683" s="81"/>
      <c r="EW683" s="81"/>
      <c r="EX683" s="81"/>
      <c r="EY683" s="81"/>
      <c r="EZ683" s="81"/>
      <c r="FA683" s="81"/>
      <c r="FB683" s="81"/>
      <c r="FC683" s="81"/>
      <c r="FD683" s="81"/>
      <c r="FE683" s="81"/>
      <c r="FF683" s="81"/>
      <c r="FG683" s="81"/>
      <c r="FH683" s="81"/>
    </row>
    <row r="684" spans="19:164">
      <c r="S684" s="82"/>
      <c r="T684" s="83"/>
      <c r="U684" s="84"/>
      <c r="V684" s="83"/>
      <c r="W684" s="84"/>
      <c r="X684" s="83"/>
      <c r="Y684" s="84"/>
      <c r="Z684" s="85"/>
      <c r="AA684" s="85"/>
      <c r="AB684" s="85"/>
      <c r="AC684" s="8"/>
      <c r="AD684" s="18"/>
      <c r="AE684" s="18"/>
      <c r="AF684" s="18"/>
      <c r="AG684" s="18"/>
      <c r="AH684" s="18"/>
      <c r="AI684" s="18"/>
      <c r="AJ684" s="18"/>
      <c r="AK684" s="18"/>
      <c r="AL684" s="18"/>
      <c r="AM684" s="34"/>
      <c r="AN684" s="34"/>
      <c r="AO684" s="34"/>
      <c r="AP684" s="19"/>
      <c r="AQ684" s="19"/>
      <c r="AR684" s="19"/>
      <c r="AS684" s="48"/>
      <c r="BN684" s="49"/>
      <c r="BO684" s="49"/>
      <c r="BP684" s="49"/>
      <c r="BQ684" s="50"/>
      <c r="BR684" s="50"/>
      <c r="BS684" s="50"/>
      <c r="BT684" s="49"/>
      <c r="BU684" s="50"/>
      <c r="BV684" s="50"/>
      <c r="BW684" s="50"/>
      <c r="BX684" s="51"/>
      <c r="BY684" s="50"/>
      <c r="BZ684" s="50"/>
      <c r="CA684" s="50"/>
      <c r="CB684" s="50"/>
      <c r="CC684" s="50"/>
      <c r="CD684" s="50"/>
      <c r="CE684" s="50"/>
      <c r="CF684" s="50"/>
      <c r="CG684" s="50"/>
      <c r="CH684" s="51"/>
      <c r="CI684" s="51"/>
      <c r="CJ684" s="51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56"/>
      <c r="DD684" s="49"/>
      <c r="DE684" s="49"/>
      <c r="DF684" s="57"/>
      <c r="DG684" s="49"/>
      <c r="DH684" s="54"/>
      <c r="DI684" s="49"/>
      <c r="DJ684" s="58"/>
      <c r="DK684" s="49"/>
      <c r="DL684" s="56"/>
      <c r="DM684" s="49"/>
      <c r="DN684" s="49"/>
      <c r="DO684" s="49"/>
      <c r="DP684" s="56"/>
      <c r="DQ684" s="56"/>
      <c r="DR684" s="49"/>
      <c r="DS684" s="49"/>
      <c r="DT684" s="49"/>
      <c r="DU684" s="49"/>
      <c r="DV684" s="49"/>
      <c r="DW684" s="49"/>
      <c r="DX684" s="49"/>
      <c r="DY684" s="49"/>
      <c r="DZ684" s="49"/>
      <c r="EA684" s="49"/>
      <c r="EB684" s="81"/>
      <c r="EC684" s="81"/>
      <c r="ED684" s="81"/>
      <c r="EE684" s="81"/>
      <c r="EF684" s="81"/>
      <c r="EG684" s="81"/>
      <c r="EH684" s="81"/>
      <c r="EI684" s="81"/>
      <c r="EJ684" s="81"/>
      <c r="EK684" s="81"/>
      <c r="EL684" s="81"/>
      <c r="EM684" s="81"/>
      <c r="EN684" s="81"/>
      <c r="EO684" s="81"/>
      <c r="EP684" s="81"/>
      <c r="EQ684" s="81"/>
      <c r="ER684" s="81"/>
      <c r="ES684" s="81"/>
      <c r="ET684" s="81"/>
      <c r="EU684" s="81"/>
      <c r="EV684" s="81"/>
      <c r="EW684" s="81"/>
      <c r="EX684" s="81"/>
      <c r="EY684" s="81"/>
      <c r="EZ684" s="81"/>
      <c r="FA684" s="81"/>
      <c r="FB684" s="81"/>
      <c r="FC684" s="81"/>
      <c r="FD684" s="81"/>
      <c r="FE684" s="81"/>
      <c r="FF684" s="81"/>
      <c r="FG684" s="81"/>
      <c r="FH684" s="81"/>
    </row>
    <row r="685" spans="19:164">
      <c r="S685" s="82"/>
      <c r="T685" s="83"/>
      <c r="U685" s="84"/>
      <c r="V685" s="83"/>
      <c r="W685" s="84"/>
      <c r="X685" s="83"/>
      <c r="Y685" s="84"/>
      <c r="Z685" s="85"/>
      <c r="AA685" s="85"/>
      <c r="AB685" s="85"/>
      <c r="AC685" s="8"/>
      <c r="AD685" s="18"/>
      <c r="AE685" s="18"/>
      <c r="AF685" s="18"/>
      <c r="AG685" s="18"/>
      <c r="AH685" s="18"/>
      <c r="AI685" s="18"/>
      <c r="AJ685" s="18"/>
      <c r="AK685" s="18"/>
      <c r="AL685" s="18"/>
      <c r="AM685" s="34"/>
      <c r="AN685" s="34"/>
      <c r="AO685" s="34"/>
      <c r="AP685" s="19"/>
      <c r="AQ685" s="19"/>
      <c r="AR685" s="19"/>
      <c r="AS685" s="48"/>
      <c r="BN685" s="49"/>
      <c r="BO685" s="49"/>
      <c r="BP685" s="49"/>
      <c r="BQ685" s="50"/>
      <c r="BR685" s="50"/>
      <c r="BS685" s="50"/>
      <c r="BT685" s="49"/>
      <c r="BU685" s="50"/>
      <c r="BV685" s="50"/>
      <c r="BW685" s="50"/>
      <c r="BX685" s="51"/>
      <c r="BY685" s="50"/>
      <c r="BZ685" s="50"/>
      <c r="CA685" s="50"/>
      <c r="CB685" s="50"/>
      <c r="CC685" s="50"/>
      <c r="CD685" s="50"/>
      <c r="CE685" s="50"/>
      <c r="CF685" s="50"/>
      <c r="CG685" s="50"/>
      <c r="CH685" s="51"/>
      <c r="CI685" s="51"/>
      <c r="CJ685" s="51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56"/>
      <c r="DD685" s="49"/>
      <c r="DE685" s="49"/>
      <c r="DF685" s="57"/>
      <c r="DG685" s="49"/>
      <c r="DH685" s="54"/>
      <c r="DI685" s="49"/>
      <c r="DJ685" s="58"/>
      <c r="DK685" s="49"/>
      <c r="DL685" s="56"/>
      <c r="DM685" s="49"/>
      <c r="DN685" s="49"/>
      <c r="DO685" s="49"/>
      <c r="DP685" s="56"/>
      <c r="DQ685" s="56"/>
      <c r="DR685" s="49"/>
      <c r="DS685" s="49"/>
      <c r="DT685" s="49"/>
      <c r="DU685" s="49"/>
      <c r="DV685" s="49"/>
      <c r="DW685" s="49"/>
      <c r="DX685" s="49"/>
      <c r="DY685" s="49"/>
      <c r="DZ685" s="49"/>
      <c r="EA685" s="49"/>
      <c r="EB685" s="81"/>
      <c r="EC685" s="81"/>
      <c r="ED685" s="81"/>
      <c r="EE685" s="81"/>
      <c r="EF685" s="81"/>
      <c r="EG685" s="81"/>
      <c r="EH685" s="81"/>
      <c r="EI685" s="81"/>
      <c r="EJ685" s="81"/>
      <c r="EK685" s="81"/>
      <c r="EL685" s="81"/>
      <c r="EM685" s="81"/>
      <c r="EN685" s="81"/>
      <c r="EO685" s="81"/>
      <c r="EP685" s="81"/>
      <c r="EQ685" s="81"/>
      <c r="ER685" s="81"/>
      <c r="ES685" s="81"/>
      <c r="ET685" s="81"/>
      <c r="EU685" s="81"/>
      <c r="EV685" s="81"/>
      <c r="EW685" s="81"/>
      <c r="EX685" s="81"/>
      <c r="EY685" s="81"/>
      <c r="EZ685" s="81"/>
      <c r="FA685" s="81"/>
      <c r="FB685" s="81"/>
      <c r="FC685" s="81"/>
      <c r="FD685" s="81"/>
      <c r="FE685" s="81"/>
      <c r="FF685" s="81"/>
      <c r="FG685" s="81"/>
      <c r="FH685" s="81"/>
    </row>
    <row r="686" spans="19:164">
      <c r="S686" s="82"/>
      <c r="T686" s="83"/>
      <c r="U686" s="84"/>
      <c r="V686" s="83"/>
      <c r="W686" s="84"/>
      <c r="X686" s="83"/>
      <c r="Y686" s="84"/>
      <c r="Z686" s="85"/>
      <c r="AA686" s="85"/>
      <c r="AB686" s="85"/>
      <c r="AC686" s="8"/>
      <c r="AD686" s="18"/>
      <c r="AE686" s="18"/>
      <c r="AF686" s="18"/>
      <c r="AG686" s="18"/>
      <c r="AH686" s="18"/>
      <c r="AI686" s="18"/>
      <c r="AJ686" s="18"/>
      <c r="AK686" s="18"/>
      <c r="AL686" s="18"/>
      <c r="AM686" s="34"/>
      <c r="AN686" s="34"/>
      <c r="AO686" s="34"/>
      <c r="AP686" s="19"/>
      <c r="AQ686" s="19"/>
      <c r="AR686" s="19"/>
      <c r="AS686" s="48"/>
      <c r="BN686" s="49"/>
      <c r="BO686" s="49"/>
      <c r="BP686" s="49"/>
      <c r="BQ686" s="50"/>
      <c r="BR686" s="50"/>
      <c r="BS686" s="50"/>
      <c r="BT686" s="49"/>
      <c r="BU686" s="50"/>
      <c r="BV686" s="50"/>
      <c r="BW686" s="50"/>
      <c r="BX686" s="51"/>
      <c r="BY686" s="50"/>
      <c r="BZ686" s="50"/>
      <c r="CA686" s="50"/>
      <c r="CB686" s="50"/>
      <c r="CC686" s="50"/>
      <c r="CD686" s="50"/>
      <c r="CE686" s="50"/>
      <c r="CF686" s="50"/>
      <c r="CG686" s="50"/>
      <c r="CH686" s="51"/>
      <c r="CI686" s="51"/>
      <c r="CJ686" s="51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56"/>
      <c r="DD686" s="49"/>
      <c r="DE686" s="49"/>
      <c r="DF686" s="57"/>
      <c r="DG686" s="49"/>
      <c r="DH686" s="54"/>
      <c r="DI686" s="49"/>
      <c r="DJ686" s="58"/>
      <c r="DK686" s="49"/>
      <c r="DL686" s="56"/>
      <c r="DM686" s="49"/>
      <c r="DN686" s="49"/>
      <c r="DO686" s="49"/>
      <c r="DP686" s="56"/>
      <c r="DQ686" s="56"/>
      <c r="DR686" s="49"/>
      <c r="DS686" s="49"/>
      <c r="DT686" s="49"/>
      <c r="DU686" s="49"/>
      <c r="DV686" s="49"/>
      <c r="DW686" s="49"/>
      <c r="DX686" s="49"/>
      <c r="DY686" s="49"/>
      <c r="DZ686" s="49"/>
      <c r="EA686" s="49"/>
      <c r="EB686" s="81"/>
      <c r="EC686" s="81"/>
      <c r="ED686" s="81"/>
      <c r="EE686" s="81"/>
      <c r="EF686" s="81"/>
      <c r="EG686" s="81"/>
      <c r="EH686" s="81"/>
      <c r="EI686" s="81"/>
      <c r="EJ686" s="81"/>
      <c r="EK686" s="81"/>
      <c r="EL686" s="81"/>
      <c r="EM686" s="81"/>
      <c r="EN686" s="81"/>
      <c r="EO686" s="81"/>
      <c r="EP686" s="81"/>
      <c r="EQ686" s="81"/>
      <c r="ER686" s="81"/>
      <c r="ES686" s="81"/>
      <c r="ET686" s="81"/>
      <c r="EU686" s="81"/>
      <c r="EV686" s="81"/>
      <c r="EW686" s="81"/>
      <c r="EX686" s="81"/>
      <c r="EY686" s="81"/>
      <c r="EZ686" s="81"/>
      <c r="FA686" s="81"/>
      <c r="FB686" s="81"/>
      <c r="FC686" s="81"/>
      <c r="FD686" s="81"/>
      <c r="FE686" s="81"/>
      <c r="FF686" s="81"/>
      <c r="FG686" s="81"/>
      <c r="FH686" s="81"/>
    </row>
    <row r="687" spans="19:164">
      <c r="S687" s="82"/>
      <c r="T687" s="83"/>
      <c r="U687" s="84"/>
      <c r="V687" s="83"/>
      <c r="W687" s="84"/>
      <c r="X687" s="83"/>
      <c r="Y687" s="84"/>
      <c r="Z687" s="85"/>
      <c r="AA687" s="85"/>
      <c r="AB687" s="85"/>
      <c r="AC687" s="8"/>
      <c r="AD687" s="18"/>
      <c r="AE687" s="18"/>
      <c r="AF687" s="18"/>
      <c r="AG687" s="18"/>
      <c r="AH687" s="18"/>
      <c r="AI687" s="18"/>
      <c r="AJ687" s="18"/>
      <c r="AK687" s="18"/>
      <c r="AL687" s="18"/>
      <c r="AM687" s="34"/>
      <c r="AN687" s="34"/>
      <c r="AO687" s="34"/>
      <c r="AP687" s="19"/>
      <c r="AQ687" s="19"/>
      <c r="AR687" s="19"/>
      <c r="AS687" s="48"/>
      <c r="BN687" s="49"/>
      <c r="BO687" s="49"/>
      <c r="BP687" s="49"/>
      <c r="BQ687" s="50"/>
      <c r="BR687" s="50"/>
      <c r="BS687" s="50"/>
      <c r="BT687" s="49"/>
      <c r="BU687" s="50"/>
      <c r="BV687" s="50"/>
      <c r="BW687" s="50"/>
      <c r="BX687" s="51"/>
      <c r="BY687" s="50"/>
      <c r="BZ687" s="50"/>
      <c r="CA687" s="50"/>
      <c r="CB687" s="50"/>
      <c r="CC687" s="50"/>
      <c r="CD687" s="50"/>
      <c r="CE687" s="50"/>
      <c r="CF687" s="50"/>
      <c r="CG687" s="50"/>
      <c r="CH687" s="51"/>
      <c r="CI687" s="51"/>
      <c r="CJ687" s="51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56"/>
      <c r="DD687" s="49"/>
      <c r="DE687" s="49"/>
      <c r="DF687" s="57"/>
      <c r="DG687" s="49"/>
      <c r="DH687" s="54"/>
      <c r="DI687" s="49"/>
      <c r="DJ687" s="58"/>
      <c r="DK687" s="49"/>
      <c r="DL687" s="56"/>
      <c r="DM687" s="49"/>
      <c r="DN687" s="49"/>
      <c r="DO687" s="49"/>
      <c r="DP687" s="56"/>
      <c r="DQ687" s="56"/>
      <c r="DR687" s="49"/>
      <c r="DS687" s="49"/>
      <c r="DT687" s="49"/>
      <c r="DU687" s="49"/>
      <c r="DV687" s="49"/>
      <c r="DW687" s="49"/>
      <c r="DX687" s="49"/>
      <c r="DY687" s="49"/>
      <c r="DZ687" s="49"/>
      <c r="EA687" s="49"/>
      <c r="EB687" s="81"/>
      <c r="EC687" s="81"/>
      <c r="ED687" s="81"/>
      <c r="EE687" s="81"/>
      <c r="EF687" s="81"/>
      <c r="EG687" s="81"/>
      <c r="EH687" s="81"/>
      <c r="EI687" s="81"/>
      <c r="EJ687" s="81"/>
      <c r="EK687" s="81"/>
      <c r="EL687" s="81"/>
      <c r="EM687" s="81"/>
      <c r="EN687" s="81"/>
      <c r="EO687" s="81"/>
      <c r="EP687" s="81"/>
      <c r="EQ687" s="81"/>
      <c r="ER687" s="81"/>
      <c r="ES687" s="81"/>
      <c r="ET687" s="81"/>
      <c r="EU687" s="81"/>
      <c r="EV687" s="81"/>
      <c r="EW687" s="81"/>
      <c r="EX687" s="81"/>
      <c r="EY687" s="81"/>
      <c r="EZ687" s="81"/>
      <c r="FA687" s="81"/>
      <c r="FB687" s="81"/>
      <c r="FC687" s="81"/>
      <c r="FD687" s="81"/>
      <c r="FE687" s="81"/>
      <c r="FF687" s="81"/>
      <c r="FG687" s="81"/>
      <c r="FH687" s="81"/>
    </row>
    <row r="688" spans="19:164">
      <c r="S688" s="82"/>
      <c r="T688" s="83"/>
      <c r="U688" s="84"/>
      <c r="V688" s="83"/>
      <c r="W688" s="84"/>
      <c r="X688" s="83"/>
      <c r="Y688" s="84"/>
      <c r="Z688" s="85"/>
      <c r="AA688" s="85"/>
      <c r="AB688" s="85"/>
      <c r="AC688" s="8"/>
      <c r="AD688" s="18"/>
      <c r="AE688" s="18"/>
      <c r="AF688" s="18"/>
      <c r="AG688" s="18"/>
      <c r="AH688" s="18"/>
      <c r="AI688" s="18"/>
      <c r="AJ688" s="18"/>
      <c r="AK688" s="18"/>
      <c r="AL688" s="18"/>
      <c r="AM688" s="34"/>
      <c r="AN688" s="34"/>
      <c r="AO688" s="34"/>
      <c r="AP688" s="19"/>
      <c r="AQ688" s="19"/>
      <c r="AR688" s="19"/>
      <c r="AS688" s="48"/>
      <c r="BN688" s="49"/>
      <c r="BO688" s="49"/>
      <c r="BP688" s="49"/>
      <c r="BQ688" s="50"/>
      <c r="BR688" s="50"/>
      <c r="BS688" s="50"/>
      <c r="BT688" s="49"/>
      <c r="BU688" s="50"/>
      <c r="BV688" s="50"/>
      <c r="BW688" s="50"/>
      <c r="BX688" s="51"/>
      <c r="BY688" s="50"/>
      <c r="BZ688" s="50"/>
      <c r="CA688" s="50"/>
      <c r="CB688" s="50"/>
      <c r="CC688" s="50"/>
      <c r="CD688" s="50"/>
      <c r="CE688" s="50"/>
      <c r="CF688" s="50"/>
      <c r="CG688" s="50"/>
      <c r="CH688" s="51"/>
      <c r="CI688" s="51"/>
      <c r="CJ688" s="51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56"/>
      <c r="DD688" s="49"/>
      <c r="DE688" s="49"/>
      <c r="DF688" s="57"/>
      <c r="DG688" s="49"/>
      <c r="DH688" s="54"/>
      <c r="DI688" s="49"/>
      <c r="DJ688" s="58"/>
      <c r="DK688" s="49"/>
      <c r="DL688" s="56"/>
      <c r="DM688" s="49"/>
      <c r="DN688" s="49"/>
      <c r="DO688" s="49"/>
      <c r="DP688" s="56"/>
      <c r="DQ688" s="56"/>
      <c r="DR688" s="49"/>
      <c r="DS688" s="49"/>
      <c r="DT688" s="49"/>
      <c r="DU688" s="49"/>
      <c r="DV688" s="49"/>
      <c r="DW688" s="49"/>
      <c r="DX688" s="49"/>
      <c r="DY688" s="49"/>
      <c r="DZ688" s="49"/>
      <c r="EA688" s="49"/>
      <c r="EB688" s="81"/>
      <c r="EC688" s="81"/>
      <c r="ED688" s="81"/>
      <c r="EE688" s="81"/>
      <c r="EF688" s="81"/>
      <c r="EG688" s="81"/>
      <c r="EH688" s="81"/>
      <c r="EI688" s="81"/>
      <c r="EJ688" s="81"/>
      <c r="EK688" s="81"/>
      <c r="EL688" s="81"/>
      <c r="EM688" s="81"/>
      <c r="EN688" s="81"/>
      <c r="EO688" s="81"/>
      <c r="EP688" s="81"/>
      <c r="EQ688" s="81"/>
      <c r="ER688" s="81"/>
      <c r="ES688" s="81"/>
      <c r="ET688" s="81"/>
      <c r="EU688" s="81"/>
      <c r="EV688" s="81"/>
      <c r="EW688" s="81"/>
      <c r="EX688" s="81"/>
      <c r="EY688" s="81"/>
      <c r="EZ688" s="81"/>
      <c r="FA688" s="81"/>
      <c r="FB688" s="81"/>
      <c r="FC688" s="81"/>
      <c r="FD688" s="81"/>
      <c r="FE688" s="81"/>
      <c r="FF688" s="81"/>
      <c r="FG688" s="81"/>
      <c r="FH688" s="81"/>
    </row>
    <row r="689" spans="19:164">
      <c r="S689" s="82"/>
      <c r="T689" s="83"/>
      <c r="U689" s="84"/>
      <c r="V689" s="83"/>
      <c r="W689" s="84"/>
      <c r="X689" s="83"/>
      <c r="Y689" s="84"/>
      <c r="Z689" s="85"/>
      <c r="AA689" s="85"/>
      <c r="AB689" s="85"/>
      <c r="AC689" s="8"/>
      <c r="AD689" s="18"/>
      <c r="AE689" s="18"/>
      <c r="AF689" s="18"/>
      <c r="AG689" s="18"/>
      <c r="AH689" s="18"/>
      <c r="AI689" s="18"/>
      <c r="AJ689" s="18"/>
      <c r="AK689" s="18"/>
      <c r="AL689" s="18"/>
      <c r="AM689" s="34"/>
      <c r="AN689" s="34"/>
      <c r="AO689" s="34"/>
      <c r="AP689" s="19"/>
      <c r="AQ689" s="19"/>
      <c r="AR689" s="19"/>
      <c r="AS689" s="48"/>
      <c r="BN689" s="49"/>
      <c r="BO689" s="49"/>
      <c r="BP689" s="49"/>
      <c r="BQ689" s="50"/>
      <c r="BR689" s="50"/>
      <c r="BS689" s="50"/>
      <c r="BT689" s="49"/>
      <c r="BU689" s="50"/>
      <c r="BV689" s="50"/>
      <c r="BW689" s="50"/>
      <c r="BX689" s="51"/>
      <c r="BY689" s="50"/>
      <c r="BZ689" s="50"/>
      <c r="CA689" s="50"/>
      <c r="CB689" s="50"/>
      <c r="CC689" s="50"/>
      <c r="CD689" s="50"/>
      <c r="CE689" s="50"/>
      <c r="CF689" s="50"/>
      <c r="CG689" s="50"/>
      <c r="CH689" s="51"/>
      <c r="CI689" s="51"/>
      <c r="CJ689" s="51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56"/>
      <c r="DD689" s="49"/>
      <c r="DE689" s="49"/>
      <c r="DF689" s="57"/>
      <c r="DG689" s="49"/>
      <c r="DH689" s="54"/>
      <c r="DI689" s="49"/>
      <c r="DJ689" s="58"/>
      <c r="DK689" s="49"/>
      <c r="DL689" s="56"/>
      <c r="DM689" s="49"/>
      <c r="DN689" s="49"/>
      <c r="DO689" s="49"/>
      <c r="DP689" s="56"/>
      <c r="DQ689" s="56"/>
      <c r="DR689" s="49"/>
      <c r="DS689" s="49"/>
      <c r="DT689" s="49"/>
      <c r="DU689" s="49"/>
      <c r="DV689" s="49"/>
      <c r="DW689" s="49"/>
      <c r="DX689" s="49"/>
      <c r="DY689" s="49"/>
      <c r="DZ689" s="49"/>
      <c r="EA689" s="49"/>
      <c r="EB689" s="81"/>
      <c r="EC689" s="81"/>
      <c r="ED689" s="81"/>
      <c r="EE689" s="81"/>
      <c r="EF689" s="81"/>
      <c r="EG689" s="81"/>
      <c r="EH689" s="81"/>
      <c r="EI689" s="81"/>
      <c r="EJ689" s="81"/>
      <c r="EK689" s="81"/>
      <c r="EL689" s="81"/>
      <c r="EM689" s="81"/>
      <c r="EN689" s="81"/>
      <c r="EO689" s="81"/>
      <c r="EP689" s="81"/>
      <c r="EQ689" s="81"/>
      <c r="ER689" s="81"/>
      <c r="ES689" s="81"/>
      <c r="ET689" s="81"/>
      <c r="EU689" s="81"/>
      <c r="EV689" s="81"/>
      <c r="EW689" s="81"/>
      <c r="EX689" s="81"/>
      <c r="EY689" s="81"/>
      <c r="EZ689" s="81"/>
      <c r="FA689" s="81"/>
      <c r="FB689" s="81"/>
      <c r="FC689" s="81"/>
      <c r="FD689" s="81"/>
      <c r="FE689" s="81"/>
      <c r="FF689" s="81"/>
      <c r="FG689" s="81"/>
      <c r="FH689" s="81"/>
    </row>
    <row r="690" spans="19:164">
      <c r="S690" s="82"/>
      <c r="T690" s="83"/>
      <c r="U690" s="84"/>
      <c r="V690" s="83"/>
      <c r="W690" s="84"/>
      <c r="X690" s="83"/>
      <c r="Y690" s="84"/>
      <c r="Z690" s="85"/>
      <c r="AA690" s="85"/>
      <c r="AB690" s="85"/>
      <c r="AC690" s="8"/>
      <c r="AD690" s="18"/>
      <c r="AE690" s="18"/>
      <c r="AF690" s="18"/>
      <c r="AG690" s="18"/>
      <c r="AH690" s="18"/>
      <c r="AI690" s="18"/>
      <c r="AJ690" s="18"/>
      <c r="AK690" s="18"/>
      <c r="AL690" s="18"/>
      <c r="AM690" s="34"/>
      <c r="AN690" s="34"/>
      <c r="AO690" s="34"/>
      <c r="AP690" s="19"/>
      <c r="AQ690" s="19"/>
      <c r="AR690" s="19"/>
      <c r="AS690" s="48"/>
      <c r="BN690" s="49"/>
      <c r="BO690" s="49"/>
      <c r="BP690" s="49"/>
      <c r="BQ690" s="50"/>
      <c r="BR690" s="50"/>
      <c r="BS690" s="50"/>
      <c r="BT690" s="49"/>
      <c r="BU690" s="50"/>
      <c r="BV690" s="50"/>
      <c r="BW690" s="50"/>
      <c r="BX690" s="51"/>
      <c r="BY690" s="50"/>
      <c r="BZ690" s="50"/>
      <c r="CA690" s="50"/>
      <c r="CB690" s="50"/>
      <c r="CC690" s="50"/>
      <c r="CD690" s="50"/>
      <c r="CE690" s="50"/>
      <c r="CF690" s="50"/>
      <c r="CG690" s="50"/>
      <c r="CH690" s="51"/>
      <c r="CI690" s="51"/>
      <c r="CJ690" s="51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56"/>
      <c r="DD690" s="49"/>
      <c r="DE690" s="49"/>
      <c r="DF690" s="57"/>
      <c r="DG690" s="49"/>
      <c r="DH690" s="54"/>
      <c r="DI690" s="49"/>
      <c r="DJ690" s="58"/>
      <c r="DK690" s="49"/>
      <c r="DL690" s="56"/>
      <c r="DM690" s="49"/>
      <c r="DN690" s="49"/>
      <c r="DO690" s="49"/>
      <c r="DP690" s="56"/>
      <c r="DQ690" s="56"/>
      <c r="DR690" s="49"/>
      <c r="DS690" s="49"/>
      <c r="DT690" s="49"/>
      <c r="DU690" s="49"/>
      <c r="DV690" s="49"/>
      <c r="DW690" s="49"/>
      <c r="DX690" s="49"/>
      <c r="DY690" s="49"/>
      <c r="DZ690" s="49"/>
      <c r="EA690" s="49"/>
      <c r="EB690" s="81"/>
      <c r="EC690" s="81"/>
      <c r="ED690" s="81"/>
      <c r="EE690" s="81"/>
      <c r="EF690" s="81"/>
      <c r="EG690" s="81"/>
      <c r="EH690" s="81"/>
      <c r="EI690" s="81"/>
      <c r="EJ690" s="81"/>
      <c r="EK690" s="81"/>
      <c r="EL690" s="81"/>
      <c r="EM690" s="81"/>
      <c r="EN690" s="81"/>
      <c r="EO690" s="81"/>
      <c r="EP690" s="81"/>
      <c r="EQ690" s="81"/>
      <c r="ER690" s="81"/>
      <c r="ES690" s="81"/>
      <c r="ET690" s="81"/>
      <c r="EU690" s="81"/>
      <c r="EV690" s="81"/>
      <c r="EW690" s="81"/>
      <c r="EX690" s="81"/>
      <c r="EY690" s="81"/>
      <c r="EZ690" s="81"/>
      <c r="FA690" s="81"/>
      <c r="FB690" s="81"/>
      <c r="FC690" s="81"/>
      <c r="FD690" s="81"/>
      <c r="FE690" s="81"/>
      <c r="FF690" s="81"/>
      <c r="FG690" s="81"/>
      <c r="FH690" s="81"/>
    </row>
    <row r="691" spans="19:164">
      <c r="S691" s="82"/>
      <c r="T691" s="83"/>
      <c r="U691" s="84"/>
      <c r="V691" s="83"/>
      <c r="W691" s="84"/>
      <c r="X691" s="83"/>
      <c r="Y691" s="84"/>
      <c r="Z691" s="85"/>
      <c r="AA691" s="85"/>
      <c r="AB691" s="85"/>
      <c r="AC691" s="8"/>
      <c r="AD691" s="18"/>
      <c r="AE691" s="18"/>
      <c r="AF691" s="18"/>
      <c r="AG691" s="18"/>
      <c r="AH691" s="18"/>
      <c r="AI691" s="18"/>
      <c r="AJ691" s="18"/>
      <c r="AK691" s="18"/>
      <c r="AL691" s="18"/>
      <c r="AM691" s="34"/>
      <c r="AN691" s="34"/>
      <c r="AO691" s="34"/>
      <c r="AP691" s="19"/>
      <c r="AQ691" s="19"/>
      <c r="AR691" s="19"/>
      <c r="AS691" s="48"/>
      <c r="BN691" s="49"/>
      <c r="BO691" s="49"/>
      <c r="BP691" s="49"/>
      <c r="BQ691" s="50"/>
      <c r="BR691" s="50"/>
      <c r="BS691" s="50"/>
      <c r="BT691" s="49"/>
      <c r="BU691" s="50"/>
      <c r="BV691" s="50"/>
      <c r="BW691" s="50"/>
      <c r="BX691" s="51"/>
      <c r="BY691" s="50"/>
      <c r="BZ691" s="50"/>
      <c r="CA691" s="50"/>
      <c r="CB691" s="50"/>
      <c r="CC691" s="50"/>
      <c r="CD691" s="50"/>
      <c r="CE691" s="50"/>
      <c r="CF691" s="50"/>
      <c r="CG691" s="50"/>
      <c r="CH691" s="51"/>
      <c r="CI691" s="51"/>
      <c r="CJ691" s="51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56"/>
      <c r="DD691" s="49"/>
      <c r="DE691" s="49"/>
      <c r="DF691" s="57"/>
      <c r="DG691" s="49"/>
      <c r="DH691" s="54"/>
      <c r="DI691" s="49"/>
      <c r="DJ691" s="58"/>
      <c r="DK691" s="49"/>
      <c r="DL691" s="56"/>
      <c r="DM691" s="49"/>
      <c r="DN691" s="49"/>
      <c r="DO691" s="49"/>
      <c r="DP691" s="56"/>
      <c r="DQ691" s="56"/>
      <c r="DR691" s="49"/>
      <c r="DS691" s="49"/>
      <c r="DT691" s="49"/>
      <c r="DU691" s="49"/>
      <c r="DV691" s="49"/>
      <c r="DW691" s="49"/>
      <c r="DX691" s="49"/>
      <c r="DY691" s="49"/>
      <c r="DZ691" s="49"/>
      <c r="EA691" s="49"/>
      <c r="EB691" s="81"/>
      <c r="EC691" s="81"/>
      <c r="ED691" s="81"/>
      <c r="EE691" s="81"/>
      <c r="EF691" s="81"/>
      <c r="EG691" s="81"/>
      <c r="EH691" s="81"/>
      <c r="EI691" s="81"/>
      <c r="EJ691" s="81"/>
      <c r="EK691" s="81"/>
      <c r="EL691" s="81"/>
      <c r="EM691" s="81"/>
      <c r="EN691" s="81"/>
      <c r="EO691" s="81"/>
      <c r="EP691" s="81"/>
      <c r="EQ691" s="81"/>
      <c r="ER691" s="81"/>
      <c r="ES691" s="81"/>
      <c r="ET691" s="81"/>
      <c r="EU691" s="81"/>
      <c r="EV691" s="81"/>
      <c r="EW691" s="81"/>
      <c r="EX691" s="81"/>
      <c r="EY691" s="81"/>
      <c r="EZ691" s="81"/>
      <c r="FA691" s="81"/>
      <c r="FB691" s="81"/>
      <c r="FC691" s="81"/>
      <c r="FD691" s="81"/>
      <c r="FE691" s="81"/>
      <c r="FF691" s="81"/>
      <c r="FG691" s="81"/>
      <c r="FH691" s="81"/>
    </row>
    <row r="692" spans="19:164">
      <c r="S692" s="82"/>
      <c r="T692" s="83"/>
      <c r="U692" s="84"/>
      <c r="V692" s="83"/>
      <c r="W692" s="84"/>
      <c r="X692" s="83"/>
      <c r="Y692" s="84"/>
      <c r="Z692" s="85"/>
      <c r="AA692" s="85"/>
      <c r="AB692" s="85"/>
      <c r="AC692" s="8"/>
      <c r="AD692" s="18"/>
      <c r="AE692" s="18"/>
      <c r="AF692" s="18"/>
      <c r="AG692" s="18"/>
      <c r="AH692" s="18"/>
      <c r="AI692" s="18"/>
      <c r="AJ692" s="18"/>
      <c r="AK692" s="18"/>
      <c r="AL692" s="18"/>
      <c r="AM692" s="34"/>
      <c r="AN692" s="34"/>
      <c r="AO692" s="34"/>
      <c r="AP692" s="19"/>
      <c r="AQ692" s="19"/>
      <c r="AR692" s="19"/>
      <c r="AS692" s="48"/>
      <c r="BN692" s="49"/>
      <c r="BO692" s="49"/>
      <c r="BP692" s="49"/>
      <c r="BQ692" s="50"/>
      <c r="BR692" s="50"/>
      <c r="BS692" s="50"/>
      <c r="BT692" s="49"/>
      <c r="BU692" s="50"/>
      <c r="BV692" s="50"/>
      <c r="BW692" s="50"/>
      <c r="BX692" s="51"/>
      <c r="BY692" s="50"/>
      <c r="BZ692" s="50"/>
      <c r="CA692" s="50"/>
      <c r="CB692" s="50"/>
      <c r="CC692" s="50"/>
      <c r="CD692" s="50"/>
      <c r="CE692" s="50"/>
      <c r="CF692" s="50"/>
      <c r="CG692" s="50"/>
      <c r="CH692" s="51"/>
      <c r="CI692" s="51"/>
      <c r="CJ692" s="51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56"/>
      <c r="DD692" s="49"/>
      <c r="DE692" s="49"/>
      <c r="DF692" s="57"/>
      <c r="DG692" s="49"/>
      <c r="DH692" s="54"/>
      <c r="DI692" s="49"/>
      <c r="DJ692" s="58"/>
      <c r="DK692" s="49"/>
      <c r="DL692" s="56"/>
      <c r="DM692" s="49"/>
      <c r="DN692" s="49"/>
      <c r="DO692" s="49"/>
      <c r="DP692" s="56"/>
      <c r="DQ692" s="56"/>
      <c r="DR692" s="49"/>
      <c r="DS692" s="49"/>
      <c r="DT692" s="49"/>
      <c r="DU692" s="49"/>
      <c r="DV692" s="49"/>
      <c r="DW692" s="49"/>
      <c r="DX692" s="49"/>
      <c r="DY692" s="49"/>
      <c r="DZ692" s="49"/>
      <c r="EA692" s="49"/>
      <c r="EB692" s="81"/>
      <c r="EC692" s="81"/>
      <c r="ED692" s="81"/>
      <c r="EE692" s="81"/>
      <c r="EF692" s="81"/>
      <c r="EG692" s="81"/>
      <c r="EH692" s="81"/>
      <c r="EI692" s="81"/>
      <c r="EJ692" s="81"/>
      <c r="EK692" s="81"/>
      <c r="EL692" s="81"/>
      <c r="EM692" s="81"/>
      <c r="EN692" s="81"/>
      <c r="EO692" s="81"/>
      <c r="EP692" s="81"/>
      <c r="EQ692" s="81"/>
      <c r="ER692" s="81"/>
      <c r="ES692" s="81"/>
      <c r="ET692" s="81"/>
      <c r="EU692" s="81"/>
      <c r="EV692" s="81"/>
      <c r="EW692" s="81"/>
      <c r="EX692" s="81"/>
      <c r="EY692" s="81"/>
      <c r="EZ692" s="81"/>
      <c r="FA692" s="81"/>
      <c r="FB692" s="81"/>
      <c r="FC692" s="81"/>
      <c r="FD692" s="81"/>
      <c r="FE692" s="81"/>
      <c r="FF692" s="81"/>
      <c r="FG692" s="81"/>
      <c r="FH692" s="81"/>
    </row>
    <row r="693" spans="19:164">
      <c r="S693" s="82"/>
      <c r="T693" s="83"/>
      <c r="U693" s="84"/>
      <c r="V693" s="83"/>
      <c r="W693" s="84"/>
      <c r="X693" s="83"/>
      <c r="Y693" s="84"/>
      <c r="Z693" s="85"/>
      <c r="AA693" s="85"/>
      <c r="AB693" s="85"/>
      <c r="AC693" s="8"/>
      <c r="AD693" s="18"/>
      <c r="AE693" s="18"/>
      <c r="AF693" s="18"/>
      <c r="AG693" s="18"/>
      <c r="AH693" s="18"/>
      <c r="AI693" s="18"/>
      <c r="AJ693" s="18"/>
      <c r="AK693" s="18"/>
      <c r="AL693" s="18"/>
      <c r="AM693" s="34"/>
      <c r="AN693" s="34"/>
      <c r="AO693" s="34"/>
      <c r="AP693" s="19"/>
      <c r="AQ693" s="19"/>
      <c r="AR693" s="19"/>
      <c r="AS693" s="48"/>
      <c r="BN693" s="49"/>
      <c r="BO693" s="49"/>
      <c r="BP693" s="49"/>
      <c r="BQ693" s="50"/>
      <c r="BR693" s="50"/>
      <c r="BS693" s="50"/>
      <c r="BT693" s="49"/>
      <c r="BU693" s="50"/>
      <c r="BV693" s="50"/>
      <c r="BW693" s="50"/>
      <c r="BX693" s="51"/>
      <c r="BY693" s="50"/>
      <c r="BZ693" s="50"/>
      <c r="CA693" s="50"/>
      <c r="CB693" s="50"/>
      <c r="CC693" s="50"/>
      <c r="CD693" s="50"/>
      <c r="CE693" s="50"/>
      <c r="CF693" s="50"/>
      <c r="CG693" s="50"/>
      <c r="CH693" s="51"/>
      <c r="CI693" s="51"/>
      <c r="CJ693" s="51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56"/>
      <c r="DD693" s="49"/>
      <c r="DE693" s="49"/>
      <c r="DF693" s="57"/>
      <c r="DG693" s="49"/>
      <c r="DH693" s="54"/>
      <c r="DI693" s="49"/>
      <c r="DJ693" s="58"/>
      <c r="DK693" s="49"/>
      <c r="DL693" s="56"/>
      <c r="DM693" s="49"/>
      <c r="DN693" s="49"/>
      <c r="DO693" s="49"/>
      <c r="DP693" s="56"/>
      <c r="DQ693" s="56"/>
      <c r="DR693" s="49"/>
      <c r="DS693" s="49"/>
      <c r="DT693" s="49"/>
      <c r="DU693" s="49"/>
      <c r="DV693" s="49"/>
      <c r="DW693" s="49"/>
      <c r="DX693" s="49"/>
      <c r="DY693" s="49"/>
      <c r="DZ693" s="49"/>
      <c r="EA693" s="49"/>
      <c r="EB693" s="81"/>
      <c r="EC693" s="81"/>
      <c r="ED693" s="81"/>
      <c r="EE693" s="81"/>
      <c r="EF693" s="81"/>
      <c r="EG693" s="81"/>
      <c r="EH693" s="81"/>
      <c r="EI693" s="81"/>
      <c r="EJ693" s="81"/>
      <c r="EK693" s="81"/>
      <c r="EL693" s="81"/>
      <c r="EM693" s="81"/>
      <c r="EN693" s="81"/>
      <c r="EO693" s="81"/>
      <c r="EP693" s="81"/>
      <c r="EQ693" s="81"/>
      <c r="ER693" s="81"/>
      <c r="ES693" s="81"/>
      <c r="ET693" s="81"/>
      <c r="EU693" s="81"/>
      <c r="EV693" s="81"/>
      <c r="EW693" s="81"/>
      <c r="EX693" s="81"/>
      <c r="EY693" s="81"/>
      <c r="EZ693" s="81"/>
      <c r="FA693" s="81"/>
      <c r="FB693" s="81"/>
      <c r="FC693" s="81"/>
      <c r="FD693" s="81"/>
      <c r="FE693" s="81"/>
      <c r="FF693" s="81"/>
      <c r="FG693" s="81"/>
      <c r="FH693" s="81"/>
    </row>
    <row r="694" spans="19:164">
      <c r="S694" s="82"/>
      <c r="T694" s="83"/>
      <c r="U694" s="84"/>
      <c r="V694" s="83"/>
      <c r="W694" s="84"/>
      <c r="X694" s="83"/>
      <c r="Y694" s="84"/>
      <c r="Z694" s="85"/>
      <c r="AA694" s="85"/>
      <c r="AB694" s="85"/>
      <c r="AC694" s="8"/>
      <c r="AD694" s="18"/>
      <c r="AE694" s="18"/>
      <c r="AF694" s="18"/>
      <c r="AG694" s="18"/>
      <c r="AH694" s="18"/>
      <c r="AI694" s="18"/>
      <c r="AJ694" s="18"/>
      <c r="AK694" s="18"/>
      <c r="AL694" s="18"/>
      <c r="AM694" s="34"/>
      <c r="AN694" s="34"/>
      <c r="AO694" s="34"/>
      <c r="AP694" s="19"/>
      <c r="AQ694" s="19"/>
      <c r="AR694" s="19"/>
      <c r="AS694" s="48"/>
      <c r="BN694" s="49"/>
      <c r="BO694" s="49"/>
      <c r="BP694" s="49"/>
      <c r="BQ694" s="50"/>
      <c r="BR694" s="50"/>
      <c r="BS694" s="50"/>
      <c r="BT694" s="49"/>
      <c r="BU694" s="50"/>
      <c r="BV694" s="50"/>
      <c r="BW694" s="50"/>
      <c r="BX694" s="51"/>
      <c r="BY694" s="50"/>
      <c r="BZ694" s="50"/>
      <c r="CA694" s="50"/>
      <c r="CB694" s="50"/>
      <c r="CC694" s="50"/>
      <c r="CD694" s="50"/>
      <c r="CE694" s="50"/>
      <c r="CF694" s="50"/>
      <c r="CG694" s="50"/>
      <c r="CH694" s="51"/>
      <c r="CI694" s="51"/>
      <c r="CJ694" s="51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56"/>
      <c r="DD694" s="49"/>
      <c r="DE694" s="49"/>
      <c r="DF694" s="57"/>
      <c r="DG694" s="49"/>
      <c r="DH694" s="54"/>
      <c r="DI694" s="49"/>
      <c r="DJ694" s="58"/>
      <c r="DK694" s="49"/>
      <c r="DL694" s="56"/>
      <c r="DM694" s="49"/>
      <c r="DN694" s="49"/>
      <c r="DO694" s="49"/>
      <c r="DP694" s="56"/>
      <c r="DQ694" s="56"/>
      <c r="DR694" s="49"/>
      <c r="DS694" s="49"/>
      <c r="DT694" s="49"/>
      <c r="DU694" s="49"/>
      <c r="DV694" s="49"/>
      <c r="DW694" s="49"/>
      <c r="DX694" s="49"/>
      <c r="DY694" s="49"/>
      <c r="DZ694" s="49"/>
      <c r="EA694" s="49"/>
      <c r="EB694" s="81"/>
      <c r="EC694" s="81"/>
      <c r="ED694" s="81"/>
      <c r="EE694" s="81"/>
      <c r="EF694" s="81"/>
      <c r="EG694" s="81"/>
      <c r="EH694" s="81"/>
      <c r="EI694" s="81"/>
      <c r="EJ694" s="81"/>
      <c r="EK694" s="81"/>
      <c r="EL694" s="81"/>
      <c r="EM694" s="81"/>
      <c r="EN694" s="81"/>
      <c r="EO694" s="81"/>
      <c r="EP694" s="81"/>
      <c r="EQ694" s="81"/>
      <c r="ER694" s="81"/>
      <c r="ES694" s="81"/>
      <c r="ET694" s="81"/>
      <c r="EU694" s="81"/>
      <c r="EV694" s="81"/>
      <c r="EW694" s="81"/>
      <c r="EX694" s="81"/>
      <c r="EY694" s="81"/>
      <c r="EZ694" s="81"/>
      <c r="FA694" s="81"/>
      <c r="FB694" s="81"/>
      <c r="FC694" s="81"/>
      <c r="FD694" s="81"/>
      <c r="FE694" s="81"/>
      <c r="FF694" s="81"/>
      <c r="FG694" s="81"/>
      <c r="FH694" s="81"/>
    </row>
    <row r="695" spans="19:164">
      <c r="S695" s="82"/>
      <c r="T695" s="83"/>
      <c r="U695" s="84"/>
      <c r="V695" s="83"/>
      <c r="W695" s="84"/>
      <c r="X695" s="83"/>
      <c r="Y695" s="84"/>
      <c r="Z695" s="85"/>
      <c r="AA695" s="85"/>
      <c r="AB695" s="85"/>
      <c r="AC695" s="8"/>
      <c r="AD695" s="18"/>
      <c r="AE695" s="18"/>
      <c r="AF695" s="18"/>
      <c r="AG695" s="18"/>
      <c r="AH695" s="18"/>
      <c r="AI695" s="18"/>
      <c r="AJ695" s="18"/>
      <c r="AK695" s="18"/>
      <c r="AL695" s="18"/>
      <c r="AM695" s="34"/>
      <c r="AN695" s="34"/>
      <c r="AO695" s="34"/>
      <c r="AP695" s="19"/>
      <c r="AQ695" s="19"/>
      <c r="AR695" s="19"/>
      <c r="AS695" s="48"/>
      <c r="BN695" s="49"/>
      <c r="BO695" s="49"/>
      <c r="BP695" s="49"/>
      <c r="BQ695" s="50"/>
      <c r="BR695" s="50"/>
      <c r="BS695" s="50"/>
      <c r="BT695" s="49"/>
      <c r="BU695" s="50"/>
      <c r="BV695" s="50"/>
      <c r="BW695" s="50"/>
      <c r="BX695" s="51"/>
      <c r="BY695" s="50"/>
      <c r="BZ695" s="50"/>
      <c r="CA695" s="50"/>
      <c r="CB695" s="50"/>
      <c r="CC695" s="50"/>
      <c r="CD695" s="50"/>
      <c r="CE695" s="50"/>
      <c r="CF695" s="50"/>
      <c r="CG695" s="50"/>
      <c r="CH695" s="51"/>
      <c r="CI695" s="51"/>
      <c r="CJ695" s="51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56"/>
      <c r="DD695" s="49"/>
      <c r="DE695" s="49"/>
      <c r="DF695" s="57"/>
      <c r="DG695" s="49"/>
      <c r="DH695" s="54"/>
      <c r="DI695" s="49"/>
      <c r="DJ695" s="58"/>
      <c r="DK695" s="49"/>
      <c r="DL695" s="56"/>
      <c r="DM695" s="49"/>
      <c r="DN695" s="49"/>
      <c r="DO695" s="49"/>
      <c r="DP695" s="56"/>
      <c r="DQ695" s="56"/>
      <c r="DR695" s="49"/>
      <c r="DS695" s="49"/>
      <c r="DT695" s="49"/>
      <c r="DU695" s="49"/>
      <c r="DV695" s="49"/>
      <c r="DW695" s="49"/>
      <c r="DX695" s="49"/>
      <c r="DY695" s="49"/>
      <c r="DZ695" s="49"/>
      <c r="EA695" s="49"/>
      <c r="EB695" s="81"/>
      <c r="EC695" s="81"/>
      <c r="ED695" s="81"/>
      <c r="EE695" s="81"/>
      <c r="EF695" s="81"/>
      <c r="EG695" s="81"/>
      <c r="EH695" s="81"/>
      <c r="EI695" s="81"/>
      <c r="EJ695" s="81"/>
      <c r="EK695" s="81"/>
      <c r="EL695" s="81"/>
      <c r="EM695" s="81"/>
      <c r="EN695" s="81"/>
      <c r="EO695" s="81"/>
      <c r="EP695" s="81"/>
      <c r="EQ695" s="81"/>
      <c r="ER695" s="81"/>
      <c r="ES695" s="81"/>
      <c r="ET695" s="81"/>
      <c r="EU695" s="81"/>
      <c r="EV695" s="81"/>
      <c r="EW695" s="81"/>
      <c r="EX695" s="81"/>
      <c r="EY695" s="81"/>
      <c r="EZ695" s="81"/>
      <c r="FA695" s="81"/>
      <c r="FB695" s="81"/>
      <c r="FC695" s="81"/>
      <c r="FD695" s="81"/>
      <c r="FE695" s="81"/>
      <c r="FF695" s="81"/>
      <c r="FG695" s="81"/>
      <c r="FH695" s="81"/>
    </row>
    <row r="696" spans="19:164">
      <c r="S696" s="82"/>
      <c r="T696" s="83"/>
      <c r="U696" s="84"/>
      <c r="V696" s="83"/>
      <c r="W696" s="84"/>
      <c r="X696" s="83"/>
      <c r="Y696" s="84"/>
      <c r="Z696" s="85"/>
      <c r="AA696" s="85"/>
      <c r="AB696" s="85"/>
      <c r="AC696" s="8"/>
      <c r="AD696" s="18"/>
      <c r="AE696" s="18"/>
      <c r="AF696" s="18"/>
      <c r="AG696" s="18"/>
      <c r="AH696" s="18"/>
      <c r="AI696" s="18"/>
      <c r="AJ696" s="18"/>
      <c r="AK696" s="18"/>
      <c r="AL696" s="18"/>
      <c r="AM696" s="34"/>
      <c r="AN696" s="34"/>
      <c r="AO696" s="34"/>
      <c r="AP696" s="19"/>
      <c r="AQ696" s="19"/>
      <c r="AR696" s="19"/>
      <c r="AS696" s="48"/>
      <c r="BN696" s="49"/>
      <c r="BO696" s="49"/>
      <c r="BP696" s="49"/>
      <c r="BQ696" s="50"/>
      <c r="BR696" s="50"/>
      <c r="BS696" s="50"/>
      <c r="BT696" s="49"/>
      <c r="BU696" s="50"/>
      <c r="BV696" s="50"/>
      <c r="BW696" s="50"/>
      <c r="BX696" s="51"/>
      <c r="BY696" s="50"/>
      <c r="BZ696" s="50"/>
      <c r="CA696" s="50"/>
      <c r="CB696" s="50"/>
      <c r="CC696" s="50"/>
      <c r="CD696" s="50"/>
      <c r="CE696" s="50"/>
      <c r="CF696" s="50"/>
      <c r="CG696" s="50"/>
      <c r="CH696" s="51"/>
      <c r="CI696" s="51"/>
      <c r="CJ696" s="51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56"/>
      <c r="DD696" s="49"/>
      <c r="DE696" s="49"/>
      <c r="DF696" s="57"/>
      <c r="DG696" s="49"/>
      <c r="DH696" s="54"/>
      <c r="DI696" s="49"/>
      <c r="DJ696" s="58"/>
      <c r="DK696" s="49"/>
      <c r="DL696" s="56"/>
      <c r="DM696" s="49"/>
      <c r="DN696" s="49"/>
      <c r="DO696" s="49"/>
      <c r="DP696" s="56"/>
      <c r="DQ696" s="56"/>
      <c r="DR696" s="49"/>
      <c r="DS696" s="49"/>
      <c r="DT696" s="49"/>
      <c r="DU696" s="49"/>
      <c r="DV696" s="49"/>
      <c r="DW696" s="49"/>
      <c r="DX696" s="49"/>
      <c r="DY696" s="49"/>
      <c r="DZ696" s="49"/>
      <c r="EA696" s="49"/>
      <c r="EB696" s="81"/>
      <c r="EC696" s="81"/>
      <c r="ED696" s="81"/>
      <c r="EE696" s="81"/>
      <c r="EF696" s="81"/>
      <c r="EG696" s="81"/>
      <c r="EH696" s="81"/>
      <c r="EI696" s="81"/>
      <c r="EJ696" s="81"/>
      <c r="EK696" s="81"/>
      <c r="EL696" s="81"/>
      <c r="EM696" s="81"/>
      <c r="EN696" s="81"/>
      <c r="EO696" s="81"/>
      <c r="EP696" s="81"/>
      <c r="EQ696" s="81"/>
      <c r="ER696" s="81"/>
      <c r="ES696" s="81"/>
      <c r="ET696" s="81"/>
      <c r="EU696" s="81"/>
      <c r="EV696" s="81"/>
      <c r="EW696" s="81"/>
      <c r="EX696" s="81"/>
      <c r="EY696" s="81"/>
      <c r="EZ696" s="81"/>
      <c r="FA696" s="81"/>
      <c r="FB696" s="81"/>
      <c r="FC696" s="81"/>
      <c r="FD696" s="81"/>
      <c r="FE696" s="81"/>
      <c r="FF696" s="81"/>
      <c r="FG696" s="81"/>
      <c r="FH696" s="81"/>
    </row>
    <row r="697" spans="19:164">
      <c r="S697" s="82"/>
      <c r="T697" s="83"/>
      <c r="U697" s="84"/>
      <c r="V697" s="83"/>
      <c r="W697" s="84"/>
      <c r="X697" s="83"/>
      <c r="Y697" s="84"/>
      <c r="Z697" s="85"/>
      <c r="AA697" s="85"/>
      <c r="AB697" s="85"/>
      <c r="AC697" s="8"/>
      <c r="AD697" s="18"/>
      <c r="AE697" s="18"/>
      <c r="AF697" s="18"/>
      <c r="AG697" s="18"/>
      <c r="AH697" s="18"/>
      <c r="AI697" s="18"/>
      <c r="AJ697" s="18"/>
      <c r="AK697" s="18"/>
      <c r="AL697" s="18"/>
      <c r="AM697" s="34"/>
      <c r="AN697" s="34"/>
      <c r="AO697" s="34"/>
      <c r="AP697" s="19"/>
      <c r="AQ697" s="19"/>
      <c r="AR697" s="19"/>
      <c r="AS697" s="48"/>
      <c r="BN697" s="49"/>
      <c r="BO697" s="49"/>
      <c r="BP697" s="49"/>
      <c r="BQ697" s="50"/>
      <c r="BR697" s="50"/>
      <c r="BS697" s="50"/>
      <c r="BT697" s="49"/>
      <c r="BU697" s="50"/>
      <c r="BV697" s="50"/>
      <c r="BW697" s="50"/>
      <c r="BX697" s="51"/>
      <c r="BY697" s="50"/>
      <c r="BZ697" s="50"/>
      <c r="CA697" s="50"/>
      <c r="CB697" s="50"/>
      <c r="CC697" s="50"/>
      <c r="CD697" s="50"/>
      <c r="CE697" s="50"/>
      <c r="CF697" s="50"/>
      <c r="CG697" s="50"/>
      <c r="CH697" s="51"/>
      <c r="CI697" s="51"/>
      <c r="CJ697" s="51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56"/>
      <c r="DD697" s="49"/>
      <c r="DE697" s="49"/>
      <c r="DF697" s="57"/>
      <c r="DG697" s="49"/>
      <c r="DH697" s="54"/>
      <c r="DI697" s="49"/>
      <c r="DJ697" s="58"/>
      <c r="DK697" s="49"/>
      <c r="DL697" s="56"/>
      <c r="DM697" s="49"/>
      <c r="DN697" s="49"/>
      <c r="DO697" s="49"/>
      <c r="DP697" s="56"/>
      <c r="DQ697" s="56"/>
      <c r="DR697" s="49"/>
      <c r="DS697" s="49"/>
      <c r="DT697" s="49"/>
      <c r="DU697" s="49"/>
      <c r="DV697" s="49"/>
      <c r="DW697" s="49"/>
      <c r="DX697" s="49"/>
      <c r="DY697" s="49"/>
      <c r="DZ697" s="49"/>
      <c r="EA697" s="49"/>
      <c r="EB697" s="81"/>
      <c r="EC697" s="81"/>
      <c r="ED697" s="81"/>
      <c r="EE697" s="81"/>
      <c r="EF697" s="81"/>
      <c r="EG697" s="81"/>
      <c r="EH697" s="81"/>
      <c r="EI697" s="81"/>
      <c r="EJ697" s="81"/>
      <c r="EK697" s="81"/>
      <c r="EL697" s="81"/>
      <c r="EM697" s="81"/>
      <c r="EN697" s="81"/>
      <c r="EO697" s="81"/>
      <c r="EP697" s="81"/>
      <c r="EQ697" s="81"/>
      <c r="ER697" s="81"/>
      <c r="ES697" s="81"/>
      <c r="ET697" s="81"/>
      <c r="EU697" s="81"/>
      <c r="EV697" s="81"/>
      <c r="EW697" s="81"/>
      <c r="EX697" s="81"/>
      <c r="EY697" s="81"/>
      <c r="EZ697" s="81"/>
      <c r="FA697" s="81"/>
      <c r="FB697" s="81"/>
      <c r="FC697" s="81"/>
      <c r="FD697" s="81"/>
      <c r="FE697" s="81"/>
      <c r="FF697" s="81"/>
      <c r="FG697" s="81"/>
      <c r="FH697" s="81"/>
    </row>
    <row r="698" spans="19:164">
      <c r="S698" s="82"/>
      <c r="T698" s="83"/>
      <c r="U698" s="84"/>
      <c r="V698" s="83"/>
      <c r="W698" s="84"/>
      <c r="X698" s="83"/>
      <c r="Y698" s="84"/>
      <c r="Z698" s="85"/>
      <c r="AA698" s="85"/>
      <c r="AB698" s="85"/>
      <c r="AC698" s="8"/>
      <c r="AD698" s="18"/>
      <c r="AE698" s="18"/>
      <c r="AF698" s="18"/>
      <c r="AG698" s="18"/>
      <c r="AH698" s="18"/>
      <c r="AI698" s="18"/>
      <c r="AJ698" s="18"/>
      <c r="AK698" s="18"/>
      <c r="AL698" s="18"/>
      <c r="AM698" s="34"/>
      <c r="AN698" s="34"/>
      <c r="AO698" s="34"/>
      <c r="AP698" s="19"/>
      <c r="AQ698" s="19"/>
      <c r="AR698" s="19"/>
      <c r="AS698" s="48"/>
      <c r="BN698" s="49"/>
      <c r="BO698" s="49"/>
      <c r="BP698" s="49"/>
      <c r="BQ698" s="50"/>
      <c r="BR698" s="50"/>
      <c r="BS698" s="50"/>
      <c r="BT698" s="49"/>
      <c r="BU698" s="50"/>
      <c r="BV698" s="50"/>
      <c r="BW698" s="50"/>
      <c r="BX698" s="51"/>
      <c r="BY698" s="50"/>
      <c r="BZ698" s="50"/>
      <c r="CA698" s="50"/>
      <c r="CB698" s="50"/>
      <c r="CC698" s="50"/>
      <c r="CD698" s="50"/>
      <c r="CE698" s="50"/>
      <c r="CF698" s="50"/>
      <c r="CG698" s="50"/>
      <c r="CH698" s="51"/>
      <c r="CI698" s="51"/>
      <c r="CJ698" s="51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56"/>
      <c r="DD698" s="49"/>
      <c r="DE698" s="49"/>
      <c r="DF698" s="57"/>
      <c r="DG698" s="49"/>
      <c r="DH698" s="54"/>
      <c r="DI698" s="49"/>
      <c r="DJ698" s="58"/>
      <c r="DK698" s="49"/>
      <c r="DL698" s="56"/>
      <c r="DM698" s="49"/>
      <c r="DN698" s="49"/>
      <c r="DO698" s="49"/>
      <c r="DP698" s="56"/>
      <c r="DQ698" s="56"/>
      <c r="DR698" s="49"/>
      <c r="DS698" s="49"/>
      <c r="DT698" s="49"/>
      <c r="DU698" s="49"/>
      <c r="DV698" s="49"/>
      <c r="DW698" s="49"/>
      <c r="DX698" s="49"/>
      <c r="DY698" s="49"/>
      <c r="DZ698" s="49"/>
      <c r="EA698" s="49"/>
      <c r="EB698" s="81"/>
      <c r="EC698" s="81"/>
      <c r="ED698" s="81"/>
      <c r="EE698" s="81"/>
      <c r="EF698" s="81"/>
      <c r="EG698" s="81"/>
      <c r="EH698" s="81"/>
      <c r="EI698" s="81"/>
      <c r="EJ698" s="81"/>
      <c r="EK698" s="81"/>
      <c r="EL698" s="81"/>
      <c r="EM698" s="81"/>
      <c r="EN698" s="81"/>
      <c r="EO698" s="81"/>
      <c r="EP698" s="81"/>
      <c r="EQ698" s="81"/>
      <c r="ER698" s="81"/>
      <c r="ES698" s="81"/>
      <c r="ET698" s="81"/>
      <c r="EU698" s="81"/>
      <c r="EV698" s="81"/>
      <c r="EW698" s="81"/>
      <c r="EX698" s="81"/>
      <c r="EY698" s="81"/>
      <c r="EZ698" s="81"/>
      <c r="FA698" s="81"/>
      <c r="FB698" s="81"/>
      <c r="FC698" s="81"/>
      <c r="FD698" s="81"/>
      <c r="FE698" s="81"/>
      <c r="FF698" s="81"/>
      <c r="FG698" s="81"/>
      <c r="FH698" s="81"/>
    </row>
    <row r="699" spans="19:164">
      <c r="S699" s="82"/>
      <c r="T699" s="83"/>
      <c r="U699" s="84"/>
      <c r="V699" s="83"/>
      <c r="W699" s="84"/>
      <c r="X699" s="83"/>
      <c r="Y699" s="84"/>
      <c r="Z699" s="85"/>
      <c r="AA699" s="85"/>
      <c r="AB699" s="85"/>
      <c r="AC699" s="8"/>
      <c r="AD699" s="18"/>
      <c r="AE699" s="18"/>
      <c r="AF699" s="18"/>
      <c r="AG699" s="18"/>
      <c r="AH699" s="18"/>
      <c r="AI699" s="18"/>
      <c r="AJ699" s="18"/>
      <c r="AK699" s="18"/>
      <c r="AL699" s="18"/>
      <c r="AM699" s="34"/>
      <c r="AN699" s="34"/>
      <c r="AO699" s="34"/>
      <c r="AP699" s="19"/>
      <c r="AQ699" s="19"/>
      <c r="AR699" s="19"/>
      <c r="AS699" s="48"/>
      <c r="BN699" s="49"/>
      <c r="BO699" s="49"/>
      <c r="BP699" s="49"/>
      <c r="BQ699" s="50"/>
      <c r="BR699" s="50"/>
      <c r="BS699" s="50"/>
      <c r="BT699" s="49"/>
      <c r="BU699" s="50"/>
      <c r="BV699" s="50"/>
      <c r="BW699" s="50"/>
      <c r="BX699" s="51"/>
      <c r="BY699" s="50"/>
      <c r="BZ699" s="50"/>
      <c r="CA699" s="50"/>
      <c r="CB699" s="50"/>
      <c r="CC699" s="50"/>
      <c r="CD699" s="50"/>
      <c r="CE699" s="50"/>
      <c r="CF699" s="50"/>
      <c r="CG699" s="50"/>
      <c r="CH699" s="51"/>
      <c r="CI699" s="51"/>
      <c r="CJ699" s="51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56"/>
      <c r="DD699" s="49"/>
      <c r="DE699" s="49"/>
      <c r="DF699" s="57"/>
      <c r="DG699" s="49"/>
      <c r="DH699" s="54"/>
      <c r="DI699" s="49"/>
      <c r="DJ699" s="58"/>
      <c r="DK699" s="49"/>
      <c r="DL699" s="56"/>
      <c r="DM699" s="49"/>
      <c r="DN699" s="49"/>
      <c r="DO699" s="49"/>
      <c r="DP699" s="56"/>
      <c r="DQ699" s="56"/>
      <c r="DR699" s="49"/>
      <c r="DS699" s="49"/>
      <c r="DT699" s="49"/>
      <c r="DU699" s="49"/>
      <c r="DV699" s="49"/>
      <c r="DW699" s="49"/>
      <c r="DX699" s="49"/>
      <c r="DY699" s="49"/>
      <c r="DZ699" s="49"/>
      <c r="EA699" s="49"/>
      <c r="EB699" s="81"/>
      <c r="EC699" s="81"/>
      <c r="ED699" s="81"/>
      <c r="EE699" s="81"/>
      <c r="EF699" s="81"/>
      <c r="EG699" s="81"/>
      <c r="EH699" s="81"/>
      <c r="EI699" s="81"/>
      <c r="EJ699" s="81"/>
      <c r="EK699" s="81"/>
      <c r="EL699" s="81"/>
      <c r="EM699" s="81"/>
      <c r="EN699" s="81"/>
      <c r="EO699" s="81"/>
      <c r="EP699" s="81"/>
      <c r="EQ699" s="81"/>
      <c r="ER699" s="81"/>
      <c r="ES699" s="81"/>
      <c r="ET699" s="81"/>
      <c r="EU699" s="81"/>
      <c r="EV699" s="81"/>
      <c r="EW699" s="81"/>
      <c r="EX699" s="81"/>
      <c r="EY699" s="81"/>
      <c r="EZ699" s="81"/>
      <c r="FA699" s="81"/>
      <c r="FB699" s="81"/>
      <c r="FC699" s="81"/>
      <c r="FD699" s="81"/>
      <c r="FE699" s="81"/>
      <c r="FF699" s="81"/>
      <c r="FG699" s="81"/>
      <c r="FH699" s="81"/>
    </row>
    <row r="700" spans="19:164">
      <c r="S700" s="82"/>
      <c r="T700" s="83"/>
      <c r="U700" s="84"/>
      <c r="V700" s="83"/>
      <c r="W700" s="84"/>
      <c r="X700" s="83"/>
      <c r="Y700" s="84"/>
      <c r="Z700" s="85"/>
      <c r="AA700" s="85"/>
      <c r="AB700" s="85"/>
      <c r="AC700" s="8"/>
      <c r="AD700" s="18"/>
      <c r="AE700" s="18"/>
      <c r="AF700" s="18"/>
      <c r="AG700" s="18"/>
      <c r="AH700" s="18"/>
      <c r="AI700" s="18"/>
      <c r="AJ700" s="18"/>
      <c r="AK700" s="18"/>
      <c r="AL700" s="18"/>
      <c r="AM700" s="34"/>
      <c r="AN700" s="34"/>
      <c r="AO700" s="34"/>
      <c r="AP700" s="19"/>
      <c r="AQ700" s="19"/>
      <c r="AR700" s="19"/>
      <c r="AS700" s="48"/>
      <c r="BN700" s="49"/>
      <c r="BO700" s="49"/>
      <c r="BP700" s="49"/>
      <c r="BQ700" s="50"/>
      <c r="BR700" s="50"/>
      <c r="BS700" s="50"/>
      <c r="BT700" s="49"/>
      <c r="BU700" s="50"/>
      <c r="BV700" s="50"/>
      <c r="BW700" s="50"/>
      <c r="BX700" s="51"/>
      <c r="BY700" s="50"/>
      <c r="BZ700" s="50"/>
      <c r="CA700" s="50"/>
      <c r="CB700" s="50"/>
      <c r="CC700" s="50"/>
      <c r="CD700" s="50"/>
      <c r="CE700" s="50"/>
      <c r="CF700" s="50"/>
      <c r="CG700" s="50"/>
      <c r="CH700" s="51"/>
      <c r="CI700" s="51"/>
      <c r="CJ700" s="51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56"/>
      <c r="DD700" s="49"/>
      <c r="DE700" s="49"/>
      <c r="DF700" s="57"/>
      <c r="DG700" s="49"/>
      <c r="DH700" s="54"/>
      <c r="DI700" s="49"/>
      <c r="DJ700" s="58"/>
      <c r="DK700" s="49"/>
      <c r="DL700" s="56"/>
      <c r="DM700" s="49"/>
      <c r="DN700" s="49"/>
      <c r="DO700" s="49"/>
      <c r="DP700" s="56"/>
      <c r="DQ700" s="56"/>
      <c r="DR700" s="49"/>
      <c r="DS700" s="49"/>
      <c r="DT700" s="49"/>
      <c r="DU700" s="49"/>
      <c r="DV700" s="49"/>
      <c r="DW700" s="49"/>
      <c r="DX700" s="49"/>
      <c r="DY700" s="49"/>
      <c r="DZ700" s="49"/>
      <c r="EA700" s="49"/>
      <c r="EB700" s="81"/>
      <c r="EC700" s="81"/>
      <c r="ED700" s="81"/>
      <c r="EE700" s="81"/>
      <c r="EF700" s="81"/>
      <c r="EG700" s="81"/>
      <c r="EH700" s="81"/>
      <c r="EI700" s="81"/>
      <c r="EJ700" s="81"/>
      <c r="EK700" s="81"/>
      <c r="EL700" s="81"/>
      <c r="EM700" s="81"/>
      <c r="EN700" s="81"/>
      <c r="EO700" s="81"/>
      <c r="EP700" s="81"/>
      <c r="EQ700" s="81"/>
      <c r="ER700" s="81"/>
      <c r="ES700" s="81"/>
      <c r="ET700" s="81"/>
      <c r="EU700" s="81"/>
      <c r="EV700" s="81"/>
      <c r="EW700" s="81"/>
      <c r="EX700" s="81"/>
      <c r="EY700" s="81"/>
      <c r="EZ700" s="81"/>
      <c r="FA700" s="81"/>
      <c r="FB700" s="81"/>
      <c r="FC700" s="81"/>
      <c r="FD700" s="81"/>
      <c r="FE700" s="81"/>
      <c r="FF700" s="81"/>
      <c r="FG700" s="81"/>
      <c r="FH700" s="81"/>
    </row>
    <row r="701" spans="19:164">
      <c r="S701" s="82"/>
      <c r="T701" s="83"/>
      <c r="U701" s="84"/>
      <c r="V701" s="83"/>
      <c r="W701" s="84"/>
      <c r="X701" s="83"/>
      <c r="Y701" s="84"/>
      <c r="Z701" s="85"/>
      <c r="AA701" s="85"/>
      <c r="AB701" s="85"/>
      <c r="AC701" s="8"/>
      <c r="AD701" s="18"/>
      <c r="AE701" s="18"/>
      <c r="AF701" s="18"/>
      <c r="AG701" s="18"/>
      <c r="AH701" s="18"/>
      <c r="AI701" s="18"/>
      <c r="AJ701" s="18"/>
      <c r="AK701" s="18"/>
      <c r="AL701" s="18"/>
      <c r="AM701" s="34"/>
      <c r="AN701" s="34"/>
      <c r="AO701" s="34"/>
      <c r="AP701" s="19"/>
      <c r="AQ701" s="19"/>
      <c r="AR701" s="19"/>
      <c r="AS701" s="48"/>
      <c r="BN701" s="49"/>
      <c r="BO701" s="49"/>
      <c r="BP701" s="49"/>
      <c r="BQ701" s="50"/>
      <c r="BR701" s="50"/>
      <c r="BS701" s="50"/>
      <c r="BT701" s="49"/>
      <c r="BU701" s="50"/>
      <c r="BV701" s="50"/>
      <c r="BW701" s="50"/>
      <c r="BX701" s="51"/>
      <c r="BY701" s="50"/>
      <c r="BZ701" s="50"/>
      <c r="CA701" s="50"/>
      <c r="CB701" s="50"/>
      <c r="CC701" s="50"/>
      <c r="CD701" s="50"/>
      <c r="CE701" s="50"/>
      <c r="CF701" s="50"/>
      <c r="CG701" s="50"/>
      <c r="CH701" s="51"/>
      <c r="CI701" s="51"/>
      <c r="CJ701" s="51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56"/>
      <c r="DD701" s="49"/>
      <c r="DE701" s="49"/>
      <c r="DF701" s="57"/>
      <c r="DG701" s="49"/>
      <c r="DH701" s="54"/>
      <c r="DI701" s="49"/>
      <c r="DJ701" s="58"/>
      <c r="DK701" s="49"/>
      <c r="DL701" s="56"/>
      <c r="DM701" s="49"/>
      <c r="DN701" s="49"/>
      <c r="DO701" s="49"/>
      <c r="DP701" s="56"/>
      <c r="DQ701" s="56"/>
      <c r="DR701" s="49"/>
      <c r="DS701" s="49"/>
      <c r="DT701" s="49"/>
      <c r="DU701" s="49"/>
      <c r="DV701" s="49"/>
      <c r="DW701" s="49"/>
      <c r="DX701" s="49"/>
      <c r="DY701" s="49"/>
      <c r="DZ701" s="49"/>
      <c r="EA701" s="49"/>
      <c r="EB701" s="81"/>
      <c r="EC701" s="81"/>
      <c r="ED701" s="81"/>
      <c r="EE701" s="81"/>
      <c r="EF701" s="81"/>
      <c r="EG701" s="81"/>
      <c r="EH701" s="81"/>
      <c r="EI701" s="81"/>
      <c r="EJ701" s="81"/>
      <c r="EK701" s="81"/>
      <c r="EL701" s="81"/>
      <c r="EM701" s="81"/>
      <c r="EN701" s="81"/>
      <c r="EO701" s="81"/>
      <c r="EP701" s="81"/>
      <c r="EQ701" s="81"/>
      <c r="ER701" s="81"/>
      <c r="ES701" s="81"/>
      <c r="ET701" s="81"/>
      <c r="EU701" s="81"/>
      <c r="EV701" s="81"/>
      <c r="EW701" s="81"/>
      <c r="EX701" s="81"/>
      <c r="EY701" s="81"/>
      <c r="EZ701" s="81"/>
      <c r="FA701" s="81"/>
      <c r="FB701" s="81"/>
      <c r="FC701" s="81"/>
      <c r="FD701" s="81"/>
      <c r="FE701" s="81"/>
      <c r="FF701" s="81"/>
      <c r="FG701" s="81"/>
      <c r="FH701" s="81"/>
    </row>
    <row r="702" spans="19:164">
      <c r="S702" s="82"/>
      <c r="T702" s="83"/>
      <c r="U702" s="84"/>
      <c r="V702" s="83"/>
      <c r="W702" s="84"/>
      <c r="X702" s="83"/>
      <c r="Y702" s="84"/>
      <c r="Z702" s="85"/>
      <c r="AA702" s="85"/>
      <c r="AB702" s="85"/>
      <c r="AC702" s="8"/>
      <c r="AD702" s="18"/>
      <c r="AE702" s="18"/>
      <c r="AF702" s="18"/>
      <c r="AG702" s="18"/>
      <c r="AH702" s="18"/>
      <c r="AI702" s="18"/>
      <c r="AJ702" s="18"/>
      <c r="AK702" s="18"/>
      <c r="AL702" s="18"/>
      <c r="AM702" s="34"/>
      <c r="AN702" s="34"/>
      <c r="AO702" s="34"/>
      <c r="AP702" s="19"/>
      <c r="AQ702" s="19"/>
      <c r="AR702" s="19"/>
      <c r="AS702" s="48"/>
      <c r="BN702" s="49"/>
      <c r="BO702" s="49"/>
      <c r="BP702" s="49"/>
      <c r="BQ702" s="50"/>
      <c r="BR702" s="50"/>
      <c r="BS702" s="50"/>
      <c r="BT702" s="49"/>
      <c r="BU702" s="50"/>
      <c r="BV702" s="50"/>
      <c r="BW702" s="50"/>
      <c r="BX702" s="51"/>
      <c r="BY702" s="50"/>
      <c r="BZ702" s="50"/>
      <c r="CA702" s="50"/>
      <c r="CB702" s="50"/>
      <c r="CC702" s="50"/>
      <c r="CD702" s="50"/>
      <c r="CE702" s="50"/>
      <c r="CF702" s="50"/>
      <c r="CG702" s="50"/>
      <c r="CH702" s="51"/>
      <c r="CI702" s="51"/>
      <c r="CJ702" s="51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56"/>
      <c r="DD702" s="49"/>
      <c r="DE702" s="49"/>
      <c r="DF702" s="57"/>
      <c r="DG702" s="49"/>
      <c r="DH702" s="54"/>
      <c r="DI702" s="49"/>
      <c r="DJ702" s="58"/>
      <c r="DK702" s="49"/>
      <c r="DL702" s="56"/>
      <c r="DM702" s="49"/>
      <c r="DN702" s="49"/>
      <c r="DO702" s="49"/>
      <c r="DP702" s="56"/>
      <c r="DQ702" s="56"/>
      <c r="DR702" s="49"/>
      <c r="DS702" s="49"/>
      <c r="DT702" s="49"/>
      <c r="DU702" s="49"/>
      <c r="DV702" s="49"/>
      <c r="DW702" s="49"/>
      <c r="DX702" s="49"/>
      <c r="DY702" s="49"/>
      <c r="DZ702" s="49"/>
      <c r="EA702" s="49"/>
      <c r="EB702" s="81"/>
      <c r="EC702" s="81"/>
      <c r="ED702" s="81"/>
      <c r="EE702" s="81"/>
      <c r="EF702" s="81"/>
      <c r="EG702" s="81"/>
      <c r="EH702" s="81"/>
      <c r="EI702" s="81"/>
      <c r="EJ702" s="81"/>
      <c r="EK702" s="81"/>
      <c r="EL702" s="81"/>
      <c r="EM702" s="81"/>
      <c r="EN702" s="81"/>
      <c r="EO702" s="81"/>
      <c r="EP702" s="81"/>
      <c r="EQ702" s="81"/>
      <c r="ER702" s="81"/>
      <c r="ES702" s="81"/>
      <c r="ET702" s="81"/>
      <c r="EU702" s="81"/>
      <c r="EV702" s="81"/>
      <c r="EW702" s="81"/>
      <c r="EX702" s="81"/>
      <c r="EY702" s="81"/>
      <c r="EZ702" s="81"/>
      <c r="FA702" s="81"/>
      <c r="FB702" s="81"/>
      <c r="FC702" s="81"/>
      <c r="FD702" s="81"/>
      <c r="FE702" s="81"/>
      <c r="FF702" s="81"/>
      <c r="FG702" s="81"/>
      <c r="FH702" s="81"/>
    </row>
    <row r="703" spans="19:164">
      <c r="S703" s="82"/>
      <c r="T703" s="83"/>
      <c r="U703" s="84"/>
      <c r="V703" s="83"/>
      <c r="W703" s="84"/>
      <c r="X703" s="83"/>
      <c r="Y703" s="84"/>
      <c r="Z703" s="85"/>
      <c r="AA703" s="85"/>
      <c r="AB703" s="85"/>
      <c r="AC703" s="8"/>
      <c r="AD703" s="18"/>
      <c r="AE703" s="18"/>
      <c r="AF703" s="18"/>
      <c r="AG703" s="18"/>
      <c r="AH703" s="18"/>
      <c r="AI703" s="18"/>
      <c r="AJ703" s="18"/>
      <c r="AK703" s="18"/>
      <c r="AL703" s="18"/>
      <c r="AM703" s="34"/>
      <c r="AN703" s="34"/>
      <c r="AO703" s="34"/>
      <c r="AP703" s="19"/>
      <c r="AQ703" s="19"/>
      <c r="AR703" s="19"/>
      <c r="AS703" s="48"/>
      <c r="BN703" s="49"/>
      <c r="BO703" s="49"/>
      <c r="BP703" s="49"/>
      <c r="BQ703" s="50"/>
      <c r="BR703" s="50"/>
      <c r="BS703" s="50"/>
      <c r="BT703" s="49"/>
      <c r="BU703" s="50"/>
      <c r="BV703" s="50"/>
      <c r="BW703" s="50"/>
      <c r="BX703" s="51"/>
      <c r="BY703" s="50"/>
      <c r="BZ703" s="50"/>
      <c r="CA703" s="50"/>
      <c r="CB703" s="50"/>
      <c r="CC703" s="50"/>
      <c r="CD703" s="50"/>
      <c r="CE703" s="50"/>
      <c r="CF703" s="50"/>
      <c r="CG703" s="50"/>
      <c r="CH703" s="51"/>
      <c r="CI703" s="51"/>
      <c r="CJ703" s="51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56"/>
      <c r="DD703" s="49"/>
      <c r="DE703" s="49"/>
      <c r="DF703" s="57"/>
      <c r="DG703" s="49"/>
      <c r="DH703" s="54"/>
      <c r="DI703" s="49"/>
      <c r="DJ703" s="58"/>
      <c r="DK703" s="49"/>
      <c r="DL703" s="56"/>
      <c r="DM703" s="49"/>
      <c r="DN703" s="49"/>
      <c r="DO703" s="49"/>
      <c r="DP703" s="56"/>
      <c r="DQ703" s="56"/>
      <c r="DR703" s="49"/>
      <c r="DS703" s="49"/>
      <c r="DT703" s="49"/>
      <c r="DU703" s="49"/>
      <c r="DV703" s="49"/>
      <c r="DW703" s="49"/>
      <c r="DX703" s="49"/>
      <c r="DY703" s="49"/>
      <c r="DZ703" s="49"/>
      <c r="EA703" s="49"/>
      <c r="EB703" s="81"/>
      <c r="EC703" s="81"/>
      <c r="ED703" s="81"/>
      <c r="EE703" s="81"/>
      <c r="EF703" s="81"/>
      <c r="EG703" s="81"/>
      <c r="EH703" s="81"/>
      <c r="EI703" s="81"/>
      <c r="EJ703" s="81"/>
      <c r="EK703" s="81"/>
      <c r="EL703" s="81"/>
      <c r="EM703" s="81"/>
      <c r="EN703" s="81"/>
      <c r="EO703" s="81"/>
      <c r="EP703" s="81"/>
      <c r="EQ703" s="81"/>
      <c r="ER703" s="81"/>
      <c r="ES703" s="81"/>
      <c r="ET703" s="81"/>
      <c r="EU703" s="81"/>
      <c r="EV703" s="81"/>
      <c r="EW703" s="81"/>
      <c r="EX703" s="81"/>
      <c r="EY703" s="81"/>
      <c r="EZ703" s="81"/>
      <c r="FA703" s="81"/>
      <c r="FB703" s="81"/>
      <c r="FC703" s="81"/>
      <c r="FD703" s="81"/>
      <c r="FE703" s="81"/>
      <c r="FF703" s="81"/>
      <c r="FG703" s="81"/>
      <c r="FH703" s="81"/>
    </row>
    <row r="704" spans="19:164">
      <c r="S704" s="82"/>
      <c r="T704" s="83"/>
      <c r="U704" s="84"/>
      <c r="V704" s="83"/>
      <c r="W704" s="84"/>
      <c r="X704" s="83"/>
      <c r="Y704" s="84"/>
      <c r="Z704" s="85"/>
      <c r="AA704" s="85"/>
      <c r="AB704" s="85"/>
      <c r="AC704" s="8"/>
      <c r="AD704" s="18"/>
      <c r="AE704" s="18"/>
      <c r="AF704" s="18"/>
      <c r="AG704" s="18"/>
      <c r="AH704" s="18"/>
      <c r="AI704" s="18"/>
      <c r="AJ704" s="18"/>
      <c r="AK704" s="18"/>
      <c r="AL704" s="18"/>
      <c r="AM704" s="34"/>
      <c r="AN704" s="34"/>
      <c r="AO704" s="34"/>
      <c r="AP704" s="19"/>
      <c r="AQ704" s="19"/>
      <c r="AR704" s="19"/>
      <c r="AS704" s="48"/>
      <c r="BN704" s="49"/>
      <c r="BO704" s="49"/>
      <c r="BP704" s="49"/>
      <c r="BQ704" s="50"/>
      <c r="BR704" s="50"/>
      <c r="BS704" s="50"/>
      <c r="BT704" s="49"/>
      <c r="BU704" s="50"/>
      <c r="BV704" s="50"/>
      <c r="BW704" s="50"/>
      <c r="BX704" s="51"/>
      <c r="BY704" s="50"/>
      <c r="BZ704" s="50"/>
      <c r="CA704" s="50"/>
      <c r="CB704" s="50"/>
      <c r="CC704" s="50"/>
      <c r="CD704" s="50"/>
      <c r="CE704" s="50"/>
      <c r="CF704" s="50"/>
      <c r="CG704" s="50"/>
      <c r="CH704" s="51"/>
      <c r="CI704" s="51"/>
      <c r="CJ704" s="51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56"/>
      <c r="DD704" s="49"/>
      <c r="DE704" s="49"/>
      <c r="DF704" s="57"/>
      <c r="DG704" s="49"/>
      <c r="DH704" s="54"/>
      <c r="DI704" s="49"/>
      <c r="DJ704" s="58"/>
      <c r="DK704" s="49"/>
      <c r="DL704" s="56"/>
      <c r="DM704" s="49"/>
      <c r="DN704" s="49"/>
      <c r="DO704" s="49"/>
      <c r="DP704" s="56"/>
      <c r="DQ704" s="56"/>
      <c r="DR704" s="49"/>
      <c r="DS704" s="49"/>
      <c r="DT704" s="49"/>
      <c r="DU704" s="49"/>
      <c r="DV704" s="49"/>
      <c r="DW704" s="49"/>
      <c r="DX704" s="49"/>
      <c r="DY704" s="49"/>
      <c r="DZ704" s="49"/>
      <c r="EA704" s="49"/>
      <c r="EB704" s="81"/>
      <c r="EC704" s="81"/>
      <c r="ED704" s="81"/>
      <c r="EE704" s="81"/>
      <c r="EF704" s="81"/>
      <c r="EG704" s="81"/>
      <c r="EH704" s="81"/>
      <c r="EI704" s="81"/>
      <c r="EJ704" s="81"/>
      <c r="EK704" s="81"/>
      <c r="EL704" s="81"/>
      <c r="EM704" s="81"/>
      <c r="EN704" s="81"/>
      <c r="EO704" s="81"/>
      <c r="EP704" s="81"/>
      <c r="EQ704" s="81"/>
      <c r="ER704" s="81"/>
      <c r="ES704" s="81"/>
      <c r="ET704" s="81"/>
      <c r="EU704" s="81"/>
      <c r="EV704" s="81"/>
      <c r="EW704" s="81"/>
      <c r="EX704" s="81"/>
      <c r="EY704" s="81"/>
      <c r="EZ704" s="81"/>
      <c r="FA704" s="81"/>
      <c r="FB704" s="81"/>
      <c r="FC704" s="81"/>
      <c r="FD704" s="81"/>
      <c r="FE704" s="81"/>
      <c r="FF704" s="81"/>
      <c r="FG704" s="81"/>
      <c r="FH704" s="81"/>
    </row>
    <row r="705" spans="19:131">
      <c r="S705" s="82"/>
      <c r="T705" s="83"/>
      <c r="U705" s="84"/>
      <c r="V705" s="83"/>
      <c r="W705" s="84"/>
      <c r="X705" s="83"/>
      <c r="Y705" s="84"/>
      <c r="Z705" s="85"/>
      <c r="AA705" s="85"/>
      <c r="AB705" s="85"/>
      <c r="AC705" s="8"/>
      <c r="AD705" s="18"/>
      <c r="AE705" s="18"/>
      <c r="AF705" s="18"/>
      <c r="AG705" s="18"/>
      <c r="AH705" s="18"/>
      <c r="AI705" s="18"/>
      <c r="AJ705" s="18"/>
      <c r="AK705" s="18"/>
      <c r="AL705" s="18"/>
      <c r="AM705" s="34"/>
      <c r="AN705" s="34"/>
      <c r="AO705" s="34"/>
      <c r="AP705" s="19"/>
      <c r="AQ705" s="19"/>
      <c r="AR705" s="19"/>
      <c r="AS705" s="48"/>
      <c r="BN705" s="49"/>
      <c r="BO705" s="49"/>
      <c r="BP705" s="49"/>
      <c r="BQ705" s="50"/>
      <c r="BR705" s="50"/>
      <c r="BS705" s="50"/>
      <c r="BT705" s="49"/>
      <c r="BU705" s="50"/>
      <c r="BV705" s="50"/>
      <c r="BW705" s="50"/>
      <c r="BX705" s="51"/>
      <c r="BY705" s="50"/>
      <c r="BZ705" s="50"/>
      <c r="CA705" s="50"/>
      <c r="CB705" s="50"/>
      <c r="CC705" s="50"/>
      <c r="CD705" s="50"/>
      <c r="CE705" s="50"/>
      <c r="CF705" s="50"/>
      <c r="CG705" s="50"/>
      <c r="CH705" s="51"/>
      <c r="CI705" s="51"/>
      <c r="CJ705" s="51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56"/>
      <c r="DD705" s="49"/>
      <c r="DE705" s="49"/>
      <c r="DF705" s="57"/>
      <c r="DG705" s="49"/>
      <c r="DH705" s="54"/>
      <c r="DI705" s="49"/>
      <c r="DJ705" s="58"/>
      <c r="DK705" s="49"/>
      <c r="DL705" s="56"/>
      <c r="DM705" s="49"/>
      <c r="DN705" s="49"/>
      <c r="DO705" s="49"/>
      <c r="DP705" s="56"/>
      <c r="DQ705" s="56"/>
      <c r="DR705" s="49"/>
      <c r="DS705" s="49"/>
      <c r="DT705" s="49"/>
      <c r="DU705" s="49"/>
      <c r="DV705" s="49"/>
      <c r="DW705" s="49"/>
      <c r="DX705" s="49"/>
      <c r="DY705" s="49"/>
      <c r="DZ705" s="49"/>
      <c r="EA705" s="49"/>
    </row>
    <row r="706" spans="19:131">
      <c r="S706" s="82"/>
      <c r="T706" s="83"/>
      <c r="U706" s="84"/>
      <c r="V706" s="83"/>
      <c r="W706" s="84"/>
      <c r="X706" s="83"/>
      <c r="Y706" s="84"/>
      <c r="Z706" s="85"/>
      <c r="AA706" s="85"/>
      <c r="AB706" s="85"/>
      <c r="AC706" s="8"/>
      <c r="AD706" s="18"/>
      <c r="AE706" s="18"/>
      <c r="AF706" s="18"/>
      <c r="AG706" s="18"/>
      <c r="AH706" s="18"/>
      <c r="AI706" s="18"/>
      <c r="AJ706" s="18"/>
      <c r="AK706" s="18"/>
      <c r="AL706" s="18"/>
      <c r="AM706" s="34"/>
      <c r="AN706" s="34"/>
      <c r="AO706" s="34"/>
      <c r="AP706" s="19"/>
      <c r="AQ706" s="19"/>
      <c r="AR706" s="19"/>
      <c r="AS706" s="48"/>
      <c r="BN706" s="49"/>
      <c r="BO706" s="49"/>
      <c r="BP706" s="49"/>
      <c r="BQ706" s="50"/>
      <c r="BR706" s="50"/>
      <c r="BS706" s="50"/>
      <c r="BT706" s="49"/>
      <c r="BU706" s="50"/>
      <c r="BV706" s="50"/>
      <c r="BW706" s="50"/>
      <c r="BX706" s="51"/>
      <c r="BY706" s="50"/>
      <c r="BZ706" s="50"/>
      <c r="CA706" s="50"/>
      <c r="CB706" s="50"/>
      <c r="CC706" s="50"/>
      <c r="CD706" s="50"/>
      <c r="CE706" s="50"/>
      <c r="CF706" s="50"/>
      <c r="CG706" s="50"/>
      <c r="CH706" s="51"/>
      <c r="CI706" s="51"/>
      <c r="CJ706" s="51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56"/>
      <c r="DD706" s="49"/>
      <c r="DE706" s="49"/>
      <c r="DF706" s="57"/>
      <c r="DG706" s="49"/>
      <c r="DH706" s="54"/>
      <c r="DI706" s="49"/>
      <c r="DJ706" s="58"/>
      <c r="DK706" s="49"/>
      <c r="DL706" s="56"/>
      <c r="DM706" s="49"/>
      <c r="DN706" s="49"/>
      <c r="DO706" s="49"/>
      <c r="DP706" s="56"/>
      <c r="DQ706" s="56"/>
      <c r="DR706" s="49"/>
      <c r="DS706" s="49"/>
      <c r="DT706" s="49"/>
      <c r="DU706" s="49"/>
      <c r="DV706" s="49"/>
      <c r="DW706" s="49"/>
      <c r="DX706" s="49"/>
      <c r="DY706" s="49"/>
      <c r="DZ706" s="49"/>
      <c r="EA706" s="49"/>
    </row>
    <row r="707" spans="19:131">
      <c r="S707" s="82"/>
      <c r="T707" s="83"/>
      <c r="U707" s="84"/>
      <c r="V707" s="83"/>
      <c r="W707" s="84"/>
      <c r="X707" s="83"/>
      <c r="Y707" s="84"/>
      <c r="Z707" s="85"/>
      <c r="AA707" s="85"/>
      <c r="AB707" s="85"/>
      <c r="AC707" s="8"/>
      <c r="AD707" s="18"/>
      <c r="AE707" s="18"/>
      <c r="AF707" s="18"/>
      <c r="AG707" s="18"/>
      <c r="AH707" s="18"/>
      <c r="AI707" s="18"/>
      <c r="AJ707" s="18"/>
      <c r="AK707" s="18"/>
      <c r="AL707" s="18"/>
      <c r="AM707" s="34"/>
      <c r="AN707" s="34"/>
      <c r="AO707" s="34"/>
      <c r="AP707" s="19"/>
      <c r="AQ707" s="19"/>
      <c r="AR707" s="19"/>
      <c r="AS707" s="48"/>
      <c r="BN707" s="49"/>
      <c r="BO707" s="49"/>
      <c r="BP707" s="49"/>
      <c r="BQ707" s="50"/>
      <c r="BR707" s="50"/>
      <c r="BS707" s="50"/>
      <c r="BT707" s="49"/>
      <c r="BU707" s="50"/>
      <c r="BV707" s="50"/>
      <c r="BW707" s="50"/>
      <c r="BX707" s="51"/>
      <c r="BY707" s="50"/>
      <c r="BZ707" s="50"/>
      <c r="CA707" s="50"/>
      <c r="CB707" s="50"/>
      <c r="CC707" s="50"/>
      <c r="CD707" s="50"/>
      <c r="CE707" s="50"/>
      <c r="CF707" s="50"/>
      <c r="CG707" s="50"/>
      <c r="CH707" s="51"/>
      <c r="CI707" s="51"/>
      <c r="CJ707" s="51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56"/>
      <c r="DD707" s="49"/>
      <c r="DE707" s="49"/>
      <c r="DF707" s="57"/>
      <c r="DG707" s="49"/>
      <c r="DH707" s="54"/>
      <c r="DI707" s="49"/>
      <c r="DJ707" s="58"/>
      <c r="DK707" s="49"/>
      <c r="DL707" s="56"/>
      <c r="DM707" s="49"/>
      <c r="DN707" s="49"/>
      <c r="DO707" s="49"/>
      <c r="DP707" s="56"/>
      <c r="DQ707" s="56"/>
      <c r="DR707" s="49"/>
      <c r="DS707" s="49"/>
      <c r="DT707" s="49"/>
      <c r="DU707" s="49"/>
      <c r="DV707" s="49"/>
      <c r="DW707" s="49"/>
      <c r="DX707" s="49"/>
      <c r="DY707" s="49"/>
      <c r="DZ707" s="49"/>
      <c r="EA707" s="49"/>
    </row>
    <row r="708" spans="19:131">
      <c r="S708" s="82"/>
      <c r="T708" s="83"/>
      <c r="U708" s="84"/>
      <c r="V708" s="83"/>
      <c r="W708" s="84"/>
      <c r="X708" s="83"/>
      <c r="Y708" s="84"/>
      <c r="Z708" s="85"/>
      <c r="AA708" s="85"/>
      <c r="AB708" s="85"/>
      <c r="AC708" s="8"/>
      <c r="AD708" s="18"/>
      <c r="AE708" s="18"/>
      <c r="AF708" s="18"/>
      <c r="AG708" s="18"/>
      <c r="AH708" s="18"/>
      <c r="AI708" s="18"/>
      <c r="AJ708" s="18"/>
      <c r="AK708" s="18"/>
      <c r="AL708" s="18"/>
      <c r="AM708" s="34"/>
      <c r="AN708" s="34"/>
      <c r="AO708" s="34"/>
      <c r="AP708" s="19"/>
      <c r="AQ708" s="19"/>
      <c r="AR708" s="19"/>
      <c r="AS708" s="48"/>
      <c r="BN708" s="49"/>
      <c r="BO708" s="49"/>
      <c r="BP708" s="49"/>
      <c r="BQ708" s="50"/>
      <c r="BR708" s="50"/>
      <c r="BS708" s="50"/>
      <c r="BT708" s="49"/>
      <c r="BU708" s="50"/>
      <c r="BV708" s="50"/>
      <c r="BW708" s="50"/>
      <c r="BX708" s="51"/>
      <c r="BY708" s="50"/>
      <c r="BZ708" s="50"/>
      <c r="CA708" s="50"/>
      <c r="CB708" s="50"/>
      <c r="CC708" s="50"/>
      <c r="CD708" s="50"/>
      <c r="CE708" s="50"/>
      <c r="CF708" s="50"/>
      <c r="CG708" s="50"/>
      <c r="CH708" s="51"/>
      <c r="CI708" s="51"/>
      <c r="CJ708" s="51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56"/>
      <c r="DD708" s="49"/>
      <c r="DE708" s="49"/>
      <c r="DF708" s="57"/>
      <c r="DG708" s="49"/>
      <c r="DH708" s="54"/>
      <c r="DI708" s="49"/>
      <c r="DJ708" s="58"/>
      <c r="DK708" s="49"/>
      <c r="DL708" s="56"/>
      <c r="DM708" s="49"/>
      <c r="DN708" s="49"/>
      <c r="DO708" s="49"/>
      <c r="DP708" s="56"/>
      <c r="DQ708" s="56"/>
      <c r="DR708" s="49"/>
      <c r="DS708" s="49"/>
      <c r="DT708" s="49"/>
      <c r="DU708" s="49"/>
      <c r="DV708" s="49"/>
      <c r="DW708" s="49"/>
      <c r="DX708" s="49"/>
      <c r="DY708" s="49"/>
      <c r="DZ708" s="49"/>
      <c r="EA708" s="49"/>
    </row>
    <row r="709" spans="19:131">
      <c r="S709" s="82"/>
      <c r="T709" s="83"/>
      <c r="U709" s="84"/>
      <c r="V709" s="83"/>
      <c r="W709" s="84"/>
      <c r="X709" s="83"/>
      <c r="Y709" s="84"/>
      <c r="Z709" s="85"/>
      <c r="AA709" s="85"/>
      <c r="AB709" s="85"/>
      <c r="AC709" s="8"/>
      <c r="AD709" s="18"/>
      <c r="AE709" s="18"/>
      <c r="AF709" s="18"/>
      <c r="AG709" s="18"/>
      <c r="AH709" s="18"/>
      <c r="AI709" s="18"/>
      <c r="AJ709" s="18"/>
      <c r="AK709" s="18"/>
      <c r="AL709" s="18"/>
      <c r="AM709" s="34"/>
      <c r="AN709" s="34"/>
      <c r="AO709" s="34"/>
      <c r="AP709" s="19"/>
      <c r="AQ709" s="19"/>
      <c r="AR709" s="19"/>
      <c r="AS709" s="48"/>
      <c r="BN709" s="49"/>
      <c r="BO709" s="49"/>
      <c r="BP709" s="49"/>
      <c r="BQ709" s="50"/>
      <c r="BR709" s="50"/>
      <c r="BS709" s="50"/>
      <c r="BT709" s="49"/>
      <c r="BU709" s="50"/>
      <c r="BV709" s="50"/>
      <c r="BW709" s="50"/>
      <c r="BX709" s="51"/>
      <c r="BY709" s="50"/>
      <c r="BZ709" s="50"/>
      <c r="CA709" s="50"/>
      <c r="CB709" s="50"/>
      <c r="CC709" s="50"/>
      <c r="CD709" s="50"/>
      <c r="CE709" s="50"/>
      <c r="CF709" s="50"/>
      <c r="CG709" s="50"/>
      <c r="CH709" s="51"/>
      <c r="CI709" s="51"/>
      <c r="CJ709" s="51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56"/>
      <c r="DD709" s="49"/>
      <c r="DE709" s="49"/>
      <c r="DF709" s="57"/>
      <c r="DG709" s="49"/>
      <c r="DH709" s="54"/>
      <c r="DI709" s="49"/>
      <c r="DJ709" s="58"/>
      <c r="DK709" s="49"/>
      <c r="DL709" s="56"/>
      <c r="DM709" s="49"/>
      <c r="DN709" s="49"/>
      <c r="DO709" s="49"/>
      <c r="DP709" s="56"/>
      <c r="DQ709" s="56"/>
      <c r="DR709" s="49"/>
      <c r="DS709" s="49"/>
      <c r="DT709" s="49"/>
      <c r="DU709" s="49"/>
      <c r="DV709" s="49"/>
      <c r="DW709" s="49"/>
      <c r="DX709" s="49"/>
      <c r="DY709" s="49"/>
      <c r="DZ709" s="49"/>
      <c r="EA709" s="49"/>
    </row>
    <row r="710" spans="19:131">
      <c r="S710" s="82"/>
      <c r="T710" s="83"/>
      <c r="U710" s="84"/>
      <c r="V710" s="83"/>
      <c r="W710" s="84"/>
      <c r="X710" s="83"/>
      <c r="Y710" s="84"/>
      <c r="Z710" s="85"/>
      <c r="AA710" s="85"/>
      <c r="AB710" s="85"/>
      <c r="AC710" s="8"/>
      <c r="AD710" s="18"/>
      <c r="AE710" s="18"/>
      <c r="AF710" s="18"/>
      <c r="AG710" s="18"/>
      <c r="AH710" s="18"/>
      <c r="AI710" s="18"/>
      <c r="AJ710" s="18"/>
      <c r="AK710" s="18"/>
      <c r="AL710" s="18"/>
      <c r="AM710" s="34"/>
      <c r="AN710" s="34"/>
      <c r="AO710" s="34"/>
      <c r="AP710" s="19"/>
      <c r="AQ710" s="19"/>
      <c r="AR710" s="19"/>
      <c r="AS710" s="48"/>
      <c r="BN710" s="49"/>
      <c r="BO710" s="49"/>
      <c r="BP710" s="49"/>
      <c r="BQ710" s="50"/>
      <c r="BR710" s="50"/>
      <c r="BS710" s="50"/>
      <c r="BT710" s="49"/>
      <c r="BU710" s="50"/>
      <c r="BV710" s="50"/>
      <c r="BW710" s="50"/>
      <c r="BX710" s="51"/>
      <c r="BY710" s="50"/>
      <c r="BZ710" s="50"/>
      <c r="CA710" s="50"/>
      <c r="CB710" s="50"/>
      <c r="CC710" s="50"/>
      <c r="CD710" s="50"/>
      <c r="CE710" s="50"/>
      <c r="CF710" s="50"/>
      <c r="CG710" s="50"/>
      <c r="CH710" s="51"/>
      <c r="CI710" s="51"/>
      <c r="CJ710" s="51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56"/>
      <c r="DD710" s="49"/>
      <c r="DE710" s="49"/>
      <c r="DF710" s="57"/>
      <c r="DG710" s="49"/>
      <c r="DH710" s="54"/>
      <c r="DI710" s="49"/>
      <c r="DJ710" s="58"/>
      <c r="DK710" s="49"/>
      <c r="DL710" s="56"/>
      <c r="DM710" s="49"/>
      <c r="DN710" s="49"/>
      <c r="DO710" s="49"/>
      <c r="DP710" s="56"/>
      <c r="DQ710" s="56"/>
      <c r="DR710" s="49"/>
      <c r="DS710" s="49"/>
      <c r="DT710" s="49"/>
      <c r="DU710" s="49"/>
      <c r="DV710" s="49"/>
      <c r="DW710" s="49"/>
      <c r="DX710" s="49"/>
      <c r="DY710" s="49"/>
      <c r="DZ710" s="49"/>
      <c r="EA710" s="49"/>
    </row>
    <row r="711" spans="19:131">
      <c r="S711" s="82"/>
      <c r="T711" s="83"/>
      <c r="U711" s="84"/>
      <c r="V711" s="83"/>
      <c r="W711" s="84"/>
      <c r="X711" s="83"/>
      <c r="Y711" s="84"/>
      <c r="Z711" s="85"/>
      <c r="AA711" s="85"/>
      <c r="AB711" s="85"/>
      <c r="AC711" s="8"/>
      <c r="AD711" s="18"/>
      <c r="AE711" s="18"/>
      <c r="AF711" s="18"/>
      <c r="AG711" s="18"/>
      <c r="AH711" s="18"/>
      <c r="AI711" s="18"/>
      <c r="AJ711" s="18"/>
      <c r="AK711" s="18"/>
      <c r="AL711" s="18"/>
      <c r="AM711" s="34"/>
      <c r="AN711" s="34"/>
      <c r="AO711" s="34"/>
      <c r="AP711" s="19"/>
      <c r="AQ711" s="19"/>
      <c r="AR711" s="19"/>
      <c r="AS711" s="48"/>
      <c r="BN711" s="49"/>
      <c r="BO711" s="49"/>
      <c r="BP711" s="49"/>
      <c r="BQ711" s="50"/>
      <c r="BR711" s="50"/>
      <c r="BS711" s="50"/>
      <c r="BT711" s="49"/>
      <c r="BU711" s="50"/>
      <c r="BV711" s="50"/>
      <c r="BW711" s="50"/>
      <c r="BX711" s="51"/>
      <c r="BY711" s="50"/>
      <c r="BZ711" s="50"/>
      <c r="CA711" s="50"/>
      <c r="CB711" s="50"/>
      <c r="CC711" s="50"/>
      <c r="CD711" s="50"/>
      <c r="CE711" s="50"/>
      <c r="CF711" s="50"/>
      <c r="CG711" s="50"/>
      <c r="CH711" s="51"/>
      <c r="CI711" s="51"/>
      <c r="CJ711" s="51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56"/>
      <c r="DD711" s="49"/>
      <c r="DE711" s="49"/>
      <c r="DF711" s="57"/>
      <c r="DG711" s="49"/>
      <c r="DH711" s="54"/>
      <c r="DI711" s="49"/>
      <c r="DJ711" s="58"/>
      <c r="DK711" s="49"/>
      <c r="DL711" s="56"/>
      <c r="DM711" s="49"/>
      <c r="DN711" s="49"/>
      <c r="DO711" s="49"/>
      <c r="DP711" s="56"/>
      <c r="DQ711" s="56"/>
      <c r="DR711" s="49"/>
      <c r="DS711" s="49"/>
      <c r="DT711" s="49"/>
      <c r="DU711" s="49"/>
      <c r="DV711" s="49"/>
      <c r="DW711" s="49"/>
      <c r="DX711" s="49"/>
      <c r="DY711" s="49"/>
      <c r="DZ711" s="49"/>
      <c r="EA711" s="49"/>
    </row>
    <row r="712" spans="19:131">
      <c r="S712" s="82"/>
      <c r="T712" s="83"/>
      <c r="U712" s="84"/>
      <c r="V712" s="83"/>
      <c r="W712" s="84"/>
      <c r="X712" s="83"/>
      <c r="Y712" s="84"/>
      <c r="Z712" s="85"/>
      <c r="AA712" s="85"/>
      <c r="AB712" s="85"/>
      <c r="AC712" s="8"/>
      <c r="AD712" s="18"/>
      <c r="AE712" s="18"/>
      <c r="AF712" s="18"/>
      <c r="AG712" s="18"/>
      <c r="AH712" s="18"/>
      <c r="AI712" s="18"/>
      <c r="AJ712" s="18"/>
      <c r="AK712" s="18"/>
      <c r="AL712" s="18"/>
      <c r="AM712" s="34"/>
      <c r="AN712" s="34"/>
      <c r="AO712" s="34"/>
      <c r="AP712" s="19"/>
      <c r="AQ712" s="19"/>
      <c r="AR712" s="19"/>
      <c r="AS712" s="48"/>
      <c r="BN712" s="49"/>
      <c r="BO712" s="49"/>
      <c r="BP712" s="49"/>
      <c r="BQ712" s="50"/>
      <c r="BR712" s="50"/>
      <c r="BS712" s="50"/>
      <c r="BT712" s="49"/>
      <c r="BU712" s="50"/>
      <c r="BV712" s="50"/>
      <c r="BW712" s="50"/>
      <c r="BX712" s="51"/>
      <c r="BY712" s="50"/>
      <c r="BZ712" s="50"/>
      <c r="CA712" s="50"/>
      <c r="CB712" s="50"/>
      <c r="CC712" s="50"/>
      <c r="CD712" s="50"/>
      <c r="CE712" s="50"/>
      <c r="CF712" s="50"/>
      <c r="CG712" s="50"/>
      <c r="CH712" s="51"/>
      <c r="CI712" s="51"/>
      <c r="CJ712" s="51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56"/>
      <c r="DD712" s="49"/>
      <c r="DE712" s="49"/>
      <c r="DF712" s="57"/>
      <c r="DG712" s="49"/>
      <c r="DH712" s="54"/>
      <c r="DI712" s="49"/>
      <c r="DJ712" s="58"/>
      <c r="DK712" s="49"/>
      <c r="DL712" s="56"/>
      <c r="DM712" s="49"/>
      <c r="DN712" s="49"/>
      <c r="DO712" s="49"/>
      <c r="DP712" s="56"/>
      <c r="DQ712" s="56"/>
      <c r="DR712" s="49"/>
      <c r="DS712" s="49"/>
      <c r="DT712" s="49"/>
      <c r="DU712" s="49"/>
      <c r="DV712" s="49"/>
      <c r="DW712" s="49"/>
      <c r="DX712" s="49"/>
      <c r="DY712" s="49"/>
      <c r="DZ712" s="49"/>
      <c r="EA712" s="49"/>
    </row>
    <row r="713" spans="19:131">
      <c r="S713" s="82"/>
      <c r="T713" s="83"/>
      <c r="U713" s="84"/>
      <c r="V713" s="83"/>
      <c r="W713" s="84"/>
      <c r="X713" s="83"/>
      <c r="Y713" s="84"/>
      <c r="Z713" s="85"/>
      <c r="AA713" s="85"/>
      <c r="AB713" s="85"/>
      <c r="AC713" s="8"/>
      <c r="AD713" s="18"/>
      <c r="AE713" s="18"/>
      <c r="AF713" s="18"/>
      <c r="AG713" s="18"/>
      <c r="AH713" s="18"/>
      <c r="AI713" s="18"/>
      <c r="AJ713" s="18"/>
      <c r="AK713" s="18"/>
      <c r="AL713" s="18"/>
      <c r="AM713" s="34"/>
      <c r="AN713" s="34"/>
      <c r="AO713" s="34"/>
      <c r="AP713" s="19"/>
      <c r="AQ713" s="19"/>
      <c r="AR713" s="19"/>
      <c r="AS713" s="48"/>
      <c r="BN713" s="49"/>
      <c r="BO713" s="49"/>
      <c r="BP713" s="49"/>
      <c r="BQ713" s="50"/>
      <c r="BR713" s="50"/>
      <c r="BS713" s="50"/>
      <c r="BT713" s="49"/>
      <c r="BU713" s="50"/>
      <c r="BV713" s="50"/>
      <c r="BW713" s="50"/>
      <c r="BX713" s="51"/>
      <c r="BY713" s="50"/>
      <c r="BZ713" s="50"/>
      <c r="CA713" s="50"/>
      <c r="CB713" s="50"/>
      <c r="CC713" s="50"/>
      <c r="CD713" s="50"/>
      <c r="CE713" s="50"/>
      <c r="CF713" s="50"/>
      <c r="CG713" s="50"/>
      <c r="CH713" s="51"/>
      <c r="CI713" s="51"/>
      <c r="CJ713" s="51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56"/>
      <c r="DD713" s="49"/>
      <c r="DE713" s="49"/>
      <c r="DF713" s="57"/>
      <c r="DG713" s="49"/>
      <c r="DH713" s="54"/>
      <c r="DI713" s="49"/>
      <c r="DJ713" s="58"/>
      <c r="DK713" s="49"/>
      <c r="DL713" s="56"/>
      <c r="DM713" s="49"/>
      <c r="DN713" s="49"/>
      <c r="DO713" s="49"/>
      <c r="DP713" s="56"/>
      <c r="DQ713" s="56"/>
      <c r="DR713" s="49"/>
      <c r="DS713" s="49"/>
      <c r="DT713" s="49"/>
      <c r="DU713" s="49"/>
      <c r="DV713" s="49"/>
      <c r="DW713" s="49"/>
      <c r="DX713" s="49"/>
      <c r="DY713" s="49"/>
      <c r="DZ713" s="49"/>
      <c r="EA713" s="49"/>
    </row>
    <row r="714" spans="19:131">
      <c r="S714" s="82"/>
      <c r="T714" s="83"/>
      <c r="U714" s="84"/>
      <c r="V714" s="83"/>
      <c r="W714" s="84"/>
      <c r="X714" s="83"/>
      <c r="Y714" s="84"/>
      <c r="Z714" s="85"/>
      <c r="AA714" s="85"/>
      <c r="AB714" s="85"/>
      <c r="AC714" s="8"/>
      <c r="AD714" s="18"/>
      <c r="AE714" s="18"/>
      <c r="AF714" s="18"/>
      <c r="AG714" s="18"/>
      <c r="AH714" s="18"/>
      <c r="AI714" s="18"/>
      <c r="AJ714" s="18"/>
      <c r="AK714" s="18"/>
      <c r="AL714" s="18"/>
      <c r="AM714" s="34"/>
      <c r="AN714" s="34"/>
      <c r="AO714" s="34"/>
      <c r="AP714" s="19"/>
      <c r="AQ714" s="19"/>
      <c r="AR714" s="19"/>
      <c r="AS714" s="48"/>
      <c r="BN714" s="49"/>
      <c r="BO714" s="49"/>
      <c r="BP714" s="49"/>
      <c r="BQ714" s="50"/>
      <c r="BR714" s="50"/>
      <c r="BS714" s="50"/>
      <c r="BT714" s="49"/>
      <c r="BU714" s="50"/>
      <c r="BV714" s="50"/>
      <c r="BW714" s="50"/>
      <c r="BX714" s="51"/>
      <c r="BY714" s="50"/>
      <c r="BZ714" s="50"/>
      <c r="CA714" s="50"/>
      <c r="CB714" s="50"/>
      <c r="CC714" s="50"/>
      <c r="CD714" s="50"/>
      <c r="CE714" s="50"/>
      <c r="CF714" s="50"/>
      <c r="CG714" s="50"/>
      <c r="CH714" s="51"/>
      <c r="CI714" s="51"/>
      <c r="CJ714" s="51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56"/>
      <c r="DD714" s="49"/>
      <c r="DE714" s="49"/>
      <c r="DF714" s="57"/>
      <c r="DG714" s="49"/>
      <c r="DH714" s="54"/>
      <c r="DI714" s="49"/>
      <c r="DJ714" s="58"/>
      <c r="DK714" s="49"/>
      <c r="DL714" s="56"/>
      <c r="DM714" s="49"/>
      <c r="DN714" s="49"/>
      <c r="DO714" s="49"/>
      <c r="DP714" s="56"/>
      <c r="DQ714" s="56"/>
      <c r="DR714" s="49"/>
      <c r="DS714" s="49"/>
      <c r="DT714" s="49"/>
      <c r="DU714" s="49"/>
      <c r="DV714" s="49"/>
      <c r="DW714" s="49"/>
      <c r="DX714" s="49"/>
      <c r="DY714" s="49"/>
      <c r="DZ714" s="49"/>
      <c r="EA714" s="49"/>
    </row>
    <row r="715" spans="19:131">
      <c r="S715" s="82"/>
      <c r="T715" s="83"/>
      <c r="U715" s="84"/>
      <c r="V715" s="83"/>
      <c r="W715" s="84"/>
      <c r="X715" s="83"/>
      <c r="Y715" s="84"/>
      <c r="Z715" s="85"/>
      <c r="AA715" s="85"/>
      <c r="AB715" s="85"/>
      <c r="AC715" s="8"/>
      <c r="AD715" s="18"/>
      <c r="AE715" s="18"/>
      <c r="AF715" s="18"/>
      <c r="AG715" s="18"/>
      <c r="AH715" s="18"/>
      <c r="AI715" s="18"/>
      <c r="AJ715" s="18"/>
      <c r="AK715" s="18"/>
      <c r="AL715" s="18"/>
      <c r="AM715" s="34"/>
      <c r="AN715" s="34"/>
      <c r="AO715" s="34"/>
      <c r="AP715" s="19"/>
      <c r="AQ715" s="19"/>
      <c r="AR715" s="19"/>
      <c r="AS715" s="48"/>
      <c r="BN715" s="49"/>
      <c r="BO715" s="49"/>
      <c r="BP715" s="49"/>
      <c r="BQ715" s="50"/>
      <c r="BR715" s="50"/>
      <c r="BS715" s="50"/>
      <c r="BT715" s="49"/>
      <c r="BU715" s="50"/>
      <c r="BV715" s="50"/>
      <c r="BW715" s="50"/>
      <c r="BX715" s="51"/>
      <c r="BY715" s="50"/>
      <c r="BZ715" s="50"/>
      <c r="CA715" s="50"/>
      <c r="CB715" s="50"/>
      <c r="CC715" s="50"/>
      <c r="CD715" s="50"/>
      <c r="CE715" s="50"/>
      <c r="CF715" s="50"/>
      <c r="CG715" s="50"/>
      <c r="CH715" s="51"/>
      <c r="CI715" s="51"/>
      <c r="CJ715" s="51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56"/>
      <c r="DD715" s="49"/>
      <c r="DE715" s="49"/>
      <c r="DF715" s="57"/>
      <c r="DG715" s="49"/>
      <c r="DH715" s="54"/>
      <c r="DI715" s="49"/>
      <c r="DJ715" s="58"/>
      <c r="DK715" s="49"/>
      <c r="DL715" s="56"/>
      <c r="DM715" s="49"/>
      <c r="DN715" s="49"/>
      <c r="DO715" s="49"/>
      <c r="DP715" s="56"/>
      <c r="DQ715" s="56"/>
      <c r="DR715" s="49"/>
      <c r="DS715" s="49"/>
      <c r="DT715" s="49"/>
      <c r="DU715" s="49"/>
      <c r="DV715" s="49"/>
      <c r="DW715" s="49"/>
      <c r="DX715" s="49"/>
      <c r="DY715" s="49"/>
      <c r="DZ715" s="49"/>
      <c r="EA715" s="49"/>
    </row>
    <row r="716" spans="19:131">
      <c r="S716" s="82"/>
      <c r="T716" s="83"/>
      <c r="U716" s="84"/>
      <c r="V716" s="83"/>
      <c r="W716" s="84"/>
      <c r="X716" s="83"/>
      <c r="Y716" s="84"/>
      <c r="Z716" s="85"/>
      <c r="AA716" s="85"/>
      <c r="AB716" s="85"/>
      <c r="AC716" s="8"/>
      <c r="AD716" s="18"/>
      <c r="AE716" s="18"/>
      <c r="AF716" s="18"/>
      <c r="AG716" s="18"/>
      <c r="AH716" s="18"/>
      <c r="AI716" s="18"/>
      <c r="AJ716" s="18"/>
      <c r="AK716" s="18"/>
      <c r="AL716" s="18"/>
      <c r="AM716" s="34"/>
      <c r="AN716" s="34"/>
      <c r="AO716" s="34"/>
      <c r="AP716" s="19"/>
      <c r="AQ716" s="19"/>
      <c r="AR716" s="19"/>
      <c r="AS716" s="48"/>
      <c r="BN716" s="49"/>
      <c r="BO716" s="49"/>
      <c r="BP716" s="49"/>
      <c r="BQ716" s="50"/>
      <c r="BR716" s="50"/>
      <c r="BS716" s="50"/>
      <c r="BT716" s="49"/>
      <c r="BU716" s="50"/>
      <c r="BV716" s="50"/>
      <c r="BW716" s="50"/>
      <c r="BX716" s="51"/>
      <c r="BY716" s="50"/>
      <c r="BZ716" s="50"/>
      <c r="CA716" s="50"/>
      <c r="CB716" s="50"/>
      <c r="CC716" s="50"/>
      <c r="CD716" s="50"/>
      <c r="CE716" s="50"/>
      <c r="CF716" s="50"/>
      <c r="CG716" s="50"/>
      <c r="CH716" s="51"/>
      <c r="CI716" s="51"/>
      <c r="CJ716" s="51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56"/>
      <c r="DD716" s="49"/>
      <c r="DE716" s="49"/>
      <c r="DF716" s="57"/>
      <c r="DG716" s="49"/>
      <c r="DH716" s="54"/>
      <c r="DI716" s="49"/>
      <c r="DJ716" s="58"/>
      <c r="DK716" s="49"/>
      <c r="DL716" s="56"/>
      <c r="DM716" s="49"/>
      <c r="DN716" s="49"/>
      <c r="DO716" s="49"/>
      <c r="DP716" s="56"/>
      <c r="DQ716" s="56"/>
      <c r="DR716" s="49"/>
      <c r="DS716" s="49"/>
      <c r="DT716" s="49"/>
      <c r="DU716" s="49"/>
      <c r="DV716" s="49"/>
      <c r="DW716" s="49"/>
      <c r="DX716" s="49"/>
      <c r="DY716" s="49"/>
      <c r="DZ716" s="49"/>
      <c r="EA716" s="49"/>
    </row>
    <row r="717" spans="19:131">
      <c r="S717" s="82"/>
      <c r="T717" s="83"/>
      <c r="U717" s="84"/>
      <c r="V717" s="83"/>
      <c r="W717" s="84"/>
      <c r="X717" s="83"/>
      <c r="Y717" s="84"/>
      <c r="Z717" s="85"/>
      <c r="AA717" s="85"/>
      <c r="AB717" s="85"/>
      <c r="AC717" s="8"/>
      <c r="AD717" s="18"/>
      <c r="AE717" s="18"/>
      <c r="AF717" s="18"/>
      <c r="AG717" s="18"/>
      <c r="AH717" s="18"/>
      <c r="AI717" s="18"/>
      <c r="AJ717" s="18"/>
      <c r="AK717" s="18"/>
      <c r="AL717" s="18"/>
      <c r="AM717" s="34"/>
      <c r="AN717" s="34"/>
      <c r="AO717" s="34"/>
      <c r="AP717" s="19"/>
      <c r="AQ717" s="19"/>
      <c r="AR717" s="19"/>
      <c r="AS717" s="48"/>
      <c r="BN717" s="49"/>
      <c r="BO717" s="49"/>
      <c r="BP717" s="49"/>
      <c r="BQ717" s="50"/>
      <c r="BR717" s="50"/>
      <c r="BS717" s="50"/>
      <c r="BT717" s="49"/>
      <c r="BU717" s="50"/>
      <c r="BV717" s="50"/>
      <c r="BW717" s="50"/>
      <c r="BX717" s="51"/>
      <c r="BY717" s="50"/>
      <c r="BZ717" s="50"/>
      <c r="CA717" s="50"/>
      <c r="CB717" s="50"/>
      <c r="CC717" s="50"/>
      <c r="CD717" s="50"/>
      <c r="CE717" s="50"/>
      <c r="CF717" s="50"/>
      <c r="CG717" s="50"/>
      <c r="CH717" s="51"/>
      <c r="CI717" s="51"/>
      <c r="CJ717" s="51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56"/>
      <c r="DD717" s="49"/>
      <c r="DE717" s="49"/>
      <c r="DF717" s="57"/>
      <c r="DG717" s="49"/>
      <c r="DH717" s="54"/>
      <c r="DI717" s="49"/>
      <c r="DJ717" s="58"/>
      <c r="DK717" s="49"/>
      <c r="DL717" s="56"/>
      <c r="DM717" s="49"/>
      <c r="DN717" s="49"/>
      <c r="DO717" s="49"/>
      <c r="DP717" s="56"/>
      <c r="DQ717" s="56"/>
      <c r="DR717" s="49"/>
      <c r="DS717" s="49"/>
      <c r="DT717" s="49"/>
      <c r="DU717" s="49"/>
      <c r="DV717" s="49"/>
      <c r="DW717" s="49"/>
      <c r="DX717" s="49"/>
      <c r="DY717" s="49"/>
      <c r="DZ717" s="49"/>
      <c r="EA717" s="49"/>
    </row>
    <row r="718" spans="19:131">
      <c r="S718" s="82"/>
      <c r="T718" s="83"/>
      <c r="U718" s="84"/>
      <c r="V718" s="83"/>
      <c r="W718" s="84"/>
      <c r="X718" s="83"/>
      <c r="Y718" s="84"/>
      <c r="Z718" s="85"/>
      <c r="AA718" s="85"/>
      <c r="AB718" s="85"/>
      <c r="AC718" s="8"/>
      <c r="AD718" s="18"/>
      <c r="AE718" s="18"/>
      <c r="AF718" s="18"/>
      <c r="AG718" s="18"/>
      <c r="AH718" s="18"/>
      <c r="AI718" s="18"/>
      <c r="AJ718" s="18"/>
      <c r="AK718" s="18"/>
      <c r="AL718" s="18"/>
      <c r="AM718" s="34"/>
      <c r="AN718" s="34"/>
      <c r="AO718" s="34"/>
      <c r="AP718" s="19"/>
      <c r="AQ718" s="19"/>
      <c r="AR718" s="19"/>
      <c r="AS718" s="48"/>
      <c r="BN718" s="49"/>
      <c r="BO718" s="49"/>
      <c r="BP718" s="49"/>
      <c r="BQ718" s="50"/>
      <c r="BR718" s="50"/>
      <c r="BS718" s="50"/>
      <c r="BT718" s="49"/>
      <c r="BU718" s="50"/>
      <c r="BV718" s="50"/>
      <c r="BW718" s="50"/>
      <c r="BX718" s="51"/>
      <c r="BY718" s="50"/>
      <c r="BZ718" s="50"/>
      <c r="CA718" s="50"/>
      <c r="CB718" s="50"/>
      <c r="CC718" s="50"/>
      <c r="CD718" s="50"/>
      <c r="CE718" s="50"/>
      <c r="CF718" s="50"/>
      <c r="CG718" s="50"/>
      <c r="CH718" s="51"/>
      <c r="CI718" s="51"/>
      <c r="CJ718" s="51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56"/>
      <c r="DD718" s="49"/>
      <c r="DE718" s="49"/>
      <c r="DF718" s="57"/>
      <c r="DG718" s="49"/>
      <c r="DH718" s="54"/>
      <c r="DI718" s="49"/>
      <c r="DJ718" s="58"/>
      <c r="DK718" s="49"/>
      <c r="DL718" s="56"/>
      <c r="DM718" s="49"/>
      <c r="DN718" s="49"/>
      <c r="DO718" s="49"/>
      <c r="DP718" s="56"/>
      <c r="DQ718" s="56"/>
      <c r="DR718" s="49"/>
      <c r="DS718" s="49"/>
      <c r="DT718" s="49"/>
      <c r="DU718" s="49"/>
      <c r="DV718" s="49"/>
      <c r="DW718" s="49"/>
      <c r="DX718" s="49"/>
      <c r="DY718" s="49"/>
      <c r="DZ718" s="49"/>
      <c r="EA718" s="49"/>
    </row>
    <row r="719" spans="19:131">
      <c r="S719" s="82"/>
      <c r="T719" s="83"/>
      <c r="U719" s="84"/>
      <c r="V719" s="83"/>
      <c r="W719" s="84"/>
      <c r="X719" s="83"/>
      <c r="Y719" s="84"/>
      <c r="Z719" s="85"/>
      <c r="AA719" s="85"/>
      <c r="AB719" s="85"/>
      <c r="AC719" s="8"/>
      <c r="AD719" s="18"/>
      <c r="AE719" s="18"/>
      <c r="AF719" s="18"/>
      <c r="AG719" s="18"/>
      <c r="AH719" s="18"/>
      <c r="AI719" s="18"/>
      <c r="AJ719" s="18"/>
      <c r="AK719" s="18"/>
      <c r="AL719" s="18"/>
      <c r="AM719" s="34"/>
      <c r="AN719" s="34"/>
      <c r="AO719" s="34"/>
      <c r="AP719" s="19"/>
      <c r="AQ719" s="19"/>
      <c r="AR719" s="19"/>
      <c r="AS719" s="48"/>
      <c r="BN719" s="49"/>
      <c r="BO719" s="49"/>
      <c r="BP719" s="49"/>
      <c r="BQ719" s="50"/>
      <c r="BR719" s="50"/>
      <c r="BS719" s="50"/>
      <c r="BT719" s="49"/>
      <c r="BU719" s="50"/>
      <c r="BV719" s="50"/>
      <c r="BW719" s="50"/>
      <c r="BX719" s="51"/>
      <c r="BY719" s="50"/>
      <c r="BZ719" s="50"/>
      <c r="CA719" s="50"/>
      <c r="CB719" s="50"/>
      <c r="CC719" s="50"/>
      <c r="CD719" s="50"/>
      <c r="CE719" s="50"/>
      <c r="CF719" s="50"/>
      <c r="CG719" s="50"/>
      <c r="CH719" s="51"/>
      <c r="CI719" s="51"/>
      <c r="CJ719" s="51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56"/>
      <c r="DD719" s="49"/>
      <c r="DE719" s="49"/>
      <c r="DF719" s="57"/>
      <c r="DG719" s="49"/>
      <c r="DH719" s="54"/>
      <c r="DI719" s="49"/>
      <c r="DJ719" s="58"/>
      <c r="DK719" s="49"/>
      <c r="DL719" s="56"/>
      <c r="DM719" s="49"/>
      <c r="DN719" s="49"/>
      <c r="DO719" s="49"/>
      <c r="DP719" s="56"/>
      <c r="DQ719" s="56"/>
      <c r="DR719" s="49"/>
      <c r="DS719" s="49"/>
      <c r="DT719" s="49"/>
      <c r="DU719" s="49"/>
      <c r="DV719" s="49"/>
      <c r="DW719" s="49"/>
      <c r="DX719" s="49"/>
      <c r="DY719" s="49"/>
      <c r="DZ719" s="49"/>
      <c r="EA719" s="49"/>
    </row>
    <row r="720" spans="19:131">
      <c r="S720" s="82"/>
      <c r="T720" s="83"/>
      <c r="U720" s="84"/>
      <c r="V720" s="83"/>
      <c r="W720" s="84"/>
      <c r="X720" s="83"/>
      <c r="Y720" s="84"/>
      <c r="Z720" s="85"/>
      <c r="AA720" s="85"/>
      <c r="AB720" s="85"/>
      <c r="AC720" s="8"/>
      <c r="AD720" s="18"/>
      <c r="AE720" s="18"/>
      <c r="AF720" s="18"/>
      <c r="AG720" s="18"/>
      <c r="AH720" s="18"/>
      <c r="AI720" s="18"/>
      <c r="AJ720" s="18"/>
      <c r="AK720" s="18"/>
      <c r="AL720" s="18"/>
      <c r="AM720" s="34"/>
      <c r="AN720" s="34"/>
      <c r="AO720" s="34"/>
      <c r="AP720" s="19"/>
      <c r="AQ720" s="19"/>
      <c r="AR720" s="19"/>
      <c r="AS720" s="48"/>
      <c r="BN720" s="49"/>
      <c r="BO720" s="49"/>
      <c r="BP720" s="49"/>
      <c r="BQ720" s="50"/>
      <c r="BR720" s="50"/>
      <c r="BS720" s="50"/>
      <c r="BT720" s="49"/>
      <c r="BU720" s="50"/>
      <c r="BV720" s="50"/>
      <c r="BW720" s="50"/>
      <c r="BX720" s="51"/>
      <c r="BY720" s="50"/>
      <c r="BZ720" s="50"/>
      <c r="CA720" s="50"/>
      <c r="CB720" s="50"/>
      <c r="CC720" s="50"/>
      <c r="CD720" s="50"/>
      <c r="CE720" s="50"/>
      <c r="CF720" s="50"/>
      <c r="CG720" s="50"/>
      <c r="CH720" s="51"/>
      <c r="CI720" s="51"/>
      <c r="CJ720" s="51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56"/>
      <c r="DD720" s="49"/>
      <c r="DE720" s="49"/>
      <c r="DF720" s="57"/>
      <c r="DG720" s="49"/>
      <c r="DH720" s="54"/>
      <c r="DI720" s="49"/>
      <c r="DJ720" s="58"/>
      <c r="DK720" s="49"/>
      <c r="DL720" s="56"/>
      <c r="DM720" s="49"/>
      <c r="DN720" s="49"/>
      <c r="DO720" s="49"/>
      <c r="DP720" s="56"/>
      <c r="DQ720" s="56"/>
      <c r="DR720" s="49"/>
      <c r="DS720" s="49"/>
      <c r="DT720" s="49"/>
      <c r="DU720" s="49"/>
      <c r="DV720" s="49"/>
      <c r="DW720" s="49"/>
      <c r="DX720" s="49"/>
      <c r="DY720" s="49"/>
      <c r="DZ720" s="49"/>
      <c r="EA720" s="49"/>
    </row>
    <row r="721" spans="19:131">
      <c r="S721" s="82"/>
      <c r="T721" s="83"/>
      <c r="U721" s="84"/>
      <c r="V721" s="83"/>
      <c r="W721" s="84"/>
      <c r="X721" s="83"/>
      <c r="Y721" s="84"/>
      <c r="Z721" s="85"/>
      <c r="AA721" s="85"/>
      <c r="AB721" s="85"/>
      <c r="AC721" s="8"/>
      <c r="AD721" s="18"/>
      <c r="AE721" s="18"/>
      <c r="AF721" s="18"/>
      <c r="AG721" s="18"/>
      <c r="AH721" s="18"/>
      <c r="AI721" s="18"/>
      <c r="AJ721" s="18"/>
      <c r="AK721" s="18"/>
      <c r="AL721" s="18"/>
      <c r="AM721" s="34"/>
      <c r="AN721" s="34"/>
      <c r="AO721" s="34"/>
      <c r="AP721" s="19"/>
      <c r="AQ721" s="19"/>
      <c r="AR721" s="19"/>
      <c r="AS721" s="48"/>
      <c r="BN721" s="49"/>
      <c r="BO721" s="49"/>
      <c r="BP721" s="49"/>
      <c r="BQ721" s="50"/>
      <c r="BR721" s="50"/>
      <c r="BS721" s="50"/>
      <c r="BT721" s="49"/>
      <c r="BU721" s="50"/>
      <c r="BV721" s="50"/>
      <c r="BW721" s="50"/>
      <c r="BX721" s="51"/>
      <c r="BY721" s="50"/>
      <c r="BZ721" s="50"/>
      <c r="CA721" s="50"/>
      <c r="CB721" s="50"/>
      <c r="CC721" s="50"/>
      <c r="CD721" s="50"/>
      <c r="CE721" s="50"/>
      <c r="CF721" s="50"/>
      <c r="CG721" s="50"/>
      <c r="CH721" s="51"/>
      <c r="CI721" s="51"/>
      <c r="CJ721" s="51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56"/>
      <c r="DD721" s="49"/>
      <c r="DE721" s="49"/>
      <c r="DF721" s="57"/>
      <c r="DG721" s="49"/>
      <c r="DH721" s="54"/>
      <c r="DI721" s="49"/>
      <c r="DJ721" s="58"/>
      <c r="DK721" s="49"/>
      <c r="DL721" s="56"/>
      <c r="DM721" s="49"/>
      <c r="DN721" s="49"/>
      <c r="DO721" s="49"/>
      <c r="DP721" s="56"/>
      <c r="DQ721" s="56"/>
      <c r="DR721" s="49"/>
      <c r="DS721" s="49"/>
      <c r="DT721" s="49"/>
      <c r="DU721" s="49"/>
      <c r="DV721" s="49"/>
      <c r="DW721" s="49"/>
      <c r="DX721" s="49"/>
      <c r="DY721" s="49"/>
      <c r="DZ721" s="49"/>
      <c r="EA721" s="49"/>
    </row>
    <row r="722" spans="19:131">
      <c r="S722" s="82"/>
      <c r="T722" s="83"/>
      <c r="U722" s="84"/>
      <c r="V722" s="83"/>
      <c r="W722" s="84"/>
      <c r="X722" s="83"/>
      <c r="Y722" s="84"/>
      <c r="Z722" s="85"/>
      <c r="AA722" s="85"/>
      <c r="AB722" s="85"/>
      <c r="AC722" s="8"/>
      <c r="AD722" s="18"/>
      <c r="AE722" s="18"/>
      <c r="AF722" s="18"/>
      <c r="AG722" s="18"/>
      <c r="AH722" s="18"/>
      <c r="AI722" s="18"/>
      <c r="AJ722" s="18"/>
      <c r="AK722" s="18"/>
      <c r="AL722" s="18"/>
      <c r="AM722" s="34"/>
      <c r="AN722" s="34"/>
      <c r="AO722" s="34"/>
      <c r="AP722" s="19"/>
      <c r="AQ722" s="19"/>
      <c r="AR722" s="19"/>
      <c r="AS722" s="48"/>
      <c r="BN722" s="49"/>
      <c r="BO722" s="49"/>
      <c r="BP722" s="49"/>
      <c r="BQ722" s="50"/>
      <c r="BR722" s="50"/>
      <c r="BS722" s="50"/>
      <c r="BT722" s="49"/>
      <c r="BU722" s="50"/>
      <c r="BV722" s="50"/>
      <c r="BW722" s="50"/>
      <c r="BX722" s="51"/>
      <c r="BY722" s="50"/>
      <c r="BZ722" s="50"/>
      <c r="CA722" s="50"/>
      <c r="CB722" s="50"/>
      <c r="CC722" s="50"/>
      <c r="CD722" s="50"/>
      <c r="CE722" s="50"/>
      <c r="CF722" s="50"/>
      <c r="CG722" s="50"/>
      <c r="CH722" s="51"/>
      <c r="CI722" s="51"/>
      <c r="CJ722" s="51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56"/>
      <c r="DD722" s="49"/>
      <c r="DE722" s="49"/>
      <c r="DF722" s="57"/>
      <c r="DG722" s="49"/>
      <c r="DH722" s="54"/>
      <c r="DI722" s="49"/>
      <c r="DJ722" s="58"/>
      <c r="DK722" s="49"/>
      <c r="DL722" s="56"/>
      <c r="DM722" s="49"/>
      <c r="DN722" s="49"/>
      <c r="DO722" s="49"/>
      <c r="DP722" s="56"/>
      <c r="DQ722" s="56"/>
      <c r="DR722" s="49"/>
      <c r="DS722" s="49"/>
      <c r="DT722" s="49"/>
      <c r="DU722" s="49"/>
      <c r="DV722" s="49"/>
      <c r="DW722" s="49"/>
      <c r="DX722" s="49"/>
      <c r="DY722" s="49"/>
      <c r="DZ722" s="49"/>
      <c r="EA722" s="49"/>
    </row>
    <row r="723" spans="19:131">
      <c r="S723" s="82"/>
      <c r="T723" s="83"/>
      <c r="U723" s="84"/>
      <c r="V723" s="83"/>
      <c r="W723" s="84"/>
      <c r="X723" s="83"/>
      <c r="Y723" s="84"/>
      <c r="Z723" s="85"/>
      <c r="AA723" s="85"/>
      <c r="AB723" s="85"/>
      <c r="AC723" s="8"/>
      <c r="AD723" s="18"/>
      <c r="AE723" s="18"/>
      <c r="AF723" s="18"/>
      <c r="AG723" s="18"/>
      <c r="AH723" s="18"/>
      <c r="AI723" s="18"/>
      <c r="AJ723" s="18"/>
      <c r="AK723" s="18"/>
      <c r="AL723" s="18"/>
      <c r="AM723" s="34"/>
      <c r="AN723" s="34"/>
      <c r="AO723" s="34"/>
      <c r="AP723" s="19"/>
      <c r="AQ723" s="19"/>
      <c r="AR723" s="19"/>
      <c r="AS723" s="48"/>
      <c r="BN723" s="49"/>
      <c r="BO723" s="49"/>
      <c r="BP723" s="49"/>
      <c r="BQ723" s="50"/>
      <c r="BR723" s="50"/>
      <c r="BS723" s="50"/>
      <c r="BT723" s="49"/>
      <c r="BU723" s="50"/>
      <c r="BV723" s="50"/>
      <c r="BW723" s="50"/>
      <c r="BX723" s="51"/>
      <c r="BY723" s="50"/>
      <c r="BZ723" s="50"/>
      <c r="CA723" s="50"/>
      <c r="CB723" s="50"/>
      <c r="CC723" s="50"/>
      <c r="CD723" s="50"/>
      <c r="CE723" s="50"/>
      <c r="CF723" s="50"/>
      <c r="CG723" s="50"/>
      <c r="CH723" s="51"/>
      <c r="CI723" s="51"/>
      <c r="CJ723" s="51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56"/>
      <c r="DD723" s="49"/>
      <c r="DE723" s="49"/>
      <c r="DF723" s="57"/>
      <c r="DG723" s="49"/>
      <c r="DH723" s="54"/>
      <c r="DI723" s="49"/>
      <c r="DJ723" s="58"/>
      <c r="DK723" s="49"/>
      <c r="DL723" s="56"/>
      <c r="DM723" s="49"/>
      <c r="DN723" s="49"/>
      <c r="DO723" s="49"/>
      <c r="DP723" s="56"/>
      <c r="DQ723" s="56"/>
      <c r="DR723" s="49"/>
      <c r="DS723" s="49"/>
      <c r="DT723" s="49"/>
      <c r="DU723" s="49"/>
      <c r="DV723" s="49"/>
      <c r="DW723" s="49"/>
      <c r="DX723" s="49"/>
      <c r="DY723" s="49"/>
      <c r="DZ723" s="49"/>
      <c r="EA723" s="49"/>
    </row>
    <row r="724" spans="19:131">
      <c r="S724" s="82"/>
      <c r="T724" s="83"/>
      <c r="U724" s="84"/>
      <c r="V724" s="83"/>
      <c r="W724" s="84"/>
      <c r="X724" s="83"/>
      <c r="Y724" s="84"/>
      <c r="Z724" s="85"/>
      <c r="AA724" s="85"/>
      <c r="AB724" s="85"/>
      <c r="AC724" s="8"/>
      <c r="AD724" s="18"/>
      <c r="AE724" s="18"/>
      <c r="AF724" s="18"/>
      <c r="AG724" s="18"/>
      <c r="AH724" s="18"/>
      <c r="AI724" s="18"/>
      <c r="AJ724" s="18"/>
      <c r="AK724" s="18"/>
      <c r="AL724" s="18"/>
      <c r="AM724" s="34"/>
      <c r="AN724" s="34"/>
      <c r="AO724" s="34"/>
      <c r="AP724" s="19"/>
      <c r="AQ724" s="19"/>
      <c r="AR724" s="19"/>
      <c r="AS724" s="48"/>
      <c r="BN724" s="49"/>
      <c r="BO724" s="49"/>
      <c r="BP724" s="49"/>
      <c r="BQ724" s="50"/>
      <c r="BR724" s="50"/>
      <c r="BS724" s="50"/>
      <c r="BT724" s="49"/>
      <c r="BU724" s="50"/>
      <c r="BV724" s="50"/>
      <c r="BW724" s="50"/>
      <c r="BX724" s="51"/>
      <c r="BY724" s="50"/>
      <c r="BZ724" s="50"/>
      <c r="CA724" s="50"/>
      <c r="CB724" s="50"/>
      <c r="CC724" s="50"/>
      <c r="CD724" s="50"/>
      <c r="CE724" s="50"/>
      <c r="CF724" s="50"/>
      <c r="CG724" s="50"/>
      <c r="CH724" s="51"/>
      <c r="CI724" s="51"/>
      <c r="CJ724" s="51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56"/>
      <c r="DD724" s="49"/>
      <c r="DE724" s="49"/>
      <c r="DF724" s="57"/>
      <c r="DG724" s="49"/>
      <c r="DH724" s="54"/>
      <c r="DI724" s="49"/>
      <c r="DJ724" s="58"/>
      <c r="DK724" s="49"/>
      <c r="DL724" s="56"/>
      <c r="DM724" s="49"/>
      <c r="DN724" s="49"/>
      <c r="DO724" s="49"/>
      <c r="DP724" s="56"/>
      <c r="DQ724" s="56"/>
      <c r="DR724" s="49"/>
      <c r="DS724" s="49"/>
      <c r="DT724" s="49"/>
      <c r="DU724" s="49"/>
      <c r="DV724" s="49"/>
      <c r="DW724" s="49"/>
      <c r="DX724" s="49"/>
      <c r="DY724" s="49"/>
      <c r="DZ724" s="49"/>
      <c r="EA724" s="49"/>
    </row>
    <row r="725" spans="19:131">
      <c r="S725" s="82"/>
      <c r="T725" s="83"/>
      <c r="U725" s="84"/>
      <c r="V725" s="83"/>
      <c r="W725" s="84"/>
      <c r="X725" s="83"/>
      <c r="Y725" s="84"/>
      <c r="Z725" s="85"/>
      <c r="AA725" s="85"/>
      <c r="AB725" s="85"/>
      <c r="AC725" s="8"/>
      <c r="AD725" s="18"/>
      <c r="AE725" s="18"/>
      <c r="AF725" s="18"/>
      <c r="AG725" s="18"/>
      <c r="AH725" s="18"/>
      <c r="AI725" s="18"/>
      <c r="AJ725" s="18"/>
      <c r="AK725" s="18"/>
      <c r="AL725" s="18"/>
      <c r="AM725" s="34"/>
      <c r="AN725" s="34"/>
      <c r="AO725" s="34"/>
      <c r="AP725" s="19"/>
      <c r="AQ725" s="19"/>
      <c r="AR725" s="19"/>
      <c r="AS725" s="48"/>
      <c r="BN725" s="49"/>
      <c r="BO725" s="49"/>
      <c r="BP725" s="49"/>
      <c r="BQ725" s="50"/>
      <c r="BR725" s="50"/>
      <c r="BS725" s="50"/>
      <c r="BT725" s="49"/>
      <c r="BU725" s="50"/>
      <c r="BV725" s="50"/>
      <c r="BW725" s="50"/>
      <c r="BX725" s="51"/>
      <c r="BY725" s="50"/>
      <c r="BZ725" s="50"/>
      <c r="CA725" s="50"/>
      <c r="CB725" s="50"/>
      <c r="CC725" s="50"/>
      <c r="CD725" s="50"/>
      <c r="CE725" s="50"/>
      <c r="CF725" s="50"/>
      <c r="CG725" s="50"/>
      <c r="CH725" s="51"/>
      <c r="CI725" s="51"/>
      <c r="CJ725" s="51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56"/>
      <c r="DD725" s="49"/>
      <c r="DE725" s="49"/>
      <c r="DF725" s="57"/>
      <c r="DG725" s="49"/>
      <c r="DH725" s="54"/>
      <c r="DI725" s="49"/>
      <c r="DJ725" s="58"/>
      <c r="DK725" s="49"/>
      <c r="DL725" s="56"/>
      <c r="DM725" s="49"/>
      <c r="DN725" s="49"/>
      <c r="DO725" s="49"/>
      <c r="DP725" s="56"/>
      <c r="DQ725" s="56"/>
      <c r="DR725" s="49"/>
      <c r="DS725" s="49"/>
      <c r="DT725" s="49"/>
      <c r="DU725" s="49"/>
      <c r="DV725" s="49"/>
      <c r="DW725" s="49"/>
      <c r="DX725" s="49"/>
      <c r="DY725" s="49"/>
      <c r="DZ725" s="49"/>
      <c r="EA725" s="49"/>
    </row>
    <row r="726" spans="19:131">
      <c r="S726" s="82"/>
      <c r="T726" s="83"/>
      <c r="U726" s="84"/>
      <c r="V726" s="83"/>
      <c r="W726" s="84"/>
      <c r="X726" s="83"/>
      <c r="Y726" s="84"/>
      <c r="Z726" s="85"/>
      <c r="AA726" s="85"/>
      <c r="AB726" s="85"/>
      <c r="AC726" s="8"/>
      <c r="AD726" s="18"/>
      <c r="AE726" s="18"/>
      <c r="AF726" s="18"/>
      <c r="AG726" s="18"/>
      <c r="AH726" s="18"/>
      <c r="AI726" s="18"/>
      <c r="AJ726" s="18"/>
      <c r="AK726" s="18"/>
      <c r="AL726" s="18"/>
      <c r="AM726" s="34"/>
      <c r="AN726" s="34"/>
      <c r="AO726" s="34"/>
      <c r="AP726" s="19"/>
      <c r="AQ726" s="19"/>
      <c r="AR726" s="19"/>
      <c r="AS726" s="48"/>
      <c r="BN726" s="49"/>
      <c r="BO726" s="49"/>
      <c r="BP726" s="49"/>
      <c r="BQ726" s="50"/>
      <c r="BR726" s="50"/>
      <c r="BS726" s="50"/>
      <c r="BT726" s="49"/>
      <c r="BU726" s="50"/>
      <c r="BV726" s="50"/>
      <c r="BW726" s="50"/>
      <c r="BX726" s="51"/>
      <c r="BY726" s="50"/>
      <c r="BZ726" s="50"/>
      <c r="CA726" s="50"/>
      <c r="CB726" s="50"/>
      <c r="CC726" s="50"/>
      <c r="CD726" s="50"/>
      <c r="CE726" s="50"/>
      <c r="CF726" s="50"/>
      <c r="CG726" s="50"/>
      <c r="CH726" s="51"/>
      <c r="CI726" s="51"/>
      <c r="CJ726" s="51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56"/>
      <c r="DD726" s="49"/>
      <c r="DE726" s="49"/>
      <c r="DF726" s="57"/>
      <c r="DG726" s="49"/>
      <c r="DH726" s="54"/>
      <c r="DI726" s="49"/>
      <c r="DJ726" s="58"/>
      <c r="DK726" s="49"/>
      <c r="DL726" s="56"/>
      <c r="DM726" s="49"/>
      <c r="DN726" s="49"/>
      <c r="DO726" s="49"/>
      <c r="DP726" s="56"/>
      <c r="DQ726" s="56"/>
      <c r="DR726" s="49"/>
      <c r="DS726" s="49"/>
      <c r="DT726" s="49"/>
      <c r="DU726" s="49"/>
      <c r="DV726" s="49"/>
      <c r="DW726" s="49"/>
      <c r="DX726" s="49"/>
      <c r="DY726" s="49"/>
      <c r="DZ726" s="49"/>
      <c r="EA726" s="49"/>
    </row>
    <row r="727" spans="19:131">
      <c r="S727" s="82"/>
      <c r="T727" s="83"/>
      <c r="U727" s="84"/>
      <c r="V727" s="83"/>
      <c r="W727" s="84"/>
      <c r="X727" s="83"/>
      <c r="Y727" s="84"/>
      <c r="Z727" s="85"/>
      <c r="AA727" s="85"/>
      <c r="AB727" s="85"/>
      <c r="AC727" s="8"/>
      <c r="AD727" s="18"/>
      <c r="AE727" s="18"/>
      <c r="AF727" s="18"/>
      <c r="AG727" s="18"/>
      <c r="AH727" s="18"/>
      <c r="AI727" s="18"/>
      <c r="AJ727" s="18"/>
      <c r="AK727" s="18"/>
      <c r="AL727" s="18"/>
      <c r="AM727" s="34"/>
      <c r="AN727" s="34"/>
      <c r="AO727" s="34"/>
      <c r="AP727" s="19"/>
      <c r="AQ727" s="19"/>
      <c r="AR727" s="19"/>
      <c r="AS727" s="48"/>
      <c r="BN727" s="49"/>
      <c r="BO727" s="49"/>
      <c r="BP727" s="49"/>
      <c r="BQ727" s="50"/>
      <c r="BR727" s="50"/>
      <c r="BS727" s="50"/>
      <c r="BT727" s="49"/>
      <c r="BU727" s="50"/>
      <c r="BV727" s="50"/>
      <c r="BW727" s="50"/>
      <c r="BX727" s="51"/>
      <c r="BY727" s="50"/>
      <c r="BZ727" s="50"/>
      <c r="CA727" s="50"/>
      <c r="CB727" s="50"/>
      <c r="CC727" s="50"/>
      <c r="CD727" s="50"/>
      <c r="CE727" s="50"/>
      <c r="CF727" s="50"/>
      <c r="CG727" s="50"/>
      <c r="CH727" s="51"/>
      <c r="CI727" s="51"/>
      <c r="CJ727" s="51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56"/>
      <c r="DD727" s="49"/>
      <c r="DE727" s="49"/>
      <c r="DF727" s="57"/>
      <c r="DG727" s="49"/>
      <c r="DH727" s="54"/>
      <c r="DI727" s="49"/>
      <c r="DJ727" s="58"/>
      <c r="DK727" s="49"/>
      <c r="DL727" s="56"/>
      <c r="DM727" s="49"/>
      <c r="DN727" s="49"/>
      <c r="DO727" s="49"/>
      <c r="DP727" s="56"/>
      <c r="DQ727" s="56"/>
      <c r="DR727" s="49"/>
      <c r="DS727" s="49"/>
      <c r="DT727" s="49"/>
      <c r="DU727" s="49"/>
      <c r="DV727" s="49"/>
      <c r="DW727" s="49"/>
      <c r="DX727" s="49"/>
      <c r="DY727" s="49"/>
      <c r="DZ727" s="49"/>
      <c r="EA727" s="49"/>
    </row>
    <row r="728" spans="19:131">
      <c r="S728" s="82"/>
      <c r="T728" s="83"/>
      <c r="U728" s="84"/>
      <c r="V728" s="83"/>
      <c r="W728" s="84"/>
      <c r="X728" s="83"/>
      <c r="Y728" s="84"/>
      <c r="Z728" s="85"/>
      <c r="AA728" s="85"/>
      <c r="AB728" s="85"/>
      <c r="AC728" s="8"/>
      <c r="AD728" s="18"/>
      <c r="AE728" s="18"/>
      <c r="AF728" s="18"/>
      <c r="AG728" s="18"/>
      <c r="AH728" s="18"/>
      <c r="AI728" s="18"/>
      <c r="AJ728" s="18"/>
      <c r="AK728" s="18"/>
      <c r="AL728" s="18"/>
      <c r="AM728" s="34"/>
      <c r="AN728" s="34"/>
      <c r="AO728" s="34"/>
      <c r="AP728" s="19"/>
      <c r="AQ728" s="19"/>
      <c r="AR728" s="19"/>
      <c r="AS728" s="48"/>
      <c r="BN728" s="49"/>
      <c r="BO728" s="49"/>
      <c r="BP728" s="49"/>
      <c r="BQ728" s="50"/>
      <c r="BR728" s="50"/>
      <c r="BS728" s="50"/>
      <c r="BT728" s="49"/>
      <c r="BU728" s="50"/>
      <c r="BV728" s="50"/>
      <c r="BW728" s="50"/>
      <c r="BX728" s="51"/>
      <c r="BY728" s="50"/>
      <c r="BZ728" s="50"/>
      <c r="CA728" s="50"/>
      <c r="CB728" s="50"/>
      <c r="CC728" s="50"/>
      <c r="CD728" s="50"/>
      <c r="CE728" s="50"/>
      <c r="CF728" s="50"/>
      <c r="CG728" s="50"/>
      <c r="CH728" s="51"/>
      <c r="CI728" s="51"/>
      <c r="CJ728" s="51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56"/>
      <c r="DD728" s="49"/>
      <c r="DE728" s="49"/>
      <c r="DF728" s="57"/>
      <c r="DG728" s="49"/>
      <c r="DH728" s="54"/>
      <c r="DI728" s="49"/>
      <c r="DJ728" s="58"/>
      <c r="DK728" s="49"/>
      <c r="DL728" s="56"/>
      <c r="DM728" s="49"/>
      <c r="DN728" s="49"/>
      <c r="DO728" s="49"/>
      <c r="DP728" s="56"/>
      <c r="DQ728" s="56"/>
      <c r="DR728" s="49"/>
      <c r="DS728" s="49"/>
      <c r="DT728" s="49"/>
      <c r="DU728" s="49"/>
      <c r="DV728" s="49"/>
      <c r="DW728" s="49"/>
      <c r="DX728" s="49"/>
      <c r="DY728" s="49"/>
      <c r="DZ728" s="49"/>
      <c r="EA728" s="49"/>
    </row>
    <row r="729" spans="19:131">
      <c r="S729" s="82"/>
      <c r="T729" s="83"/>
      <c r="U729" s="84"/>
      <c r="V729" s="83"/>
      <c r="W729" s="84"/>
      <c r="X729" s="83"/>
      <c r="Y729" s="84"/>
      <c r="Z729" s="85"/>
      <c r="AA729" s="85"/>
      <c r="AB729" s="85"/>
      <c r="AC729" s="8"/>
      <c r="AD729" s="18"/>
      <c r="AE729" s="18"/>
      <c r="AF729" s="18"/>
      <c r="AG729" s="18"/>
      <c r="AH729" s="18"/>
      <c r="AI729" s="18"/>
      <c r="AJ729" s="18"/>
      <c r="AK729" s="18"/>
      <c r="AL729" s="18"/>
      <c r="AM729" s="34"/>
      <c r="AN729" s="34"/>
      <c r="AO729" s="34"/>
      <c r="AP729" s="19"/>
      <c r="AQ729" s="19"/>
      <c r="AR729" s="19"/>
      <c r="AS729" s="48"/>
      <c r="BN729" s="49"/>
      <c r="BO729" s="49"/>
      <c r="BP729" s="49"/>
      <c r="BQ729" s="50"/>
      <c r="BR729" s="50"/>
      <c r="BS729" s="50"/>
      <c r="BT729" s="49"/>
      <c r="BU729" s="50"/>
      <c r="BV729" s="50"/>
      <c r="BW729" s="50"/>
      <c r="BX729" s="51"/>
      <c r="BY729" s="50"/>
      <c r="BZ729" s="50"/>
      <c r="CA729" s="50"/>
      <c r="CB729" s="50"/>
      <c r="CC729" s="50"/>
      <c r="CD729" s="50"/>
      <c r="CE729" s="50"/>
      <c r="CF729" s="50"/>
      <c r="CG729" s="50"/>
      <c r="CH729" s="51"/>
      <c r="CI729" s="51"/>
      <c r="CJ729" s="51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56"/>
      <c r="DD729" s="49"/>
      <c r="DE729" s="49"/>
      <c r="DF729" s="57"/>
      <c r="DG729" s="49"/>
      <c r="DH729" s="54"/>
      <c r="DI729" s="49"/>
      <c r="DJ729" s="58"/>
      <c r="DK729" s="49"/>
      <c r="DL729" s="56"/>
      <c r="DM729" s="49"/>
      <c r="DN729" s="49"/>
      <c r="DO729" s="49"/>
      <c r="DP729" s="56"/>
      <c r="DQ729" s="56"/>
      <c r="DR729" s="49"/>
      <c r="DS729" s="49"/>
      <c r="DT729" s="49"/>
      <c r="DU729" s="49"/>
      <c r="DV729" s="49"/>
      <c r="DW729" s="49"/>
      <c r="DX729" s="49"/>
      <c r="DY729" s="49"/>
      <c r="DZ729" s="49"/>
      <c r="EA729" s="49"/>
    </row>
    <row r="730" spans="19:131">
      <c r="S730" s="82"/>
      <c r="T730" s="83"/>
      <c r="U730" s="84"/>
      <c r="V730" s="83"/>
      <c r="W730" s="84"/>
      <c r="X730" s="83"/>
      <c r="Y730" s="84"/>
      <c r="Z730" s="85"/>
      <c r="AA730" s="85"/>
      <c r="AB730" s="85"/>
      <c r="AC730" s="8"/>
      <c r="AD730" s="18"/>
      <c r="AE730" s="18"/>
      <c r="AF730" s="18"/>
      <c r="AG730" s="18"/>
      <c r="AH730" s="18"/>
      <c r="AI730" s="18"/>
      <c r="AJ730" s="18"/>
      <c r="AK730" s="18"/>
      <c r="AL730" s="18"/>
      <c r="AM730" s="34"/>
      <c r="AN730" s="34"/>
      <c r="AO730" s="34"/>
      <c r="AP730" s="19"/>
      <c r="AQ730" s="19"/>
      <c r="AR730" s="19"/>
      <c r="AS730" s="48"/>
      <c r="BN730" s="49"/>
      <c r="BO730" s="49"/>
      <c r="BP730" s="49"/>
      <c r="BQ730" s="50"/>
      <c r="BR730" s="50"/>
      <c r="BS730" s="50"/>
      <c r="BT730" s="49"/>
      <c r="BU730" s="50"/>
      <c r="BV730" s="50"/>
      <c r="BW730" s="50"/>
      <c r="BX730" s="51"/>
      <c r="BY730" s="50"/>
      <c r="BZ730" s="50"/>
      <c r="CA730" s="50"/>
      <c r="CB730" s="50"/>
      <c r="CC730" s="50"/>
      <c r="CD730" s="50"/>
      <c r="CE730" s="50"/>
      <c r="CF730" s="50"/>
      <c r="CG730" s="50"/>
      <c r="CH730" s="51"/>
      <c r="CI730" s="51"/>
      <c r="CJ730" s="51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56"/>
      <c r="DD730" s="49"/>
      <c r="DE730" s="49"/>
      <c r="DF730" s="57"/>
      <c r="DG730" s="49"/>
      <c r="DH730" s="54"/>
      <c r="DI730" s="49"/>
      <c r="DJ730" s="58"/>
      <c r="DK730" s="49"/>
      <c r="DL730" s="56"/>
      <c r="DM730" s="49"/>
      <c r="DN730" s="49"/>
      <c r="DO730" s="49"/>
      <c r="DP730" s="56"/>
      <c r="DQ730" s="56"/>
      <c r="DR730" s="49"/>
      <c r="DS730" s="49"/>
      <c r="DT730" s="49"/>
      <c r="DU730" s="49"/>
      <c r="DV730" s="49"/>
      <c r="DW730" s="49"/>
      <c r="DX730" s="49"/>
      <c r="DY730" s="49"/>
      <c r="DZ730" s="49"/>
      <c r="EA730" s="49"/>
    </row>
    <row r="731" spans="19:131">
      <c r="S731" s="82"/>
      <c r="T731" s="83"/>
      <c r="U731" s="84"/>
      <c r="V731" s="83"/>
      <c r="W731" s="84"/>
      <c r="X731" s="83"/>
      <c r="Y731" s="84"/>
      <c r="Z731" s="85"/>
      <c r="AA731" s="85"/>
      <c r="AB731" s="85"/>
      <c r="AC731" s="8"/>
      <c r="AD731" s="18"/>
      <c r="AE731" s="18"/>
      <c r="AF731" s="18"/>
      <c r="AG731" s="18"/>
      <c r="AH731" s="18"/>
      <c r="AI731" s="18"/>
      <c r="AJ731" s="18"/>
      <c r="AK731" s="18"/>
      <c r="AL731" s="18"/>
      <c r="AM731" s="34"/>
      <c r="AN731" s="34"/>
      <c r="AO731" s="34"/>
      <c r="AP731" s="19"/>
      <c r="AQ731" s="19"/>
      <c r="AR731" s="19"/>
      <c r="AS731" s="48"/>
      <c r="BN731" s="49"/>
      <c r="BO731" s="49"/>
      <c r="BP731" s="49"/>
      <c r="BQ731" s="50"/>
      <c r="BR731" s="50"/>
      <c r="BS731" s="50"/>
      <c r="BT731" s="49"/>
      <c r="BU731" s="50"/>
      <c r="BV731" s="50"/>
      <c r="BW731" s="50"/>
      <c r="BX731" s="51"/>
      <c r="BY731" s="50"/>
      <c r="BZ731" s="50"/>
      <c r="CA731" s="50"/>
      <c r="CB731" s="50"/>
      <c r="CC731" s="50"/>
      <c r="CD731" s="50"/>
      <c r="CE731" s="50"/>
      <c r="CF731" s="50"/>
      <c r="CG731" s="50"/>
      <c r="CH731" s="51"/>
      <c r="CI731" s="51"/>
      <c r="CJ731" s="51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56"/>
      <c r="DD731" s="49"/>
      <c r="DE731" s="49"/>
      <c r="DF731" s="57"/>
      <c r="DG731" s="49"/>
      <c r="DH731" s="54"/>
      <c r="DI731" s="49"/>
      <c r="DJ731" s="58"/>
      <c r="DK731" s="49"/>
      <c r="DL731" s="56"/>
      <c r="DM731" s="49"/>
      <c r="DN731" s="49"/>
      <c r="DO731" s="49"/>
      <c r="DP731" s="56"/>
      <c r="DQ731" s="56"/>
      <c r="DR731" s="49"/>
      <c r="DS731" s="49"/>
      <c r="DT731" s="49"/>
      <c r="DU731" s="49"/>
      <c r="DV731" s="49"/>
      <c r="DW731" s="49"/>
      <c r="DX731" s="49"/>
      <c r="DY731" s="49"/>
      <c r="DZ731" s="49"/>
      <c r="EA731" s="49"/>
    </row>
    <row r="732" spans="19:131">
      <c r="S732" s="82"/>
      <c r="T732" s="83"/>
      <c r="U732" s="84"/>
      <c r="V732" s="83"/>
      <c r="W732" s="84"/>
      <c r="X732" s="83"/>
      <c r="Y732" s="84"/>
      <c r="Z732" s="85"/>
      <c r="AA732" s="85"/>
      <c r="AB732" s="85"/>
      <c r="AC732" s="8"/>
      <c r="AD732" s="18"/>
      <c r="AE732" s="18"/>
      <c r="AF732" s="18"/>
      <c r="AG732" s="18"/>
      <c r="AH732" s="18"/>
      <c r="AI732" s="18"/>
      <c r="AJ732" s="18"/>
      <c r="AK732" s="18"/>
      <c r="AL732" s="18"/>
      <c r="AM732" s="34"/>
      <c r="AN732" s="34"/>
      <c r="AO732" s="34"/>
      <c r="AP732" s="19"/>
      <c r="AQ732" s="19"/>
      <c r="AR732" s="19"/>
      <c r="AS732" s="48"/>
      <c r="BN732" s="49"/>
      <c r="BO732" s="49"/>
      <c r="BP732" s="49"/>
      <c r="BQ732" s="50"/>
      <c r="BR732" s="50"/>
      <c r="BS732" s="50"/>
      <c r="BT732" s="49"/>
      <c r="BU732" s="50"/>
      <c r="BV732" s="50"/>
      <c r="BW732" s="50"/>
      <c r="BX732" s="51"/>
      <c r="BY732" s="50"/>
      <c r="BZ732" s="50"/>
      <c r="CA732" s="50"/>
      <c r="CB732" s="50"/>
      <c r="CC732" s="50"/>
      <c r="CD732" s="50"/>
      <c r="CE732" s="50"/>
      <c r="CF732" s="50"/>
      <c r="CG732" s="50"/>
      <c r="CH732" s="51"/>
      <c r="CI732" s="51"/>
      <c r="CJ732" s="51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56"/>
      <c r="DD732" s="49"/>
      <c r="DE732" s="49"/>
      <c r="DF732" s="57"/>
      <c r="DG732" s="49"/>
      <c r="DH732" s="54"/>
      <c r="DI732" s="49"/>
      <c r="DJ732" s="58"/>
      <c r="DK732" s="49"/>
      <c r="DL732" s="56"/>
      <c r="DM732" s="49"/>
      <c r="DN732" s="49"/>
      <c r="DO732" s="49"/>
      <c r="DP732" s="56"/>
      <c r="DQ732" s="56"/>
      <c r="DR732" s="49"/>
      <c r="DS732" s="49"/>
      <c r="DT732" s="49"/>
      <c r="DU732" s="49"/>
      <c r="DV732" s="49"/>
      <c r="DW732" s="49"/>
      <c r="DX732" s="49"/>
      <c r="DY732" s="49"/>
      <c r="DZ732" s="49"/>
      <c r="EA732" s="49"/>
    </row>
    <row r="733" spans="19:131">
      <c r="S733" s="82"/>
      <c r="T733" s="83"/>
      <c r="U733" s="84"/>
      <c r="V733" s="83"/>
      <c r="W733" s="84"/>
      <c r="X733" s="83"/>
      <c r="Y733" s="84"/>
      <c r="Z733" s="85"/>
      <c r="AA733" s="85"/>
      <c r="AB733" s="85"/>
      <c r="AC733" s="8"/>
      <c r="AD733" s="18"/>
      <c r="AE733" s="18"/>
      <c r="AF733" s="18"/>
      <c r="AG733" s="18"/>
      <c r="AH733" s="18"/>
      <c r="AI733" s="18"/>
      <c r="AJ733" s="18"/>
      <c r="AK733" s="18"/>
      <c r="AL733" s="18"/>
      <c r="AM733" s="34"/>
      <c r="AN733" s="34"/>
      <c r="AO733" s="34"/>
      <c r="AP733" s="19"/>
      <c r="AQ733" s="19"/>
      <c r="AR733" s="19"/>
      <c r="AS733" s="48"/>
      <c r="BN733" s="49"/>
      <c r="BO733" s="49"/>
      <c r="BP733" s="49"/>
      <c r="BQ733" s="50"/>
      <c r="BR733" s="50"/>
      <c r="BS733" s="50"/>
      <c r="BT733" s="49"/>
      <c r="BU733" s="50"/>
      <c r="BV733" s="50"/>
      <c r="BW733" s="50"/>
      <c r="BX733" s="51"/>
      <c r="BY733" s="50"/>
      <c r="BZ733" s="50"/>
      <c r="CA733" s="50"/>
      <c r="CB733" s="50"/>
      <c r="CC733" s="50"/>
      <c r="CD733" s="50"/>
      <c r="CE733" s="50"/>
      <c r="CF733" s="50"/>
      <c r="CG733" s="50"/>
      <c r="CH733" s="51"/>
      <c r="CI733" s="51"/>
      <c r="CJ733" s="51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56"/>
      <c r="DD733" s="49"/>
      <c r="DE733" s="49"/>
      <c r="DF733" s="57"/>
      <c r="DG733" s="49"/>
      <c r="DH733" s="54"/>
      <c r="DI733" s="49"/>
      <c r="DJ733" s="58"/>
      <c r="DK733" s="49"/>
      <c r="DL733" s="56"/>
      <c r="DM733" s="49"/>
      <c r="DN733" s="49"/>
      <c r="DO733" s="49"/>
      <c r="DP733" s="56"/>
      <c r="DQ733" s="56"/>
      <c r="DR733" s="49"/>
      <c r="DS733" s="49"/>
      <c r="DT733" s="49"/>
      <c r="DU733" s="49"/>
      <c r="DV733" s="49"/>
      <c r="DW733" s="49"/>
      <c r="DX733" s="49"/>
      <c r="DY733" s="49"/>
      <c r="DZ733" s="49"/>
      <c r="EA733" s="49"/>
    </row>
    <row r="734" spans="19:131">
      <c r="S734" s="82"/>
      <c r="T734" s="83"/>
      <c r="U734" s="84"/>
      <c r="V734" s="83"/>
      <c r="W734" s="84"/>
      <c r="X734" s="83"/>
      <c r="Y734" s="84"/>
      <c r="Z734" s="85"/>
      <c r="AA734" s="85"/>
      <c r="AB734" s="85"/>
      <c r="AC734" s="8"/>
      <c r="AD734" s="18"/>
      <c r="AE734" s="18"/>
      <c r="AF734" s="18"/>
      <c r="AG734" s="18"/>
      <c r="AH734" s="18"/>
      <c r="AI734" s="18"/>
      <c r="AJ734" s="18"/>
      <c r="AK734" s="18"/>
      <c r="AL734" s="18"/>
      <c r="AM734" s="34"/>
      <c r="AN734" s="34"/>
      <c r="AO734" s="34"/>
      <c r="AP734" s="19"/>
      <c r="AQ734" s="19"/>
      <c r="AR734" s="19"/>
      <c r="AS734" s="48"/>
      <c r="BN734" s="49"/>
      <c r="BO734" s="49"/>
      <c r="BP734" s="49"/>
      <c r="BQ734" s="50"/>
      <c r="BR734" s="50"/>
      <c r="BS734" s="50"/>
      <c r="BT734" s="49"/>
      <c r="BU734" s="50"/>
      <c r="BV734" s="50"/>
      <c r="BW734" s="50"/>
      <c r="BX734" s="51"/>
      <c r="BY734" s="50"/>
      <c r="BZ734" s="50"/>
      <c r="CA734" s="50"/>
      <c r="CB734" s="50"/>
      <c r="CC734" s="50"/>
      <c r="CD734" s="50"/>
      <c r="CE734" s="50"/>
      <c r="CF734" s="50"/>
      <c r="CG734" s="50"/>
      <c r="CH734" s="51"/>
      <c r="CI734" s="51"/>
      <c r="CJ734" s="51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56"/>
      <c r="DD734" s="49"/>
      <c r="DE734" s="49"/>
      <c r="DF734" s="57"/>
      <c r="DG734" s="49"/>
      <c r="DH734" s="54"/>
      <c r="DI734" s="49"/>
      <c r="DJ734" s="58"/>
      <c r="DK734" s="49"/>
      <c r="DL734" s="56"/>
      <c r="DM734" s="49"/>
      <c r="DN734" s="49"/>
      <c r="DO734" s="49"/>
      <c r="DP734" s="56"/>
      <c r="DQ734" s="56"/>
      <c r="DR734" s="49"/>
      <c r="DS734" s="49"/>
      <c r="DT734" s="49"/>
      <c r="DU734" s="49"/>
      <c r="DV734" s="49"/>
      <c r="DW734" s="49"/>
      <c r="DX734" s="49"/>
      <c r="DY734" s="49"/>
      <c r="DZ734" s="49"/>
      <c r="EA734" s="49"/>
    </row>
    <row r="735" spans="19:131">
      <c r="S735" s="82"/>
      <c r="T735" s="83"/>
      <c r="U735" s="84"/>
      <c r="V735" s="83"/>
      <c r="W735" s="84"/>
      <c r="X735" s="83"/>
      <c r="Y735" s="84"/>
      <c r="Z735" s="85"/>
      <c r="AA735" s="85"/>
      <c r="AB735" s="85"/>
      <c r="AC735" s="8"/>
      <c r="AD735" s="18"/>
      <c r="AE735" s="18"/>
      <c r="AF735" s="18"/>
      <c r="AG735" s="18"/>
      <c r="AH735" s="18"/>
      <c r="AI735" s="18"/>
      <c r="AJ735" s="18"/>
      <c r="AK735" s="18"/>
      <c r="AL735" s="18"/>
      <c r="AM735" s="34"/>
      <c r="AN735" s="34"/>
      <c r="AO735" s="34"/>
      <c r="AP735" s="19"/>
      <c r="AQ735" s="19"/>
      <c r="AR735" s="19"/>
      <c r="AS735" s="48"/>
      <c r="BN735" s="49"/>
      <c r="BO735" s="49"/>
      <c r="BP735" s="49"/>
      <c r="BQ735" s="50"/>
      <c r="BR735" s="50"/>
      <c r="BS735" s="50"/>
      <c r="BT735" s="49"/>
      <c r="BU735" s="50"/>
      <c r="BV735" s="50"/>
      <c r="BW735" s="50"/>
      <c r="BX735" s="51"/>
      <c r="BY735" s="50"/>
      <c r="BZ735" s="50"/>
      <c r="CA735" s="50"/>
      <c r="CB735" s="50"/>
      <c r="CC735" s="50"/>
      <c r="CD735" s="50"/>
      <c r="CE735" s="50"/>
      <c r="CF735" s="50"/>
      <c r="CG735" s="50"/>
      <c r="CH735" s="51"/>
      <c r="CI735" s="51"/>
      <c r="CJ735" s="51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56"/>
      <c r="DD735" s="49"/>
      <c r="DE735" s="49"/>
      <c r="DF735" s="57"/>
      <c r="DG735" s="49"/>
      <c r="DH735" s="54"/>
      <c r="DI735" s="49"/>
      <c r="DJ735" s="58"/>
      <c r="DK735" s="49"/>
      <c r="DL735" s="56"/>
      <c r="DM735" s="49"/>
      <c r="DN735" s="49"/>
      <c r="DO735" s="49"/>
      <c r="DP735" s="56"/>
      <c r="DQ735" s="56"/>
      <c r="DR735" s="49"/>
      <c r="DS735" s="49"/>
      <c r="DT735" s="49"/>
      <c r="DU735" s="49"/>
      <c r="DV735" s="49"/>
      <c r="DW735" s="49"/>
      <c r="DX735" s="49"/>
      <c r="DY735" s="49"/>
      <c r="DZ735" s="49"/>
      <c r="EA735" s="49"/>
    </row>
    <row r="736" spans="19:131">
      <c r="S736" s="82"/>
      <c r="T736" s="83"/>
      <c r="U736" s="84"/>
      <c r="V736" s="83"/>
      <c r="W736" s="84"/>
      <c r="X736" s="83"/>
      <c r="Y736" s="84"/>
      <c r="Z736" s="85"/>
      <c r="AA736" s="85"/>
      <c r="AB736" s="85"/>
      <c r="AC736" s="8"/>
      <c r="AD736" s="18"/>
      <c r="AE736" s="18"/>
      <c r="AF736" s="18"/>
      <c r="AG736" s="18"/>
      <c r="AH736" s="18"/>
      <c r="AI736" s="18"/>
      <c r="AJ736" s="18"/>
      <c r="AK736" s="18"/>
      <c r="AL736" s="18"/>
      <c r="AM736" s="34"/>
      <c r="AN736" s="34"/>
      <c r="AO736" s="34"/>
      <c r="AP736" s="19"/>
      <c r="AQ736" s="19"/>
      <c r="AR736" s="19"/>
      <c r="AS736" s="48"/>
      <c r="BN736" s="49"/>
      <c r="BO736" s="49"/>
      <c r="BP736" s="49"/>
      <c r="BQ736" s="50"/>
      <c r="BR736" s="50"/>
      <c r="BS736" s="50"/>
      <c r="BT736" s="49"/>
      <c r="BU736" s="50"/>
      <c r="BV736" s="50"/>
      <c r="BW736" s="50"/>
      <c r="BX736" s="51"/>
      <c r="BY736" s="50"/>
      <c r="BZ736" s="50"/>
      <c r="CA736" s="50"/>
      <c r="CB736" s="50"/>
      <c r="CC736" s="50"/>
      <c r="CD736" s="50"/>
      <c r="CE736" s="50"/>
      <c r="CF736" s="50"/>
      <c r="CG736" s="50"/>
      <c r="CH736" s="51"/>
      <c r="CI736" s="51"/>
      <c r="CJ736" s="51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56"/>
      <c r="DD736" s="49"/>
      <c r="DE736" s="49"/>
      <c r="DF736" s="57"/>
      <c r="DG736" s="49"/>
      <c r="DH736" s="54"/>
      <c r="DI736" s="49"/>
      <c r="DJ736" s="58"/>
      <c r="DK736" s="49"/>
      <c r="DL736" s="56"/>
      <c r="DM736" s="49"/>
      <c r="DN736" s="49"/>
      <c r="DO736" s="49"/>
      <c r="DP736" s="56"/>
      <c r="DQ736" s="56"/>
      <c r="DR736" s="49"/>
      <c r="DS736" s="49"/>
      <c r="DT736" s="49"/>
      <c r="DU736" s="49"/>
      <c r="DV736" s="49"/>
      <c r="DW736" s="49"/>
      <c r="DX736" s="49"/>
      <c r="DY736" s="49"/>
      <c r="DZ736" s="49"/>
      <c r="EA736" s="49"/>
    </row>
    <row r="737" spans="19:131">
      <c r="S737" s="82"/>
      <c r="T737" s="83"/>
      <c r="U737" s="84"/>
      <c r="V737" s="83"/>
      <c r="W737" s="84"/>
      <c r="X737" s="83"/>
      <c r="Y737" s="84"/>
      <c r="Z737" s="85"/>
      <c r="AA737" s="85"/>
      <c r="AB737" s="85"/>
      <c r="AC737" s="8"/>
      <c r="AD737" s="18"/>
      <c r="AE737" s="18"/>
      <c r="AF737" s="18"/>
      <c r="AG737" s="18"/>
      <c r="AH737" s="18"/>
      <c r="AI737" s="18"/>
      <c r="AJ737" s="18"/>
      <c r="AK737" s="18"/>
      <c r="AL737" s="18"/>
      <c r="AM737" s="34"/>
      <c r="AN737" s="34"/>
      <c r="AO737" s="34"/>
      <c r="AP737" s="19"/>
      <c r="AQ737" s="19"/>
      <c r="AR737" s="19"/>
      <c r="AS737" s="48"/>
      <c r="BN737" s="49"/>
      <c r="BO737" s="49"/>
      <c r="BP737" s="49"/>
      <c r="BQ737" s="50"/>
      <c r="BR737" s="50"/>
      <c r="BS737" s="50"/>
      <c r="BT737" s="49"/>
      <c r="BU737" s="50"/>
      <c r="BV737" s="50"/>
      <c r="BW737" s="50"/>
      <c r="BX737" s="51"/>
      <c r="BY737" s="50"/>
      <c r="BZ737" s="50"/>
      <c r="CA737" s="50"/>
      <c r="CB737" s="50"/>
      <c r="CC737" s="50"/>
      <c r="CD737" s="50"/>
      <c r="CE737" s="50"/>
      <c r="CF737" s="50"/>
      <c r="CG737" s="50"/>
      <c r="CH737" s="51"/>
      <c r="CI737" s="51"/>
      <c r="CJ737" s="51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56"/>
      <c r="DD737" s="49"/>
      <c r="DE737" s="49"/>
      <c r="DF737" s="57"/>
      <c r="DG737" s="49"/>
      <c r="DH737" s="54"/>
      <c r="DI737" s="49"/>
      <c r="DJ737" s="58"/>
      <c r="DK737" s="49"/>
      <c r="DL737" s="56"/>
      <c r="DM737" s="49"/>
      <c r="DN737" s="49"/>
      <c r="DO737" s="49"/>
      <c r="DP737" s="56"/>
      <c r="DQ737" s="56"/>
      <c r="DR737" s="49"/>
      <c r="DS737" s="49"/>
      <c r="DT737" s="49"/>
      <c r="DU737" s="49"/>
      <c r="DV737" s="49"/>
      <c r="DW737" s="49"/>
      <c r="DX737" s="49"/>
      <c r="DY737" s="49"/>
      <c r="DZ737" s="49"/>
      <c r="EA737" s="49"/>
    </row>
    <row r="738" spans="19:131">
      <c r="S738" s="82"/>
      <c r="T738" s="83"/>
      <c r="U738" s="84"/>
      <c r="V738" s="83"/>
      <c r="W738" s="84"/>
      <c r="X738" s="83"/>
      <c r="Y738" s="84"/>
      <c r="Z738" s="85"/>
      <c r="AA738" s="85"/>
      <c r="AB738" s="85"/>
      <c r="AC738" s="8"/>
      <c r="AD738" s="18"/>
      <c r="AE738" s="18"/>
      <c r="AF738" s="18"/>
      <c r="AG738" s="18"/>
      <c r="AH738" s="18"/>
      <c r="AI738" s="18"/>
      <c r="AJ738" s="18"/>
      <c r="AK738" s="18"/>
      <c r="AL738" s="18"/>
      <c r="AM738" s="34"/>
      <c r="AN738" s="34"/>
      <c r="AO738" s="34"/>
      <c r="AP738" s="19"/>
      <c r="AQ738" s="19"/>
      <c r="AR738" s="19"/>
      <c r="AS738" s="48"/>
      <c r="BN738" s="49"/>
      <c r="BO738" s="49"/>
      <c r="BP738" s="49"/>
      <c r="BQ738" s="50"/>
      <c r="BR738" s="50"/>
      <c r="BS738" s="50"/>
      <c r="BT738" s="49"/>
      <c r="BU738" s="50"/>
      <c r="BV738" s="50"/>
      <c r="BW738" s="50"/>
      <c r="BX738" s="51"/>
      <c r="BY738" s="50"/>
      <c r="BZ738" s="50"/>
      <c r="CA738" s="50"/>
      <c r="CB738" s="50"/>
      <c r="CC738" s="50"/>
      <c r="CD738" s="50"/>
      <c r="CE738" s="50"/>
      <c r="CF738" s="50"/>
      <c r="CG738" s="50"/>
      <c r="CH738" s="51"/>
      <c r="CI738" s="51"/>
      <c r="CJ738" s="51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56"/>
      <c r="DD738" s="49"/>
      <c r="DE738" s="49"/>
      <c r="DF738" s="57"/>
      <c r="DG738" s="49"/>
      <c r="DH738" s="54"/>
      <c r="DI738" s="49"/>
      <c r="DJ738" s="58"/>
      <c r="DK738" s="49"/>
      <c r="DL738" s="56"/>
      <c r="DM738" s="49"/>
      <c r="DN738" s="49"/>
      <c r="DO738" s="49"/>
      <c r="DP738" s="56"/>
      <c r="DQ738" s="56"/>
      <c r="DR738" s="49"/>
      <c r="DS738" s="49"/>
      <c r="DT738" s="49"/>
      <c r="DU738" s="49"/>
      <c r="DV738" s="49"/>
      <c r="DW738" s="49"/>
      <c r="DX738" s="49"/>
      <c r="DY738" s="49"/>
      <c r="DZ738" s="49"/>
      <c r="EA738" s="49"/>
    </row>
    <row r="739" spans="19:131">
      <c r="S739" s="82"/>
      <c r="T739" s="83"/>
      <c r="U739" s="84"/>
      <c r="V739" s="83"/>
      <c r="W739" s="84"/>
      <c r="X739" s="83"/>
      <c r="Y739" s="84"/>
      <c r="Z739" s="85"/>
      <c r="AA739" s="85"/>
      <c r="AB739" s="85"/>
      <c r="AC739" s="8"/>
      <c r="AD739" s="18"/>
      <c r="AE739" s="18"/>
      <c r="AF739" s="18"/>
      <c r="AG739" s="18"/>
      <c r="AH739" s="18"/>
      <c r="AI739" s="18"/>
      <c r="AJ739" s="18"/>
      <c r="AK739" s="18"/>
      <c r="AL739" s="18"/>
      <c r="AM739" s="34"/>
      <c r="AN739" s="34"/>
      <c r="AO739" s="34"/>
      <c r="AP739" s="19"/>
      <c r="AQ739" s="19"/>
      <c r="AR739" s="19"/>
      <c r="AS739" s="48"/>
      <c r="BN739" s="49"/>
      <c r="BO739" s="49"/>
      <c r="BP739" s="49"/>
      <c r="BQ739" s="50"/>
      <c r="BR739" s="50"/>
      <c r="BS739" s="50"/>
      <c r="BT739" s="49"/>
      <c r="BU739" s="50"/>
      <c r="BV739" s="50"/>
      <c r="BW739" s="50"/>
      <c r="BX739" s="51"/>
      <c r="BY739" s="50"/>
      <c r="BZ739" s="50"/>
      <c r="CA739" s="50"/>
      <c r="CB739" s="50"/>
      <c r="CC739" s="50"/>
      <c r="CD739" s="50"/>
      <c r="CE739" s="50"/>
      <c r="CF739" s="50"/>
      <c r="CG739" s="50"/>
      <c r="CH739" s="51"/>
      <c r="CI739" s="51"/>
      <c r="CJ739" s="51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56"/>
      <c r="DD739" s="49"/>
      <c r="DE739" s="49"/>
      <c r="DF739" s="57"/>
      <c r="DG739" s="49"/>
      <c r="DH739" s="54"/>
      <c r="DI739" s="49"/>
      <c r="DJ739" s="58"/>
      <c r="DK739" s="49"/>
      <c r="DL739" s="56"/>
      <c r="DM739" s="49"/>
      <c r="DN739" s="49"/>
      <c r="DO739" s="49"/>
      <c r="DP739" s="56"/>
      <c r="DQ739" s="56"/>
      <c r="DR739" s="49"/>
      <c r="DS739" s="49"/>
      <c r="DT739" s="49"/>
      <c r="DU739" s="49"/>
      <c r="DV739" s="49"/>
      <c r="DW739" s="49"/>
      <c r="DX739" s="49"/>
      <c r="DY739" s="49"/>
      <c r="DZ739" s="49"/>
      <c r="EA739" s="49"/>
    </row>
    <row r="740" spans="19:131">
      <c r="S740" s="82"/>
      <c r="T740" s="83"/>
      <c r="U740" s="84"/>
      <c r="V740" s="83"/>
      <c r="W740" s="84"/>
      <c r="X740" s="83"/>
      <c r="Y740" s="84"/>
      <c r="Z740" s="85"/>
      <c r="AA740" s="85"/>
      <c r="AB740" s="85"/>
      <c r="AC740" s="8"/>
      <c r="AD740" s="18"/>
      <c r="AE740" s="18"/>
      <c r="AF740" s="18"/>
      <c r="AG740" s="18"/>
      <c r="AH740" s="18"/>
      <c r="AI740" s="18"/>
      <c r="AJ740" s="18"/>
      <c r="AK740" s="18"/>
      <c r="AL740" s="18"/>
      <c r="AM740" s="34"/>
      <c r="AN740" s="34"/>
      <c r="AO740" s="34"/>
      <c r="AP740" s="19"/>
      <c r="AQ740" s="19"/>
      <c r="AR740" s="19"/>
      <c r="AS740" s="48"/>
      <c r="BN740" s="49"/>
      <c r="BO740" s="49"/>
      <c r="BP740" s="49"/>
      <c r="BQ740" s="50"/>
      <c r="BR740" s="50"/>
      <c r="BS740" s="50"/>
      <c r="BT740" s="49"/>
      <c r="BU740" s="50"/>
      <c r="BV740" s="50"/>
      <c r="BW740" s="50"/>
      <c r="BX740" s="51"/>
      <c r="BY740" s="50"/>
      <c r="BZ740" s="50"/>
      <c r="CA740" s="50"/>
      <c r="CB740" s="50"/>
      <c r="CC740" s="50"/>
      <c r="CD740" s="50"/>
      <c r="CE740" s="50"/>
      <c r="CF740" s="50"/>
      <c r="CG740" s="50"/>
      <c r="CH740" s="51"/>
      <c r="CI740" s="51"/>
      <c r="CJ740" s="51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56"/>
      <c r="DD740" s="49"/>
      <c r="DE740" s="49"/>
      <c r="DF740" s="57"/>
      <c r="DG740" s="49"/>
      <c r="DH740" s="54"/>
      <c r="DI740" s="49"/>
      <c r="DJ740" s="58"/>
      <c r="DK740" s="49"/>
      <c r="DL740" s="56"/>
      <c r="DM740" s="49"/>
      <c r="DN740" s="49"/>
      <c r="DO740" s="49"/>
      <c r="DP740" s="56"/>
      <c r="DQ740" s="56"/>
      <c r="DR740" s="49"/>
      <c r="DS740" s="49"/>
      <c r="DT740" s="49"/>
      <c r="DU740" s="49"/>
      <c r="DV740" s="49"/>
      <c r="DW740" s="49"/>
      <c r="DX740" s="49"/>
      <c r="DY740" s="49"/>
      <c r="DZ740" s="49"/>
      <c r="EA740" s="49"/>
    </row>
    <row r="741" spans="19:131">
      <c r="S741" s="82"/>
      <c r="T741" s="83"/>
      <c r="U741" s="84"/>
      <c r="V741" s="83"/>
      <c r="W741" s="84"/>
      <c r="X741" s="83"/>
      <c r="Y741" s="84"/>
      <c r="Z741" s="85"/>
      <c r="AA741" s="85"/>
      <c r="AB741" s="85"/>
      <c r="AC741" s="8"/>
      <c r="AD741" s="18"/>
      <c r="AE741" s="18"/>
      <c r="AF741" s="18"/>
      <c r="AG741" s="18"/>
      <c r="AH741" s="18"/>
      <c r="AI741" s="18"/>
      <c r="AJ741" s="18"/>
      <c r="AK741" s="18"/>
      <c r="AL741" s="18"/>
      <c r="AM741" s="34"/>
      <c r="AN741" s="34"/>
      <c r="AO741" s="34"/>
      <c r="AP741" s="19"/>
      <c r="AQ741" s="19"/>
      <c r="AR741" s="19"/>
      <c r="AS741" s="48"/>
      <c r="BN741" s="49"/>
      <c r="BO741" s="49"/>
      <c r="BP741" s="49"/>
      <c r="BQ741" s="50"/>
      <c r="BR741" s="50"/>
      <c r="BS741" s="50"/>
      <c r="BT741" s="49"/>
      <c r="BU741" s="50"/>
      <c r="BV741" s="50"/>
      <c r="BW741" s="50"/>
      <c r="BX741" s="51"/>
      <c r="BY741" s="50"/>
      <c r="BZ741" s="50"/>
      <c r="CA741" s="50"/>
      <c r="CB741" s="50"/>
      <c r="CC741" s="50"/>
      <c r="CD741" s="50"/>
      <c r="CE741" s="50"/>
      <c r="CF741" s="50"/>
      <c r="CG741" s="50"/>
      <c r="CH741" s="51"/>
      <c r="CI741" s="51"/>
      <c r="CJ741" s="51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56"/>
      <c r="DD741" s="49"/>
      <c r="DE741" s="49"/>
      <c r="DF741" s="57"/>
      <c r="DG741" s="49"/>
      <c r="DH741" s="54"/>
      <c r="DI741" s="49"/>
      <c r="DJ741" s="58"/>
      <c r="DK741" s="49"/>
      <c r="DL741" s="56"/>
      <c r="DM741" s="49"/>
      <c r="DN741" s="49"/>
      <c r="DO741" s="49"/>
      <c r="DP741" s="56"/>
      <c r="DQ741" s="56"/>
      <c r="DR741" s="49"/>
      <c r="DS741" s="49"/>
      <c r="DT741" s="49"/>
      <c r="DU741" s="49"/>
      <c r="DV741" s="49"/>
      <c r="DW741" s="49"/>
      <c r="DX741" s="49"/>
      <c r="DY741" s="49"/>
      <c r="DZ741" s="49"/>
      <c r="EA741" s="49"/>
    </row>
    <row r="742" spans="19:131">
      <c r="S742" s="82"/>
      <c r="T742" s="83"/>
      <c r="U742" s="84"/>
      <c r="V742" s="83"/>
      <c r="W742" s="84"/>
      <c r="X742" s="83"/>
      <c r="Y742" s="84"/>
      <c r="Z742" s="85"/>
      <c r="AA742" s="85"/>
      <c r="AB742" s="85"/>
      <c r="AC742" s="8"/>
      <c r="AD742" s="18"/>
      <c r="AE742" s="18"/>
      <c r="AF742" s="18"/>
      <c r="AG742" s="18"/>
      <c r="AH742" s="18"/>
      <c r="AI742" s="18"/>
      <c r="AJ742" s="18"/>
      <c r="AK742" s="18"/>
      <c r="AL742" s="18"/>
      <c r="AM742" s="34"/>
      <c r="AN742" s="34"/>
      <c r="AO742" s="34"/>
      <c r="AP742" s="19"/>
      <c r="AQ742" s="19"/>
      <c r="AR742" s="19"/>
      <c r="AS742" s="48"/>
      <c r="BN742" s="49"/>
      <c r="BO742" s="49"/>
      <c r="BP742" s="49"/>
      <c r="BQ742" s="50"/>
      <c r="BR742" s="50"/>
      <c r="BS742" s="50"/>
      <c r="BT742" s="49"/>
      <c r="BU742" s="50"/>
      <c r="BV742" s="50"/>
      <c r="BW742" s="50"/>
      <c r="BX742" s="51"/>
      <c r="BY742" s="50"/>
      <c r="BZ742" s="50"/>
      <c r="CA742" s="50"/>
      <c r="CB742" s="50"/>
      <c r="CC742" s="50"/>
      <c r="CD742" s="50"/>
      <c r="CE742" s="50"/>
      <c r="CF742" s="50"/>
      <c r="CG742" s="50"/>
      <c r="CH742" s="51"/>
      <c r="CI742" s="51"/>
      <c r="CJ742" s="51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56"/>
      <c r="DD742" s="49"/>
      <c r="DE742" s="49"/>
      <c r="DF742" s="57"/>
      <c r="DG742" s="49"/>
      <c r="DH742" s="54"/>
      <c r="DI742" s="49"/>
      <c r="DJ742" s="58"/>
      <c r="DK742" s="49"/>
      <c r="DL742" s="56"/>
      <c r="DM742" s="49"/>
      <c r="DN742" s="49"/>
      <c r="DO742" s="49"/>
      <c r="DP742" s="56"/>
      <c r="DQ742" s="56"/>
      <c r="DR742" s="49"/>
      <c r="DS742" s="49"/>
      <c r="DT742" s="49"/>
      <c r="DU742" s="49"/>
      <c r="DV742" s="49"/>
      <c r="DW742" s="49"/>
      <c r="DX742" s="49"/>
      <c r="DY742" s="49"/>
      <c r="DZ742" s="49"/>
      <c r="EA742" s="49"/>
    </row>
    <row r="743" spans="19:131">
      <c r="S743" s="82"/>
      <c r="T743" s="83"/>
      <c r="U743" s="84"/>
      <c r="V743" s="83"/>
      <c r="W743" s="84"/>
      <c r="X743" s="83"/>
      <c r="Y743" s="84"/>
      <c r="Z743" s="85"/>
      <c r="AA743" s="85"/>
      <c r="AB743" s="85"/>
      <c r="AC743" s="8"/>
      <c r="AD743" s="18"/>
      <c r="AE743" s="18"/>
      <c r="AF743" s="18"/>
      <c r="AG743" s="18"/>
      <c r="AH743" s="18"/>
      <c r="AI743" s="18"/>
      <c r="AJ743" s="18"/>
      <c r="AK743" s="18"/>
      <c r="AL743" s="18"/>
      <c r="AM743" s="34"/>
      <c r="AN743" s="34"/>
      <c r="AO743" s="34"/>
      <c r="AP743" s="19"/>
      <c r="AQ743" s="19"/>
      <c r="AR743" s="19"/>
      <c r="AS743" s="48"/>
      <c r="BN743" s="49"/>
      <c r="BO743" s="49"/>
      <c r="BP743" s="49"/>
      <c r="BQ743" s="50"/>
      <c r="BR743" s="50"/>
      <c r="BS743" s="50"/>
      <c r="BT743" s="49"/>
      <c r="BU743" s="50"/>
      <c r="BV743" s="50"/>
      <c r="BW743" s="50"/>
      <c r="BX743" s="51"/>
      <c r="BY743" s="50"/>
      <c r="BZ743" s="50"/>
      <c r="CA743" s="50"/>
      <c r="CB743" s="50"/>
      <c r="CC743" s="50"/>
      <c r="CD743" s="50"/>
      <c r="CE743" s="50"/>
      <c r="CF743" s="50"/>
      <c r="CG743" s="50"/>
      <c r="CH743" s="51"/>
      <c r="CI743" s="51"/>
      <c r="CJ743" s="51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56"/>
      <c r="DD743" s="49"/>
      <c r="DE743" s="49"/>
      <c r="DF743" s="57"/>
      <c r="DG743" s="49"/>
      <c r="DH743" s="54"/>
      <c r="DI743" s="49"/>
      <c r="DJ743" s="58"/>
      <c r="DK743" s="49"/>
      <c r="DL743" s="56"/>
      <c r="DM743" s="49"/>
      <c r="DN743" s="49"/>
      <c r="DO743" s="49"/>
      <c r="DP743" s="56"/>
      <c r="DQ743" s="56"/>
      <c r="DR743" s="49"/>
      <c r="DS743" s="49"/>
      <c r="DT743" s="49"/>
      <c r="DU743" s="49"/>
      <c r="DV743" s="49"/>
      <c r="DW743" s="49"/>
      <c r="DX743" s="49"/>
      <c r="DY743" s="49"/>
      <c r="DZ743" s="49"/>
      <c r="EA743" s="49"/>
    </row>
    <row r="744" spans="19:131">
      <c r="S744" s="82"/>
      <c r="T744" s="83"/>
      <c r="U744" s="84"/>
      <c r="V744" s="83"/>
      <c r="W744" s="84"/>
      <c r="X744" s="83"/>
      <c r="Y744" s="84"/>
      <c r="Z744" s="85"/>
      <c r="AA744" s="85"/>
      <c r="AB744" s="85"/>
      <c r="AC744" s="8"/>
      <c r="AD744" s="18"/>
      <c r="AE744" s="18"/>
      <c r="AF744" s="18"/>
      <c r="AG744" s="18"/>
      <c r="AH744" s="18"/>
      <c r="AI744" s="18"/>
      <c r="AJ744" s="18"/>
      <c r="AK744" s="18"/>
      <c r="AL744" s="18"/>
      <c r="AM744" s="34"/>
      <c r="AN744" s="34"/>
      <c r="AO744" s="34"/>
      <c r="AP744" s="19"/>
      <c r="AQ744" s="19"/>
      <c r="AR744" s="19"/>
      <c r="AS744" s="48"/>
      <c r="BN744" s="49"/>
      <c r="BO744" s="49"/>
      <c r="BP744" s="49"/>
      <c r="BQ744" s="50"/>
      <c r="BR744" s="50"/>
      <c r="BS744" s="50"/>
      <c r="BT744" s="49"/>
      <c r="BU744" s="50"/>
      <c r="BV744" s="50"/>
      <c r="BW744" s="50"/>
      <c r="BX744" s="51"/>
      <c r="BY744" s="50"/>
      <c r="BZ744" s="50"/>
      <c r="CA744" s="50"/>
      <c r="CB744" s="50"/>
      <c r="CC744" s="50"/>
      <c r="CD744" s="50"/>
      <c r="CE744" s="50"/>
      <c r="CF744" s="50"/>
      <c r="CG744" s="50"/>
      <c r="CH744" s="51"/>
      <c r="CI744" s="51"/>
      <c r="CJ744" s="51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56"/>
      <c r="DD744" s="49"/>
      <c r="DE744" s="49"/>
      <c r="DF744" s="57"/>
      <c r="DG744" s="49"/>
      <c r="DH744" s="54"/>
      <c r="DI744" s="49"/>
      <c r="DJ744" s="58"/>
      <c r="DK744" s="49"/>
      <c r="DL744" s="56"/>
      <c r="DM744" s="49"/>
      <c r="DN744" s="49"/>
      <c r="DO744" s="49"/>
      <c r="DP744" s="56"/>
      <c r="DQ744" s="56"/>
      <c r="DR744" s="49"/>
      <c r="DS744" s="49"/>
      <c r="DT744" s="49"/>
      <c r="DU744" s="49"/>
      <c r="DV744" s="49"/>
      <c r="DW744" s="49"/>
      <c r="DX744" s="49"/>
      <c r="DY744" s="49"/>
      <c r="DZ744" s="49"/>
      <c r="EA744" s="49"/>
    </row>
    <row r="745" spans="19:131">
      <c r="S745" s="82"/>
      <c r="T745" s="83"/>
      <c r="U745" s="84"/>
      <c r="V745" s="83"/>
      <c r="W745" s="84"/>
      <c r="X745" s="83"/>
      <c r="Y745" s="84"/>
      <c r="Z745" s="85"/>
      <c r="AA745" s="85"/>
      <c r="AB745" s="85"/>
      <c r="AC745" s="8"/>
      <c r="AD745" s="18"/>
      <c r="AE745" s="18"/>
      <c r="AF745" s="18"/>
      <c r="AG745" s="18"/>
      <c r="AH745" s="18"/>
      <c r="AI745" s="18"/>
      <c r="AJ745" s="18"/>
      <c r="AK745" s="18"/>
      <c r="AL745" s="18"/>
      <c r="AM745" s="34"/>
      <c r="AN745" s="34"/>
      <c r="AO745" s="34"/>
      <c r="AP745" s="19"/>
      <c r="AQ745" s="19"/>
      <c r="AR745" s="19"/>
      <c r="AS745" s="48"/>
      <c r="BN745" s="49"/>
      <c r="BO745" s="49"/>
      <c r="BP745" s="49"/>
      <c r="BQ745" s="50"/>
      <c r="BR745" s="50"/>
      <c r="BS745" s="50"/>
      <c r="BT745" s="49"/>
      <c r="BU745" s="50"/>
      <c r="BV745" s="50"/>
      <c r="BW745" s="50"/>
      <c r="BX745" s="51"/>
      <c r="BY745" s="50"/>
      <c r="BZ745" s="50"/>
      <c r="CA745" s="50"/>
      <c r="CB745" s="50"/>
      <c r="CC745" s="50"/>
      <c r="CD745" s="50"/>
      <c r="CE745" s="50"/>
      <c r="CF745" s="50"/>
      <c r="CG745" s="50"/>
      <c r="CH745" s="51"/>
      <c r="CI745" s="51"/>
      <c r="CJ745" s="51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56"/>
      <c r="DD745" s="49"/>
      <c r="DE745" s="49"/>
      <c r="DF745" s="57"/>
      <c r="DG745" s="49"/>
      <c r="DH745" s="54"/>
      <c r="DI745" s="49"/>
      <c r="DJ745" s="58"/>
      <c r="DK745" s="49"/>
      <c r="DL745" s="56"/>
      <c r="DM745" s="49"/>
      <c r="DN745" s="49"/>
      <c r="DO745" s="49"/>
      <c r="DP745" s="56"/>
      <c r="DQ745" s="56"/>
      <c r="DR745" s="49"/>
      <c r="DS745" s="49"/>
      <c r="DT745" s="49"/>
      <c r="DU745" s="49"/>
      <c r="DV745" s="49"/>
      <c r="DW745" s="49"/>
      <c r="DX745" s="49"/>
      <c r="DY745" s="49"/>
      <c r="DZ745" s="49"/>
      <c r="EA745" s="49"/>
    </row>
    <row r="746" spans="19:131">
      <c r="S746" s="82"/>
      <c r="T746" s="83"/>
      <c r="U746" s="84"/>
      <c r="V746" s="83"/>
      <c r="W746" s="84"/>
      <c r="X746" s="83"/>
      <c r="Y746" s="84"/>
      <c r="Z746" s="85"/>
      <c r="AA746" s="85"/>
      <c r="AB746" s="85"/>
      <c r="AC746" s="8"/>
      <c r="AD746" s="18"/>
      <c r="AE746" s="18"/>
      <c r="AF746" s="18"/>
      <c r="AG746" s="18"/>
      <c r="AH746" s="18"/>
      <c r="AI746" s="18"/>
      <c r="AJ746" s="18"/>
      <c r="AK746" s="18"/>
      <c r="AL746" s="18"/>
      <c r="AM746" s="34"/>
      <c r="AN746" s="34"/>
      <c r="AO746" s="34"/>
      <c r="AP746" s="19"/>
      <c r="AQ746" s="19"/>
      <c r="AR746" s="19"/>
      <c r="AS746" s="48"/>
      <c r="BN746" s="49"/>
      <c r="BO746" s="49"/>
      <c r="BP746" s="49"/>
      <c r="BQ746" s="50"/>
      <c r="BR746" s="50"/>
      <c r="BS746" s="50"/>
      <c r="BT746" s="49"/>
      <c r="BU746" s="50"/>
      <c r="BV746" s="50"/>
      <c r="BW746" s="50"/>
      <c r="BX746" s="51"/>
      <c r="BY746" s="50"/>
      <c r="BZ746" s="50"/>
      <c r="CA746" s="50"/>
      <c r="CB746" s="50"/>
      <c r="CC746" s="50"/>
      <c r="CD746" s="50"/>
      <c r="CE746" s="50"/>
      <c r="CF746" s="50"/>
      <c r="CG746" s="50"/>
      <c r="CH746" s="51"/>
      <c r="CI746" s="51"/>
      <c r="CJ746" s="51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56"/>
      <c r="DD746" s="49"/>
      <c r="DE746" s="49"/>
      <c r="DF746" s="57"/>
      <c r="DG746" s="49"/>
      <c r="DH746" s="54"/>
      <c r="DI746" s="49"/>
      <c r="DJ746" s="58"/>
      <c r="DK746" s="49"/>
      <c r="DL746" s="56"/>
      <c r="DM746" s="49"/>
      <c r="DN746" s="49"/>
      <c r="DO746" s="49"/>
      <c r="DP746" s="56"/>
      <c r="DQ746" s="56"/>
      <c r="DR746" s="49"/>
      <c r="DS746" s="49"/>
      <c r="DT746" s="49"/>
      <c r="DU746" s="49"/>
      <c r="DV746" s="49"/>
      <c r="DW746" s="49"/>
      <c r="DX746" s="49"/>
      <c r="DY746" s="49"/>
      <c r="DZ746" s="49"/>
      <c r="EA746" s="49"/>
    </row>
    <row r="747" spans="19:131">
      <c r="S747" s="82"/>
      <c r="T747" s="83"/>
      <c r="U747" s="84"/>
      <c r="V747" s="83"/>
      <c r="W747" s="84"/>
      <c r="X747" s="83"/>
      <c r="Y747" s="84"/>
      <c r="Z747" s="85"/>
      <c r="AA747" s="85"/>
      <c r="AB747" s="85"/>
      <c r="AC747" s="8"/>
      <c r="AD747" s="18"/>
      <c r="AE747" s="18"/>
      <c r="AF747" s="18"/>
      <c r="AG747" s="18"/>
      <c r="AH747" s="18"/>
      <c r="AI747" s="18"/>
      <c r="AJ747" s="18"/>
      <c r="AK747" s="18"/>
      <c r="AL747" s="18"/>
      <c r="AM747" s="34"/>
      <c r="AN747" s="34"/>
      <c r="AO747" s="34"/>
      <c r="AP747" s="19"/>
      <c r="AQ747" s="19"/>
      <c r="AR747" s="19"/>
      <c r="AS747" s="48"/>
      <c r="BN747" s="49"/>
      <c r="BO747" s="49"/>
      <c r="BP747" s="49"/>
      <c r="BQ747" s="50"/>
      <c r="BR747" s="50"/>
      <c r="BS747" s="50"/>
      <c r="BT747" s="49"/>
      <c r="BU747" s="50"/>
      <c r="BV747" s="50"/>
      <c r="BW747" s="50"/>
      <c r="BX747" s="51"/>
      <c r="BY747" s="50"/>
      <c r="BZ747" s="50"/>
      <c r="CA747" s="50"/>
      <c r="CB747" s="50"/>
      <c r="CC747" s="50"/>
      <c r="CD747" s="50"/>
      <c r="CE747" s="50"/>
      <c r="CF747" s="50"/>
      <c r="CG747" s="50"/>
      <c r="CH747" s="51"/>
      <c r="CI747" s="51"/>
      <c r="CJ747" s="51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56"/>
      <c r="DD747" s="49"/>
      <c r="DE747" s="49"/>
      <c r="DF747" s="57"/>
      <c r="DG747" s="49"/>
      <c r="DH747" s="54"/>
      <c r="DI747" s="49"/>
      <c r="DJ747" s="58"/>
      <c r="DK747" s="49"/>
      <c r="DL747" s="56"/>
      <c r="DM747" s="49"/>
      <c r="DN747" s="49"/>
      <c r="DO747" s="49"/>
      <c r="DP747" s="56"/>
      <c r="DQ747" s="56"/>
      <c r="DR747" s="49"/>
      <c r="DS747" s="49"/>
      <c r="DT747" s="49"/>
      <c r="DU747" s="49"/>
      <c r="DV747" s="49"/>
      <c r="DW747" s="49"/>
      <c r="DX747" s="49"/>
      <c r="DY747" s="49"/>
      <c r="DZ747" s="49"/>
      <c r="EA747" s="49"/>
    </row>
    <row r="748" spans="19:131">
      <c r="S748" s="82"/>
      <c r="T748" s="83"/>
      <c r="U748" s="84"/>
      <c r="V748" s="83"/>
      <c r="W748" s="84"/>
      <c r="X748" s="83"/>
      <c r="Y748" s="84"/>
      <c r="Z748" s="85"/>
      <c r="AA748" s="85"/>
      <c r="AB748" s="85"/>
      <c r="AC748" s="8"/>
      <c r="AD748" s="18"/>
      <c r="AE748" s="18"/>
      <c r="AF748" s="18"/>
      <c r="AG748" s="18"/>
      <c r="AH748" s="18"/>
      <c r="AI748" s="18"/>
      <c r="AJ748" s="18"/>
      <c r="AK748" s="18"/>
      <c r="AL748" s="18"/>
      <c r="AM748" s="34"/>
      <c r="AN748" s="34"/>
      <c r="AO748" s="34"/>
      <c r="AP748" s="19"/>
      <c r="AQ748" s="19"/>
      <c r="AR748" s="19"/>
      <c r="AS748" s="48"/>
      <c r="BN748" s="49"/>
      <c r="BO748" s="49"/>
      <c r="BP748" s="49"/>
      <c r="BQ748" s="50"/>
      <c r="BR748" s="50"/>
      <c r="BS748" s="50"/>
      <c r="BT748" s="49"/>
      <c r="BU748" s="50"/>
      <c r="BV748" s="50"/>
      <c r="BW748" s="50"/>
      <c r="BX748" s="51"/>
      <c r="BY748" s="50"/>
      <c r="BZ748" s="50"/>
      <c r="CA748" s="50"/>
      <c r="CB748" s="50"/>
      <c r="CC748" s="50"/>
      <c r="CD748" s="50"/>
      <c r="CE748" s="50"/>
      <c r="CF748" s="50"/>
      <c r="CG748" s="50"/>
      <c r="CH748" s="51"/>
      <c r="CI748" s="51"/>
      <c r="CJ748" s="51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56"/>
      <c r="DD748" s="49"/>
      <c r="DE748" s="49"/>
      <c r="DF748" s="57"/>
      <c r="DG748" s="49"/>
      <c r="DH748" s="54"/>
      <c r="DI748" s="49"/>
      <c r="DJ748" s="58"/>
      <c r="DK748" s="49"/>
      <c r="DL748" s="56"/>
      <c r="DM748" s="49"/>
      <c r="DN748" s="49"/>
      <c r="DO748" s="49"/>
      <c r="DP748" s="56"/>
      <c r="DQ748" s="56"/>
      <c r="DR748" s="49"/>
      <c r="DS748" s="49"/>
      <c r="DT748" s="49"/>
      <c r="DU748" s="49"/>
      <c r="DV748" s="49"/>
      <c r="DW748" s="49"/>
      <c r="DX748" s="49"/>
      <c r="DY748" s="49"/>
      <c r="DZ748" s="49"/>
      <c r="EA748" s="49"/>
    </row>
    <row r="749" spans="19:131">
      <c r="S749" s="82"/>
      <c r="T749" s="83"/>
      <c r="U749" s="84"/>
      <c r="V749" s="83"/>
      <c r="W749" s="84"/>
      <c r="X749" s="83"/>
      <c r="Y749" s="84"/>
      <c r="Z749" s="85"/>
      <c r="AA749" s="85"/>
      <c r="AB749" s="85"/>
      <c r="AC749" s="8"/>
      <c r="AD749" s="18"/>
      <c r="AE749" s="18"/>
      <c r="AF749" s="18"/>
      <c r="AG749" s="18"/>
      <c r="AH749" s="18"/>
      <c r="AI749" s="18"/>
      <c r="AJ749" s="18"/>
      <c r="AK749" s="18"/>
      <c r="AL749" s="18"/>
      <c r="AM749" s="34"/>
      <c r="AN749" s="34"/>
      <c r="AO749" s="34"/>
      <c r="AP749" s="19"/>
      <c r="AQ749" s="19"/>
      <c r="AR749" s="19"/>
      <c r="AS749" s="48"/>
      <c r="BN749" s="49"/>
      <c r="BO749" s="49"/>
      <c r="BP749" s="49"/>
      <c r="BQ749" s="50"/>
      <c r="BR749" s="50"/>
      <c r="BS749" s="50"/>
      <c r="BT749" s="49"/>
      <c r="BU749" s="50"/>
      <c r="BV749" s="50"/>
      <c r="BW749" s="50"/>
      <c r="BX749" s="51"/>
      <c r="BY749" s="50"/>
      <c r="BZ749" s="50"/>
      <c r="CA749" s="50"/>
      <c r="CB749" s="50"/>
      <c r="CC749" s="50"/>
      <c r="CD749" s="50"/>
      <c r="CE749" s="50"/>
      <c r="CF749" s="50"/>
      <c r="CG749" s="50"/>
      <c r="CH749" s="51"/>
      <c r="CI749" s="51"/>
      <c r="CJ749" s="51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56"/>
      <c r="DD749" s="49"/>
      <c r="DE749" s="49"/>
      <c r="DF749" s="57"/>
      <c r="DG749" s="49"/>
      <c r="DH749" s="54"/>
      <c r="DI749" s="49"/>
      <c r="DJ749" s="58"/>
      <c r="DK749" s="49"/>
      <c r="DL749" s="56"/>
      <c r="DM749" s="49"/>
      <c r="DN749" s="49"/>
      <c r="DO749" s="49"/>
      <c r="DP749" s="56"/>
      <c r="DQ749" s="56"/>
      <c r="DR749" s="49"/>
      <c r="DS749" s="49"/>
      <c r="DT749" s="49"/>
      <c r="DU749" s="49"/>
      <c r="DV749" s="49"/>
      <c r="DW749" s="49"/>
      <c r="DX749" s="49"/>
      <c r="DY749" s="49"/>
      <c r="DZ749" s="49"/>
      <c r="EA749" s="49"/>
    </row>
    <row r="750" spans="19:131">
      <c r="S750" s="82"/>
      <c r="T750" s="83"/>
      <c r="U750" s="84"/>
      <c r="V750" s="83"/>
      <c r="W750" s="84"/>
      <c r="X750" s="83"/>
      <c r="Y750" s="84"/>
      <c r="Z750" s="85"/>
      <c r="AA750" s="85"/>
      <c r="AB750" s="85"/>
      <c r="AC750" s="8"/>
      <c r="AD750" s="18"/>
      <c r="AE750" s="18"/>
      <c r="AF750" s="18"/>
      <c r="AG750" s="18"/>
      <c r="AH750" s="18"/>
      <c r="AI750" s="18"/>
      <c r="AJ750" s="18"/>
      <c r="AK750" s="18"/>
      <c r="AL750" s="18"/>
      <c r="AM750" s="34"/>
      <c r="AN750" s="34"/>
      <c r="AO750" s="34"/>
      <c r="AP750" s="19"/>
      <c r="AQ750" s="19"/>
      <c r="AR750" s="19"/>
      <c r="AS750" s="48"/>
      <c r="BN750" s="49"/>
      <c r="BO750" s="49"/>
      <c r="BP750" s="49"/>
      <c r="BQ750" s="50"/>
      <c r="BR750" s="50"/>
      <c r="BS750" s="50"/>
      <c r="BT750" s="49"/>
      <c r="BU750" s="50"/>
      <c r="BV750" s="50"/>
      <c r="BW750" s="50"/>
      <c r="BX750" s="51"/>
      <c r="BY750" s="50"/>
      <c r="BZ750" s="50"/>
      <c r="CA750" s="50"/>
      <c r="CB750" s="50"/>
      <c r="CC750" s="50"/>
      <c r="CD750" s="50"/>
      <c r="CE750" s="50"/>
      <c r="CF750" s="50"/>
      <c r="CG750" s="50"/>
      <c r="CH750" s="51"/>
      <c r="CI750" s="51"/>
      <c r="CJ750" s="51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56"/>
      <c r="DD750" s="49"/>
      <c r="DE750" s="49"/>
      <c r="DF750" s="57"/>
      <c r="DG750" s="49"/>
      <c r="DH750" s="54"/>
      <c r="DI750" s="49"/>
      <c r="DJ750" s="58"/>
      <c r="DK750" s="49"/>
      <c r="DL750" s="56"/>
      <c r="DM750" s="49"/>
      <c r="DN750" s="49"/>
      <c r="DO750" s="49"/>
      <c r="DP750" s="56"/>
      <c r="DQ750" s="56"/>
      <c r="DR750" s="49"/>
      <c r="DS750" s="49"/>
      <c r="DT750" s="49"/>
      <c r="DU750" s="49"/>
      <c r="DV750" s="49"/>
      <c r="DW750" s="49"/>
      <c r="DX750" s="49"/>
      <c r="DY750" s="49"/>
      <c r="DZ750" s="49"/>
      <c r="EA750" s="49"/>
    </row>
    <row r="751" spans="19:131">
      <c r="S751" s="82"/>
      <c r="T751" s="83"/>
      <c r="U751" s="84"/>
      <c r="V751" s="83"/>
      <c r="W751" s="84"/>
      <c r="X751" s="83"/>
      <c r="Y751" s="84"/>
      <c r="Z751" s="85"/>
      <c r="AA751" s="85"/>
      <c r="AB751" s="85"/>
      <c r="AC751" s="8"/>
      <c r="AD751" s="18"/>
      <c r="AE751" s="18"/>
      <c r="AF751" s="18"/>
      <c r="AG751" s="18"/>
      <c r="AH751" s="18"/>
      <c r="AI751" s="18"/>
      <c r="AJ751" s="18"/>
      <c r="AK751" s="18"/>
      <c r="AL751" s="18"/>
      <c r="AM751" s="34"/>
      <c r="AN751" s="34"/>
      <c r="AO751" s="34"/>
      <c r="AP751" s="19"/>
      <c r="AQ751" s="19"/>
      <c r="AR751" s="19"/>
      <c r="AS751" s="48"/>
      <c r="BN751" s="49"/>
      <c r="BO751" s="49"/>
      <c r="BP751" s="49"/>
      <c r="BQ751" s="50"/>
      <c r="BR751" s="50"/>
      <c r="BS751" s="50"/>
      <c r="BT751" s="49"/>
      <c r="BU751" s="50"/>
      <c r="BV751" s="50"/>
      <c r="BW751" s="50"/>
      <c r="BX751" s="51"/>
      <c r="BY751" s="50"/>
      <c r="BZ751" s="50"/>
      <c r="CA751" s="50"/>
      <c r="CB751" s="50"/>
      <c r="CC751" s="50"/>
      <c r="CD751" s="50"/>
      <c r="CE751" s="50"/>
      <c r="CF751" s="50"/>
      <c r="CG751" s="50"/>
      <c r="CH751" s="51"/>
      <c r="CI751" s="51"/>
      <c r="CJ751" s="51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56"/>
      <c r="DD751" s="49"/>
      <c r="DE751" s="49"/>
      <c r="DF751" s="57"/>
      <c r="DG751" s="49"/>
      <c r="DH751" s="54"/>
      <c r="DI751" s="49"/>
      <c r="DJ751" s="58"/>
      <c r="DK751" s="49"/>
      <c r="DL751" s="56"/>
      <c r="DM751" s="49"/>
      <c r="DN751" s="49"/>
      <c r="DO751" s="49"/>
      <c r="DP751" s="56"/>
      <c r="DQ751" s="56"/>
      <c r="DR751" s="49"/>
      <c r="DS751" s="49"/>
      <c r="DT751" s="49"/>
      <c r="DU751" s="49"/>
      <c r="DV751" s="49"/>
      <c r="DW751" s="49"/>
      <c r="DX751" s="49"/>
      <c r="DY751" s="49"/>
      <c r="DZ751" s="49"/>
      <c r="EA751" s="49"/>
    </row>
    <row r="752" spans="19:131">
      <c r="S752" s="82"/>
      <c r="T752" s="83"/>
      <c r="U752" s="84"/>
      <c r="V752" s="83"/>
      <c r="W752" s="84"/>
      <c r="X752" s="83"/>
      <c r="Y752" s="84"/>
      <c r="Z752" s="85"/>
      <c r="AA752" s="85"/>
      <c r="AB752" s="85"/>
      <c r="AC752" s="8"/>
      <c r="AD752" s="18"/>
      <c r="AE752" s="18"/>
      <c r="AF752" s="18"/>
      <c r="AG752" s="18"/>
      <c r="AH752" s="18"/>
      <c r="AI752" s="18"/>
      <c r="AJ752" s="18"/>
      <c r="AK752" s="18"/>
      <c r="AL752" s="18"/>
      <c r="AM752" s="34"/>
      <c r="AN752" s="34"/>
      <c r="AO752" s="34"/>
      <c r="AP752" s="19"/>
      <c r="AQ752" s="19"/>
      <c r="AR752" s="19"/>
      <c r="AS752" s="48"/>
      <c r="BN752" s="49"/>
      <c r="BO752" s="49"/>
      <c r="BP752" s="49"/>
      <c r="BQ752" s="50"/>
      <c r="BR752" s="50"/>
      <c r="BS752" s="50"/>
      <c r="BT752" s="49"/>
      <c r="BU752" s="50"/>
      <c r="BV752" s="50"/>
      <c r="BW752" s="50"/>
      <c r="BX752" s="51"/>
      <c r="BY752" s="50"/>
      <c r="BZ752" s="50"/>
      <c r="CA752" s="50"/>
      <c r="CB752" s="50"/>
      <c r="CC752" s="50"/>
      <c r="CD752" s="50"/>
      <c r="CE752" s="50"/>
      <c r="CF752" s="50"/>
      <c r="CG752" s="50"/>
      <c r="CH752" s="51"/>
      <c r="CI752" s="51"/>
      <c r="CJ752" s="51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56"/>
      <c r="DD752" s="49"/>
      <c r="DE752" s="49"/>
      <c r="DF752" s="57"/>
      <c r="DG752" s="49"/>
      <c r="DH752" s="54"/>
      <c r="DI752" s="49"/>
      <c r="DJ752" s="58"/>
      <c r="DK752" s="49"/>
      <c r="DL752" s="56"/>
      <c r="DM752" s="49"/>
      <c r="DN752" s="49"/>
      <c r="DO752" s="49"/>
      <c r="DP752" s="56"/>
      <c r="DQ752" s="56"/>
      <c r="DR752" s="49"/>
      <c r="DS752" s="49"/>
      <c r="DT752" s="49"/>
      <c r="DU752" s="49"/>
      <c r="DV752" s="49"/>
      <c r="DW752" s="49"/>
      <c r="DX752" s="49"/>
      <c r="DY752" s="49"/>
      <c r="DZ752" s="49"/>
      <c r="EA752" s="49"/>
    </row>
    <row r="753" spans="19:131">
      <c r="S753" s="82"/>
      <c r="T753" s="83"/>
      <c r="U753" s="84"/>
      <c r="V753" s="83"/>
      <c r="W753" s="84"/>
      <c r="X753" s="83"/>
      <c r="Y753" s="84"/>
      <c r="Z753" s="85"/>
      <c r="AA753" s="85"/>
      <c r="AB753" s="85"/>
      <c r="AC753" s="8"/>
      <c r="AD753" s="18"/>
      <c r="AE753" s="18"/>
      <c r="AF753" s="18"/>
      <c r="AG753" s="18"/>
      <c r="AH753" s="18"/>
      <c r="AI753" s="18"/>
      <c r="AJ753" s="18"/>
      <c r="AK753" s="18"/>
      <c r="AL753" s="18"/>
      <c r="AM753" s="34"/>
      <c r="AN753" s="34"/>
      <c r="AO753" s="34"/>
      <c r="AP753" s="19"/>
      <c r="AQ753" s="19"/>
      <c r="AR753" s="19"/>
      <c r="AS753" s="48"/>
      <c r="BN753" s="49"/>
      <c r="BO753" s="49"/>
      <c r="BP753" s="49"/>
      <c r="BQ753" s="50"/>
      <c r="BR753" s="50"/>
      <c r="BS753" s="50"/>
      <c r="BT753" s="49"/>
      <c r="BU753" s="50"/>
      <c r="BV753" s="50"/>
      <c r="BW753" s="50"/>
      <c r="BX753" s="51"/>
      <c r="BY753" s="50"/>
      <c r="BZ753" s="50"/>
      <c r="CA753" s="50"/>
      <c r="CB753" s="50"/>
      <c r="CC753" s="50"/>
      <c r="CD753" s="50"/>
      <c r="CE753" s="50"/>
      <c r="CF753" s="50"/>
      <c r="CG753" s="50"/>
      <c r="CH753" s="51"/>
      <c r="CI753" s="51"/>
      <c r="CJ753" s="51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56"/>
      <c r="DD753" s="49"/>
      <c r="DE753" s="49"/>
      <c r="DF753" s="57"/>
      <c r="DG753" s="49"/>
      <c r="DH753" s="54"/>
      <c r="DI753" s="49"/>
      <c r="DJ753" s="58"/>
      <c r="DK753" s="49"/>
      <c r="DL753" s="56"/>
      <c r="DM753" s="49"/>
      <c r="DN753" s="49"/>
      <c r="DO753" s="49"/>
      <c r="DP753" s="56"/>
      <c r="DQ753" s="56"/>
      <c r="DR753" s="49"/>
      <c r="DS753" s="49"/>
      <c r="DT753" s="49"/>
      <c r="DU753" s="49"/>
      <c r="DV753" s="49"/>
      <c r="DW753" s="49"/>
      <c r="DX753" s="49"/>
      <c r="DY753" s="49"/>
      <c r="DZ753" s="49"/>
      <c r="EA753" s="49"/>
    </row>
    <row r="754" spans="19:131">
      <c r="S754" s="82"/>
      <c r="T754" s="83"/>
      <c r="U754" s="84"/>
      <c r="V754" s="83"/>
      <c r="W754" s="84"/>
      <c r="X754" s="83"/>
      <c r="Y754" s="84"/>
      <c r="Z754" s="85"/>
      <c r="AA754" s="85"/>
      <c r="AB754" s="85"/>
      <c r="AC754" s="8"/>
      <c r="AD754" s="18"/>
      <c r="AE754" s="18"/>
      <c r="AF754" s="18"/>
      <c r="AG754" s="18"/>
      <c r="AH754" s="18"/>
      <c r="AI754" s="18"/>
      <c r="AJ754" s="18"/>
      <c r="AK754" s="18"/>
      <c r="AL754" s="18"/>
      <c r="AM754" s="34"/>
      <c r="AN754" s="34"/>
      <c r="AO754" s="34"/>
      <c r="AP754" s="19"/>
      <c r="AQ754" s="19"/>
      <c r="AR754" s="19"/>
      <c r="AS754" s="48"/>
      <c r="BN754" s="49"/>
      <c r="BO754" s="49"/>
      <c r="BP754" s="49"/>
      <c r="BQ754" s="50"/>
      <c r="BR754" s="50"/>
      <c r="BS754" s="50"/>
      <c r="BT754" s="49"/>
      <c r="BU754" s="50"/>
      <c r="BV754" s="50"/>
      <c r="BW754" s="50"/>
      <c r="BX754" s="51"/>
      <c r="BY754" s="50"/>
      <c r="BZ754" s="50"/>
      <c r="CA754" s="50"/>
      <c r="CB754" s="50"/>
      <c r="CC754" s="50"/>
      <c r="CD754" s="50"/>
      <c r="CE754" s="50"/>
      <c r="CF754" s="50"/>
      <c r="CG754" s="50"/>
      <c r="CH754" s="51"/>
      <c r="CI754" s="51"/>
      <c r="CJ754" s="51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56"/>
      <c r="DD754" s="49"/>
      <c r="DE754" s="49"/>
      <c r="DF754" s="57"/>
      <c r="DG754" s="49"/>
      <c r="DH754" s="54"/>
      <c r="DI754" s="49"/>
      <c r="DJ754" s="58"/>
      <c r="DK754" s="49"/>
      <c r="DL754" s="56"/>
      <c r="DM754" s="49"/>
      <c r="DN754" s="49"/>
      <c r="DO754" s="49"/>
      <c r="DP754" s="56"/>
      <c r="DQ754" s="56"/>
      <c r="DR754" s="49"/>
      <c r="DS754" s="49"/>
      <c r="DT754" s="49"/>
      <c r="DU754" s="49"/>
      <c r="DV754" s="49"/>
      <c r="DW754" s="49"/>
      <c r="DX754" s="49"/>
      <c r="DY754" s="49"/>
      <c r="DZ754" s="49"/>
      <c r="EA754" s="49"/>
    </row>
    <row r="755" spans="19:131">
      <c r="S755" s="82"/>
      <c r="T755" s="83"/>
      <c r="U755" s="84"/>
      <c r="V755" s="83"/>
      <c r="W755" s="84"/>
      <c r="X755" s="83"/>
      <c r="Y755" s="84"/>
      <c r="Z755" s="85"/>
      <c r="AA755" s="85"/>
      <c r="AB755" s="85"/>
      <c r="AC755" s="8"/>
      <c r="AD755" s="18"/>
      <c r="AE755" s="18"/>
      <c r="AF755" s="18"/>
      <c r="AG755" s="18"/>
      <c r="AH755" s="18"/>
      <c r="AI755" s="18"/>
      <c r="AJ755" s="18"/>
      <c r="AK755" s="18"/>
      <c r="AL755" s="18"/>
      <c r="AM755" s="34"/>
      <c r="AN755" s="34"/>
      <c r="AO755" s="34"/>
      <c r="AP755" s="19"/>
      <c r="AQ755" s="19"/>
      <c r="AR755" s="19"/>
      <c r="AS755" s="48"/>
      <c r="BN755" s="49"/>
      <c r="BO755" s="49"/>
      <c r="BP755" s="49"/>
      <c r="BQ755" s="50"/>
      <c r="BR755" s="50"/>
      <c r="BS755" s="50"/>
      <c r="BT755" s="49"/>
      <c r="BU755" s="50"/>
      <c r="BV755" s="50"/>
      <c r="BW755" s="50"/>
      <c r="BX755" s="51"/>
      <c r="BY755" s="50"/>
      <c r="BZ755" s="50"/>
      <c r="CA755" s="50"/>
      <c r="CB755" s="50"/>
      <c r="CC755" s="50"/>
      <c r="CD755" s="50"/>
      <c r="CE755" s="50"/>
      <c r="CF755" s="50"/>
      <c r="CG755" s="50"/>
      <c r="CH755" s="51"/>
      <c r="CI755" s="51"/>
      <c r="CJ755" s="51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56"/>
      <c r="DD755" s="49"/>
      <c r="DE755" s="49"/>
      <c r="DF755" s="57"/>
      <c r="DG755" s="49"/>
      <c r="DH755" s="54"/>
      <c r="DI755" s="49"/>
      <c r="DJ755" s="58"/>
      <c r="DK755" s="49"/>
      <c r="DL755" s="56"/>
      <c r="DM755" s="49"/>
      <c r="DN755" s="49"/>
      <c r="DO755" s="49"/>
      <c r="DP755" s="56"/>
      <c r="DQ755" s="56"/>
      <c r="DR755" s="49"/>
      <c r="DS755" s="49"/>
      <c r="DT755" s="49"/>
      <c r="DU755" s="49"/>
      <c r="DV755" s="49"/>
      <c r="DW755" s="49"/>
      <c r="DX755" s="49"/>
      <c r="DY755" s="49"/>
      <c r="DZ755" s="49"/>
      <c r="EA755" s="49"/>
    </row>
    <row r="756" spans="19:131">
      <c r="S756" s="82"/>
      <c r="T756" s="83"/>
      <c r="U756" s="84"/>
      <c r="V756" s="83"/>
      <c r="W756" s="84"/>
      <c r="X756" s="83"/>
      <c r="Y756" s="84"/>
      <c r="Z756" s="85"/>
      <c r="AA756" s="85"/>
      <c r="AB756" s="85"/>
      <c r="AC756" s="8"/>
      <c r="AD756" s="18"/>
      <c r="AE756" s="18"/>
      <c r="AF756" s="18"/>
      <c r="AG756" s="18"/>
      <c r="AH756" s="18"/>
      <c r="AI756" s="18"/>
      <c r="AJ756" s="18"/>
      <c r="AK756" s="18"/>
      <c r="AL756" s="18"/>
      <c r="AM756" s="34"/>
      <c r="AN756" s="34"/>
      <c r="AO756" s="34"/>
      <c r="AP756" s="19"/>
      <c r="AQ756" s="19"/>
      <c r="AR756" s="19"/>
      <c r="AS756" s="48"/>
      <c r="BN756" s="49"/>
      <c r="BO756" s="49"/>
      <c r="BP756" s="49"/>
      <c r="BQ756" s="50"/>
      <c r="BR756" s="50"/>
      <c r="BS756" s="50"/>
      <c r="BT756" s="49"/>
      <c r="BU756" s="50"/>
      <c r="BV756" s="50"/>
      <c r="BW756" s="50"/>
      <c r="BX756" s="51"/>
      <c r="BY756" s="50"/>
      <c r="BZ756" s="50"/>
      <c r="CA756" s="50"/>
      <c r="CB756" s="50"/>
      <c r="CC756" s="50"/>
      <c r="CD756" s="50"/>
      <c r="CE756" s="50"/>
      <c r="CF756" s="50"/>
      <c r="CG756" s="50"/>
      <c r="CH756" s="51"/>
      <c r="CI756" s="51"/>
      <c r="CJ756" s="51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56"/>
      <c r="DD756" s="49"/>
      <c r="DE756" s="49"/>
      <c r="DF756" s="57"/>
      <c r="DG756" s="49"/>
      <c r="DH756" s="54"/>
      <c r="DI756" s="49"/>
      <c r="DJ756" s="58"/>
      <c r="DK756" s="49"/>
      <c r="DL756" s="56"/>
      <c r="DM756" s="49"/>
      <c r="DN756" s="49"/>
      <c r="DO756" s="49"/>
      <c r="DP756" s="56"/>
      <c r="DQ756" s="56"/>
      <c r="DR756" s="49"/>
      <c r="DS756" s="49"/>
      <c r="DT756" s="49"/>
      <c r="DU756" s="49"/>
      <c r="DV756" s="49"/>
      <c r="DW756" s="49"/>
      <c r="DX756" s="49"/>
      <c r="DY756" s="49"/>
      <c r="DZ756" s="49"/>
      <c r="EA756" s="49"/>
    </row>
    <row r="757" spans="19:131">
      <c r="S757" s="82"/>
      <c r="T757" s="83"/>
      <c r="U757" s="84"/>
      <c r="V757" s="83"/>
      <c r="W757" s="84"/>
      <c r="X757" s="83"/>
      <c r="Y757" s="84"/>
      <c r="Z757" s="85"/>
      <c r="AA757" s="85"/>
      <c r="AB757" s="85"/>
      <c r="AC757" s="8"/>
      <c r="AD757" s="18"/>
      <c r="AE757" s="18"/>
      <c r="AF757" s="18"/>
      <c r="AG757" s="18"/>
      <c r="AH757" s="18"/>
      <c r="AI757" s="18"/>
      <c r="AJ757" s="18"/>
      <c r="AK757" s="18"/>
      <c r="AL757" s="18"/>
      <c r="AM757" s="34"/>
      <c r="AN757" s="34"/>
      <c r="AO757" s="34"/>
      <c r="AP757" s="19"/>
      <c r="AQ757" s="19"/>
      <c r="AR757" s="19"/>
      <c r="AS757" s="48"/>
      <c r="BN757" s="49"/>
      <c r="BO757" s="49"/>
      <c r="BP757" s="49"/>
      <c r="BQ757" s="50"/>
      <c r="BR757" s="50"/>
      <c r="BS757" s="50"/>
      <c r="BT757" s="49"/>
      <c r="BU757" s="50"/>
      <c r="BV757" s="50"/>
      <c r="BW757" s="50"/>
      <c r="BX757" s="51"/>
      <c r="BY757" s="50"/>
      <c r="BZ757" s="50"/>
      <c r="CA757" s="50"/>
      <c r="CB757" s="50"/>
      <c r="CC757" s="50"/>
      <c r="CD757" s="50"/>
      <c r="CE757" s="50"/>
      <c r="CF757" s="50"/>
      <c r="CG757" s="50"/>
      <c r="CH757" s="51"/>
      <c r="CI757" s="51"/>
      <c r="CJ757" s="51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56"/>
      <c r="DD757" s="49"/>
      <c r="DE757" s="49"/>
      <c r="DF757" s="57"/>
      <c r="DG757" s="49"/>
      <c r="DH757" s="54"/>
      <c r="DI757" s="49"/>
      <c r="DJ757" s="58"/>
      <c r="DK757" s="49"/>
      <c r="DL757" s="56"/>
      <c r="DM757" s="49"/>
      <c r="DN757" s="49"/>
      <c r="DO757" s="49"/>
      <c r="DP757" s="56"/>
      <c r="DQ757" s="56"/>
      <c r="DR757" s="49"/>
      <c r="DS757" s="49"/>
      <c r="DT757" s="49"/>
      <c r="DU757" s="49"/>
      <c r="DV757" s="49"/>
      <c r="DW757" s="49"/>
      <c r="DX757" s="49"/>
      <c r="DY757" s="49"/>
      <c r="DZ757" s="49"/>
      <c r="EA757" s="49"/>
    </row>
    <row r="758" spans="19:131">
      <c r="S758" s="82"/>
      <c r="T758" s="83"/>
      <c r="U758" s="84"/>
      <c r="V758" s="83"/>
      <c r="W758" s="84"/>
      <c r="X758" s="83"/>
      <c r="Y758" s="84"/>
      <c r="Z758" s="85"/>
      <c r="AA758" s="85"/>
      <c r="AB758" s="85"/>
      <c r="AC758" s="8"/>
      <c r="AD758" s="18"/>
      <c r="AE758" s="18"/>
      <c r="AF758" s="18"/>
      <c r="AG758" s="18"/>
      <c r="AH758" s="18"/>
      <c r="AI758" s="18"/>
      <c r="AJ758" s="18"/>
      <c r="AK758" s="18"/>
      <c r="AL758" s="18"/>
      <c r="AM758" s="34"/>
      <c r="AN758" s="34"/>
      <c r="AO758" s="34"/>
      <c r="AP758" s="19"/>
      <c r="AQ758" s="19"/>
      <c r="AR758" s="19"/>
      <c r="AS758" s="48"/>
      <c r="BN758" s="49"/>
      <c r="BO758" s="49"/>
      <c r="BP758" s="49"/>
      <c r="BQ758" s="50"/>
      <c r="BR758" s="50"/>
      <c r="BS758" s="50"/>
      <c r="BT758" s="49"/>
      <c r="BU758" s="50"/>
      <c r="BV758" s="50"/>
      <c r="BW758" s="50"/>
      <c r="BX758" s="51"/>
      <c r="BY758" s="50"/>
      <c r="BZ758" s="50"/>
      <c r="CA758" s="50"/>
      <c r="CB758" s="50"/>
      <c r="CC758" s="50"/>
      <c r="CD758" s="50"/>
      <c r="CE758" s="50"/>
      <c r="CF758" s="50"/>
      <c r="CG758" s="50"/>
      <c r="CH758" s="51"/>
      <c r="CI758" s="51"/>
      <c r="CJ758" s="51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56"/>
      <c r="DD758" s="49"/>
      <c r="DE758" s="49"/>
      <c r="DF758" s="57"/>
      <c r="DG758" s="49"/>
      <c r="DH758" s="54"/>
      <c r="DI758" s="49"/>
      <c r="DJ758" s="58"/>
      <c r="DK758" s="49"/>
      <c r="DL758" s="56"/>
      <c r="DM758" s="49"/>
      <c r="DN758" s="49"/>
      <c r="DO758" s="49"/>
      <c r="DP758" s="56"/>
      <c r="DQ758" s="56"/>
      <c r="DR758" s="49"/>
      <c r="DS758" s="49"/>
      <c r="DT758" s="49"/>
      <c r="DU758" s="49"/>
      <c r="DV758" s="49"/>
      <c r="DW758" s="49"/>
      <c r="DX758" s="49"/>
      <c r="DY758" s="49"/>
      <c r="DZ758" s="49"/>
      <c r="EA758" s="49"/>
    </row>
    <row r="759" spans="19:131">
      <c r="S759" s="82"/>
      <c r="T759" s="83"/>
      <c r="U759" s="84"/>
      <c r="V759" s="83"/>
      <c r="W759" s="84"/>
      <c r="X759" s="83"/>
      <c r="Y759" s="84"/>
      <c r="Z759" s="85"/>
      <c r="AA759" s="85"/>
      <c r="AB759" s="85"/>
      <c r="AC759" s="8"/>
      <c r="AD759" s="18"/>
      <c r="AE759" s="18"/>
      <c r="AF759" s="18"/>
      <c r="AG759" s="18"/>
      <c r="AH759" s="18"/>
      <c r="AI759" s="18"/>
      <c r="AJ759" s="18"/>
      <c r="AK759" s="18"/>
      <c r="AL759" s="18"/>
      <c r="AM759" s="34"/>
      <c r="AN759" s="34"/>
      <c r="AO759" s="34"/>
      <c r="AP759" s="19"/>
      <c r="AQ759" s="19"/>
      <c r="AR759" s="19"/>
      <c r="AS759" s="48"/>
      <c r="BN759" s="49"/>
      <c r="BO759" s="49"/>
      <c r="BP759" s="49"/>
      <c r="BQ759" s="50"/>
      <c r="BR759" s="50"/>
      <c r="BS759" s="50"/>
      <c r="BT759" s="49"/>
      <c r="BU759" s="50"/>
      <c r="BV759" s="50"/>
      <c r="BW759" s="50"/>
      <c r="BX759" s="51"/>
      <c r="BY759" s="50"/>
      <c r="BZ759" s="50"/>
      <c r="CA759" s="50"/>
      <c r="CB759" s="50"/>
      <c r="CC759" s="50"/>
      <c r="CD759" s="50"/>
      <c r="CE759" s="50"/>
      <c r="CF759" s="50"/>
      <c r="CG759" s="50"/>
      <c r="CH759" s="51"/>
      <c r="CI759" s="51"/>
      <c r="CJ759" s="51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56"/>
      <c r="DD759" s="49"/>
      <c r="DE759" s="49"/>
      <c r="DF759" s="57"/>
      <c r="DG759" s="49"/>
      <c r="DH759" s="54"/>
      <c r="DI759" s="49"/>
      <c r="DJ759" s="58"/>
      <c r="DK759" s="49"/>
      <c r="DL759" s="56"/>
      <c r="DM759" s="49"/>
      <c r="DN759" s="49"/>
      <c r="DO759" s="49"/>
      <c r="DP759" s="56"/>
      <c r="DQ759" s="56"/>
      <c r="DR759" s="49"/>
      <c r="DS759" s="49"/>
      <c r="DT759" s="49"/>
      <c r="DU759" s="49"/>
      <c r="DV759" s="49"/>
      <c r="DW759" s="49"/>
      <c r="DX759" s="49"/>
      <c r="DY759" s="49"/>
      <c r="DZ759" s="49"/>
      <c r="EA759" s="49"/>
    </row>
    <row r="760" spans="19:131">
      <c r="S760" s="82"/>
      <c r="T760" s="83"/>
      <c r="U760" s="84"/>
      <c r="V760" s="83"/>
      <c r="W760" s="84"/>
      <c r="X760" s="83"/>
      <c r="Y760" s="84"/>
      <c r="Z760" s="85"/>
      <c r="AA760" s="85"/>
      <c r="AB760" s="85"/>
      <c r="AC760" s="8"/>
      <c r="AD760" s="18"/>
      <c r="AE760" s="18"/>
      <c r="AF760" s="18"/>
      <c r="AG760" s="18"/>
      <c r="AH760" s="18"/>
      <c r="AI760" s="18"/>
      <c r="AJ760" s="18"/>
      <c r="AK760" s="18"/>
      <c r="AL760" s="18"/>
      <c r="AM760" s="34"/>
      <c r="AN760" s="34"/>
      <c r="AO760" s="34"/>
      <c r="AP760" s="19"/>
      <c r="AQ760" s="19"/>
      <c r="AR760" s="19"/>
      <c r="AS760" s="48"/>
      <c r="BN760" s="49"/>
      <c r="BO760" s="49"/>
      <c r="BP760" s="49"/>
      <c r="BQ760" s="50"/>
      <c r="BR760" s="50"/>
      <c r="BS760" s="50"/>
      <c r="BT760" s="49"/>
      <c r="BU760" s="50"/>
      <c r="BV760" s="50"/>
      <c r="BW760" s="50"/>
      <c r="BX760" s="51"/>
      <c r="BY760" s="50"/>
      <c r="BZ760" s="50"/>
      <c r="CA760" s="50"/>
      <c r="CB760" s="50"/>
      <c r="CC760" s="50"/>
      <c r="CD760" s="50"/>
      <c r="CE760" s="50"/>
      <c r="CF760" s="50"/>
      <c r="CG760" s="50"/>
      <c r="CH760" s="51"/>
      <c r="CI760" s="51"/>
      <c r="CJ760" s="51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56"/>
      <c r="DD760" s="49"/>
      <c r="DE760" s="49"/>
      <c r="DF760" s="57"/>
      <c r="DG760" s="49"/>
      <c r="DH760" s="54"/>
      <c r="DI760" s="49"/>
      <c r="DJ760" s="58"/>
      <c r="DK760" s="49"/>
      <c r="DL760" s="56"/>
      <c r="DM760" s="49"/>
      <c r="DN760" s="49"/>
      <c r="DO760" s="49"/>
      <c r="DP760" s="56"/>
      <c r="DQ760" s="56"/>
      <c r="DR760" s="49"/>
      <c r="DS760" s="49"/>
      <c r="DT760" s="49"/>
      <c r="DU760" s="49"/>
      <c r="DV760" s="49"/>
      <c r="DW760" s="49"/>
      <c r="DX760" s="49"/>
      <c r="DY760" s="49"/>
      <c r="DZ760" s="49"/>
      <c r="EA760" s="49"/>
    </row>
    <row r="761" spans="19:131">
      <c r="S761" s="82"/>
      <c r="T761" s="83"/>
      <c r="U761" s="84"/>
      <c r="V761" s="83"/>
      <c r="W761" s="84"/>
      <c r="X761" s="83"/>
      <c r="Y761" s="84"/>
      <c r="Z761" s="85"/>
      <c r="AA761" s="85"/>
      <c r="AB761" s="85"/>
      <c r="AC761" s="8"/>
      <c r="AD761" s="18"/>
      <c r="AE761" s="18"/>
      <c r="AF761" s="18"/>
      <c r="AG761" s="18"/>
      <c r="AH761" s="18"/>
      <c r="AI761" s="18"/>
      <c r="AJ761" s="18"/>
      <c r="AK761" s="18"/>
      <c r="AL761" s="18"/>
      <c r="AM761" s="34"/>
      <c r="AN761" s="34"/>
      <c r="AO761" s="34"/>
      <c r="AP761" s="19"/>
      <c r="AQ761" s="19"/>
      <c r="AR761" s="19"/>
      <c r="AS761" s="48"/>
      <c r="BN761" s="49"/>
      <c r="BO761" s="49"/>
      <c r="BP761" s="49"/>
      <c r="BQ761" s="50"/>
      <c r="BR761" s="50"/>
      <c r="BS761" s="50"/>
      <c r="BT761" s="49"/>
      <c r="BU761" s="50"/>
      <c r="BV761" s="50"/>
      <c r="BW761" s="50"/>
      <c r="BX761" s="51"/>
      <c r="BY761" s="50"/>
      <c r="BZ761" s="50"/>
      <c r="CA761" s="50"/>
      <c r="CB761" s="50"/>
      <c r="CC761" s="50"/>
      <c r="CD761" s="50"/>
      <c r="CE761" s="50"/>
      <c r="CF761" s="50"/>
      <c r="CG761" s="50"/>
      <c r="CH761" s="51"/>
      <c r="CI761" s="51"/>
      <c r="CJ761" s="51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56"/>
      <c r="DD761" s="49"/>
      <c r="DE761" s="49"/>
      <c r="DF761" s="57"/>
      <c r="DG761" s="49"/>
      <c r="DH761" s="54"/>
      <c r="DI761" s="49"/>
      <c r="DJ761" s="58"/>
      <c r="DK761" s="49"/>
      <c r="DL761" s="56"/>
      <c r="DM761" s="49"/>
      <c r="DN761" s="49"/>
      <c r="DO761" s="49"/>
      <c r="DP761" s="56"/>
      <c r="DQ761" s="56"/>
      <c r="DR761" s="49"/>
      <c r="DS761" s="49"/>
      <c r="DT761" s="49"/>
      <c r="DU761" s="49"/>
      <c r="DV761" s="49"/>
      <c r="DW761" s="49"/>
      <c r="DX761" s="49"/>
      <c r="DY761" s="49"/>
      <c r="DZ761" s="49"/>
      <c r="EA761" s="49"/>
    </row>
    <row r="762" spans="19:131">
      <c r="S762" s="82"/>
      <c r="T762" s="83"/>
      <c r="U762" s="84"/>
      <c r="V762" s="83"/>
      <c r="W762" s="84"/>
      <c r="X762" s="83"/>
      <c r="Y762" s="84"/>
      <c r="Z762" s="85"/>
      <c r="AA762" s="85"/>
      <c r="AB762" s="85"/>
      <c r="AC762" s="8"/>
      <c r="AD762" s="18"/>
      <c r="AE762" s="18"/>
      <c r="AF762" s="18"/>
      <c r="AG762" s="18"/>
      <c r="AH762" s="18"/>
      <c r="AI762" s="18"/>
      <c r="AJ762" s="18"/>
      <c r="AK762" s="18"/>
      <c r="AL762" s="18"/>
      <c r="AM762" s="34"/>
      <c r="AN762" s="34"/>
      <c r="AO762" s="34"/>
      <c r="AP762" s="19"/>
      <c r="AQ762" s="19"/>
      <c r="AR762" s="19"/>
      <c r="AS762" s="48"/>
      <c r="BN762" s="49"/>
      <c r="BO762" s="49"/>
      <c r="BP762" s="49"/>
      <c r="BQ762" s="50"/>
      <c r="BR762" s="50"/>
      <c r="BS762" s="50"/>
      <c r="BT762" s="49"/>
      <c r="BU762" s="50"/>
      <c r="BV762" s="50"/>
      <c r="BW762" s="50"/>
      <c r="BX762" s="51"/>
      <c r="BY762" s="50"/>
      <c r="BZ762" s="50"/>
      <c r="CA762" s="50"/>
      <c r="CB762" s="50"/>
      <c r="CC762" s="50"/>
      <c r="CD762" s="50"/>
      <c r="CE762" s="50"/>
      <c r="CF762" s="50"/>
      <c r="CG762" s="50"/>
      <c r="CH762" s="51"/>
      <c r="CI762" s="51"/>
      <c r="CJ762" s="51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56"/>
      <c r="DD762" s="49"/>
      <c r="DE762" s="49"/>
      <c r="DF762" s="57"/>
      <c r="DG762" s="49"/>
      <c r="DH762" s="54"/>
      <c r="DI762" s="49"/>
      <c r="DJ762" s="58"/>
      <c r="DK762" s="49"/>
      <c r="DL762" s="56"/>
      <c r="DM762" s="49"/>
      <c r="DN762" s="49"/>
      <c r="DO762" s="49"/>
      <c r="DP762" s="56"/>
      <c r="DQ762" s="56"/>
      <c r="DR762" s="49"/>
      <c r="DS762" s="49"/>
      <c r="DT762" s="49"/>
      <c r="DU762" s="49"/>
      <c r="DV762" s="49"/>
      <c r="DW762" s="49"/>
      <c r="DX762" s="49"/>
      <c r="DY762" s="49"/>
      <c r="DZ762" s="49"/>
      <c r="EA762" s="49"/>
    </row>
    <row r="763" spans="19:131">
      <c r="S763" s="82"/>
      <c r="T763" s="83"/>
      <c r="U763" s="84"/>
      <c r="V763" s="83"/>
      <c r="W763" s="84"/>
      <c r="X763" s="83"/>
      <c r="Y763" s="84"/>
      <c r="Z763" s="85"/>
      <c r="AA763" s="85"/>
      <c r="AB763" s="85"/>
      <c r="AC763" s="8"/>
      <c r="AD763" s="18"/>
      <c r="AE763" s="18"/>
      <c r="AF763" s="18"/>
      <c r="AG763" s="18"/>
      <c r="AH763" s="18"/>
      <c r="AI763" s="18"/>
      <c r="AJ763" s="18"/>
      <c r="AK763" s="18"/>
      <c r="AL763" s="18"/>
      <c r="AM763" s="34"/>
      <c r="AN763" s="34"/>
      <c r="AO763" s="34"/>
      <c r="AP763" s="19"/>
      <c r="AQ763" s="19"/>
      <c r="AR763" s="19"/>
      <c r="AS763" s="48"/>
      <c r="BN763" s="49"/>
      <c r="BO763" s="49"/>
      <c r="BP763" s="49"/>
      <c r="BQ763" s="50"/>
      <c r="BR763" s="50"/>
      <c r="BS763" s="50"/>
      <c r="BT763" s="49"/>
      <c r="BU763" s="50"/>
      <c r="BV763" s="50"/>
      <c r="BW763" s="50"/>
      <c r="BX763" s="51"/>
      <c r="BY763" s="50"/>
      <c r="BZ763" s="50"/>
      <c r="CA763" s="50"/>
      <c r="CB763" s="50"/>
      <c r="CC763" s="50"/>
      <c r="CD763" s="50"/>
      <c r="CE763" s="50"/>
      <c r="CF763" s="50"/>
      <c r="CG763" s="50"/>
      <c r="CH763" s="51"/>
      <c r="CI763" s="51"/>
      <c r="CJ763" s="51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56"/>
      <c r="DD763" s="49"/>
      <c r="DE763" s="49"/>
      <c r="DF763" s="57"/>
      <c r="DG763" s="49"/>
      <c r="DH763" s="54"/>
      <c r="DI763" s="49"/>
      <c r="DJ763" s="58"/>
      <c r="DK763" s="49"/>
      <c r="DL763" s="56"/>
      <c r="DM763" s="49"/>
      <c r="DN763" s="49"/>
      <c r="DO763" s="49"/>
      <c r="DP763" s="56"/>
      <c r="DQ763" s="56"/>
      <c r="DR763" s="49"/>
      <c r="DS763" s="49"/>
      <c r="DT763" s="49"/>
      <c r="DU763" s="49"/>
      <c r="DV763" s="49"/>
      <c r="DW763" s="49"/>
      <c r="DX763" s="49"/>
      <c r="DY763" s="49"/>
      <c r="DZ763" s="49"/>
      <c r="EA763" s="49"/>
    </row>
    <row r="764" spans="19:131">
      <c r="S764" s="82"/>
      <c r="T764" s="83"/>
      <c r="U764" s="84"/>
      <c r="V764" s="83"/>
      <c r="W764" s="84"/>
      <c r="X764" s="83"/>
      <c r="Y764" s="84"/>
      <c r="Z764" s="85"/>
      <c r="AA764" s="85"/>
      <c r="AB764" s="85"/>
      <c r="AC764" s="8"/>
      <c r="AD764" s="18"/>
      <c r="AE764" s="18"/>
      <c r="AF764" s="18"/>
      <c r="AG764" s="18"/>
      <c r="AH764" s="18"/>
      <c r="AI764" s="18"/>
      <c r="AJ764" s="18"/>
      <c r="AK764" s="18"/>
      <c r="AL764" s="18"/>
      <c r="AM764" s="34"/>
      <c r="AN764" s="34"/>
      <c r="AO764" s="34"/>
      <c r="AP764" s="19"/>
      <c r="AQ764" s="19"/>
      <c r="AR764" s="19"/>
      <c r="AS764" s="48"/>
      <c r="BN764" s="49"/>
      <c r="BO764" s="49"/>
      <c r="BP764" s="49"/>
      <c r="BQ764" s="50"/>
      <c r="BR764" s="50"/>
      <c r="BS764" s="50"/>
      <c r="BT764" s="49"/>
      <c r="BU764" s="50"/>
      <c r="BV764" s="50"/>
      <c r="BW764" s="50"/>
      <c r="BX764" s="51"/>
      <c r="BY764" s="50"/>
      <c r="BZ764" s="50"/>
      <c r="CA764" s="50"/>
      <c r="CB764" s="50"/>
      <c r="CC764" s="50"/>
      <c r="CD764" s="50"/>
      <c r="CE764" s="50"/>
      <c r="CF764" s="50"/>
      <c r="CG764" s="50"/>
      <c r="CH764" s="51"/>
      <c r="CI764" s="51"/>
      <c r="CJ764" s="51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56"/>
      <c r="DD764" s="49"/>
      <c r="DE764" s="49"/>
      <c r="DF764" s="57"/>
      <c r="DG764" s="49"/>
      <c r="DH764" s="54"/>
      <c r="DI764" s="49"/>
      <c r="DJ764" s="58"/>
      <c r="DK764" s="49"/>
      <c r="DL764" s="56"/>
      <c r="DM764" s="49"/>
      <c r="DN764" s="49"/>
      <c r="DO764" s="49"/>
      <c r="DP764" s="56"/>
      <c r="DQ764" s="56"/>
      <c r="DR764" s="49"/>
      <c r="DS764" s="49"/>
      <c r="DT764" s="49"/>
      <c r="DU764" s="49"/>
      <c r="DV764" s="49"/>
      <c r="DW764" s="49"/>
      <c r="DX764" s="49"/>
      <c r="DY764" s="49"/>
      <c r="DZ764" s="49"/>
      <c r="EA764" s="49"/>
    </row>
    <row r="765" spans="19:131">
      <c r="S765" s="82"/>
      <c r="T765" s="83"/>
      <c r="U765" s="84"/>
      <c r="V765" s="83"/>
      <c r="W765" s="84"/>
      <c r="X765" s="83"/>
      <c r="Y765" s="84"/>
      <c r="Z765" s="85"/>
      <c r="AA765" s="85"/>
      <c r="AB765" s="85"/>
      <c r="AC765" s="8"/>
      <c r="AD765" s="18"/>
      <c r="AE765" s="18"/>
      <c r="AF765" s="18"/>
      <c r="AG765" s="18"/>
      <c r="AH765" s="18"/>
      <c r="AI765" s="18"/>
      <c r="AJ765" s="18"/>
      <c r="AK765" s="18"/>
      <c r="AL765" s="18"/>
      <c r="AM765" s="34"/>
      <c r="AN765" s="34"/>
      <c r="AO765" s="34"/>
      <c r="AP765" s="19"/>
      <c r="AQ765" s="19"/>
      <c r="AR765" s="19"/>
      <c r="AS765" s="48"/>
      <c r="BN765" s="49"/>
      <c r="BO765" s="49"/>
      <c r="BP765" s="49"/>
      <c r="BQ765" s="50"/>
      <c r="BR765" s="50"/>
      <c r="BS765" s="50"/>
      <c r="BT765" s="49"/>
      <c r="BU765" s="50"/>
      <c r="BV765" s="50"/>
      <c r="BW765" s="50"/>
      <c r="BX765" s="51"/>
      <c r="BY765" s="50"/>
      <c r="BZ765" s="50"/>
      <c r="CA765" s="50"/>
      <c r="CB765" s="50"/>
      <c r="CC765" s="50"/>
      <c r="CD765" s="50"/>
      <c r="CE765" s="50"/>
      <c r="CF765" s="50"/>
      <c r="CG765" s="50"/>
      <c r="CH765" s="51"/>
      <c r="CI765" s="51"/>
      <c r="CJ765" s="51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56"/>
      <c r="DD765" s="49"/>
      <c r="DE765" s="49"/>
      <c r="DF765" s="57"/>
      <c r="DG765" s="49"/>
      <c r="DH765" s="54"/>
      <c r="DI765" s="49"/>
      <c r="DJ765" s="58"/>
      <c r="DK765" s="49"/>
      <c r="DL765" s="56"/>
      <c r="DM765" s="49"/>
      <c r="DN765" s="49"/>
      <c r="DO765" s="49"/>
      <c r="DP765" s="56"/>
      <c r="DQ765" s="56"/>
      <c r="DR765" s="49"/>
      <c r="DS765" s="49"/>
      <c r="DT765" s="49"/>
      <c r="DU765" s="49"/>
      <c r="DV765" s="49"/>
      <c r="DW765" s="49"/>
      <c r="DX765" s="49"/>
      <c r="DY765" s="49"/>
      <c r="DZ765" s="49"/>
      <c r="EA765" s="49"/>
    </row>
    <row r="766" spans="19:131">
      <c r="S766" s="82"/>
      <c r="T766" s="83"/>
      <c r="U766" s="84"/>
      <c r="V766" s="83"/>
      <c r="W766" s="84"/>
      <c r="X766" s="83"/>
      <c r="Y766" s="84"/>
      <c r="Z766" s="85"/>
      <c r="AA766" s="85"/>
      <c r="AB766" s="85"/>
      <c r="AC766" s="8"/>
      <c r="AD766" s="18"/>
      <c r="AE766" s="18"/>
      <c r="AF766" s="18"/>
      <c r="AG766" s="18"/>
      <c r="AH766" s="18"/>
      <c r="AI766" s="18"/>
      <c r="AJ766" s="18"/>
      <c r="AK766" s="18"/>
      <c r="AL766" s="18"/>
      <c r="AM766" s="34"/>
      <c r="AN766" s="34"/>
      <c r="AO766" s="34"/>
      <c r="AP766" s="19"/>
      <c r="AQ766" s="19"/>
      <c r="AR766" s="19"/>
      <c r="AS766" s="48"/>
      <c r="BN766" s="49"/>
      <c r="BO766" s="49"/>
      <c r="BP766" s="49"/>
      <c r="BQ766" s="50"/>
      <c r="BR766" s="50"/>
      <c r="BS766" s="50"/>
      <c r="BT766" s="49"/>
      <c r="BU766" s="50"/>
      <c r="BV766" s="50"/>
      <c r="BW766" s="50"/>
      <c r="BX766" s="51"/>
      <c r="BY766" s="50"/>
      <c r="BZ766" s="50"/>
      <c r="CA766" s="50"/>
      <c r="CB766" s="50"/>
      <c r="CC766" s="50"/>
      <c r="CD766" s="50"/>
      <c r="CE766" s="50"/>
      <c r="CF766" s="50"/>
      <c r="CG766" s="50"/>
      <c r="CH766" s="51"/>
      <c r="CI766" s="51"/>
      <c r="CJ766" s="51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56"/>
      <c r="DD766" s="49"/>
      <c r="DE766" s="49"/>
      <c r="DF766" s="57"/>
      <c r="DG766" s="49"/>
      <c r="DH766" s="54"/>
      <c r="DI766" s="49"/>
      <c r="DJ766" s="58"/>
      <c r="DK766" s="49"/>
      <c r="DL766" s="56"/>
      <c r="DM766" s="49"/>
      <c r="DN766" s="49"/>
      <c r="DO766" s="49"/>
      <c r="DP766" s="56"/>
      <c r="DQ766" s="56"/>
      <c r="DR766" s="49"/>
      <c r="DS766" s="49"/>
      <c r="DT766" s="49"/>
      <c r="DU766" s="49"/>
      <c r="DV766" s="49"/>
      <c r="DW766" s="49"/>
      <c r="DX766" s="49"/>
      <c r="DY766" s="49"/>
      <c r="DZ766" s="49"/>
      <c r="EA766" s="49"/>
    </row>
    <row r="767" spans="19:131">
      <c r="S767" s="82"/>
      <c r="T767" s="83"/>
      <c r="U767" s="84"/>
      <c r="V767" s="83"/>
      <c r="W767" s="84"/>
      <c r="X767" s="83"/>
      <c r="Y767" s="84"/>
      <c r="Z767" s="85"/>
      <c r="AA767" s="85"/>
      <c r="AB767" s="85"/>
      <c r="AC767" s="8"/>
      <c r="AD767" s="18"/>
      <c r="AE767" s="18"/>
      <c r="AF767" s="18"/>
      <c r="AG767" s="18"/>
      <c r="AH767" s="18"/>
      <c r="AI767" s="18"/>
      <c r="AJ767" s="18"/>
      <c r="AK767" s="18"/>
      <c r="AL767" s="18"/>
      <c r="AM767" s="34"/>
      <c r="AN767" s="34"/>
      <c r="AO767" s="34"/>
      <c r="AP767" s="19"/>
      <c r="AQ767" s="19"/>
      <c r="AR767" s="19"/>
      <c r="AS767" s="48"/>
      <c r="BN767" s="49"/>
      <c r="BO767" s="49"/>
      <c r="BP767" s="49"/>
      <c r="BQ767" s="50"/>
      <c r="BR767" s="50"/>
      <c r="BS767" s="50"/>
      <c r="BT767" s="49"/>
      <c r="BU767" s="50"/>
      <c r="BV767" s="50"/>
      <c r="BW767" s="50"/>
      <c r="BX767" s="51"/>
      <c r="BY767" s="50"/>
      <c r="BZ767" s="50"/>
      <c r="CA767" s="50"/>
      <c r="CB767" s="50"/>
      <c r="CC767" s="50"/>
      <c r="CD767" s="50"/>
      <c r="CE767" s="50"/>
      <c r="CF767" s="50"/>
      <c r="CG767" s="50"/>
      <c r="CH767" s="51"/>
      <c r="CI767" s="51"/>
      <c r="CJ767" s="51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56"/>
      <c r="DD767" s="49"/>
      <c r="DE767" s="49"/>
      <c r="DF767" s="57"/>
      <c r="DG767" s="49"/>
      <c r="DH767" s="54"/>
      <c r="DI767" s="49"/>
      <c r="DJ767" s="58"/>
      <c r="DK767" s="49"/>
      <c r="DL767" s="56"/>
      <c r="DM767" s="49"/>
      <c r="DN767" s="49"/>
      <c r="DO767" s="49"/>
      <c r="DP767" s="56"/>
      <c r="DQ767" s="56"/>
      <c r="DR767" s="49"/>
      <c r="DS767" s="49"/>
      <c r="DT767" s="49"/>
      <c r="DU767" s="49"/>
      <c r="DV767" s="49"/>
      <c r="DW767" s="49"/>
      <c r="DX767" s="49"/>
      <c r="DY767" s="49"/>
      <c r="DZ767" s="49"/>
      <c r="EA767" s="49"/>
    </row>
    <row r="768" spans="19:131">
      <c r="S768" s="82"/>
      <c r="T768" s="83"/>
      <c r="U768" s="84"/>
      <c r="V768" s="83"/>
      <c r="W768" s="84"/>
      <c r="X768" s="83"/>
      <c r="Y768" s="84"/>
      <c r="Z768" s="85"/>
      <c r="AA768" s="85"/>
      <c r="AB768" s="85"/>
      <c r="AC768" s="8"/>
      <c r="AD768" s="18"/>
      <c r="AE768" s="18"/>
      <c r="AF768" s="18"/>
      <c r="AG768" s="18"/>
      <c r="AH768" s="18"/>
      <c r="AI768" s="18"/>
      <c r="AJ768" s="18"/>
      <c r="AK768" s="18"/>
      <c r="AL768" s="18"/>
      <c r="AM768" s="34"/>
      <c r="AN768" s="34"/>
      <c r="AO768" s="34"/>
      <c r="AP768" s="19"/>
      <c r="AQ768" s="19"/>
      <c r="AR768" s="19"/>
      <c r="AS768" s="48"/>
      <c r="BN768" s="49"/>
      <c r="BO768" s="49"/>
      <c r="BP768" s="49"/>
      <c r="BQ768" s="50"/>
      <c r="BR768" s="50"/>
      <c r="BS768" s="50"/>
      <c r="BT768" s="49"/>
      <c r="BU768" s="50"/>
      <c r="BV768" s="50"/>
      <c r="BW768" s="50"/>
      <c r="BX768" s="51"/>
      <c r="BY768" s="50"/>
      <c r="BZ768" s="50"/>
      <c r="CA768" s="50"/>
      <c r="CB768" s="50"/>
      <c r="CC768" s="50"/>
      <c r="CD768" s="50"/>
      <c r="CE768" s="50"/>
      <c r="CF768" s="50"/>
      <c r="CG768" s="50"/>
      <c r="CH768" s="51"/>
      <c r="CI768" s="51"/>
      <c r="CJ768" s="51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56"/>
      <c r="DD768" s="49"/>
      <c r="DE768" s="49"/>
      <c r="DF768" s="57"/>
      <c r="DG768" s="49"/>
      <c r="DH768" s="54"/>
      <c r="DI768" s="49"/>
      <c r="DJ768" s="58"/>
      <c r="DK768" s="49"/>
      <c r="DL768" s="56"/>
      <c r="DM768" s="49"/>
      <c r="DN768" s="49"/>
      <c r="DO768" s="49"/>
      <c r="DP768" s="56"/>
      <c r="DQ768" s="56"/>
      <c r="DR768" s="49"/>
      <c r="DS768" s="49"/>
      <c r="DT768" s="49"/>
      <c r="DU768" s="49"/>
      <c r="DV768" s="49"/>
      <c r="DW768" s="49"/>
      <c r="DX768" s="49"/>
      <c r="DY768" s="49"/>
      <c r="DZ768" s="49"/>
      <c r="EA768" s="49"/>
    </row>
    <row r="769" spans="19:131">
      <c r="S769" s="82"/>
      <c r="T769" s="83"/>
      <c r="U769" s="84"/>
      <c r="V769" s="83"/>
      <c r="W769" s="84"/>
      <c r="X769" s="83"/>
      <c r="Y769" s="84"/>
      <c r="Z769" s="85"/>
      <c r="AA769" s="85"/>
      <c r="AB769" s="85"/>
      <c r="AC769" s="8"/>
      <c r="AD769" s="18"/>
      <c r="AE769" s="18"/>
      <c r="AF769" s="18"/>
      <c r="AG769" s="18"/>
      <c r="AH769" s="18"/>
      <c r="AI769" s="18"/>
      <c r="AJ769" s="18"/>
      <c r="AK769" s="18"/>
      <c r="AL769" s="18"/>
      <c r="AM769" s="34"/>
      <c r="AN769" s="34"/>
      <c r="AO769" s="34"/>
      <c r="AP769" s="19"/>
      <c r="AQ769" s="19"/>
      <c r="AR769" s="19"/>
      <c r="AS769" s="48"/>
      <c r="BN769" s="49"/>
      <c r="BO769" s="49"/>
      <c r="BP769" s="49"/>
      <c r="BQ769" s="50"/>
      <c r="BR769" s="50"/>
      <c r="BS769" s="50"/>
      <c r="BT769" s="49"/>
      <c r="BU769" s="50"/>
      <c r="BV769" s="50"/>
      <c r="BW769" s="50"/>
      <c r="BX769" s="51"/>
      <c r="BY769" s="50"/>
      <c r="BZ769" s="50"/>
      <c r="CA769" s="50"/>
      <c r="CB769" s="50"/>
      <c r="CC769" s="50"/>
      <c r="CD769" s="50"/>
      <c r="CE769" s="50"/>
      <c r="CF769" s="50"/>
      <c r="CG769" s="50"/>
      <c r="CH769" s="51"/>
      <c r="CI769" s="51"/>
      <c r="CJ769" s="51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56"/>
      <c r="DD769" s="49"/>
      <c r="DE769" s="49"/>
      <c r="DF769" s="57"/>
      <c r="DG769" s="49"/>
      <c r="DH769" s="54"/>
      <c r="DI769" s="49"/>
      <c r="DJ769" s="58"/>
      <c r="DK769" s="49"/>
      <c r="DL769" s="56"/>
      <c r="DM769" s="49"/>
      <c r="DN769" s="49"/>
      <c r="DO769" s="49"/>
      <c r="DP769" s="56"/>
      <c r="DQ769" s="56"/>
      <c r="DR769" s="49"/>
      <c r="DS769" s="49"/>
      <c r="DT769" s="49"/>
      <c r="DU769" s="49"/>
      <c r="DV769" s="49"/>
      <c r="DW769" s="49"/>
      <c r="DX769" s="49"/>
      <c r="DY769" s="49"/>
      <c r="DZ769" s="49"/>
      <c r="EA769" s="49"/>
    </row>
    <row r="770" spans="19:131">
      <c r="S770" s="82"/>
      <c r="T770" s="83"/>
      <c r="U770" s="84"/>
      <c r="V770" s="83"/>
      <c r="W770" s="84"/>
      <c r="X770" s="83"/>
      <c r="Y770" s="84"/>
      <c r="Z770" s="85"/>
      <c r="AA770" s="85"/>
      <c r="AB770" s="85"/>
      <c r="AC770" s="8"/>
      <c r="AD770" s="18"/>
      <c r="AE770" s="18"/>
      <c r="AF770" s="18"/>
      <c r="AG770" s="18"/>
      <c r="AH770" s="18"/>
      <c r="AI770" s="18"/>
      <c r="AJ770" s="18"/>
      <c r="AK770" s="18"/>
      <c r="AL770" s="18"/>
      <c r="AM770" s="34"/>
      <c r="AN770" s="34"/>
      <c r="AO770" s="34"/>
      <c r="AP770" s="19"/>
      <c r="AQ770" s="19"/>
      <c r="AR770" s="19"/>
      <c r="AS770" s="48"/>
      <c r="BN770" s="49"/>
      <c r="BO770" s="49"/>
      <c r="BP770" s="49"/>
      <c r="BQ770" s="50"/>
      <c r="BR770" s="50"/>
      <c r="BS770" s="50"/>
      <c r="BT770" s="49"/>
      <c r="BU770" s="50"/>
      <c r="BV770" s="50"/>
      <c r="BW770" s="50"/>
      <c r="BX770" s="51"/>
      <c r="BY770" s="50"/>
      <c r="BZ770" s="50"/>
      <c r="CA770" s="50"/>
      <c r="CB770" s="50"/>
      <c r="CC770" s="50"/>
      <c r="CD770" s="50"/>
      <c r="CE770" s="50"/>
      <c r="CF770" s="50"/>
      <c r="CG770" s="50"/>
      <c r="CH770" s="51"/>
      <c r="CI770" s="51"/>
      <c r="CJ770" s="51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56"/>
      <c r="DD770" s="49"/>
      <c r="DE770" s="49"/>
      <c r="DF770" s="57"/>
      <c r="DG770" s="49"/>
      <c r="DH770" s="54"/>
      <c r="DI770" s="49"/>
      <c r="DJ770" s="58"/>
      <c r="DK770" s="49"/>
      <c r="DL770" s="56"/>
      <c r="DM770" s="49"/>
      <c r="DN770" s="49"/>
      <c r="DO770" s="49"/>
      <c r="DP770" s="56"/>
      <c r="DQ770" s="56"/>
      <c r="DR770" s="49"/>
      <c r="DS770" s="49"/>
      <c r="DT770" s="49"/>
      <c r="DU770" s="49"/>
      <c r="DV770" s="49"/>
      <c r="DW770" s="49"/>
      <c r="DX770" s="49"/>
      <c r="DY770" s="49"/>
      <c r="DZ770" s="49"/>
      <c r="EA770" s="49"/>
    </row>
    <row r="771" spans="19:131">
      <c r="S771" s="82"/>
      <c r="T771" s="83"/>
      <c r="U771" s="84"/>
      <c r="V771" s="83"/>
      <c r="W771" s="84"/>
      <c r="X771" s="83"/>
      <c r="Y771" s="84"/>
      <c r="Z771" s="85"/>
      <c r="AA771" s="85"/>
      <c r="AB771" s="85"/>
      <c r="AC771" s="8"/>
      <c r="AD771" s="18"/>
      <c r="AE771" s="18"/>
      <c r="AF771" s="18"/>
      <c r="AG771" s="18"/>
      <c r="AH771" s="18"/>
      <c r="AI771" s="18"/>
      <c r="AJ771" s="18"/>
      <c r="AK771" s="18"/>
      <c r="AL771" s="18"/>
      <c r="AM771" s="34"/>
      <c r="AN771" s="34"/>
      <c r="AO771" s="34"/>
      <c r="AP771" s="19"/>
      <c r="AQ771" s="19"/>
      <c r="AR771" s="19"/>
      <c r="AS771" s="48"/>
      <c r="BN771" s="49"/>
      <c r="BO771" s="49"/>
      <c r="BP771" s="49"/>
      <c r="BQ771" s="50"/>
      <c r="BR771" s="50"/>
      <c r="BS771" s="50"/>
      <c r="BT771" s="49"/>
      <c r="BU771" s="50"/>
      <c r="BV771" s="50"/>
      <c r="BW771" s="50"/>
      <c r="BX771" s="51"/>
      <c r="BY771" s="50"/>
      <c r="BZ771" s="50"/>
      <c r="CA771" s="50"/>
      <c r="CB771" s="50"/>
      <c r="CC771" s="50"/>
      <c r="CD771" s="50"/>
      <c r="CE771" s="50"/>
      <c r="CF771" s="50"/>
      <c r="CG771" s="50"/>
      <c r="CH771" s="51"/>
      <c r="CI771" s="51"/>
      <c r="CJ771" s="51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56"/>
      <c r="DD771" s="49"/>
      <c r="DE771" s="49"/>
      <c r="DF771" s="57"/>
      <c r="DG771" s="49"/>
      <c r="DH771" s="54"/>
      <c r="DI771" s="49"/>
      <c r="DJ771" s="58"/>
      <c r="DK771" s="49"/>
      <c r="DL771" s="56"/>
      <c r="DM771" s="49"/>
      <c r="DN771" s="49"/>
      <c r="DO771" s="49"/>
      <c r="DP771" s="56"/>
      <c r="DQ771" s="56"/>
      <c r="DR771" s="49"/>
      <c r="DS771" s="49"/>
      <c r="DT771" s="49"/>
      <c r="DU771" s="49"/>
      <c r="DV771" s="49"/>
      <c r="DW771" s="49"/>
      <c r="DX771" s="49"/>
      <c r="DY771" s="49"/>
      <c r="DZ771" s="49"/>
      <c r="EA771" s="49"/>
    </row>
    <row r="772" spans="19:131">
      <c r="S772" s="82"/>
      <c r="T772" s="83"/>
      <c r="U772" s="84"/>
      <c r="V772" s="83"/>
      <c r="W772" s="84"/>
      <c r="X772" s="83"/>
      <c r="Y772" s="84"/>
      <c r="Z772" s="85"/>
      <c r="AA772" s="85"/>
      <c r="AB772" s="85"/>
      <c r="AC772" s="8"/>
      <c r="AD772" s="18"/>
      <c r="AE772" s="18"/>
      <c r="AF772" s="18"/>
      <c r="AG772" s="18"/>
      <c r="AH772" s="18"/>
      <c r="AI772" s="18"/>
      <c r="AJ772" s="18"/>
      <c r="AK772" s="18"/>
      <c r="AL772" s="18"/>
      <c r="AM772" s="34"/>
      <c r="AN772" s="34"/>
      <c r="AO772" s="34"/>
      <c r="AP772" s="19"/>
      <c r="AQ772" s="19"/>
      <c r="AR772" s="19"/>
      <c r="AS772" s="48"/>
      <c r="BN772" s="49"/>
      <c r="BO772" s="49"/>
      <c r="BP772" s="49"/>
      <c r="BQ772" s="50"/>
      <c r="BR772" s="50"/>
      <c r="BS772" s="50"/>
      <c r="BT772" s="49"/>
      <c r="BU772" s="50"/>
      <c r="BV772" s="50"/>
      <c r="BW772" s="50"/>
      <c r="BX772" s="51"/>
      <c r="BY772" s="50"/>
      <c r="BZ772" s="50"/>
      <c r="CA772" s="50"/>
      <c r="CB772" s="50"/>
      <c r="CC772" s="50"/>
      <c r="CD772" s="50"/>
      <c r="CE772" s="50"/>
      <c r="CF772" s="50"/>
      <c r="CG772" s="50"/>
      <c r="CH772" s="51"/>
      <c r="CI772" s="51"/>
      <c r="CJ772" s="51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56"/>
      <c r="DD772" s="49"/>
      <c r="DE772" s="49"/>
      <c r="DF772" s="57"/>
      <c r="DG772" s="49"/>
      <c r="DH772" s="54"/>
      <c r="DI772" s="49"/>
      <c r="DJ772" s="58"/>
      <c r="DK772" s="49"/>
      <c r="DL772" s="56"/>
      <c r="DM772" s="49"/>
      <c r="DN772" s="49"/>
      <c r="DO772" s="49"/>
      <c r="DP772" s="56"/>
      <c r="DQ772" s="56"/>
      <c r="DR772" s="49"/>
      <c r="DS772" s="49"/>
      <c r="DT772" s="49"/>
      <c r="DU772" s="49"/>
      <c r="DV772" s="49"/>
      <c r="DW772" s="49"/>
      <c r="DX772" s="49"/>
      <c r="DY772" s="49"/>
      <c r="DZ772" s="49"/>
      <c r="EA772" s="49"/>
    </row>
    <row r="773" spans="19:131">
      <c r="S773" s="82"/>
      <c r="T773" s="83"/>
      <c r="U773" s="84"/>
      <c r="V773" s="83"/>
      <c r="W773" s="84"/>
      <c r="X773" s="83"/>
      <c r="Y773" s="84"/>
      <c r="Z773" s="85"/>
      <c r="AA773" s="85"/>
      <c r="AB773" s="85"/>
      <c r="AC773" s="8"/>
      <c r="AD773" s="18"/>
      <c r="AE773" s="18"/>
      <c r="AF773" s="18"/>
      <c r="AG773" s="18"/>
      <c r="AH773" s="18"/>
      <c r="AI773" s="18"/>
      <c r="AJ773" s="18"/>
      <c r="AK773" s="18"/>
      <c r="AL773" s="18"/>
      <c r="AM773" s="34"/>
      <c r="AN773" s="34"/>
      <c r="AO773" s="34"/>
      <c r="AP773" s="19"/>
      <c r="AQ773" s="19"/>
      <c r="AR773" s="19"/>
      <c r="AS773" s="48"/>
      <c r="BN773" s="49"/>
      <c r="BO773" s="49"/>
      <c r="BP773" s="49"/>
      <c r="BQ773" s="50"/>
      <c r="BR773" s="50"/>
      <c r="BS773" s="50"/>
      <c r="BT773" s="49"/>
      <c r="BU773" s="50"/>
      <c r="BV773" s="50"/>
      <c r="BW773" s="50"/>
      <c r="BX773" s="51"/>
      <c r="BY773" s="50"/>
      <c r="BZ773" s="50"/>
      <c r="CA773" s="50"/>
      <c r="CB773" s="50"/>
      <c r="CC773" s="50"/>
      <c r="CD773" s="50"/>
      <c r="CE773" s="50"/>
      <c r="CF773" s="50"/>
      <c r="CG773" s="50"/>
      <c r="CH773" s="51"/>
      <c r="CI773" s="51"/>
      <c r="CJ773" s="51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56"/>
      <c r="DD773" s="49"/>
      <c r="DE773" s="49"/>
      <c r="DF773" s="57"/>
      <c r="DG773" s="49"/>
      <c r="DH773" s="54"/>
      <c r="DI773" s="49"/>
      <c r="DJ773" s="58"/>
      <c r="DK773" s="49"/>
      <c r="DL773" s="56"/>
      <c r="DM773" s="49"/>
      <c r="DN773" s="49"/>
      <c r="DO773" s="49"/>
      <c r="DP773" s="56"/>
      <c r="DQ773" s="56"/>
      <c r="DR773" s="49"/>
      <c r="DS773" s="49"/>
      <c r="DT773" s="49"/>
      <c r="DU773" s="49"/>
      <c r="DV773" s="49"/>
      <c r="DW773" s="49"/>
      <c r="DX773" s="49"/>
      <c r="DY773" s="49"/>
      <c r="DZ773" s="49"/>
      <c r="EA773" s="49"/>
    </row>
    <row r="774" spans="19:131">
      <c r="S774" s="82"/>
      <c r="T774" s="83"/>
      <c r="U774" s="84"/>
      <c r="V774" s="83"/>
      <c r="W774" s="84"/>
      <c r="X774" s="83"/>
      <c r="Y774" s="84"/>
      <c r="Z774" s="85"/>
      <c r="AA774" s="85"/>
      <c r="AB774" s="85"/>
      <c r="AC774" s="8"/>
      <c r="AD774" s="18"/>
      <c r="AE774" s="18"/>
      <c r="AF774" s="18"/>
      <c r="AG774" s="18"/>
      <c r="AH774" s="18"/>
      <c r="AI774" s="18"/>
      <c r="AJ774" s="18"/>
      <c r="AK774" s="18"/>
      <c r="AL774" s="18"/>
      <c r="AM774" s="34"/>
      <c r="AN774" s="34"/>
      <c r="AO774" s="34"/>
      <c r="AP774" s="19"/>
      <c r="AQ774" s="19"/>
      <c r="AR774" s="19"/>
      <c r="AS774" s="48"/>
      <c r="BN774" s="49"/>
      <c r="BO774" s="49"/>
      <c r="BP774" s="49"/>
      <c r="BQ774" s="50"/>
      <c r="BR774" s="50"/>
      <c r="BS774" s="50"/>
      <c r="BT774" s="49"/>
      <c r="BU774" s="50"/>
      <c r="BV774" s="50"/>
      <c r="BW774" s="50"/>
      <c r="BX774" s="51"/>
      <c r="BY774" s="50"/>
      <c r="BZ774" s="50"/>
      <c r="CA774" s="50"/>
      <c r="CB774" s="50"/>
      <c r="CC774" s="50"/>
      <c r="CD774" s="50"/>
      <c r="CE774" s="50"/>
      <c r="CF774" s="50"/>
      <c r="CG774" s="50"/>
      <c r="CH774" s="51"/>
      <c r="CI774" s="51"/>
      <c r="CJ774" s="51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56"/>
      <c r="DD774" s="49"/>
      <c r="DE774" s="49"/>
      <c r="DF774" s="57"/>
      <c r="DG774" s="49"/>
      <c r="DH774" s="54"/>
      <c r="DI774" s="49"/>
      <c r="DJ774" s="58"/>
      <c r="DK774" s="49"/>
      <c r="DL774" s="56"/>
      <c r="DM774" s="49"/>
      <c r="DN774" s="49"/>
      <c r="DO774" s="49"/>
      <c r="DP774" s="56"/>
      <c r="DQ774" s="56"/>
      <c r="DR774" s="49"/>
      <c r="DS774" s="49"/>
      <c r="DT774" s="49"/>
      <c r="DU774" s="49"/>
      <c r="DV774" s="49"/>
      <c r="DW774" s="49"/>
      <c r="DX774" s="49"/>
      <c r="DY774" s="49"/>
      <c r="DZ774" s="49"/>
      <c r="EA774" s="49"/>
    </row>
    <row r="775" spans="19:131">
      <c r="S775" s="82"/>
      <c r="T775" s="83"/>
      <c r="U775" s="84"/>
      <c r="V775" s="83"/>
      <c r="W775" s="84"/>
      <c r="X775" s="83"/>
      <c r="Y775" s="84"/>
      <c r="Z775" s="85"/>
      <c r="AA775" s="85"/>
      <c r="AB775" s="85"/>
      <c r="AC775" s="8"/>
      <c r="AD775" s="18"/>
      <c r="AE775" s="18"/>
      <c r="AF775" s="18"/>
      <c r="AG775" s="18"/>
      <c r="AH775" s="18"/>
      <c r="AI775" s="18"/>
      <c r="AJ775" s="18"/>
      <c r="AK775" s="18"/>
      <c r="AL775" s="18"/>
      <c r="AM775" s="34"/>
      <c r="AN775" s="34"/>
      <c r="AO775" s="34"/>
      <c r="AP775" s="19"/>
      <c r="AQ775" s="19"/>
      <c r="AR775" s="19"/>
      <c r="AS775" s="48"/>
      <c r="BN775" s="49"/>
      <c r="BO775" s="49"/>
      <c r="BP775" s="49"/>
      <c r="BQ775" s="50"/>
      <c r="BR775" s="50"/>
      <c r="BS775" s="50"/>
      <c r="BT775" s="49"/>
      <c r="BU775" s="50"/>
      <c r="BV775" s="50"/>
      <c r="BW775" s="50"/>
      <c r="BX775" s="51"/>
      <c r="BY775" s="50"/>
      <c r="BZ775" s="50"/>
      <c r="CA775" s="50"/>
      <c r="CB775" s="50"/>
      <c r="CC775" s="50"/>
      <c r="CD775" s="50"/>
      <c r="CE775" s="50"/>
      <c r="CF775" s="50"/>
      <c r="CG775" s="50"/>
      <c r="CH775" s="51"/>
      <c r="CI775" s="51"/>
      <c r="CJ775" s="51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56"/>
      <c r="DD775" s="49"/>
      <c r="DE775" s="49"/>
      <c r="DF775" s="57"/>
      <c r="DG775" s="49"/>
      <c r="DH775" s="54"/>
      <c r="DI775" s="49"/>
      <c r="DJ775" s="58"/>
      <c r="DK775" s="49"/>
      <c r="DL775" s="56"/>
      <c r="DM775" s="49"/>
      <c r="DN775" s="49"/>
      <c r="DO775" s="49"/>
      <c r="DP775" s="56"/>
      <c r="DQ775" s="56"/>
      <c r="DR775" s="49"/>
      <c r="DS775" s="49"/>
      <c r="DT775" s="49"/>
      <c r="DU775" s="49"/>
      <c r="DV775" s="49"/>
      <c r="DW775" s="49"/>
      <c r="DX775" s="49"/>
      <c r="DY775" s="49"/>
      <c r="DZ775" s="49"/>
      <c r="EA775" s="49"/>
    </row>
    <row r="776" spans="19:131">
      <c r="S776" s="82"/>
      <c r="T776" s="83"/>
      <c r="U776" s="84"/>
      <c r="V776" s="83"/>
      <c r="W776" s="84"/>
      <c r="X776" s="83"/>
      <c r="Y776" s="84"/>
      <c r="Z776" s="85"/>
      <c r="AA776" s="85"/>
      <c r="AB776" s="85"/>
      <c r="AC776" s="8"/>
      <c r="AD776" s="18"/>
      <c r="AE776" s="18"/>
      <c r="AF776" s="18"/>
      <c r="AG776" s="18"/>
      <c r="AH776" s="18"/>
      <c r="AI776" s="18"/>
      <c r="AJ776" s="18"/>
      <c r="AK776" s="18"/>
      <c r="AL776" s="18"/>
      <c r="AM776" s="34"/>
      <c r="AN776" s="34"/>
      <c r="AO776" s="34"/>
      <c r="AP776" s="19"/>
      <c r="AQ776" s="19"/>
      <c r="AR776" s="19"/>
      <c r="AS776" s="48"/>
      <c r="BN776" s="49"/>
      <c r="BO776" s="49"/>
      <c r="BP776" s="49"/>
      <c r="BQ776" s="50"/>
      <c r="BR776" s="50"/>
      <c r="BS776" s="50"/>
      <c r="BT776" s="49"/>
      <c r="BU776" s="50"/>
      <c r="BV776" s="50"/>
      <c r="BW776" s="50"/>
      <c r="BX776" s="51"/>
      <c r="BY776" s="50"/>
      <c r="BZ776" s="50"/>
      <c r="CA776" s="50"/>
      <c r="CB776" s="50"/>
      <c r="CC776" s="50"/>
      <c r="CD776" s="50"/>
      <c r="CE776" s="50"/>
      <c r="CF776" s="50"/>
      <c r="CG776" s="50"/>
      <c r="CH776" s="51"/>
      <c r="CI776" s="51"/>
      <c r="CJ776" s="51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56"/>
      <c r="DD776" s="49"/>
      <c r="DE776" s="49"/>
      <c r="DF776" s="57"/>
      <c r="DG776" s="49"/>
      <c r="DH776" s="54"/>
      <c r="DI776" s="49"/>
      <c r="DJ776" s="58"/>
      <c r="DK776" s="49"/>
      <c r="DL776" s="56"/>
      <c r="DM776" s="49"/>
      <c r="DN776" s="49"/>
      <c r="DO776" s="49"/>
      <c r="DP776" s="56"/>
      <c r="DQ776" s="56"/>
      <c r="DR776" s="49"/>
      <c r="DS776" s="49"/>
      <c r="DT776" s="49"/>
      <c r="DU776" s="49"/>
      <c r="DV776" s="49"/>
      <c r="DW776" s="49"/>
      <c r="DX776" s="49"/>
      <c r="DY776" s="49"/>
      <c r="DZ776" s="49"/>
      <c r="EA776" s="49"/>
    </row>
    <row r="777" spans="19:131">
      <c r="S777" s="82"/>
      <c r="T777" s="83"/>
      <c r="U777" s="84"/>
      <c r="V777" s="83"/>
      <c r="W777" s="84"/>
      <c r="X777" s="83"/>
      <c r="Y777" s="84"/>
      <c r="Z777" s="85"/>
      <c r="AA777" s="85"/>
      <c r="AB777" s="85"/>
      <c r="AC777" s="8"/>
      <c r="AD777" s="18"/>
      <c r="AE777" s="18"/>
      <c r="AF777" s="18"/>
      <c r="AG777" s="18"/>
      <c r="AH777" s="18"/>
      <c r="AI777" s="18"/>
      <c r="AJ777" s="18"/>
      <c r="AK777" s="18"/>
      <c r="AL777" s="18"/>
      <c r="AM777" s="34"/>
      <c r="AN777" s="34"/>
      <c r="AO777" s="34"/>
      <c r="AP777" s="19"/>
      <c r="AQ777" s="19"/>
      <c r="AR777" s="19"/>
      <c r="AS777" s="48"/>
      <c r="BN777" s="49"/>
      <c r="BO777" s="49"/>
      <c r="BP777" s="49"/>
      <c r="BQ777" s="50"/>
      <c r="BR777" s="50"/>
      <c r="BS777" s="50"/>
      <c r="BT777" s="49"/>
      <c r="BU777" s="50"/>
      <c r="BV777" s="50"/>
      <c r="BW777" s="50"/>
      <c r="BX777" s="51"/>
      <c r="BY777" s="50"/>
      <c r="BZ777" s="50"/>
      <c r="CA777" s="50"/>
      <c r="CB777" s="50"/>
      <c r="CC777" s="50"/>
      <c r="CD777" s="50"/>
      <c r="CE777" s="50"/>
      <c r="CF777" s="50"/>
      <c r="CG777" s="50"/>
      <c r="CH777" s="51"/>
      <c r="CI777" s="51"/>
      <c r="CJ777" s="51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56"/>
      <c r="DD777" s="49"/>
      <c r="DE777" s="49"/>
      <c r="DF777" s="57"/>
      <c r="DG777" s="49"/>
      <c r="DH777" s="54"/>
      <c r="DI777" s="49"/>
      <c r="DJ777" s="58"/>
      <c r="DK777" s="49"/>
      <c r="DL777" s="56"/>
      <c r="DM777" s="49"/>
      <c r="DN777" s="49"/>
      <c r="DO777" s="49"/>
      <c r="DP777" s="56"/>
      <c r="DQ777" s="56"/>
      <c r="DR777" s="49"/>
      <c r="DS777" s="49"/>
      <c r="DT777" s="49"/>
      <c r="DU777" s="49"/>
      <c r="DV777" s="49"/>
      <c r="DW777" s="49"/>
      <c r="DX777" s="49"/>
      <c r="DY777" s="49"/>
      <c r="DZ777" s="49"/>
      <c r="EA777" s="49"/>
    </row>
    <row r="778" spans="19:131">
      <c r="S778" s="82"/>
      <c r="T778" s="83"/>
      <c r="U778" s="84"/>
      <c r="V778" s="83"/>
      <c r="W778" s="84"/>
      <c r="X778" s="83"/>
      <c r="Y778" s="84"/>
      <c r="Z778" s="85"/>
      <c r="AA778" s="85"/>
      <c r="AB778" s="85"/>
      <c r="AC778" s="8"/>
      <c r="AD778" s="18"/>
      <c r="AE778" s="18"/>
      <c r="AF778" s="18"/>
      <c r="AG778" s="18"/>
      <c r="AH778" s="18"/>
      <c r="AI778" s="18"/>
      <c r="AJ778" s="18"/>
      <c r="AK778" s="18"/>
      <c r="AL778" s="18"/>
      <c r="AM778" s="34"/>
      <c r="AN778" s="34"/>
      <c r="AO778" s="34"/>
      <c r="AP778" s="19"/>
      <c r="AQ778" s="19"/>
      <c r="AR778" s="19"/>
      <c r="AS778" s="48"/>
      <c r="BN778" s="49"/>
      <c r="BO778" s="49"/>
      <c r="BP778" s="49"/>
      <c r="BQ778" s="50"/>
      <c r="BR778" s="50"/>
      <c r="BS778" s="50"/>
      <c r="BT778" s="49"/>
      <c r="BU778" s="50"/>
      <c r="BV778" s="50"/>
      <c r="BW778" s="50"/>
      <c r="BX778" s="51"/>
      <c r="BY778" s="50"/>
      <c r="BZ778" s="50"/>
      <c r="CA778" s="50"/>
      <c r="CB778" s="50"/>
      <c r="CC778" s="50"/>
      <c r="CD778" s="50"/>
      <c r="CE778" s="50"/>
      <c r="CF778" s="50"/>
      <c r="CG778" s="50"/>
      <c r="CH778" s="51"/>
      <c r="CI778" s="51"/>
      <c r="CJ778" s="51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56"/>
      <c r="DD778" s="49"/>
      <c r="DE778" s="49"/>
      <c r="DF778" s="57"/>
      <c r="DG778" s="49"/>
      <c r="DH778" s="54"/>
      <c r="DI778" s="49"/>
      <c r="DJ778" s="58"/>
      <c r="DK778" s="49"/>
      <c r="DL778" s="56"/>
      <c r="DM778" s="49"/>
      <c r="DN778" s="49"/>
      <c r="DO778" s="49"/>
      <c r="DP778" s="56"/>
      <c r="DQ778" s="56"/>
      <c r="DR778" s="49"/>
      <c r="DS778" s="49"/>
      <c r="DT778" s="49"/>
      <c r="DU778" s="49"/>
      <c r="DV778" s="49"/>
      <c r="DW778" s="49"/>
      <c r="DX778" s="49"/>
      <c r="DY778" s="49"/>
      <c r="DZ778" s="49"/>
      <c r="EA778" s="49"/>
    </row>
    <row r="779" spans="19:131">
      <c r="S779" s="82"/>
      <c r="T779" s="83"/>
      <c r="U779" s="84"/>
      <c r="V779" s="83"/>
      <c r="W779" s="84"/>
      <c r="X779" s="83"/>
      <c r="Y779" s="84"/>
      <c r="Z779" s="85"/>
      <c r="AA779" s="85"/>
      <c r="AB779" s="85"/>
      <c r="AC779" s="8"/>
      <c r="AD779" s="18"/>
      <c r="AE779" s="18"/>
      <c r="AF779" s="18"/>
      <c r="AG779" s="18"/>
      <c r="AH779" s="18"/>
      <c r="AI779" s="18"/>
      <c r="AJ779" s="18"/>
      <c r="AK779" s="18"/>
      <c r="AL779" s="18"/>
      <c r="AM779" s="34"/>
      <c r="AN779" s="34"/>
      <c r="AO779" s="34"/>
      <c r="AP779" s="19"/>
      <c r="AQ779" s="19"/>
      <c r="AR779" s="19"/>
      <c r="AS779" s="48"/>
      <c r="BN779" s="49"/>
      <c r="BO779" s="49"/>
      <c r="BP779" s="49"/>
      <c r="BQ779" s="50"/>
      <c r="BR779" s="50"/>
      <c r="BS779" s="50"/>
      <c r="BT779" s="49"/>
      <c r="BU779" s="50"/>
      <c r="BV779" s="50"/>
      <c r="BW779" s="50"/>
      <c r="BX779" s="51"/>
      <c r="BY779" s="50"/>
      <c r="BZ779" s="50"/>
      <c r="CA779" s="50"/>
      <c r="CB779" s="50"/>
      <c r="CC779" s="50"/>
      <c r="CD779" s="50"/>
      <c r="CE779" s="50"/>
      <c r="CF779" s="50"/>
      <c r="CG779" s="50"/>
      <c r="CH779" s="51"/>
      <c r="CI779" s="51"/>
      <c r="CJ779" s="51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56"/>
      <c r="DD779" s="49"/>
      <c r="DE779" s="49"/>
      <c r="DF779" s="57"/>
      <c r="DG779" s="49"/>
      <c r="DH779" s="54"/>
      <c r="DI779" s="49"/>
      <c r="DJ779" s="58"/>
      <c r="DK779" s="49"/>
      <c r="DL779" s="56"/>
      <c r="DM779" s="49"/>
      <c r="DN779" s="49"/>
      <c r="DO779" s="49"/>
      <c r="DP779" s="56"/>
      <c r="DQ779" s="56"/>
      <c r="DR779" s="49"/>
      <c r="DS779" s="49"/>
      <c r="DT779" s="49"/>
      <c r="DU779" s="49"/>
      <c r="DV779" s="49"/>
      <c r="DW779" s="49"/>
      <c r="DX779" s="49"/>
      <c r="DY779" s="49"/>
      <c r="DZ779" s="49"/>
      <c r="EA779" s="49"/>
    </row>
    <row r="780" spans="19:131">
      <c r="S780" s="82"/>
      <c r="T780" s="83"/>
      <c r="U780" s="84"/>
      <c r="V780" s="83"/>
      <c r="W780" s="84"/>
      <c r="X780" s="83"/>
      <c r="Y780" s="84"/>
      <c r="Z780" s="85"/>
      <c r="AA780" s="85"/>
      <c r="AB780" s="85"/>
      <c r="AC780" s="8"/>
      <c r="AD780" s="18"/>
      <c r="AE780" s="18"/>
      <c r="AF780" s="18"/>
      <c r="AG780" s="18"/>
      <c r="AH780" s="18"/>
      <c r="AI780" s="18"/>
      <c r="AJ780" s="18"/>
      <c r="AK780" s="18"/>
      <c r="AL780" s="18"/>
      <c r="AM780" s="34"/>
      <c r="AN780" s="34"/>
      <c r="AO780" s="34"/>
      <c r="AP780" s="19"/>
      <c r="AQ780" s="19"/>
      <c r="AR780" s="19"/>
      <c r="AS780" s="48"/>
      <c r="BN780" s="49"/>
      <c r="BO780" s="49"/>
      <c r="BP780" s="49"/>
      <c r="BQ780" s="50"/>
      <c r="BR780" s="50"/>
      <c r="BS780" s="50"/>
      <c r="BT780" s="49"/>
      <c r="BU780" s="50"/>
      <c r="BV780" s="50"/>
      <c r="BW780" s="50"/>
      <c r="BX780" s="51"/>
      <c r="BY780" s="50"/>
      <c r="BZ780" s="50"/>
      <c r="CA780" s="50"/>
      <c r="CB780" s="50"/>
      <c r="CC780" s="50"/>
      <c r="CD780" s="50"/>
      <c r="CE780" s="50"/>
      <c r="CF780" s="50"/>
      <c r="CG780" s="50"/>
      <c r="CH780" s="51"/>
      <c r="CI780" s="51"/>
      <c r="CJ780" s="51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56"/>
      <c r="DD780" s="49"/>
      <c r="DE780" s="49"/>
      <c r="DF780" s="57"/>
      <c r="DG780" s="49"/>
      <c r="DH780" s="54"/>
      <c r="DI780" s="49"/>
      <c r="DJ780" s="58"/>
      <c r="DK780" s="49"/>
      <c r="DL780" s="56"/>
      <c r="DM780" s="49"/>
      <c r="DN780" s="49"/>
      <c r="DO780" s="49"/>
      <c r="DP780" s="56"/>
      <c r="DQ780" s="56"/>
      <c r="DR780" s="49"/>
      <c r="DS780" s="49"/>
      <c r="DT780" s="49"/>
      <c r="DU780" s="49"/>
      <c r="DV780" s="49"/>
      <c r="DW780" s="49"/>
      <c r="DX780" s="49"/>
      <c r="DY780" s="49"/>
      <c r="DZ780" s="49"/>
      <c r="EA780" s="49"/>
    </row>
    <row r="781" spans="19:131">
      <c r="S781" s="82"/>
      <c r="T781" s="83"/>
      <c r="U781" s="84"/>
      <c r="V781" s="83"/>
      <c r="W781" s="84"/>
      <c r="X781" s="83"/>
      <c r="Y781" s="84"/>
      <c r="Z781" s="85"/>
      <c r="AA781" s="85"/>
      <c r="AB781" s="85"/>
      <c r="AC781" s="8"/>
      <c r="AD781" s="18"/>
      <c r="AE781" s="18"/>
      <c r="AF781" s="18"/>
      <c r="AG781" s="18"/>
      <c r="AH781" s="18"/>
      <c r="AI781" s="18"/>
      <c r="AJ781" s="18"/>
      <c r="AK781" s="18"/>
      <c r="AL781" s="18"/>
      <c r="AM781" s="34"/>
      <c r="AN781" s="34"/>
      <c r="AO781" s="34"/>
      <c r="AP781" s="19"/>
      <c r="AQ781" s="19"/>
      <c r="AR781" s="19"/>
      <c r="AS781" s="48"/>
      <c r="BN781" s="49"/>
      <c r="BO781" s="49"/>
      <c r="BP781" s="49"/>
      <c r="BQ781" s="50"/>
      <c r="BR781" s="50"/>
      <c r="BS781" s="50"/>
      <c r="BT781" s="49"/>
      <c r="BU781" s="50"/>
      <c r="BV781" s="50"/>
      <c r="BW781" s="50"/>
      <c r="BX781" s="51"/>
      <c r="BY781" s="50"/>
      <c r="BZ781" s="50"/>
      <c r="CA781" s="50"/>
      <c r="CB781" s="50"/>
      <c r="CC781" s="50"/>
      <c r="CD781" s="50"/>
      <c r="CE781" s="50"/>
      <c r="CF781" s="50"/>
      <c r="CG781" s="50"/>
      <c r="CH781" s="51"/>
      <c r="CI781" s="51"/>
      <c r="CJ781" s="51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56"/>
      <c r="DD781" s="49"/>
      <c r="DE781" s="49"/>
      <c r="DF781" s="57"/>
      <c r="DG781" s="49"/>
      <c r="DH781" s="54"/>
      <c r="DI781" s="49"/>
      <c r="DJ781" s="58"/>
      <c r="DK781" s="49"/>
      <c r="DL781" s="56"/>
      <c r="DM781" s="49"/>
      <c r="DN781" s="49"/>
      <c r="DO781" s="49"/>
      <c r="DP781" s="56"/>
      <c r="DQ781" s="56"/>
      <c r="DR781" s="49"/>
      <c r="DS781" s="49"/>
      <c r="DT781" s="49"/>
      <c r="DU781" s="49"/>
      <c r="DV781" s="49"/>
      <c r="DW781" s="49"/>
      <c r="DX781" s="49"/>
      <c r="DY781" s="49"/>
      <c r="DZ781" s="49"/>
      <c r="EA781" s="49"/>
    </row>
    <row r="782" spans="19:131">
      <c r="S782" s="82"/>
      <c r="T782" s="83"/>
      <c r="U782" s="84"/>
      <c r="V782" s="83"/>
      <c r="W782" s="84"/>
      <c r="X782" s="83"/>
      <c r="Y782" s="84"/>
      <c r="Z782" s="85"/>
      <c r="AA782" s="85"/>
      <c r="AB782" s="85"/>
      <c r="AC782" s="8"/>
      <c r="AD782" s="18"/>
      <c r="AE782" s="18"/>
      <c r="AF782" s="18"/>
      <c r="AG782" s="18"/>
      <c r="AH782" s="18"/>
      <c r="AI782" s="18"/>
      <c r="AJ782" s="18"/>
      <c r="AK782" s="18"/>
      <c r="AL782" s="18"/>
      <c r="AM782" s="34"/>
      <c r="AN782" s="34"/>
      <c r="AO782" s="34"/>
      <c r="AP782" s="19"/>
      <c r="AQ782" s="19"/>
      <c r="AR782" s="19"/>
      <c r="AS782" s="48"/>
      <c r="BN782" s="49"/>
      <c r="BO782" s="49"/>
      <c r="BP782" s="49"/>
      <c r="BQ782" s="50"/>
      <c r="BR782" s="50"/>
      <c r="BS782" s="50"/>
      <c r="BT782" s="49"/>
      <c r="BU782" s="50"/>
      <c r="BV782" s="50"/>
      <c r="BW782" s="50"/>
      <c r="BX782" s="51"/>
      <c r="BY782" s="50"/>
      <c r="BZ782" s="50"/>
      <c r="CA782" s="50"/>
      <c r="CB782" s="50"/>
      <c r="CC782" s="50"/>
      <c r="CD782" s="50"/>
      <c r="CE782" s="50"/>
      <c r="CF782" s="50"/>
      <c r="CG782" s="50"/>
      <c r="CH782" s="51"/>
      <c r="CI782" s="51"/>
      <c r="CJ782" s="51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56"/>
      <c r="DD782" s="49"/>
      <c r="DE782" s="49"/>
      <c r="DF782" s="57"/>
      <c r="DG782" s="49"/>
      <c r="DH782" s="54"/>
      <c r="DI782" s="49"/>
      <c r="DJ782" s="58"/>
      <c r="DK782" s="49"/>
      <c r="DL782" s="56"/>
      <c r="DM782" s="49"/>
      <c r="DN782" s="49"/>
      <c r="DO782" s="49"/>
      <c r="DP782" s="56"/>
      <c r="DQ782" s="56"/>
      <c r="DR782" s="49"/>
      <c r="DS782" s="49"/>
      <c r="DT782" s="49"/>
      <c r="DU782" s="49"/>
      <c r="DV782" s="49"/>
      <c r="DW782" s="49"/>
      <c r="DX782" s="49"/>
      <c r="DY782" s="49"/>
      <c r="DZ782" s="49"/>
      <c r="EA782" s="49"/>
    </row>
    <row r="783" spans="19:131">
      <c r="S783" s="82"/>
      <c r="T783" s="83"/>
      <c r="U783" s="84"/>
      <c r="V783" s="83"/>
      <c r="W783" s="84"/>
      <c r="X783" s="83"/>
      <c r="Y783" s="84"/>
      <c r="Z783" s="85"/>
      <c r="AA783" s="85"/>
      <c r="AB783" s="85"/>
      <c r="AC783" s="8"/>
      <c r="AD783" s="18"/>
      <c r="AE783" s="18"/>
      <c r="AF783" s="18"/>
      <c r="AG783" s="18"/>
      <c r="AH783" s="18"/>
      <c r="AI783" s="18"/>
      <c r="AJ783" s="18"/>
      <c r="AK783" s="18"/>
      <c r="AL783" s="18"/>
      <c r="AM783" s="34"/>
      <c r="AN783" s="34"/>
      <c r="AO783" s="34"/>
      <c r="AP783" s="19"/>
      <c r="AQ783" s="19"/>
      <c r="AR783" s="19"/>
      <c r="AS783" s="48"/>
      <c r="BN783" s="49"/>
      <c r="BO783" s="49"/>
      <c r="BP783" s="49"/>
      <c r="BQ783" s="50"/>
      <c r="BR783" s="50"/>
      <c r="BS783" s="50"/>
      <c r="BT783" s="49"/>
      <c r="BU783" s="50"/>
      <c r="BV783" s="50"/>
      <c r="BW783" s="50"/>
      <c r="BX783" s="51"/>
      <c r="BY783" s="50"/>
      <c r="BZ783" s="50"/>
      <c r="CA783" s="50"/>
      <c r="CB783" s="50"/>
      <c r="CC783" s="50"/>
      <c r="CD783" s="50"/>
      <c r="CE783" s="50"/>
      <c r="CF783" s="50"/>
      <c r="CG783" s="50"/>
      <c r="CH783" s="51"/>
      <c r="CI783" s="51"/>
      <c r="CJ783" s="51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56"/>
      <c r="DD783" s="49"/>
      <c r="DE783" s="49"/>
      <c r="DF783" s="57"/>
      <c r="DG783" s="49"/>
      <c r="DH783" s="54"/>
      <c r="DI783" s="49"/>
      <c r="DJ783" s="58"/>
      <c r="DK783" s="49"/>
      <c r="DL783" s="56"/>
      <c r="DM783" s="49"/>
      <c r="DN783" s="49"/>
      <c r="DO783" s="49"/>
      <c r="DP783" s="56"/>
      <c r="DQ783" s="56"/>
      <c r="DR783" s="49"/>
      <c r="DS783" s="49"/>
      <c r="DT783" s="49"/>
      <c r="DU783" s="49"/>
      <c r="DV783" s="49"/>
      <c r="DW783" s="49"/>
      <c r="DX783" s="49"/>
      <c r="DY783" s="49"/>
      <c r="DZ783" s="49"/>
      <c r="EA783" s="49"/>
    </row>
    <row r="784" spans="19:131">
      <c r="S784" s="82"/>
      <c r="T784" s="83"/>
      <c r="U784" s="84"/>
      <c r="V784" s="83"/>
      <c r="W784" s="84"/>
      <c r="X784" s="83"/>
      <c r="Y784" s="84"/>
      <c r="Z784" s="85"/>
      <c r="AA784" s="85"/>
      <c r="AB784" s="85"/>
      <c r="AC784" s="8"/>
      <c r="AD784" s="18"/>
      <c r="AE784" s="18"/>
      <c r="AF784" s="18"/>
      <c r="AG784" s="18"/>
      <c r="AH784" s="18"/>
      <c r="AI784" s="18"/>
      <c r="AJ784" s="18"/>
      <c r="AK784" s="18"/>
      <c r="AL784" s="18"/>
      <c r="AM784" s="34"/>
      <c r="AN784" s="34"/>
      <c r="AO784" s="34"/>
      <c r="AP784" s="19"/>
      <c r="AQ784" s="19"/>
      <c r="AR784" s="19"/>
      <c r="AS784" s="48"/>
      <c r="BN784" s="49"/>
      <c r="BO784" s="49"/>
      <c r="BP784" s="49"/>
      <c r="BQ784" s="50"/>
      <c r="BR784" s="50"/>
      <c r="BS784" s="50"/>
      <c r="BT784" s="49"/>
      <c r="BU784" s="50"/>
      <c r="BV784" s="50"/>
      <c r="BW784" s="50"/>
      <c r="BX784" s="51"/>
      <c r="BY784" s="50"/>
      <c r="BZ784" s="50"/>
      <c r="CA784" s="50"/>
      <c r="CB784" s="50"/>
      <c r="CC784" s="50"/>
      <c r="CD784" s="50"/>
      <c r="CE784" s="50"/>
      <c r="CF784" s="50"/>
      <c r="CG784" s="50"/>
      <c r="CH784" s="51"/>
      <c r="CI784" s="51"/>
      <c r="CJ784" s="51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56"/>
      <c r="DD784" s="49"/>
      <c r="DE784" s="49"/>
      <c r="DF784" s="57"/>
      <c r="DG784" s="49"/>
      <c r="DH784" s="54"/>
      <c r="DI784" s="49"/>
      <c r="DJ784" s="58"/>
      <c r="DK784" s="49"/>
      <c r="DL784" s="56"/>
      <c r="DM784" s="49"/>
      <c r="DN784" s="49"/>
      <c r="DO784" s="49"/>
      <c r="DP784" s="56"/>
      <c r="DQ784" s="56"/>
      <c r="DR784" s="49"/>
      <c r="DS784" s="49"/>
      <c r="DT784" s="49"/>
      <c r="DU784" s="49"/>
      <c r="DV784" s="49"/>
      <c r="DW784" s="49"/>
      <c r="DX784" s="49"/>
      <c r="DY784" s="49"/>
      <c r="DZ784" s="49"/>
      <c r="EA784" s="49"/>
    </row>
    <row r="785" spans="19:131">
      <c r="S785" s="82"/>
      <c r="T785" s="83"/>
      <c r="U785" s="84"/>
      <c r="V785" s="83"/>
      <c r="W785" s="84"/>
      <c r="X785" s="83"/>
      <c r="Y785" s="84"/>
      <c r="Z785" s="85"/>
      <c r="AA785" s="85"/>
      <c r="AB785" s="85"/>
      <c r="AC785" s="8"/>
      <c r="AD785" s="18"/>
      <c r="AE785" s="18"/>
      <c r="AF785" s="18"/>
      <c r="AG785" s="18"/>
      <c r="AH785" s="18"/>
      <c r="AI785" s="18"/>
      <c r="AJ785" s="18"/>
      <c r="AK785" s="18"/>
      <c r="AL785" s="18"/>
      <c r="AM785" s="34"/>
      <c r="AN785" s="34"/>
      <c r="AO785" s="34"/>
      <c r="AP785" s="19"/>
      <c r="AQ785" s="19"/>
      <c r="AR785" s="19"/>
      <c r="AS785" s="48"/>
      <c r="BN785" s="49"/>
      <c r="BO785" s="49"/>
      <c r="BP785" s="49"/>
      <c r="BQ785" s="50"/>
      <c r="BR785" s="50"/>
      <c r="BS785" s="50"/>
      <c r="BT785" s="49"/>
      <c r="BU785" s="50"/>
      <c r="BV785" s="50"/>
      <c r="BW785" s="50"/>
      <c r="BX785" s="51"/>
      <c r="BY785" s="50"/>
      <c r="BZ785" s="50"/>
      <c r="CA785" s="50"/>
      <c r="CB785" s="50"/>
      <c r="CC785" s="50"/>
      <c r="CD785" s="50"/>
      <c r="CE785" s="50"/>
      <c r="CF785" s="50"/>
      <c r="CG785" s="50"/>
      <c r="CH785" s="51"/>
      <c r="CI785" s="51"/>
      <c r="CJ785" s="51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56"/>
      <c r="DD785" s="49"/>
      <c r="DE785" s="49"/>
      <c r="DF785" s="57"/>
      <c r="DG785" s="49"/>
      <c r="DH785" s="54"/>
      <c r="DI785" s="49"/>
      <c r="DJ785" s="58"/>
      <c r="DK785" s="49"/>
      <c r="DL785" s="56"/>
      <c r="DM785" s="49"/>
      <c r="DN785" s="49"/>
      <c r="DO785" s="49"/>
      <c r="DP785" s="56"/>
      <c r="DQ785" s="56"/>
      <c r="DR785" s="49"/>
      <c r="DS785" s="49"/>
      <c r="DT785" s="49"/>
      <c r="DU785" s="49"/>
      <c r="DV785" s="49"/>
      <c r="DW785" s="49"/>
      <c r="DX785" s="49"/>
      <c r="DY785" s="49"/>
      <c r="DZ785" s="49"/>
      <c r="EA785" s="49"/>
    </row>
    <row r="786" spans="19:131">
      <c r="S786" s="82"/>
      <c r="T786" s="83"/>
      <c r="U786" s="84"/>
      <c r="V786" s="83"/>
      <c r="W786" s="84"/>
      <c r="X786" s="83"/>
      <c r="Y786" s="84"/>
      <c r="Z786" s="85"/>
      <c r="AA786" s="85"/>
      <c r="AB786" s="85"/>
      <c r="AC786" s="8"/>
      <c r="AD786" s="18"/>
      <c r="AE786" s="18"/>
      <c r="AF786" s="18"/>
      <c r="AG786" s="18"/>
      <c r="AH786" s="18"/>
      <c r="AI786" s="18"/>
      <c r="AJ786" s="18"/>
      <c r="AK786" s="18"/>
      <c r="AL786" s="18"/>
      <c r="AM786" s="34"/>
      <c r="AN786" s="34"/>
      <c r="AO786" s="34"/>
      <c r="AP786" s="19"/>
      <c r="AQ786" s="19"/>
      <c r="AR786" s="19"/>
      <c r="AS786" s="48"/>
      <c r="BN786" s="49"/>
      <c r="BO786" s="49"/>
      <c r="BP786" s="49"/>
      <c r="BQ786" s="50"/>
      <c r="BR786" s="50"/>
      <c r="BS786" s="50"/>
      <c r="BT786" s="49"/>
      <c r="BU786" s="50"/>
      <c r="BV786" s="50"/>
      <c r="BW786" s="50"/>
      <c r="BX786" s="51"/>
      <c r="BY786" s="50"/>
      <c r="BZ786" s="50"/>
      <c r="CA786" s="50"/>
      <c r="CB786" s="50"/>
      <c r="CC786" s="50"/>
      <c r="CD786" s="50"/>
      <c r="CE786" s="50"/>
      <c r="CF786" s="50"/>
      <c r="CG786" s="50"/>
      <c r="CH786" s="51"/>
      <c r="CI786" s="51"/>
      <c r="CJ786" s="51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56"/>
      <c r="DD786" s="49"/>
      <c r="DE786" s="49"/>
      <c r="DF786" s="57"/>
      <c r="DG786" s="49"/>
      <c r="DH786" s="54"/>
      <c r="DI786" s="49"/>
      <c r="DJ786" s="58"/>
      <c r="DK786" s="49"/>
      <c r="DL786" s="56"/>
      <c r="DM786" s="49"/>
      <c r="DN786" s="49"/>
      <c r="DO786" s="49"/>
      <c r="DP786" s="56"/>
      <c r="DQ786" s="56"/>
      <c r="DR786" s="49"/>
      <c r="DS786" s="49"/>
      <c r="DT786" s="49"/>
      <c r="DU786" s="49"/>
      <c r="DV786" s="49"/>
      <c r="DW786" s="49"/>
      <c r="DX786" s="49"/>
      <c r="DY786" s="49"/>
      <c r="DZ786" s="49"/>
      <c r="EA786" s="49"/>
    </row>
    <row r="787" spans="19:131">
      <c r="S787" s="82"/>
      <c r="T787" s="83"/>
      <c r="U787" s="84"/>
      <c r="V787" s="83"/>
      <c r="W787" s="84"/>
      <c r="X787" s="83"/>
      <c r="Y787" s="84"/>
      <c r="Z787" s="85"/>
      <c r="AA787" s="85"/>
      <c r="AB787" s="85"/>
      <c r="AC787" s="8"/>
      <c r="AD787" s="18"/>
      <c r="AE787" s="18"/>
      <c r="AF787" s="18"/>
      <c r="AG787" s="18"/>
      <c r="AH787" s="18"/>
      <c r="AI787" s="18"/>
      <c r="AJ787" s="18"/>
      <c r="AK787" s="18"/>
      <c r="AL787" s="18"/>
      <c r="AM787" s="34"/>
      <c r="AN787" s="34"/>
      <c r="AO787" s="34"/>
      <c r="AP787" s="19"/>
      <c r="AQ787" s="19"/>
      <c r="AR787" s="19"/>
      <c r="AS787" s="48"/>
      <c r="BN787" s="49"/>
      <c r="BO787" s="49"/>
      <c r="BP787" s="49"/>
      <c r="BQ787" s="50"/>
      <c r="BR787" s="50"/>
      <c r="BS787" s="50"/>
      <c r="BT787" s="49"/>
      <c r="BU787" s="50"/>
      <c r="BV787" s="50"/>
      <c r="BW787" s="50"/>
      <c r="BX787" s="51"/>
      <c r="BY787" s="50"/>
      <c r="BZ787" s="50"/>
      <c r="CA787" s="50"/>
      <c r="CB787" s="50"/>
      <c r="CC787" s="50"/>
      <c r="CD787" s="50"/>
      <c r="CE787" s="50"/>
      <c r="CF787" s="50"/>
      <c r="CG787" s="50"/>
      <c r="CH787" s="51"/>
      <c r="CI787" s="51"/>
      <c r="CJ787" s="51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56"/>
      <c r="DD787" s="49"/>
      <c r="DE787" s="49"/>
      <c r="DF787" s="57"/>
      <c r="DG787" s="49"/>
      <c r="DH787" s="54"/>
      <c r="DI787" s="49"/>
      <c r="DJ787" s="58"/>
      <c r="DK787" s="49"/>
      <c r="DL787" s="56"/>
      <c r="DM787" s="49"/>
      <c r="DN787" s="49"/>
      <c r="DO787" s="49"/>
      <c r="DP787" s="56"/>
      <c r="DQ787" s="56"/>
      <c r="DR787" s="49"/>
      <c r="DS787" s="49"/>
      <c r="DT787" s="49"/>
      <c r="DU787" s="49"/>
      <c r="DV787" s="49"/>
      <c r="DW787" s="49"/>
      <c r="DX787" s="49"/>
      <c r="DY787" s="49"/>
      <c r="DZ787" s="49"/>
      <c r="EA787" s="49"/>
    </row>
    <row r="788" spans="19:131">
      <c r="S788" s="82"/>
      <c r="T788" s="83"/>
      <c r="U788" s="84"/>
      <c r="V788" s="83"/>
      <c r="W788" s="84"/>
      <c r="X788" s="83"/>
      <c r="Y788" s="84"/>
      <c r="Z788" s="85"/>
      <c r="AA788" s="85"/>
      <c r="AB788" s="85"/>
      <c r="AC788" s="8"/>
      <c r="AD788" s="18"/>
      <c r="AE788" s="18"/>
      <c r="AF788" s="18"/>
      <c r="AG788" s="18"/>
      <c r="AH788" s="18"/>
      <c r="AI788" s="18"/>
      <c r="AJ788" s="18"/>
      <c r="AK788" s="18"/>
      <c r="AL788" s="18"/>
      <c r="AM788" s="34"/>
      <c r="AN788" s="34"/>
      <c r="AO788" s="34"/>
      <c r="AP788" s="19"/>
      <c r="AQ788" s="19"/>
      <c r="AR788" s="19"/>
      <c r="AS788" s="48"/>
      <c r="BN788" s="49"/>
      <c r="BO788" s="49"/>
      <c r="BP788" s="49"/>
      <c r="BQ788" s="50"/>
      <c r="BR788" s="50"/>
      <c r="BS788" s="50"/>
      <c r="BT788" s="49"/>
      <c r="BU788" s="50"/>
      <c r="BV788" s="50"/>
      <c r="BW788" s="50"/>
      <c r="BX788" s="51"/>
      <c r="BY788" s="50"/>
      <c r="BZ788" s="50"/>
      <c r="CA788" s="50"/>
      <c r="CB788" s="50"/>
      <c r="CC788" s="50"/>
      <c r="CD788" s="50"/>
      <c r="CE788" s="50"/>
      <c r="CF788" s="50"/>
      <c r="CG788" s="50"/>
      <c r="CH788" s="51"/>
      <c r="CI788" s="51"/>
      <c r="CJ788" s="51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56"/>
      <c r="DD788" s="49"/>
      <c r="DE788" s="49"/>
      <c r="DF788" s="57"/>
      <c r="DG788" s="49"/>
      <c r="DH788" s="54"/>
      <c r="DI788" s="49"/>
      <c r="DJ788" s="58"/>
      <c r="DK788" s="49"/>
      <c r="DL788" s="56"/>
      <c r="DM788" s="49"/>
      <c r="DN788" s="49"/>
      <c r="DO788" s="49"/>
      <c r="DP788" s="56"/>
      <c r="DQ788" s="56"/>
      <c r="DR788" s="49"/>
      <c r="DS788" s="49"/>
      <c r="DT788" s="49"/>
      <c r="DU788" s="49"/>
      <c r="DV788" s="49"/>
      <c r="DW788" s="49"/>
      <c r="DX788" s="49"/>
      <c r="DY788" s="49"/>
      <c r="DZ788" s="49"/>
      <c r="EA788" s="49"/>
    </row>
    <row r="789" spans="19:131">
      <c r="S789" s="82"/>
      <c r="T789" s="83"/>
      <c r="U789" s="84"/>
      <c r="V789" s="83"/>
      <c r="W789" s="84"/>
      <c r="X789" s="83"/>
      <c r="Y789" s="84"/>
      <c r="Z789" s="85"/>
      <c r="AA789" s="85"/>
      <c r="AB789" s="85"/>
      <c r="AC789" s="8"/>
      <c r="AD789" s="18"/>
      <c r="AE789" s="18"/>
      <c r="AF789" s="18"/>
      <c r="AG789" s="18"/>
      <c r="AH789" s="18"/>
      <c r="AI789" s="18"/>
      <c r="AJ789" s="18"/>
      <c r="AK789" s="18"/>
      <c r="AL789" s="18"/>
      <c r="AM789" s="34"/>
      <c r="AN789" s="34"/>
      <c r="AO789" s="34"/>
      <c r="AP789" s="19"/>
      <c r="AQ789" s="19"/>
      <c r="AR789" s="19"/>
      <c r="AS789" s="48"/>
      <c r="BN789" s="49"/>
      <c r="BO789" s="49"/>
      <c r="BP789" s="49"/>
      <c r="BQ789" s="50"/>
      <c r="BR789" s="50"/>
      <c r="BS789" s="50"/>
      <c r="BT789" s="49"/>
      <c r="BU789" s="50"/>
      <c r="BV789" s="50"/>
      <c r="BW789" s="50"/>
      <c r="BX789" s="51"/>
      <c r="BY789" s="50"/>
      <c r="BZ789" s="50"/>
      <c r="CA789" s="50"/>
      <c r="CB789" s="50"/>
      <c r="CC789" s="50"/>
      <c r="CD789" s="50"/>
      <c r="CE789" s="50"/>
      <c r="CF789" s="50"/>
      <c r="CG789" s="50"/>
      <c r="CH789" s="51"/>
      <c r="CI789" s="51"/>
      <c r="CJ789" s="51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56"/>
      <c r="DD789" s="49"/>
      <c r="DE789" s="49"/>
      <c r="DF789" s="57"/>
      <c r="DG789" s="49"/>
      <c r="DH789" s="54"/>
      <c r="DI789" s="49"/>
      <c r="DJ789" s="58"/>
      <c r="DK789" s="49"/>
      <c r="DL789" s="56"/>
      <c r="DM789" s="49"/>
      <c r="DN789" s="49"/>
      <c r="DO789" s="49"/>
      <c r="DP789" s="56"/>
      <c r="DQ789" s="56"/>
      <c r="DR789" s="49"/>
      <c r="DS789" s="49"/>
      <c r="DT789" s="49"/>
      <c r="DU789" s="49"/>
      <c r="DV789" s="49"/>
      <c r="DW789" s="49"/>
      <c r="DX789" s="49"/>
      <c r="DY789" s="49"/>
      <c r="DZ789" s="49"/>
      <c r="EA789" s="49"/>
    </row>
    <row r="790" spans="19:131">
      <c r="S790" s="82"/>
      <c r="T790" s="83"/>
      <c r="U790" s="84"/>
      <c r="V790" s="83"/>
      <c r="W790" s="84"/>
      <c r="X790" s="83"/>
      <c r="Y790" s="84"/>
      <c r="Z790" s="85"/>
      <c r="AA790" s="85"/>
      <c r="AB790" s="85"/>
      <c r="AC790" s="8"/>
      <c r="AD790" s="18"/>
      <c r="AE790" s="18"/>
      <c r="AF790" s="18"/>
      <c r="AG790" s="18"/>
      <c r="AH790" s="18"/>
      <c r="AI790" s="18"/>
      <c r="AJ790" s="18"/>
      <c r="AK790" s="18"/>
      <c r="AL790" s="18"/>
      <c r="AM790" s="34"/>
      <c r="AN790" s="34"/>
      <c r="AO790" s="34"/>
      <c r="AP790" s="19"/>
      <c r="AQ790" s="19"/>
      <c r="AR790" s="19"/>
      <c r="AS790" s="48"/>
      <c r="BN790" s="49"/>
      <c r="BO790" s="49"/>
      <c r="BP790" s="49"/>
      <c r="BQ790" s="50"/>
      <c r="BR790" s="50"/>
      <c r="BS790" s="50"/>
      <c r="BT790" s="49"/>
      <c r="BU790" s="50"/>
      <c r="BV790" s="50"/>
      <c r="BW790" s="50"/>
      <c r="BX790" s="51"/>
      <c r="BY790" s="50"/>
      <c r="BZ790" s="50"/>
      <c r="CA790" s="50"/>
      <c r="CB790" s="50"/>
      <c r="CC790" s="50"/>
      <c r="CD790" s="50"/>
      <c r="CE790" s="50"/>
      <c r="CF790" s="50"/>
      <c r="CG790" s="50"/>
      <c r="CH790" s="51"/>
      <c r="CI790" s="51"/>
      <c r="CJ790" s="51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56"/>
      <c r="DD790" s="49"/>
      <c r="DE790" s="49"/>
      <c r="DF790" s="57"/>
      <c r="DG790" s="49"/>
      <c r="DH790" s="54"/>
      <c r="DI790" s="49"/>
      <c r="DJ790" s="58"/>
      <c r="DK790" s="49"/>
      <c r="DL790" s="56"/>
      <c r="DM790" s="49"/>
      <c r="DN790" s="49"/>
      <c r="DO790" s="49"/>
      <c r="DP790" s="56"/>
      <c r="DQ790" s="56"/>
      <c r="DR790" s="49"/>
      <c r="DS790" s="49"/>
      <c r="DT790" s="49"/>
      <c r="DU790" s="49"/>
      <c r="DV790" s="49"/>
      <c r="DW790" s="49"/>
      <c r="DX790" s="49"/>
      <c r="DY790" s="49"/>
      <c r="DZ790" s="49"/>
      <c r="EA790" s="49"/>
    </row>
    <row r="791" spans="19:131">
      <c r="S791" s="82"/>
      <c r="T791" s="83"/>
      <c r="U791" s="84"/>
      <c r="V791" s="83"/>
      <c r="W791" s="84"/>
      <c r="X791" s="83"/>
      <c r="Y791" s="84"/>
      <c r="Z791" s="85"/>
      <c r="AA791" s="85"/>
      <c r="AB791" s="85"/>
      <c r="AC791" s="8"/>
      <c r="AD791" s="18"/>
      <c r="AE791" s="18"/>
      <c r="AF791" s="18"/>
      <c r="AG791" s="18"/>
      <c r="AH791" s="18"/>
      <c r="AI791" s="18"/>
      <c r="AJ791" s="18"/>
      <c r="AK791" s="18"/>
      <c r="AL791" s="18"/>
      <c r="AM791" s="34"/>
      <c r="AN791" s="34"/>
      <c r="AO791" s="34"/>
      <c r="AP791" s="19"/>
      <c r="AQ791" s="19"/>
      <c r="AR791" s="19"/>
      <c r="AS791" s="48"/>
      <c r="BN791" s="49"/>
      <c r="BO791" s="49"/>
      <c r="BP791" s="49"/>
      <c r="BQ791" s="50"/>
      <c r="BR791" s="50"/>
      <c r="BS791" s="50"/>
      <c r="BT791" s="49"/>
      <c r="BU791" s="50"/>
      <c r="BV791" s="50"/>
      <c r="BW791" s="50"/>
      <c r="BX791" s="51"/>
      <c r="BY791" s="50"/>
      <c r="BZ791" s="50"/>
      <c r="CA791" s="50"/>
      <c r="CB791" s="50"/>
      <c r="CC791" s="50"/>
      <c r="CD791" s="50"/>
      <c r="CE791" s="50"/>
      <c r="CF791" s="50"/>
      <c r="CG791" s="50"/>
      <c r="CH791" s="51"/>
      <c r="CI791" s="51"/>
      <c r="CJ791" s="51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56"/>
      <c r="DD791" s="49"/>
      <c r="DE791" s="49"/>
      <c r="DF791" s="57"/>
      <c r="DG791" s="49"/>
      <c r="DH791" s="54"/>
      <c r="DI791" s="49"/>
      <c r="DJ791" s="58"/>
      <c r="DK791" s="49"/>
      <c r="DL791" s="56"/>
      <c r="DM791" s="49"/>
      <c r="DN791" s="49"/>
      <c r="DO791" s="49"/>
      <c r="DP791" s="56"/>
      <c r="DQ791" s="56"/>
      <c r="DR791" s="49"/>
      <c r="DS791" s="49"/>
      <c r="DT791" s="49"/>
      <c r="DU791" s="49"/>
      <c r="DV791" s="49"/>
      <c r="DW791" s="49"/>
      <c r="DX791" s="49"/>
      <c r="DY791" s="49"/>
      <c r="DZ791" s="49"/>
      <c r="EA791" s="49"/>
    </row>
    <row r="792" spans="19:131">
      <c r="S792" s="82"/>
      <c r="T792" s="83"/>
      <c r="U792" s="84"/>
      <c r="V792" s="83"/>
      <c r="W792" s="84"/>
      <c r="X792" s="83"/>
      <c r="Y792" s="84"/>
      <c r="Z792" s="85"/>
      <c r="AA792" s="85"/>
      <c r="AB792" s="85"/>
      <c r="AC792" s="8"/>
      <c r="AD792" s="18"/>
      <c r="AE792" s="18"/>
      <c r="AF792" s="18"/>
      <c r="AG792" s="18"/>
      <c r="AH792" s="18"/>
      <c r="AI792" s="18"/>
      <c r="AJ792" s="18"/>
      <c r="AK792" s="18"/>
      <c r="AL792" s="18"/>
      <c r="AM792" s="34"/>
      <c r="AN792" s="34"/>
      <c r="AO792" s="34"/>
      <c r="AP792" s="19"/>
      <c r="AQ792" s="19"/>
      <c r="AR792" s="19"/>
      <c r="AS792" s="48"/>
      <c r="BN792" s="49"/>
      <c r="BO792" s="49"/>
      <c r="BP792" s="49"/>
      <c r="BQ792" s="50"/>
      <c r="BR792" s="50"/>
      <c r="BS792" s="50"/>
      <c r="BT792" s="49"/>
      <c r="BU792" s="50"/>
      <c r="BV792" s="50"/>
      <c r="BW792" s="50"/>
      <c r="BX792" s="51"/>
      <c r="BY792" s="50"/>
      <c r="BZ792" s="50"/>
      <c r="CA792" s="50"/>
      <c r="CB792" s="50"/>
      <c r="CC792" s="50"/>
      <c r="CD792" s="50"/>
      <c r="CE792" s="50"/>
      <c r="CF792" s="50"/>
      <c r="CG792" s="50"/>
      <c r="CH792" s="51"/>
      <c r="CI792" s="51"/>
      <c r="CJ792" s="51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56"/>
      <c r="DD792" s="49"/>
      <c r="DE792" s="49"/>
      <c r="DF792" s="57"/>
      <c r="DG792" s="49"/>
      <c r="DH792" s="54"/>
      <c r="DI792" s="49"/>
      <c r="DJ792" s="58"/>
      <c r="DK792" s="49"/>
      <c r="DL792" s="56"/>
      <c r="DM792" s="49"/>
      <c r="DN792" s="49"/>
      <c r="DO792" s="49"/>
      <c r="DP792" s="56"/>
      <c r="DQ792" s="56"/>
      <c r="DR792" s="49"/>
      <c r="DS792" s="49"/>
      <c r="DT792" s="49"/>
      <c r="DU792" s="49"/>
      <c r="DV792" s="49"/>
      <c r="DW792" s="49"/>
      <c r="DX792" s="49"/>
      <c r="DY792" s="49"/>
      <c r="DZ792" s="49"/>
      <c r="EA792" s="49"/>
    </row>
    <row r="793" spans="19:131">
      <c r="S793" s="82"/>
      <c r="T793" s="83"/>
      <c r="U793" s="84"/>
      <c r="V793" s="83"/>
      <c r="W793" s="84"/>
      <c r="X793" s="83"/>
      <c r="Y793" s="84"/>
      <c r="Z793" s="85"/>
      <c r="AA793" s="85"/>
      <c r="AB793" s="85"/>
      <c r="AC793" s="8"/>
      <c r="AD793" s="18"/>
      <c r="AE793" s="18"/>
      <c r="AF793" s="18"/>
      <c r="AG793" s="18"/>
      <c r="AH793" s="18"/>
      <c r="AI793" s="18"/>
      <c r="AJ793" s="18"/>
      <c r="AK793" s="18"/>
      <c r="AL793" s="18"/>
      <c r="AM793" s="34"/>
      <c r="AN793" s="34"/>
      <c r="AO793" s="34"/>
      <c r="AP793" s="19"/>
      <c r="AQ793" s="19"/>
      <c r="AR793" s="19"/>
      <c r="AS793" s="48"/>
      <c r="BN793" s="49"/>
      <c r="BO793" s="49"/>
      <c r="BP793" s="49"/>
      <c r="BQ793" s="50"/>
      <c r="BR793" s="50"/>
      <c r="BS793" s="50"/>
      <c r="BT793" s="49"/>
      <c r="BU793" s="50"/>
      <c r="BV793" s="50"/>
      <c r="BW793" s="50"/>
      <c r="BX793" s="51"/>
      <c r="BY793" s="50"/>
      <c r="BZ793" s="50"/>
      <c r="CA793" s="50"/>
      <c r="CB793" s="50"/>
      <c r="CC793" s="50"/>
      <c r="CD793" s="50"/>
      <c r="CE793" s="50"/>
      <c r="CF793" s="50"/>
      <c r="CG793" s="50"/>
      <c r="CH793" s="51"/>
      <c r="CI793" s="51"/>
      <c r="CJ793" s="51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56"/>
      <c r="DD793" s="49"/>
      <c r="DE793" s="49"/>
      <c r="DF793" s="57"/>
      <c r="DG793" s="49"/>
      <c r="DH793" s="54"/>
      <c r="DI793" s="49"/>
      <c r="DJ793" s="58"/>
      <c r="DK793" s="49"/>
      <c r="DL793" s="56"/>
      <c r="DM793" s="49"/>
      <c r="DN793" s="49"/>
      <c r="DO793" s="49"/>
      <c r="DP793" s="56"/>
      <c r="DQ793" s="56"/>
      <c r="DR793" s="49"/>
      <c r="DS793" s="49"/>
      <c r="DT793" s="49"/>
      <c r="DU793" s="49"/>
      <c r="DV793" s="49"/>
      <c r="DW793" s="49"/>
      <c r="DX793" s="49"/>
      <c r="DY793" s="49"/>
      <c r="DZ793" s="49"/>
      <c r="EA793" s="49"/>
    </row>
    <row r="794" spans="19:131">
      <c r="S794" s="82"/>
      <c r="T794" s="83"/>
      <c r="U794" s="84"/>
      <c r="V794" s="83"/>
      <c r="W794" s="84"/>
      <c r="X794" s="83"/>
      <c r="Y794" s="84"/>
      <c r="Z794" s="85"/>
      <c r="AA794" s="85"/>
      <c r="AB794" s="85"/>
      <c r="AC794" s="8"/>
      <c r="AD794" s="18"/>
      <c r="AE794" s="18"/>
      <c r="AF794" s="18"/>
      <c r="AG794" s="18"/>
      <c r="AH794" s="18"/>
      <c r="AI794" s="18"/>
      <c r="AJ794" s="18"/>
      <c r="AK794" s="18"/>
      <c r="AL794" s="18"/>
      <c r="AM794" s="34"/>
      <c r="AN794" s="34"/>
      <c r="AO794" s="34"/>
      <c r="AP794" s="19"/>
      <c r="AQ794" s="19"/>
      <c r="AR794" s="19"/>
      <c r="AS794" s="48"/>
      <c r="BN794" s="49"/>
      <c r="BO794" s="49"/>
      <c r="BP794" s="49"/>
      <c r="BQ794" s="50"/>
      <c r="BR794" s="50"/>
      <c r="BS794" s="50"/>
      <c r="BT794" s="49"/>
      <c r="BU794" s="50"/>
      <c r="BV794" s="50"/>
      <c r="BW794" s="50"/>
      <c r="BX794" s="51"/>
      <c r="BY794" s="50"/>
      <c r="BZ794" s="50"/>
      <c r="CA794" s="50"/>
      <c r="CB794" s="50"/>
      <c r="CC794" s="50"/>
      <c r="CD794" s="50"/>
      <c r="CE794" s="50"/>
      <c r="CF794" s="50"/>
      <c r="CG794" s="50"/>
      <c r="CH794" s="51"/>
      <c r="CI794" s="51"/>
      <c r="CJ794" s="51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56"/>
      <c r="DD794" s="49"/>
      <c r="DE794" s="49"/>
      <c r="DF794" s="57"/>
      <c r="DG794" s="49"/>
      <c r="DH794" s="54"/>
      <c r="DI794" s="49"/>
      <c r="DJ794" s="58"/>
      <c r="DK794" s="49"/>
      <c r="DL794" s="56"/>
      <c r="DM794" s="49"/>
      <c r="DN794" s="49"/>
      <c r="DO794" s="49"/>
      <c r="DP794" s="56"/>
      <c r="DQ794" s="56"/>
      <c r="DR794" s="49"/>
      <c r="DS794" s="49"/>
      <c r="DT794" s="49"/>
      <c r="DU794" s="49"/>
      <c r="DV794" s="49"/>
      <c r="DW794" s="49"/>
      <c r="DX794" s="49"/>
      <c r="DY794" s="49"/>
      <c r="DZ794" s="49"/>
      <c r="EA794" s="49"/>
    </row>
    <row r="795" spans="19:131">
      <c r="S795" s="82"/>
      <c r="T795" s="83"/>
      <c r="U795" s="84"/>
      <c r="V795" s="83"/>
      <c r="W795" s="84"/>
      <c r="X795" s="83"/>
      <c r="Y795" s="84"/>
      <c r="Z795" s="85"/>
      <c r="AA795" s="85"/>
      <c r="AB795" s="85"/>
      <c r="AC795" s="8"/>
      <c r="AD795" s="18"/>
      <c r="AE795" s="18"/>
      <c r="AF795" s="18"/>
      <c r="AG795" s="18"/>
      <c r="AH795" s="18"/>
      <c r="AI795" s="18"/>
      <c r="AJ795" s="18"/>
      <c r="AK795" s="18"/>
      <c r="AL795" s="18"/>
      <c r="AM795" s="34"/>
      <c r="AN795" s="34"/>
      <c r="AO795" s="34"/>
      <c r="AP795" s="19"/>
      <c r="AQ795" s="19"/>
      <c r="AR795" s="19"/>
      <c r="AS795" s="48"/>
      <c r="BN795" s="49"/>
      <c r="BO795" s="49"/>
      <c r="BP795" s="49"/>
      <c r="BQ795" s="50"/>
      <c r="BR795" s="50"/>
      <c r="BS795" s="50"/>
      <c r="BT795" s="49"/>
      <c r="BU795" s="50"/>
      <c r="BV795" s="50"/>
      <c r="BW795" s="50"/>
      <c r="BX795" s="51"/>
      <c r="BY795" s="50"/>
      <c r="BZ795" s="50"/>
      <c r="CA795" s="50"/>
      <c r="CB795" s="50"/>
      <c r="CC795" s="50"/>
      <c r="CD795" s="50"/>
      <c r="CE795" s="50"/>
      <c r="CF795" s="50"/>
      <c r="CG795" s="50"/>
      <c r="CH795" s="51"/>
      <c r="CI795" s="51"/>
      <c r="CJ795" s="51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56"/>
      <c r="DD795" s="49"/>
      <c r="DE795" s="49"/>
      <c r="DF795" s="57"/>
      <c r="DG795" s="49"/>
      <c r="DH795" s="54"/>
      <c r="DI795" s="49"/>
      <c r="DJ795" s="58"/>
      <c r="DK795" s="49"/>
      <c r="DL795" s="56"/>
      <c r="DM795" s="49"/>
      <c r="DN795" s="49"/>
      <c r="DO795" s="49"/>
      <c r="DP795" s="56"/>
      <c r="DQ795" s="56"/>
      <c r="DR795" s="49"/>
      <c r="DS795" s="49"/>
      <c r="DT795" s="49"/>
      <c r="DU795" s="49"/>
      <c r="DV795" s="49"/>
      <c r="DW795" s="49"/>
      <c r="DX795" s="49"/>
      <c r="DY795" s="49"/>
      <c r="DZ795" s="49"/>
      <c r="EA795" s="49"/>
    </row>
    <row r="796" spans="19:131">
      <c r="S796" s="82"/>
      <c r="T796" s="83"/>
      <c r="U796" s="84"/>
      <c r="V796" s="83"/>
      <c r="W796" s="84"/>
      <c r="X796" s="83"/>
      <c r="Y796" s="84"/>
      <c r="Z796" s="85"/>
      <c r="AA796" s="85"/>
      <c r="AB796" s="85"/>
      <c r="AC796" s="8"/>
      <c r="AD796" s="18"/>
      <c r="AE796" s="18"/>
      <c r="AF796" s="18"/>
      <c r="AG796" s="18"/>
      <c r="AH796" s="18"/>
      <c r="AI796" s="18"/>
      <c r="AJ796" s="18"/>
      <c r="AK796" s="18"/>
      <c r="AL796" s="18"/>
      <c r="AM796" s="34"/>
      <c r="AN796" s="34"/>
      <c r="AO796" s="34"/>
      <c r="AP796" s="19"/>
      <c r="AQ796" s="19"/>
      <c r="AR796" s="19"/>
      <c r="AS796" s="48"/>
      <c r="BN796" s="49"/>
      <c r="BO796" s="49"/>
      <c r="BP796" s="49"/>
      <c r="BQ796" s="50"/>
      <c r="BR796" s="50"/>
      <c r="BS796" s="50"/>
      <c r="BT796" s="49"/>
      <c r="BU796" s="50"/>
      <c r="BV796" s="50"/>
      <c r="BW796" s="50"/>
      <c r="BX796" s="51"/>
      <c r="BY796" s="50"/>
      <c r="BZ796" s="50"/>
      <c r="CA796" s="50"/>
      <c r="CB796" s="50"/>
      <c r="CC796" s="50"/>
      <c r="CD796" s="50"/>
      <c r="CE796" s="50"/>
      <c r="CF796" s="50"/>
      <c r="CG796" s="50"/>
      <c r="CH796" s="51"/>
      <c r="CI796" s="51"/>
      <c r="CJ796" s="51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56"/>
      <c r="DD796" s="49"/>
      <c r="DE796" s="49"/>
      <c r="DF796" s="57"/>
      <c r="DG796" s="49"/>
      <c r="DH796" s="54"/>
      <c r="DI796" s="49"/>
      <c r="DJ796" s="58"/>
      <c r="DK796" s="49"/>
      <c r="DL796" s="56"/>
      <c r="DM796" s="49"/>
      <c r="DN796" s="49"/>
      <c r="DO796" s="49"/>
      <c r="DP796" s="56"/>
      <c r="DQ796" s="56"/>
      <c r="DR796" s="49"/>
      <c r="DS796" s="49"/>
      <c r="DT796" s="49"/>
      <c r="DU796" s="49"/>
      <c r="DV796" s="49"/>
      <c r="DW796" s="49"/>
      <c r="DX796" s="49"/>
      <c r="DY796" s="49"/>
      <c r="DZ796" s="49"/>
      <c r="EA796" s="49"/>
    </row>
    <row r="797" spans="19:131">
      <c r="S797" s="82"/>
      <c r="T797" s="83"/>
      <c r="U797" s="84"/>
      <c r="V797" s="83"/>
      <c r="W797" s="84"/>
      <c r="X797" s="83"/>
      <c r="Y797" s="84"/>
      <c r="Z797" s="85"/>
      <c r="AA797" s="85"/>
      <c r="AB797" s="85"/>
      <c r="AC797" s="8"/>
      <c r="AD797" s="18"/>
      <c r="AE797" s="18"/>
      <c r="AF797" s="18"/>
      <c r="AG797" s="18"/>
      <c r="AH797" s="18"/>
      <c r="AI797" s="18"/>
      <c r="AJ797" s="18"/>
      <c r="AK797" s="18"/>
      <c r="AL797" s="18"/>
      <c r="AM797" s="34"/>
      <c r="AN797" s="34"/>
      <c r="AO797" s="34"/>
      <c r="AP797" s="19"/>
      <c r="AQ797" s="19"/>
      <c r="AR797" s="19"/>
      <c r="AS797" s="48"/>
      <c r="BN797" s="49"/>
      <c r="BO797" s="49"/>
      <c r="BP797" s="49"/>
      <c r="BQ797" s="50"/>
      <c r="BR797" s="50"/>
      <c r="BS797" s="50"/>
      <c r="BT797" s="49"/>
      <c r="BU797" s="50"/>
      <c r="BV797" s="50"/>
      <c r="BW797" s="50"/>
      <c r="BX797" s="51"/>
      <c r="BY797" s="50"/>
      <c r="BZ797" s="50"/>
      <c r="CA797" s="50"/>
      <c r="CB797" s="50"/>
      <c r="CC797" s="50"/>
      <c r="CD797" s="50"/>
      <c r="CE797" s="50"/>
      <c r="CF797" s="50"/>
      <c r="CG797" s="50"/>
      <c r="CH797" s="51"/>
      <c r="CI797" s="51"/>
      <c r="CJ797" s="51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56"/>
      <c r="DD797" s="49"/>
      <c r="DE797" s="49"/>
      <c r="DF797" s="57"/>
      <c r="DG797" s="49"/>
      <c r="DH797" s="54"/>
      <c r="DI797" s="49"/>
      <c r="DJ797" s="58"/>
      <c r="DK797" s="49"/>
      <c r="DL797" s="56"/>
      <c r="DM797" s="49"/>
      <c r="DN797" s="49"/>
      <c r="DO797" s="49"/>
      <c r="DP797" s="56"/>
      <c r="DQ797" s="56"/>
      <c r="DR797" s="49"/>
      <c r="DS797" s="49"/>
      <c r="DT797" s="49"/>
      <c r="DU797" s="49"/>
      <c r="DV797" s="49"/>
      <c r="DW797" s="49"/>
      <c r="DX797" s="49"/>
      <c r="DY797" s="49"/>
      <c r="DZ797" s="49"/>
      <c r="EA797" s="49"/>
    </row>
    <row r="798" spans="19:131">
      <c r="S798" s="82"/>
      <c r="T798" s="83"/>
      <c r="U798" s="84"/>
      <c r="V798" s="83"/>
      <c r="W798" s="84"/>
      <c r="X798" s="83"/>
      <c r="Y798" s="84"/>
      <c r="Z798" s="85"/>
      <c r="AA798" s="85"/>
      <c r="AB798" s="85"/>
      <c r="AC798" s="8"/>
      <c r="AD798" s="18"/>
      <c r="AE798" s="18"/>
      <c r="AF798" s="18"/>
      <c r="AG798" s="18"/>
      <c r="AH798" s="18"/>
      <c r="AI798" s="18"/>
      <c r="AJ798" s="18"/>
      <c r="AK798" s="18"/>
      <c r="AL798" s="18"/>
      <c r="AM798" s="34"/>
      <c r="AN798" s="34"/>
      <c r="AO798" s="34"/>
      <c r="AP798" s="19"/>
      <c r="AQ798" s="19"/>
      <c r="AR798" s="19"/>
      <c r="AS798" s="48"/>
      <c r="BN798" s="49"/>
      <c r="BO798" s="49"/>
      <c r="BP798" s="49"/>
      <c r="BQ798" s="50"/>
      <c r="BR798" s="50"/>
      <c r="BS798" s="50"/>
      <c r="BT798" s="49"/>
      <c r="BU798" s="50"/>
      <c r="BV798" s="50"/>
      <c r="BW798" s="50"/>
      <c r="BX798" s="51"/>
      <c r="BY798" s="50"/>
      <c r="BZ798" s="50"/>
      <c r="CA798" s="50"/>
      <c r="CB798" s="50"/>
      <c r="CC798" s="50"/>
      <c r="CD798" s="50"/>
      <c r="CE798" s="50"/>
      <c r="CF798" s="50"/>
      <c r="CG798" s="50"/>
      <c r="CH798" s="51"/>
      <c r="CI798" s="51"/>
      <c r="CJ798" s="51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56"/>
      <c r="DD798" s="49"/>
      <c r="DE798" s="49"/>
      <c r="DF798" s="57"/>
      <c r="DG798" s="49"/>
      <c r="DH798" s="54"/>
      <c r="DI798" s="49"/>
      <c r="DJ798" s="58"/>
      <c r="DK798" s="49"/>
      <c r="DL798" s="56"/>
      <c r="DM798" s="49"/>
      <c r="DN798" s="49"/>
      <c r="DO798" s="49"/>
      <c r="DP798" s="56"/>
      <c r="DQ798" s="56"/>
      <c r="DR798" s="49"/>
      <c r="DS798" s="49"/>
      <c r="DT798" s="49"/>
      <c r="DU798" s="49"/>
      <c r="DV798" s="49"/>
      <c r="DW798" s="49"/>
      <c r="DX798" s="49"/>
      <c r="DY798" s="49"/>
      <c r="DZ798" s="49"/>
      <c r="EA798" s="49"/>
    </row>
    <row r="799" spans="19:131">
      <c r="S799" s="82"/>
      <c r="T799" s="83"/>
      <c r="U799" s="84"/>
      <c r="V799" s="83"/>
      <c r="W799" s="84"/>
      <c r="X799" s="83"/>
      <c r="Y799" s="84"/>
      <c r="Z799" s="85"/>
      <c r="AA799" s="85"/>
      <c r="AB799" s="85"/>
      <c r="AC799" s="8"/>
      <c r="AD799" s="18"/>
      <c r="AE799" s="18"/>
      <c r="AF799" s="18"/>
      <c r="AG799" s="18"/>
      <c r="AH799" s="18"/>
      <c r="AI799" s="18"/>
      <c r="AJ799" s="18"/>
      <c r="AK799" s="18"/>
      <c r="AL799" s="18"/>
      <c r="AM799" s="34"/>
      <c r="AN799" s="34"/>
      <c r="AO799" s="34"/>
      <c r="AP799" s="19"/>
      <c r="AQ799" s="19"/>
      <c r="AR799" s="19"/>
      <c r="AS799" s="48"/>
      <c r="BN799" s="49"/>
      <c r="BO799" s="49"/>
      <c r="BP799" s="49"/>
      <c r="BQ799" s="50"/>
      <c r="BR799" s="50"/>
      <c r="BS799" s="50"/>
      <c r="BT799" s="49"/>
      <c r="BU799" s="50"/>
      <c r="BV799" s="50"/>
      <c r="BW799" s="50"/>
      <c r="BX799" s="51"/>
      <c r="BY799" s="50"/>
      <c r="BZ799" s="50"/>
      <c r="CA799" s="50"/>
      <c r="CB799" s="50"/>
      <c r="CC799" s="50"/>
      <c r="CD799" s="50"/>
      <c r="CE799" s="50"/>
      <c r="CF799" s="50"/>
      <c r="CG799" s="50"/>
      <c r="CH799" s="51"/>
      <c r="CI799" s="51"/>
      <c r="CJ799" s="51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56"/>
      <c r="DD799" s="49"/>
      <c r="DE799" s="49"/>
      <c r="DF799" s="57"/>
      <c r="DG799" s="49"/>
      <c r="DH799" s="54"/>
      <c r="DI799" s="49"/>
      <c r="DJ799" s="58"/>
      <c r="DK799" s="49"/>
      <c r="DL799" s="56"/>
      <c r="DM799" s="49"/>
      <c r="DN799" s="49"/>
      <c r="DO799" s="49"/>
      <c r="DP799" s="56"/>
      <c r="DQ799" s="56"/>
      <c r="DR799" s="49"/>
      <c r="DS799" s="49"/>
      <c r="DT799" s="49"/>
      <c r="DU799" s="49"/>
      <c r="DV799" s="49"/>
      <c r="DW799" s="49"/>
      <c r="DX799" s="49"/>
      <c r="DY799" s="49"/>
      <c r="DZ799" s="49"/>
      <c r="EA799" s="49"/>
    </row>
    <row r="800" spans="19:131">
      <c r="S800" s="82"/>
      <c r="T800" s="83"/>
      <c r="U800" s="84"/>
      <c r="V800" s="83"/>
      <c r="W800" s="84"/>
      <c r="X800" s="83"/>
      <c r="Y800" s="84"/>
      <c r="Z800" s="85"/>
      <c r="AA800" s="85"/>
      <c r="AB800" s="85"/>
      <c r="AC800" s="8"/>
      <c r="AD800" s="18"/>
      <c r="AE800" s="18"/>
      <c r="AF800" s="18"/>
      <c r="AG800" s="18"/>
      <c r="AH800" s="18"/>
      <c r="AI800" s="18"/>
      <c r="AJ800" s="18"/>
      <c r="AK800" s="18"/>
      <c r="AL800" s="18"/>
      <c r="AM800" s="34"/>
      <c r="AN800" s="34"/>
      <c r="AO800" s="34"/>
      <c r="AP800" s="19"/>
      <c r="AQ800" s="19"/>
      <c r="AR800" s="19"/>
      <c r="AS800" s="48"/>
      <c r="BN800" s="49"/>
      <c r="BO800" s="49"/>
      <c r="BP800" s="49"/>
      <c r="BQ800" s="50"/>
      <c r="BR800" s="50"/>
      <c r="BS800" s="50"/>
      <c r="BT800" s="49"/>
      <c r="BU800" s="50"/>
      <c r="BV800" s="50"/>
      <c r="BW800" s="50"/>
      <c r="BX800" s="51"/>
      <c r="BY800" s="50"/>
      <c r="BZ800" s="50"/>
      <c r="CA800" s="50"/>
      <c r="CB800" s="50"/>
      <c r="CC800" s="50"/>
      <c r="CD800" s="50"/>
      <c r="CE800" s="50"/>
      <c r="CF800" s="50"/>
      <c r="CG800" s="50"/>
      <c r="CH800" s="51"/>
      <c r="CI800" s="51"/>
      <c r="CJ800" s="51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56"/>
      <c r="DD800" s="49"/>
      <c r="DE800" s="49"/>
      <c r="DF800" s="57"/>
      <c r="DG800" s="49"/>
      <c r="DH800" s="54"/>
      <c r="DI800" s="49"/>
      <c r="DJ800" s="58"/>
      <c r="DK800" s="49"/>
      <c r="DL800" s="56"/>
      <c r="DM800" s="49"/>
      <c r="DN800" s="49"/>
      <c r="DO800" s="49"/>
      <c r="DP800" s="56"/>
      <c r="DQ800" s="56"/>
      <c r="DR800" s="49"/>
      <c r="DS800" s="49"/>
      <c r="DT800" s="49"/>
      <c r="DU800" s="49"/>
      <c r="DV800" s="49"/>
      <c r="DW800" s="49"/>
      <c r="DX800" s="49"/>
      <c r="DY800" s="49"/>
      <c r="DZ800" s="49"/>
      <c r="EA800" s="49"/>
    </row>
    <row r="801" spans="19:131">
      <c r="S801" s="82"/>
      <c r="T801" s="83"/>
      <c r="U801" s="84"/>
      <c r="V801" s="83"/>
      <c r="W801" s="84"/>
      <c r="X801" s="83"/>
      <c r="Y801" s="84"/>
      <c r="Z801" s="85"/>
      <c r="AA801" s="85"/>
      <c r="AB801" s="85"/>
      <c r="AC801" s="8"/>
      <c r="AD801" s="18"/>
      <c r="AE801" s="18"/>
      <c r="AF801" s="18"/>
      <c r="AG801" s="18"/>
      <c r="AH801" s="18"/>
      <c r="AI801" s="18"/>
      <c r="AJ801" s="18"/>
      <c r="AK801" s="18"/>
      <c r="AL801" s="18"/>
      <c r="AM801" s="34"/>
      <c r="AN801" s="34"/>
      <c r="AO801" s="34"/>
      <c r="AP801" s="19"/>
      <c r="AQ801" s="19"/>
      <c r="AR801" s="19"/>
      <c r="AS801" s="48"/>
      <c r="BN801" s="49"/>
      <c r="BO801" s="49"/>
      <c r="BP801" s="49"/>
      <c r="BQ801" s="50"/>
      <c r="BR801" s="50"/>
      <c r="BS801" s="50"/>
      <c r="BT801" s="49"/>
      <c r="BU801" s="50"/>
      <c r="BV801" s="50"/>
      <c r="BW801" s="50"/>
      <c r="BX801" s="51"/>
      <c r="BY801" s="50"/>
      <c r="BZ801" s="50"/>
      <c r="CA801" s="50"/>
      <c r="CB801" s="50"/>
      <c r="CC801" s="50"/>
      <c r="CD801" s="50"/>
      <c r="CE801" s="50"/>
      <c r="CF801" s="50"/>
      <c r="CG801" s="50"/>
      <c r="CH801" s="51"/>
      <c r="CI801" s="51"/>
      <c r="CJ801" s="51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56"/>
      <c r="DD801" s="49"/>
      <c r="DE801" s="49"/>
      <c r="DF801" s="57"/>
      <c r="DG801" s="49"/>
      <c r="DH801" s="54"/>
      <c r="DI801" s="49"/>
      <c r="DJ801" s="58"/>
      <c r="DK801" s="49"/>
      <c r="DL801" s="56"/>
      <c r="DM801" s="49"/>
      <c r="DN801" s="49"/>
      <c r="DO801" s="49"/>
      <c r="DP801" s="56"/>
      <c r="DQ801" s="56"/>
      <c r="DR801" s="49"/>
      <c r="DS801" s="49"/>
      <c r="DT801" s="49"/>
      <c r="DU801" s="49"/>
      <c r="DV801" s="49"/>
      <c r="DW801" s="49"/>
      <c r="DX801" s="49"/>
      <c r="DY801" s="49"/>
      <c r="DZ801" s="49"/>
      <c r="EA801" s="49"/>
    </row>
    <row r="802" spans="19:131">
      <c r="S802" s="82"/>
      <c r="T802" s="83"/>
      <c r="U802" s="84"/>
      <c r="V802" s="83"/>
      <c r="W802" s="84"/>
      <c r="X802" s="83"/>
      <c r="Y802" s="84"/>
      <c r="Z802" s="85"/>
      <c r="AA802" s="85"/>
      <c r="AB802" s="85"/>
      <c r="AC802" s="8"/>
      <c r="AD802" s="18"/>
      <c r="AE802" s="18"/>
      <c r="AF802" s="18"/>
      <c r="AG802" s="18"/>
      <c r="AH802" s="18"/>
      <c r="AI802" s="18"/>
      <c r="AJ802" s="18"/>
      <c r="AK802" s="18"/>
      <c r="AL802" s="18"/>
      <c r="AM802" s="34"/>
      <c r="AN802" s="34"/>
      <c r="AO802" s="34"/>
      <c r="AP802" s="19"/>
      <c r="AQ802" s="19"/>
      <c r="AR802" s="19"/>
      <c r="AS802" s="48"/>
      <c r="BN802" s="49"/>
      <c r="BO802" s="49"/>
      <c r="BP802" s="49"/>
      <c r="BQ802" s="50"/>
      <c r="BR802" s="50"/>
      <c r="BS802" s="50"/>
      <c r="BT802" s="49"/>
      <c r="BU802" s="50"/>
      <c r="BV802" s="50"/>
      <c r="BW802" s="50"/>
      <c r="BX802" s="51"/>
      <c r="BY802" s="50"/>
      <c r="BZ802" s="50"/>
      <c r="CA802" s="50"/>
      <c r="CB802" s="50"/>
      <c r="CC802" s="50"/>
      <c r="CD802" s="50"/>
      <c r="CE802" s="50"/>
      <c r="CF802" s="50"/>
      <c r="CG802" s="50"/>
      <c r="CH802" s="51"/>
      <c r="CI802" s="51"/>
      <c r="CJ802" s="51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56"/>
      <c r="DD802" s="49"/>
      <c r="DE802" s="49"/>
      <c r="DF802" s="57"/>
      <c r="DG802" s="49"/>
      <c r="DH802" s="54"/>
      <c r="DI802" s="49"/>
      <c r="DJ802" s="58"/>
      <c r="DK802" s="49"/>
      <c r="DL802" s="56"/>
      <c r="DM802" s="49"/>
      <c r="DN802" s="49"/>
      <c r="DO802" s="49"/>
      <c r="DP802" s="56"/>
      <c r="DQ802" s="56"/>
      <c r="DR802" s="49"/>
      <c r="DS802" s="49"/>
      <c r="DT802" s="49"/>
      <c r="DU802" s="49"/>
      <c r="DV802" s="49"/>
      <c r="DW802" s="49"/>
      <c r="DX802" s="49"/>
      <c r="DY802" s="49"/>
      <c r="DZ802" s="49"/>
      <c r="EA802" s="49"/>
    </row>
    <row r="803" spans="19:131">
      <c r="S803" s="82"/>
      <c r="T803" s="83"/>
      <c r="U803" s="84"/>
      <c r="V803" s="83"/>
      <c r="W803" s="84"/>
      <c r="X803" s="83"/>
      <c r="Y803" s="84"/>
      <c r="Z803" s="85"/>
      <c r="AA803" s="85"/>
      <c r="AB803" s="85"/>
      <c r="AC803" s="8"/>
      <c r="AD803" s="18"/>
      <c r="AE803" s="18"/>
      <c r="AF803" s="18"/>
      <c r="AG803" s="18"/>
      <c r="AH803" s="18"/>
      <c r="AI803" s="18"/>
      <c r="AJ803" s="18"/>
      <c r="AK803" s="18"/>
      <c r="AL803" s="18"/>
      <c r="AM803" s="34"/>
      <c r="AN803" s="34"/>
      <c r="AO803" s="34"/>
      <c r="AP803" s="19"/>
      <c r="AQ803" s="19"/>
      <c r="AR803" s="19"/>
      <c r="AS803" s="48"/>
      <c r="BN803" s="49"/>
      <c r="BO803" s="49"/>
      <c r="BP803" s="49"/>
      <c r="BQ803" s="50"/>
      <c r="BR803" s="50"/>
      <c r="BS803" s="50"/>
      <c r="BT803" s="49"/>
      <c r="BU803" s="50"/>
      <c r="BV803" s="50"/>
      <c r="BW803" s="50"/>
      <c r="BX803" s="51"/>
      <c r="BY803" s="50"/>
      <c r="BZ803" s="50"/>
      <c r="CA803" s="50"/>
      <c r="CB803" s="50"/>
      <c r="CC803" s="50"/>
      <c r="CD803" s="50"/>
      <c r="CE803" s="50"/>
      <c r="CF803" s="50"/>
      <c r="CG803" s="50"/>
      <c r="CH803" s="51"/>
      <c r="CI803" s="51"/>
      <c r="CJ803" s="51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56"/>
      <c r="DD803" s="49"/>
      <c r="DE803" s="49"/>
      <c r="DF803" s="57"/>
      <c r="DG803" s="49"/>
      <c r="DH803" s="54"/>
      <c r="DI803" s="49"/>
      <c r="DJ803" s="58"/>
      <c r="DK803" s="49"/>
      <c r="DL803" s="56"/>
      <c r="DM803" s="49"/>
      <c r="DN803" s="49"/>
      <c r="DO803" s="49"/>
      <c r="DP803" s="56"/>
      <c r="DQ803" s="56"/>
      <c r="DR803" s="49"/>
      <c r="DS803" s="49"/>
      <c r="DT803" s="49"/>
      <c r="DU803" s="49"/>
      <c r="DV803" s="49"/>
      <c r="DW803" s="49"/>
      <c r="DX803" s="49"/>
      <c r="DY803" s="49"/>
      <c r="DZ803" s="49"/>
      <c r="EA803" s="49"/>
    </row>
    <row r="804" spans="19:131">
      <c r="S804" s="82"/>
      <c r="T804" s="83"/>
      <c r="U804" s="84"/>
      <c r="V804" s="83"/>
      <c r="W804" s="84"/>
      <c r="X804" s="83"/>
      <c r="Y804" s="84"/>
      <c r="Z804" s="85"/>
      <c r="AA804" s="85"/>
      <c r="AB804" s="85"/>
      <c r="AC804" s="8"/>
      <c r="AD804" s="18"/>
      <c r="AE804" s="18"/>
      <c r="AF804" s="18"/>
      <c r="AG804" s="18"/>
      <c r="AH804" s="18"/>
      <c r="AI804" s="18"/>
      <c r="AJ804" s="18"/>
      <c r="AK804" s="18"/>
      <c r="AL804" s="18"/>
      <c r="AM804" s="34"/>
      <c r="AN804" s="34"/>
      <c r="AO804" s="34"/>
      <c r="AP804" s="19"/>
      <c r="AQ804" s="19"/>
      <c r="AR804" s="19"/>
      <c r="AS804" s="48"/>
      <c r="BN804" s="49"/>
      <c r="BO804" s="49"/>
      <c r="BP804" s="49"/>
      <c r="BQ804" s="50"/>
      <c r="BR804" s="50"/>
      <c r="BS804" s="50"/>
      <c r="BT804" s="49"/>
      <c r="BU804" s="50"/>
      <c r="BV804" s="50"/>
      <c r="BW804" s="50"/>
      <c r="BX804" s="51"/>
      <c r="BY804" s="50"/>
      <c r="BZ804" s="50"/>
      <c r="CA804" s="50"/>
      <c r="CB804" s="50"/>
      <c r="CC804" s="50"/>
      <c r="CD804" s="50"/>
      <c r="CE804" s="50"/>
      <c r="CF804" s="50"/>
      <c r="CG804" s="50"/>
      <c r="CH804" s="51"/>
      <c r="CI804" s="51"/>
      <c r="CJ804" s="51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56"/>
      <c r="DD804" s="49"/>
      <c r="DE804" s="49"/>
      <c r="DF804" s="57"/>
      <c r="DG804" s="49"/>
      <c r="DH804" s="54"/>
      <c r="DI804" s="49"/>
      <c r="DJ804" s="58"/>
      <c r="DK804" s="49"/>
      <c r="DL804" s="56"/>
      <c r="DM804" s="49"/>
      <c r="DN804" s="49"/>
      <c r="DO804" s="49"/>
      <c r="DP804" s="56"/>
      <c r="DQ804" s="56"/>
      <c r="DR804" s="49"/>
      <c r="DS804" s="49"/>
      <c r="DT804" s="49"/>
      <c r="DU804" s="49"/>
      <c r="DV804" s="49"/>
      <c r="DW804" s="49"/>
      <c r="DX804" s="49"/>
      <c r="DY804" s="49"/>
      <c r="DZ804" s="49"/>
      <c r="EA804" s="49"/>
    </row>
    <row r="805" spans="19:131">
      <c r="S805" s="82"/>
      <c r="T805" s="83"/>
      <c r="U805" s="84"/>
      <c r="V805" s="83"/>
      <c r="W805" s="84"/>
      <c r="X805" s="83"/>
      <c r="Y805" s="84"/>
      <c r="Z805" s="85"/>
      <c r="AA805" s="85"/>
      <c r="AB805" s="85"/>
      <c r="AC805" s="8"/>
      <c r="AD805" s="18"/>
      <c r="AE805" s="18"/>
      <c r="AF805" s="18"/>
      <c r="AG805" s="18"/>
      <c r="AH805" s="18"/>
      <c r="AI805" s="18"/>
      <c r="AJ805" s="18"/>
      <c r="AK805" s="18"/>
      <c r="AL805" s="18"/>
      <c r="AM805" s="34"/>
      <c r="AN805" s="34"/>
      <c r="AO805" s="34"/>
      <c r="AP805" s="19"/>
      <c r="AQ805" s="19"/>
      <c r="AR805" s="19"/>
      <c r="AS805" s="48"/>
      <c r="BN805" s="49"/>
      <c r="BO805" s="49"/>
      <c r="BP805" s="49"/>
      <c r="BQ805" s="50"/>
      <c r="BR805" s="50"/>
      <c r="BS805" s="50"/>
      <c r="BT805" s="49"/>
      <c r="BU805" s="50"/>
      <c r="BV805" s="50"/>
      <c r="BW805" s="50"/>
      <c r="BX805" s="51"/>
      <c r="BY805" s="50"/>
      <c r="BZ805" s="50"/>
      <c r="CA805" s="50"/>
      <c r="CB805" s="50"/>
      <c r="CC805" s="50"/>
      <c r="CD805" s="50"/>
      <c r="CE805" s="50"/>
      <c r="CF805" s="50"/>
      <c r="CG805" s="50"/>
      <c r="CH805" s="51"/>
      <c r="CI805" s="51"/>
      <c r="CJ805" s="51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56"/>
      <c r="DD805" s="49"/>
      <c r="DE805" s="49"/>
      <c r="DF805" s="57"/>
      <c r="DG805" s="49"/>
      <c r="DH805" s="54"/>
      <c r="DI805" s="49"/>
      <c r="DJ805" s="58"/>
      <c r="DK805" s="49"/>
      <c r="DL805" s="56"/>
      <c r="DM805" s="49"/>
      <c r="DN805" s="49"/>
      <c r="DO805" s="49"/>
      <c r="DP805" s="56"/>
      <c r="DQ805" s="56"/>
      <c r="DR805" s="49"/>
      <c r="DS805" s="49"/>
      <c r="DT805" s="49"/>
      <c r="DU805" s="49"/>
      <c r="DV805" s="49"/>
      <c r="DW805" s="49"/>
      <c r="DX805" s="49"/>
      <c r="DY805" s="49"/>
      <c r="DZ805" s="49"/>
      <c r="EA805" s="49"/>
    </row>
    <row r="806" spans="19:131">
      <c r="S806" s="82"/>
      <c r="T806" s="83"/>
      <c r="U806" s="84"/>
      <c r="V806" s="83"/>
      <c r="W806" s="84"/>
      <c r="X806" s="83"/>
      <c r="Y806" s="84"/>
      <c r="Z806" s="85"/>
      <c r="AA806" s="85"/>
      <c r="AB806" s="85"/>
      <c r="AC806" s="8"/>
      <c r="AD806" s="18"/>
      <c r="AE806" s="18"/>
      <c r="AF806" s="18"/>
      <c r="AG806" s="18"/>
      <c r="AH806" s="18"/>
      <c r="AI806" s="18"/>
      <c r="AJ806" s="18"/>
      <c r="AK806" s="18"/>
      <c r="AL806" s="18"/>
      <c r="AM806" s="34"/>
      <c r="AN806" s="34"/>
      <c r="AO806" s="34"/>
      <c r="AP806" s="19"/>
      <c r="AQ806" s="19"/>
      <c r="AR806" s="19"/>
      <c r="AS806" s="48"/>
      <c r="BN806" s="49"/>
      <c r="BO806" s="49"/>
      <c r="BP806" s="49"/>
      <c r="BQ806" s="50"/>
      <c r="BR806" s="50"/>
      <c r="BS806" s="50"/>
      <c r="BT806" s="49"/>
      <c r="BU806" s="50"/>
      <c r="BV806" s="50"/>
      <c r="BW806" s="50"/>
      <c r="BX806" s="51"/>
      <c r="BY806" s="50"/>
      <c r="BZ806" s="50"/>
      <c r="CA806" s="50"/>
      <c r="CB806" s="50"/>
      <c r="CC806" s="50"/>
      <c r="CD806" s="50"/>
      <c r="CE806" s="50"/>
      <c r="CF806" s="50"/>
      <c r="CG806" s="50"/>
      <c r="CH806" s="51"/>
      <c r="CI806" s="51"/>
      <c r="CJ806" s="51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56"/>
      <c r="DD806" s="49"/>
      <c r="DE806" s="49"/>
      <c r="DF806" s="57"/>
      <c r="DG806" s="49"/>
      <c r="DH806" s="54"/>
      <c r="DI806" s="49"/>
      <c r="DJ806" s="58"/>
      <c r="DK806" s="49"/>
      <c r="DL806" s="56"/>
      <c r="DM806" s="49"/>
      <c r="DN806" s="49"/>
      <c r="DO806" s="49"/>
      <c r="DP806" s="56"/>
      <c r="DQ806" s="56"/>
      <c r="DR806" s="49"/>
      <c r="DS806" s="49"/>
      <c r="DT806" s="49"/>
      <c r="DU806" s="49"/>
      <c r="DV806" s="49"/>
      <c r="DW806" s="49"/>
      <c r="DX806" s="49"/>
      <c r="DY806" s="49"/>
      <c r="DZ806" s="49"/>
      <c r="EA806" s="49"/>
    </row>
    <row r="807" spans="19:131">
      <c r="S807" s="82"/>
      <c r="T807" s="83"/>
      <c r="U807" s="84"/>
      <c r="V807" s="83"/>
      <c r="W807" s="84"/>
      <c r="X807" s="83"/>
      <c r="Y807" s="84"/>
      <c r="Z807" s="85"/>
      <c r="AA807" s="85"/>
      <c r="AB807" s="85"/>
      <c r="AC807" s="8"/>
      <c r="AD807" s="18"/>
      <c r="AE807" s="18"/>
      <c r="AF807" s="18"/>
      <c r="AG807" s="18"/>
      <c r="AH807" s="18"/>
      <c r="AI807" s="18"/>
      <c r="AJ807" s="18"/>
      <c r="AK807" s="18"/>
      <c r="AL807" s="18"/>
      <c r="AM807" s="34"/>
      <c r="AN807" s="34"/>
      <c r="AO807" s="34"/>
      <c r="AP807" s="19"/>
      <c r="AQ807" s="19"/>
      <c r="AR807" s="19"/>
      <c r="AS807" s="48"/>
      <c r="BN807" s="49"/>
      <c r="BO807" s="49"/>
      <c r="BP807" s="49"/>
      <c r="BQ807" s="50"/>
      <c r="BR807" s="50"/>
      <c r="BS807" s="50"/>
      <c r="BT807" s="49"/>
      <c r="BU807" s="50"/>
      <c r="BV807" s="50"/>
      <c r="BW807" s="50"/>
      <c r="BX807" s="51"/>
      <c r="BY807" s="50"/>
      <c r="BZ807" s="50"/>
      <c r="CA807" s="50"/>
      <c r="CB807" s="50"/>
      <c r="CC807" s="50"/>
      <c r="CD807" s="50"/>
      <c r="CE807" s="50"/>
      <c r="CF807" s="50"/>
      <c r="CG807" s="50"/>
      <c r="CH807" s="51"/>
      <c r="CI807" s="51"/>
      <c r="CJ807" s="51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56"/>
      <c r="DD807" s="49"/>
      <c r="DE807" s="49"/>
      <c r="DF807" s="57"/>
      <c r="DG807" s="49"/>
      <c r="DH807" s="54"/>
      <c r="DI807" s="49"/>
      <c r="DJ807" s="58"/>
      <c r="DK807" s="49"/>
      <c r="DL807" s="56"/>
      <c r="DM807" s="49"/>
      <c r="DN807" s="49"/>
      <c r="DO807" s="49"/>
      <c r="DP807" s="56"/>
      <c r="DQ807" s="56"/>
      <c r="DR807" s="49"/>
      <c r="DS807" s="49"/>
      <c r="DT807" s="49"/>
      <c r="DU807" s="49"/>
      <c r="DV807" s="49"/>
      <c r="DW807" s="49"/>
      <c r="DX807" s="49"/>
      <c r="DY807" s="49"/>
      <c r="DZ807" s="49"/>
      <c r="EA807" s="49"/>
    </row>
    <row r="808" spans="19:131">
      <c r="S808" s="82"/>
      <c r="T808" s="83"/>
      <c r="U808" s="84"/>
      <c r="V808" s="83"/>
      <c r="W808" s="84"/>
      <c r="X808" s="83"/>
      <c r="Y808" s="84"/>
      <c r="Z808" s="85"/>
      <c r="AA808" s="85"/>
      <c r="AB808" s="85"/>
      <c r="AC808" s="8"/>
      <c r="AD808" s="18"/>
      <c r="AE808" s="18"/>
      <c r="AF808" s="18"/>
      <c r="AG808" s="18"/>
      <c r="AH808" s="18"/>
      <c r="AI808" s="18"/>
      <c r="AJ808" s="18"/>
      <c r="AK808" s="18"/>
      <c r="AL808" s="18"/>
      <c r="AM808" s="34"/>
      <c r="AN808" s="34"/>
      <c r="AO808" s="34"/>
      <c r="AP808" s="19"/>
      <c r="AQ808" s="19"/>
      <c r="AR808" s="19"/>
      <c r="AS808" s="48"/>
      <c r="BN808" s="49"/>
      <c r="BO808" s="49"/>
      <c r="BP808" s="49"/>
      <c r="BQ808" s="50"/>
      <c r="BR808" s="50"/>
      <c r="BS808" s="50"/>
      <c r="BT808" s="49"/>
      <c r="BU808" s="50"/>
      <c r="BV808" s="50"/>
      <c r="BW808" s="50"/>
      <c r="BX808" s="51"/>
      <c r="BY808" s="50"/>
      <c r="BZ808" s="50"/>
      <c r="CA808" s="50"/>
      <c r="CB808" s="50"/>
      <c r="CC808" s="50"/>
      <c r="CD808" s="50"/>
      <c r="CE808" s="50"/>
      <c r="CF808" s="50"/>
      <c r="CG808" s="50"/>
      <c r="CH808" s="51"/>
      <c r="CI808" s="51"/>
      <c r="CJ808" s="51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56"/>
      <c r="DD808" s="49"/>
      <c r="DE808" s="49"/>
      <c r="DF808" s="57"/>
      <c r="DG808" s="49"/>
      <c r="DH808" s="54"/>
      <c r="DI808" s="49"/>
      <c r="DJ808" s="58"/>
      <c r="DK808" s="49"/>
      <c r="DL808" s="56"/>
      <c r="DM808" s="49"/>
      <c r="DN808" s="49"/>
      <c r="DO808" s="49"/>
      <c r="DP808" s="56"/>
      <c r="DQ808" s="56"/>
      <c r="DR808" s="49"/>
      <c r="DS808" s="49"/>
      <c r="DT808" s="49"/>
      <c r="DU808" s="49"/>
      <c r="DV808" s="49"/>
      <c r="DW808" s="49"/>
      <c r="DX808" s="49"/>
      <c r="DY808" s="49"/>
      <c r="DZ808" s="49"/>
      <c r="EA808" s="49"/>
    </row>
    <row r="809" spans="19:131">
      <c r="S809" s="82"/>
      <c r="T809" s="83"/>
      <c r="U809" s="84"/>
      <c r="V809" s="83"/>
      <c r="W809" s="84"/>
      <c r="X809" s="83"/>
      <c r="Y809" s="84"/>
      <c r="Z809" s="85"/>
      <c r="AA809" s="85"/>
      <c r="AB809" s="85"/>
      <c r="AC809" s="8"/>
      <c r="AD809" s="18"/>
      <c r="AE809" s="18"/>
      <c r="AF809" s="18"/>
      <c r="AG809" s="18"/>
      <c r="AH809" s="18"/>
      <c r="AI809" s="18"/>
      <c r="AJ809" s="18"/>
      <c r="AK809" s="18"/>
      <c r="AL809" s="18"/>
      <c r="AM809" s="34"/>
      <c r="AN809" s="34"/>
      <c r="AO809" s="34"/>
      <c r="AP809" s="19"/>
      <c r="AQ809" s="19"/>
      <c r="AR809" s="19"/>
      <c r="AS809" s="48"/>
      <c r="BN809" s="49"/>
      <c r="BO809" s="49"/>
      <c r="BP809" s="49"/>
      <c r="BQ809" s="50"/>
      <c r="BR809" s="50"/>
      <c r="BS809" s="50"/>
      <c r="BT809" s="49"/>
      <c r="BU809" s="50"/>
      <c r="BV809" s="50"/>
      <c r="BW809" s="50"/>
      <c r="BX809" s="51"/>
      <c r="BY809" s="50"/>
      <c r="BZ809" s="50"/>
      <c r="CA809" s="50"/>
      <c r="CB809" s="50"/>
      <c r="CC809" s="50"/>
      <c r="CD809" s="50"/>
      <c r="CE809" s="50"/>
      <c r="CF809" s="50"/>
      <c r="CG809" s="50"/>
      <c r="CH809" s="51"/>
      <c r="CI809" s="51"/>
      <c r="CJ809" s="51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56"/>
      <c r="DD809" s="49"/>
      <c r="DE809" s="49"/>
      <c r="DF809" s="57"/>
      <c r="DG809" s="49"/>
      <c r="DH809" s="54"/>
      <c r="DI809" s="49"/>
      <c r="DJ809" s="58"/>
      <c r="DK809" s="49"/>
      <c r="DL809" s="56"/>
      <c r="DM809" s="49"/>
      <c r="DN809" s="49"/>
      <c r="DO809" s="49"/>
      <c r="DP809" s="56"/>
      <c r="DQ809" s="56"/>
      <c r="DR809" s="49"/>
      <c r="DS809" s="49"/>
      <c r="DT809" s="49"/>
      <c r="DU809" s="49"/>
      <c r="DV809" s="49"/>
      <c r="DW809" s="49"/>
      <c r="DX809" s="49"/>
      <c r="DY809" s="49"/>
      <c r="DZ809" s="49"/>
      <c r="EA809" s="49"/>
    </row>
    <row r="810" spans="19:131">
      <c r="S810" s="82"/>
      <c r="T810" s="83"/>
      <c r="U810" s="84"/>
      <c r="V810" s="83"/>
      <c r="W810" s="84"/>
      <c r="X810" s="83"/>
      <c r="Y810" s="84"/>
      <c r="Z810" s="85"/>
      <c r="AA810" s="85"/>
      <c r="AB810" s="85"/>
      <c r="AC810" s="8"/>
      <c r="AD810" s="18"/>
      <c r="AE810" s="18"/>
      <c r="AF810" s="18"/>
      <c r="AG810" s="18"/>
      <c r="AH810" s="18"/>
      <c r="AI810" s="18"/>
      <c r="AJ810" s="18"/>
      <c r="AK810" s="18"/>
      <c r="AL810" s="18"/>
      <c r="AM810" s="34"/>
      <c r="AN810" s="34"/>
      <c r="AO810" s="34"/>
      <c r="AP810" s="19"/>
      <c r="AQ810" s="19"/>
      <c r="AR810" s="19"/>
      <c r="AS810" s="48"/>
      <c r="BN810" s="49"/>
      <c r="BO810" s="49"/>
      <c r="BP810" s="49"/>
      <c r="BQ810" s="50"/>
      <c r="BR810" s="50"/>
      <c r="BS810" s="50"/>
      <c r="BT810" s="49"/>
      <c r="BU810" s="50"/>
      <c r="BV810" s="50"/>
      <c r="BW810" s="50"/>
      <c r="BX810" s="51"/>
      <c r="BY810" s="50"/>
      <c r="BZ810" s="50"/>
      <c r="CA810" s="50"/>
      <c r="CB810" s="50"/>
      <c r="CC810" s="50"/>
      <c r="CD810" s="50"/>
      <c r="CE810" s="50"/>
      <c r="CF810" s="50"/>
      <c r="CG810" s="50"/>
      <c r="CH810" s="51"/>
      <c r="CI810" s="51"/>
      <c r="CJ810" s="51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56"/>
      <c r="DD810" s="49"/>
      <c r="DE810" s="49"/>
      <c r="DF810" s="57"/>
      <c r="DG810" s="49"/>
      <c r="DH810" s="54"/>
      <c r="DI810" s="49"/>
      <c r="DJ810" s="58"/>
      <c r="DK810" s="49"/>
      <c r="DL810" s="56"/>
      <c r="DM810" s="49"/>
      <c r="DN810" s="49"/>
      <c r="DO810" s="49"/>
      <c r="DP810" s="56"/>
      <c r="DQ810" s="56"/>
      <c r="DR810" s="49"/>
      <c r="DS810" s="49"/>
      <c r="DT810" s="49"/>
      <c r="DU810" s="49"/>
      <c r="DV810" s="49"/>
      <c r="DW810" s="49"/>
      <c r="DX810" s="49"/>
      <c r="DY810" s="49"/>
      <c r="DZ810" s="49"/>
      <c r="EA810" s="49"/>
    </row>
    <row r="811" spans="19:131">
      <c r="S811" s="82"/>
      <c r="T811" s="83"/>
      <c r="U811" s="84"/>
      <c r="V811" s="83"/>
      <c r="W811" s="84"/>
      <c r="X811" s="83"/>
      <c r="Y811" s="84"/>
      <c r="Z811" s="85"/>
      <c r="AA811" s="85"/>
      <c r="AB811" s="85"/>
      <c r="AC811" s="8"/>
      <c r="AD811" s="18"/>
      <c r="AE811" s="18"/>
      <c r="AF811" s="18"/>
      <c r="AG811" s="18"/>
      <c r="AH811" s="18"/>
      <c r="AI811" s="18"/>
      <c r="AJ811" s="18"/>
      <c r="AK811" s="18"/>
      <c r="AL811" s="18"/>
      <c r="AM811" s="34"/>
      <c r="AN811" s="34"/>
      <c r="AO811" s="34"/>
      <c r="AP811" s="19"/>
      <c r="AQ811" s="19"/>
      <c r="AR811" s="19"/>
      <c r="AS811" s="48"/>
      <c r="BN811" s="49"/>
      <c r="BO811" s="49"/>
      <c r="BP811" s="49"/>
      <c r="BQ811" s="50"/>
      <c r="BR811" s="50"/>
      <c r="BS811" s="50"/>
      <c r="BT811" s="49"/>
      <c r="BU811" s="50"/>
      <c r="BV811" s="50"/>
      <c r="BW811" s="50"/>
      <c r="BX811" s="51"/>
      <c r="BY811" s="50"/>
      <c r="BZ811" s="50"/>
      <c r="CA811" s="50"/>
      <c r="CB811" s="50"/>
      <c r="CC811" s="50"/>
      <c r="CD811" s="50"/>
      <c r="CE811" s="50"/>
      <c r="CF811" s="50"/>
      <c r="CG811" s="50"/>
      <c r="CH811" s="51"/>
      <c r="CI811" s="51"/>
      <c r="CJ811" s="51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56"/>
      <c r="DD811" s="49"/>
      <c r="DE811" s="49"/>
      <c r="DF811" s="57"/>
      <c r="DG811" s="49"/>
      <c r="DH811" s="54"/>
      <c r="DI811" s="49"/>
      <c r="DJ811" s="58"/>
      <c r="DK811" s="49"/>
      <c r="DL811" s="56"/>
      <c r="DM811" s="49"/>
      <c r="DN811" s="49"/>
      <c r="DO811" s="49"/>
      <c r="DP811" s="56"/>
      <c r="DQ811" s="56"/>
      <c r="DR811" s="49"/>
      <c r="DS811" s="49"/>
      <c r="DT811" s="49"/>
      <c r="DU811" s="49"/>
      <c r="DV811" s="49"/>
      <c r="DW811" s="49"/>
      <c r="DX811" s="49"/>
      <c r="DY811" s="49"/>
      <c r="DZ811" s="49"/>
      <c r="EA811" s="49"/>
    </row>
    <row r="812" spans="19:131">
      <c r="S812" s="82"/>
      <c r="T812" s="83"/>
      <c r="U812" s="84"/>
      <c r="V812" s="83"/>
      <c r="W812" s="84"/>
      <c r="X812" s="83"/>
      <c r="Y812" s="84"/>
      <c r="Z812" s="85"/>
      <c r="AA812" s="85"/>
      <c r="AB812" s="85"/>
      <c r="AC812" s="8"/>
      <c r="AD812" s="18"/>
      <c r="AE812" s="18"/>
      <c r="AF812" s="18"/>
      <c r="AG812" s="18"/>
      <c r="AH812" s="18"/>
      <c r="AI812" s="18"/>
      <c r="AJ812" s="18"/>
      <c r="AK812" s="18"/>
      <c r="AL812" s="18"/>
      <c r="AM812" s="34"/>
      <c r="AN812" s="34"/>
      <c r="AO812" s="34"/>
      <c r="AP812" s="19"/>
      <c r="AQ812" s="19"/>
      <c r="AR812" s="19"/>
      <c r="AS812" s="48"/>
      <c r="BN812" s="49"/>
      <c r="BO812" s="49"/>
      <c r="BP812" s="49"/>
      <c r="BQ812" s="50"/>
      <c r="BR812" s="50"/>
      <c r="BS812" s="50"/>
      <c r="BT812" s="49"/>
      <c r="BU812" s="50"/>
      <c r="BV812" s="50"/>
      <c r="BW812" s="50"/>
      <c r="BX812" s="51"/>
      <c r="BY812" s="50"/>
      <c r="BZ812" s="50"/>
      <c r="CA812" s="50"/>
      <c r="CB812" s="50"/>
      <c r="CC812" s="50"/>
      <c r="CD812" s="50"/>
      <c r="CE812" s="50"/>
      <c r="CF812" s="50"/>
      <c r="CG812" s="50"/>
      <c r="CH812" s="51"/>
      <c r="CI812" s="51"/>
      <c r="CJ812" s="51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56"/>
      <c r="DD812" s="49"/>
      <c r="DE812" s="49"/>
      <c r="DF812" s="57"/>
      <c r="DG812" s="49"/>
      <c r="DH812" s="54"/>
      <c r="DI812" s="49"/>
      <c r="DJ812" s="58"/>
      <c r="DK812" s="49"/>
      <c r="DL812" s="56"/>
      <c r="DM812" s="49"/>
      <c r="DN812" s="49"/>
      <c r="DO812" s="49"/>
      <c r="DP812" s="56"/>
      <c r="DQ812" s="56"/>
      <c r="DR812" s="49"/>
      <c r="DS812" s="49"/>
      <c r="DT812" s="49"/>
      <c r="DU812" s="49"/>
      <c r="DV812" s="49"/>
      <c r="DW812" s="49"/>
      <c r="DX812" s="49"/>
      <c r="DY812" s="49"/>
      <c r="DZ812" s="49"/>
      <c r="EA812" s="49"/>
    </row>
    <row r="813" spans="19:131">
      <c r="S813" s="82"/>
      <c r="T813" s="83"/>
      <c r="U813" s="84"/>
      <c r="V813" s="83"/>
      <c r="W813" s="84"/>
      <c r="X813" s="83"/>
      <c r="Y813" s="84"/>
      <c r="Z813" s="85"/>
      <c r="AA813" s="85"/>
      <c r="AB813" s="85"/>
      <c r="AC813" s="8"/>
      <c r="AD813" s="18"/>
      <c r="AE813" s="18"/>
      <c r="AF813" s="18"/>
      <c r="AG813" s="18"/>
      <c r="AH813" s="18"/>
      <c r="AI813" s="18"/>
      <c r="AJ813" s="18"/>
      <c r="AK813" s="18"/>
      <c r="AL813" s="18"/>
      <c r="AM813" s="34"/>
      <c r="AN813" s="34"/>
      <c r="AO813" s="34"/>
      <c r="AP813" s="19"/>
      <c r="AQ813" s="19"/>
      <c r="AR813" s="19"/>
      <c r="AS813" s="48"/>
      <c r="BN813" s="49"/>
      <c r="BO813" s="49"/>
      <c r="BP813" s="49"/>
      <c r="BQ813" s="50"/>
      <c r="BR813" s="50"/>
      <c r="BS813" s="50"/>
      <c r="BT813" s="49"/>
      <c r="BU813" s="50"/>
      <c r="BV813" s="50"/>
      <c r="BW813" s="50"/>
      <c r="BX813" s="51"/>
      <c r="BY813" s="50"/>
      <c r="BZ813" s="50"/>
      <c r="CA813" s="50"/>
      <c r="CB813" s="50"/>
      <c r="CC813" s="50"/>
      <c r="CD813" s="50"/>
      <c r="CE813" s="50"/>
      <c r="CF813" s="50"/>
      <c r="CG813" s="50"/>
      <c r="CH813" s="51"/>
      <c r="CI813" s="51"/>
      <c r="CJ813" s="51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56"/>
      <c r="DD813" s="49"/>
      <c r="DE813" s="49"/>
      <c r="DF813" s="57"/>
      <c r="DG813" s="49"/>
      <c r="DH813" s="54"/>
      <c r="DI813" s="49"/>
      <c r="DJ813" s="58"/>
      <c r="DK813" s="49"/>
      <c r="DL813" s="56"/>
      <c r="DM813" s="49"/>
      <c r="DN813" s="49"/>
      <c r="DO813" s="49"/>
      <c r="DP813" s="56"/>
      <c r="DQ813" s="56"/>
      <c r="DR813" s="49"/>
      <c r="DS813" s="49"/>
      <c r="DT813" s="49"/>
      <c r="DU813" s="49"/>
      <c r="DV813" s="49"/>
      <c r="DW813" s="49"/>
      <c r="DX813" s="49"/>
      <c r="DY813" s="49"/>
      <c r="DZ813" s="49"/>
      <c r="EA813" s="49"/>
    </row>
    <row r="814" spans="19:131">
      <c r="S814" s="82"/>
      <c r="T814" s="83"/>
      <c r="U814" s="84"/>
      <c r="V814" s="83"/>
      <c r="W814" s="84"/>
      <c r="X814" s="83"/>
      <c r="Y814" s="84"/>
      <c r="Z814" s="85"/>
      <c r="AA814" s="85"/>
      <c r="AB814" s="85"/>
      <c r="AC814" s="8"/>
      <c r="AD814" s="18"/>
      <c r="AE814" s="18"/>
      <c r="AF814" s="18"/>
      <c r="AG814" s="18"/>
      <c r="AH814" s="18"/>
      <c r="AI814" s="18"/>
      <c r="AJ814" s="18"/>
      <c r="AK814" s="18"/>
      <c r="AL814" s="18"/>
      <c r="AM814" s="34"/>
      <c r="AN814" s="34"/>
      <c r="AO814" s="34"/>
      <c r="AP814" s="19"/>
      <c r="AQ814" s="19"/>
      <c r="AR814" s="19"/>
      <c r="AS814" s="48"/>
      <c r="BN814" s="49"/>
      <c r="BO814" s="49"/>
      <c r="BP814" s="49"/>
      <c r="BQ814" s="50"/>
      <c r="BR814" s="50"/>
      <c r="BS814" s="50"/>
      <c r="BT814" s="49"/>
      <c r="BU814" s="50"/>
      <c r="BV814" s="50"/>
      <c r="BW814" s="50"/>
      <c r="BX814" s="51"/>
      <c r="BY814" s="50"/>
      <c r="BZ814" s="50"/>
      <c r="CA814" s="50"/>
      <c r="CB814" s="50"/>
      <c r="CC814" s="50"/>
      <c r="CD814" s="50"/>
      <c r="CE814" s="50"/>
      <c r="CF814" s="50"/>
      <c r="CG814" s="50"/>
      <c r="CH814" s="51"/>
      <c r="CI814" s="51"/>
      <c r="CJ814" s="51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56"/>
      <c r="DD814" s="49"/>
      <c r="DE814" s="49"/>
      <c r="DF814" s="57"/>
      <c r="DG814" s="49"/>
      <c r="DH814" s="54"/>
      <c r="DI814" s="49"/>
      <c r="DJ814" s="58"/>
      <c r="DK814" s="49"/>
      <c r="DL814" s="56"/>
      <c r="DM814" s="49"/>
      <c r="DN814" s="49"/>
      <c r="DO814" s="49"/>
      <c r="DP814" s="56"/>
      <c r="DQ814" s="56"/>
      <c r="DR814" s="49"/>
      <c r="DS814" s="49"/>
      <c r="DT814" s="49"/>
      <c r="DU814" s="49"/>
      <c r="DV814" s="49"/>
      <c r="DW814" s="49"/>
      <c r="DX814" s="49"/>
      <c r="DY814" s="49"/>
      <c r="DZ814" s="49"/>
      <c r="EA814" s="49"/>
    </row>
    <row r="815" spans="19:131">
      <c r="S815" s="82"/>
      <c r="T815" s="83"/>
      <c r="U815" s="84"/>
      <c r="V815" s="83"/>
      <c r="W815" s="84"/>
      <c r="X815" s="83"/>
      <c r="Y815" s="84"/>
      <c r="Z815" s="85"/>
      <c r="AA815" s="85"/>
      <c r="AB815" s="85"/>
      <c r="AC815" s="8"/>
      <c r="AD815" s="18"/>
      <c r="AE815" s="18"/>
      <c r="AF815" s="18"/>
      <c r="AG815" s="18"/>
      <c r="AH815" s="18"/>
      <c r="AI815" s="18"/>
      <c r="AJ815" s="18"/>
      <c r="AK815" s="18"/>
      <c r="AL815" s="18"/>
      <c r="AM815" s="34"/>
      <c r="AN815" s="34"/>
      <c r="AO815" s="34"/>
      <c r="AP815" s="19"/>
      <c r="AQ815" s="19"/>
      <c r="AR815" s="19"/>
      <c r="AS815" s="48"/>
      <c r="BN815" s="49"/>
      <c r="BO815" s="49"/>
      <c r="BP815" s="49"/>
      <c r="BQ815" s="50"/>
      <c r="BR815" s="50"/>
      <c r="BS815" s="50"/>
      <c r="BT815" s="49"/>
      <c r="BU815" s="50"/>
      <c r="BV815" s="50"/>
      <c r="BW815" s="50"/>
      <c r="BX815" s="51"/>
      <c r="BY815" s="50"/>
      <c r="BZ815" s="50"/>
      <c r="CA815" s="50"/>
      <c r="CB815" s="50"/>
      <c r="CC815" s="50"/>
      <c r="CD815" s="50"/>
      <c r="CE815" s="50"/>
      <c r="CF815" s="50"/>
      <c r="CG815" s="50"/>
      <c r="CH815" s="51"/>
      <c r="CI815" s="51"/>
      <c r="CJ815" s="51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56"/>
      <c r="DD815" s="49"/>
      <c r="DE815" s="49"/>
      <c r="DF815" s="57"/>
      <c r="DG815" s="49"/>
      <c r="DH815" s="54"/>
      <c r="DI815" s="49"/>
      <c r="DJ815" s="58"/>
      <c r="DK815" s="49"/>
      <c r="DL815" s="56"/>
      <c r="DM815" s="49"/>
      <c r="DN815" s="49"/>
      <c r="DO815" s="49"/>
      <c r="DP815" s="56"/>
      <c r="DQ815" s="56"/>
      <c r="DR815" s="49"/>
      <c r="DS815" s="49"/>
      <c r="DT815" s="49"/>
      <c r="DU815" s="49"/>
      <c r="DV815" s="49"/>
      <c r="DW815" s="49"/>
      <c r="DX815" s="49"/>
      <c r="DY815" s="49"/>
      <c r="DZ815" s="49"/>
      <c r="EA815" s="49"/>
    </row>
    <row r="816" spans="19:131">
      <c r="S816" s="82"/>
      <c r="T816" s="83"/>
      <c r="U816" s="84"/>
      <c r="V816" s="83"/>
      <c r="W816" s="84"/>
      <c r="X816" s="83"/>
      <c r="Y816" s="84"/>
      <c r="Z816" s="85"/>
      <c r="AA816" s="85"/>
      <c r="AB816" s="85"/>
      <c r="AC816" s="8"/>
      <c r="AD816" s="18"/>
      <c r="AE816" s="18"/>
      <c r="AF816" s="18"/>
      <c r="AG816" s="18"/>
      <c r="AH816" s="18"/>
      <c r="AI816" s="18"/>
      <c r="AJ816" s="18"/>
      <c r="AK816" s="18"/>
      <c r="AL816" s="18"/>
      <c r="AM816" s="34"/>
      <c r="AN816" s="34"/>
      <c r="AO816" s="34"/>
      <c r="AP816" s="19"/>
      <c r="AQ816" s="19"/>
      <c r="AR816" s="19"/>
      <c r="AS816" s="48"/>
      <c r="BN816" s="49"/>
      <c r="BO816" s="49"/>
      <c r="BP816" s="49"/>
      <c r="BQ816" s="50"/>
      <c r="BR816" s="50"/>
      <c r="BS816" s="50"/>
      <c r="BT816" s="49"/>
      <c r="BU816" s="50"/>
      <c r="BV816" s="50"/>
      <c r="BW816" s="50"/>
      <c r="BX816" s="51"/>
      <c r="BY816" s="50"/>
      <c r="BZ816" s="50"/>
      <c r="CA816" s="50"/>
      <c r="CB816" s="50"/>
      <c r="CC816" s="50"/>
      <c r="CD816" s="50"/>
      <c r="CE816" s="50"/>
      <c r="CF816" s="50"/>
      <c r="CG816" s="50"/>
      <c r="CH816" s="51"/>
      <c r="CI816" s="51"/>
      <c r="CJ816" s="51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56"/>
      <c r="DD816" s="49"/>
      <c r="DE816" s="49"/>
      <c r="DF816" s="57"/>
      <c r="DG816" s="49"/>
      <c r="DH816" s="54"/>
      <c r="DI816" s="49"/>
      <c r="DJ816" s="58"/>
      <c r="DK816" s="49"/>
      <c r="DL816" s="56"/>
      <c r="DM816" s="49"/>
      <c r="DN816" s="49"/>
      <c r="DO816" s="49"/>
      <c r="DP816" s="56"/>
      <c r="DQ816" s="56"/>
      <c r="DR816" s="49"/>
      <c r="DS816" s="49"/>
      <c r="DT816" s="49"/>
      <c r="DU816" s="49"/>
      <c r="DV816" s="49"/>
      <c r="DW816" s="49"/>
      <c r="DX816" s="49"/>
      <c r="DY816" s="49"/>
      <c r="DZ816" s="49"/>
      <c r="EA816" s="49"/>
    </row>
    <row r="817" spans="19:131">
      <c r="S817" s="82"/>
      <c r="T817" s="83"/>
      <c r="U817" s="84"/>
      <c r="V817" s="83"/>
      <c r="W817" s="84"/>
      <c r="X817" s="83"/>
      <c r="Y817" s="84"/>
      <c r="Z817" s="85"/>
      <c r="AA817" s="85"/>
      <c r="AB817" s="85"/>
      <c r="AC817" s="8"/>
      <c r="AD817" s="18"/>
      <c r="AE817" s="18"/>
      <c r="AF817" s="18"/>
      <c r="AG817" s="18"/>
      <c r="AH817" s="18"/>
      <c r="AI817" s="18"/>
      <c r="AJ817" s="18"/>
      <c r="AK817" s="18"/>
      <c r="AL817" s="18"/>
      <c r="AM817" s="34"/>
      <c r="AN817" s="34"/>
      <c r="AO817" s="34"/>
      <c r="AP817" s="19"/>
      <c r="AQ817" s="19"/>
      <c r="AR817" s="19"/>
      <c r="AS817" s="48"/>
      <c r="BN817" s="49"/>
      <c r="BO817" s="49"/>
      <c r="BP817" s="49"/>
      <c r="BQ817" s="50"/>
      <c r="BR817" s="50"/>
      <c r="BS817" s="50"/>
      <c r="BT817" s="49"/>
      <c r="BU817" s="50"/>
      <c r="BV817" s="50"/>
      <c r="BW817" s="50"/>
      <c r="BX817" s="51"/>
      <c r="BY817" s="50"/>
      <c r="BZ817" s="50"/>
      <c r="CA817" s="50"/>
      <c r="CB817" s="50"/>
      <c r="CC817" s="50"/>
      <c r="CD817" s="50"/>
      <c r="CE817" s="50"/>
      <c r="CF817" s="50"/>
      <c r="CG817" s="50"/>
      <c r="CH817" s="51"/>
      <c r="CI817" s="51"/>
      <c r="CJ817" s="51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56"/>
      <c r="DD817" s="49"/>
      <c r="DE817" s="49"/>
      <c r="DF817" s="57"/>
      <c r="DG817" s="49"/>
      <c r="DH817" s="54"/>
      <c r="DI817" s="49"/>
      <c r="DJ817" s="58"/>
      <c r="DK817" s="49"/>
      <c r="DL817" s="56"/>
      <c r="DM817" s="49"/>
      <c r="DN817" s="49"/>
      <c r="DO817" s="49"/>
      <c r="DP817" s="56"/>
      <c r="DQ817" s="56"/>
      <c r="DR817" s="49"/>
      <c r="DS817" s="49"/>
      <c r="DT817" s="49"/>
      <c r="DU817" s="49"/>
      <c r="DV817" s="49"/>
      <c r="DW817" s="49"/>
      <c r="DX817" s="49"/>
      <c r="DY817" s="49"/>
      <c r="DZ817" s="49"/>
      <c r="EA817" s="49"/>
    </row>
    <row r="818" spans="19:131">
      <c r="S818" s="82"/>
      <c r="T818" s="83"/>
      <c r="U818" s="84"/>
      <c r="V818" s="83"/>
      <c r="W818" s="84"/>
      <c r="X818" s="83"/>
      <c r="Y818" s="84"/>
      <c r="Z818" s="85"/>
      <c r="AA818" s="85"/>
      <c r="AB818" s="85"/>
      <c r="AC818" s="8"/>
      <c r="AD818" s="18"/>
      <c r="AE818" s="18"/>
      <c r="AF818" s="18"/>
      <c r="AG818" s="18"/>
      <c r="AH818" s="18"/>
      <c r="AI818" s="18"/>
      <c r="AJ818" s="18"/>
      <c r="AK818" s="18"/>
      <c r="AL818" s="18"/>
      <c r="AM818" s="34"/>
      <c r="AN818" s="34"/>
      <c r="AO818" s="34"/>
      <c r="AP818" s="19"/>
      <c r="AQ818" s="19"/>
      <c r="AR818" s="19"/>
      <c r="AS818" s="48"/>
      <c r="BN818" s="49"/>
      <c r="BO818" s="49"/>
      <c r="BP818" s="49"/>
      <c r="BQ818" s="50"/>
      <c r="BR818" s="50"/>
      <c r="BS818" s="50"/>
      <c r="BT818" s="49"/>
      <c r="BU818" s="50"/>
      <c r="BV818" s="50"/>
      <c r="BW818" s="50"/>
      <c r="BX818" s="51"/>
      <c r="BY818" s="50"/>
      <c r="BZ818" s="50"/>
      <c r="CA818" s="50"/>
      <c r="CB818" s="50"/>
      <c r="CC818" s="50"/>
      <c r="CD818" s="50"/>
      <c r="CE818" s="50"/>
      <c r="CF818" s="50"/>
      <c r="CG818" s="50"/>
      <c r="CH818" s="51"/>
      <c r="CI818" s="51"/>
      <c r="CJ818" s="51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56"/>
      <c r="DD818" s="49"/>
      <c r="DE818" s="49"/>
      <c r="DF818" s="57"/>
      <c r="DG818" s="49"/>
      <c r="DH818" s="54"/>
      <c r="DI818" s="49"/>
      <c r="DJ818" s="58"/>
      <c r="DK818" s="49"/>
      <c r="DL818" s="56"/>
      <c r="DM818" s="49"/>
      <c r="DN818" s="49"/>
      <c r="DO818" s="49"/>
      <c r="DP818" s="56"/>
      <c r="DQ818" s="56"/>
      <c r="DR818" s="49"/>
      <c r="DS818" s="49"/>
      <c r="DT818" s="49"/>
      <c r="DU818" s="49"/>
      <c r="DV818" s="49"/>
      <c r="DW818" s="49"/>
      <c r="DX818" s="49"/>
      <c r="DY818" s="49"/>
      <c r="DZ818" s="49"/>
      <c r="EA818" s="49"/>
    </row>
    <row r="819" spans="19:131">
      <c r="S819" s="82"/>
      <c r="T819" s="83"/>
      <c r="U819" s="84"/>
      <c r="V819" s="83"/>
      <c r="W819" s="84"/>
      <c r="X819" s="83"/>
      <c r="Y819" s="84"/>
      <c r="Z819" s="85"/>
      <c r="AA819" s="85"/>
      <c r="AB819" s="85"/>
      <c r="AC819" s="8"/>
      <c r="AD819" s="18"/>
      <c r="AE819" s="18"/>
      <c r="AF819" s="18"/>
      <c r="AG819" s="18"/>
      <c r="AH819" s="18"/>
      <c r="AI819" s="18"/>
      <c r="AJ819" s="18"/>
      <c r="AK819" s="18"/>
      <c r="AL819" s="18"/>
      <c r="AM819" s="34"/>
      <c r="AN819" s="34"/>
      <c r="AO819" s="34"/>
      <c r="AP819" s="19"/>
      <c r="AQ819" s="19"/>
      <c r="AR819" s="19"/>
      <c r="AS819" s="48"/>
      <c r="BN819" s="49"/>
      <c r="BO819" s="49"/>
      <c r="BP819" s="49"/>
      <c r="BQ819" s="50"/>
      <c r="BR819" s="50"/>
      <c r="BS819" s="50"/>
      <c r="BT819" s="49"/>
      <c r="BU819" s="50"/>
      <c r="BV819" s="50"/>
      <c r="BW819" s="50"/>
      <c r="BX819" s="51"/>
      <c r="BY819" s="50"/>
      <c r="BZ819" s="50"/>
      <c r="CA819" s="50"/>
      <c r="CB819" s="50"/>
      <c r="CC819" s="50"/>
      <c r="CD819" s="50"/>
      <c r="CE819" s="50"/>
      <c r="CF819" s="50"/>
      <c r="CG819" s="50"/>
      <c r="CH819" s="51"/>
      <c r="CI819" s="51"/>
      <c r="CJ819" s="51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56"/>
      <c r="DD819" s="49"/>
      <c r="DE819" s="49"/>
      <c r="DF819" s="57"/>
      <c r="DG819" s="49"/>
      <c r="DH819" s="54"/>
      <c r="DI819" s="49"/>
      <c r="DJ819" s="58"/>
      <c r="DK819" s="49"/>
      <c r="DL819" s="56"/>
      <c r="DM819" s="49"/>
      <c r="DN819" s="49"/>
      <c r="DO819" s="49"/>
      <c r="DP819" s="56"/>
      <c r="DQ819" s="56"/>
      <c r="DR819" s="49"/>
      <c r="DS819" s="49"/>
      <c r="DT819" s="49"/>
      <c r="DU819" s="49"/>
      <c r="DV819" s="49"/>
      <c r="DW819" s="49"/>
      <c r="DX819" s="49"/>
      <c r="DY819" s="49"/>
      <c r="DZ819" s="49"/>
      <c r="EA819" s="49"/>
    </row>
    <row r="820" spans="19:131">
      <c r="S820" s="82"/>
      <c r="T820" s="83"/>
      <c r="U820" s="84"/>
      <c r="V820" s="83"/>
      <c r="W820" s="84"/>
      <c r="X820" s="83"/>
      <c r="Y820" s="84"/>
      <c r="Z820" s="85"/>
      <c r="AA820" s="85"/>
      <c r="AB820" s="85"/>
      <c r="AC820" s="8"/>
      <c r="AD820" s="18"/>
      <c r="AE820" s="18"/>
      <c r="AF820" s="18"/>
      <c r="AG820" s="18"/>
      <c r="AH820" s="18"/>
      <c r="AI820" s="18"/>
      <c r="AJ820" s="18"/>
      <c r="AK820" s="18"/>
      <c r="AL820" s="18"/>
      <c r="AM820" s="34"/>
      <c r="AN820" s="34"/>
      <c r="AO820" s="34"/>
      <c r="AP820" s="19"/>
      <c r="AQ820" s="19"/>
      <c r="AR820" s="19"/>
      <c r="AS820" s="48"/>
      <c r="BN820" s="49"/>
      <c r="BO820" s="49"/>
      <c r="BP820" s="49"/>
      <c r="BQ820" s="50"/>
      <c r="BR820" s="50"/>
      <c r="BS820" s="50"/>
      <c r="BT820" s="49"/>
      <c r="BU820" s="50"/>
      <c r="BV820" s="50"/>
      <c r="BW820" s="50"/>
      <c r="BX820" s="51"/>
      <c r="BY820" s="50"/>
      <c r="BZ820" s="50"/>
      <c r="CA820" s="50"/>
      <c r="CB820" s="50"/>
      <c r="CC820" s="50"/>
      <c r="CD820" s="50"/>
      <c r="CE820" s="50"/>
      <c r="CF820" s="50"/>
      <c r="CG820" s="50"/>
      <c r="CH820" s="51"/>
      <c r="CI820" s="51"/>
      <c r="CJ820" s="51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56"/>
      <c r="DD820" s="49"/>
      <c r="DE820" s="49"/>
      <c r="DF820" s="57"/>
      <c r="DG820" s="49"/>
      <c r="DH820" s="54"/>
      <c r="DI820" s="49"/>
      <c r="DJ820" s="58"/>
      <c r="DK820" s="49"/>
      <c r="DL820" s="56"/>
      <c r="DM820" s="49"/>
      <c r="DN820" s="49"/>
      <c r="DO820" s="49"/>
      <c r="DP820" s="56"/>
      <c r="DQ820" s="56"/>
      <c r="DR820" s="49"/>
      <c r="DS820" s="49"/>
      <c r="DT820" s="49"/>
      <c r="DU820" s="49"/>
      <c r="DV820" s="49"/>
      <c r="DW820" s="49"/>
      <c r="DX820" s="49"/>
      <c r="DY820" s="49"/>
      <c r="DZ820" s="49"/>
      <c r="EA820" s="49"/>
    </row>
    <row r="821" spans="19:131">
      <c r="S821" s="82"/>
      <c r="T821" s="83"/>
      <c r="U821" s="84"/>
      <c r="V821" s="83"/>
      <c r="W821" s="84"/>
      <c r="X821" s="83"/>
      <c r="Y821" s="84"/>
      <c r="Z821" s="85"/>
      <c r="AA821" s="85"/>
      <c r="AB821" s="85"/>
      <c r="AC821" s="8"/>
      <c r="AD821" s="18"/>
      <c r="AE821" s="18"/>
      <c r="AF821" s="18"/>
      <c r="AG821" s="18"/>
      <c r="AH821" s="18"/>
      <c r="AI821" s="18"/>
      <c r="AJ821" s="18"/>
      <c r="AK821" s="18"/>
      <c r="AL821" s="18"/>
      <c r="AM821" s="34"/>
      <c r="AN821" s="34"/>
      <c r="AO821" s="34"/>
      <c r="AP821" s="19"/>
      <c r="AQ821" s="19"/>
      <c r="AR821" s="19"/>
      <c r="AS821" s="48"/>
      <c r="BN821" s="49"/>
      <c r="BO821" s="49"/>
      <c r="BP821" s="49"/>
      <c r="BQ821" s="50"/>
      <c r="BR821" s="50"/>
      <c r="BS821" s="50"/>
      <c r="BT821" s="49"/>
      <c r="BU821" s="50"/>
      <c r="BV821" s="50"/>
      <c r="BW821" s="50"/>
      <c r="BX821" s="51"/>
      <c r="BY821" s="50"/>
      <c r="BZ821" s="50"/>
      <c r="CA821" s="50"/>
      <c r="CB821" s="50"/>
      <c r="CC821" s="50"/>
      <c r="CD821" s="50"/>
      <c r="CE821" s="50"/>
      <c r="CF821" s="50"/>
      <c r="CG821" s="50"/>
      <c r="CH821" s="51"/>
      <c r="CI821" s="51"/>
      <c r="CJ821" s="51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56"/>
      <c r="DD821" s="49"/>
      <c r="DE821" s="49"/>
      <c r="DF821" s="57"/>
      <c r="DG821" s="49"/>
      <c r="DH821" s="54"/>
      <c r="DI821" s="49"/>
      <c r="DJ821" s="58"/>
      <c r="DK821" s="49"/>
      <c r="DL821" s="56"/>
      <c r="DM821" s="49"/>
      <c r="DN821" s="49"/>
      <c r="DO821" s="49"/>
      <c r="DP821" s="56"/>
      <c r="DQ821" s="56"/>
      <c r="DR821" s="49"/>
      <c r="DS821" s="49"/>
      <c r="DT821" s="49"/>
      <c r="DU821" s="49"/>
      <c r="DV821" s="49"/>
      <c r="DW821" s="49"/>
      <c r="DX821" s="49"/>
      <c r="DY821" s="49"/>
      <c r="DZ821" s="49"/>
      <c r="EA821" s="49"/>
    </row>
    <row r="822" spans="19:131">
      <c r="S822" s="82"/>
      <c r="T822" s="83"/>
      <c r="U822" s="84"/>
      <c r="V822" s="83"/>
      <c r="W822" s="84"/>
      <c r="X822" s="83"/>
      <c r="Y822" s="84"/>
      <c r="Z822" s="85"/>
      <c r="AA822" s="85"/>
      <c r="AB822" s="85"/>
      <c r="AC822" s="8"/>
      <c r="AD822" s="18"/>
      <c r="AE822" s="18"/>
      <c r="AF822" s="18"/>
      <c r="AG822" s="18"/>
      <c r="AH822" s="18"/>
      <c r="AI822" s="18"/>
      <c r="AJ822" s="18"/>
      <c r="AK822" s="18"/>
      <c r="AL822" s="18"/>
      <c r="AM822" s="34"/>
      <c r="AN822" s="34"/>
      <c r="AO822" s="34"/>
      <c r="AP822" s="19"/>
      <c r="AQ822" s="19"/>
      <c r="AR822" s="19"/>
      <c r="AS822" s="48"/>
      <c r="BN822" s="49"/>
      <c r="BO822" s="49"/>
      <c r="BP822" s="49"/>
      <c r="BQ822" s="50"/>
      <c r="BR822" s="50"/>
      <c r="BS822" s="50"/>
      <c r="BT822" s="49"/>
      <c r="BU822" s="50"/>
      <c r="BV822" s="50"/>
      <c r="BW822" s="50"/>
      <c r="BX822" s="51"/>
      <c r="BY822" s="50"/>
      <c r="BZ822" s="50"/>
      <c r="CA822" s="50"/>
      <c r="CB822" s="50"/>
      <c r="CC822" s="50"/>
      <c r="CD822" s="50"/>
      <c r="CE822" s="50"/>
      <c r="CF822" s="50"/>
      <c r="CG822" s="50"/>
      <c r="CH822" s="51"/>
      <c r="CI822" s="51"/>
      <c r="CJ822" s="51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56"/>
      <c r="DD822" s="49"/>
      <c r="DE822" s="49"/>
      <c r="DF822" s="57"/>
      <c r="DG822" s="49"/>
      <c r="DH822" s="54"/>
      <c r="DI822" s="49"/>
      <c r="DJ822" s="58"/>
      <c r="DK822" s="49"/>
      <c r="DL822" s="56"/>
      <c r="DM822" s="49"/>
      <c r="DN822" s="49"/>
      <c r="DO822" s="49"/>
      <c r="DP822" s="56"/>
      <c r="DQ822" s="56"/>
      <c r="DR822" s="49"/>
      <c r="DS822" s="49"/>
      <c r="DT822" s="49"/>
      <c r="DU822" s="49"/>
      <c r="DV822" s="49"/>
      <c r="DW822" s="49"/>
      <c r="DX822" s="49"/>
      <c r="DY822" s="49"/>
      <c r="DZ822" s="49"/>
      <c r="EA822" s="49"/>
    </row>
    <row r="823" spans="19:131">
      <c r="S823" s="82"/>
      <c r="T823" s="83"/>
      <c r="U823" s="84"/>
      <c r="V823" s="83"/>
      <c r="W823" s="84"/>
      <c r="X823" s="83"/>
      <c r="Y823" s="84"/>
      <c r="Z823" s="85"/>
      <c r="AA823" s="85"/>
      <c r="AB823" s="85"/>
      <c r="AC823" s="8"/>
      <c r="AD823" s="18"/>
      <c r="AE823" s="18"/>
      <c r="AF823" s="18"/>
      <c r="AG823" s="18"/>
      <c r="AH823" s="18"/>
      <c r="AI823" s="18"/>
      <c r="AJ823" s="18"/>
      <c r="AK823" s="18"/>
      <c r="AL823" s="18"/>
      <c r="AM823" s="34"/>
      <c r="AN823" s="34"/>
      <c r="AO823" s="34"/>
      <c r="AP823" s="19"/>
      <c r="AQ823" s="19"/>
      <c r="AR823" s="19"/>
      <c r="AS823" s="48"/>
      <c r="BN823" s="49"/>
      <c r="BO823" s="49"/>
      <c r="BP823" s="49"/>
      <c r="BQ823" s="50"/>
      <c r="BR823" s="50"/>
      <c r="BS823" s="50"/>
      <c r="BT823" s="49"/>
      <c r="BU823" s="50"/>
      <c r="BV823" s="50"/>
      <c r="BW823" s="50"/>
      <c r="BX823" s="51"/>
      <c r="BY823" s="50"/>
      <c r="BZ823" s="50"/>
      <c r="CA823" s="50"/>
      <c r="CB823" s="50"/>
      <c r="CC823" s="50"/>
      <c r="CD823" s="50"/>
      <c r="CE823" s="50"/>
      <c r="CF823" s="50"/>
      <c r="CG823" s="50"/>
      <c r="CH823" s="51"/>
      <c r="CI823" s="51"/>
      <c r="CJ823" s="51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56"/>
      <c r="DD823" s="49"/>
      <c r="DE823" s="49"/>
      <c r="DF823" s="57"/>
      <c r="DG823" s="49"/>
      <c r="DH823" s="54"/>
      <c r="DI823" s="49"/>
      <c r="DJ823" s="58"/>
      <c r="DK823" s="49"/>
      <c r="DL823" s="56"/>
      <c r="DM823" s="49"/>
      <c r="DN823" s="49"/>
      <c r="DO823" s="49"/>
      <c r="DP823" s="56"/>
      <c r="DQ823" s="56"/>
      <c r="DR823" s="49"/>
      <c r="DS823" s="49"/>
      <c r="DT823" s="49"/>
      <c r="DU823" s="49"/>
      <c r="DV823" s="49"/>
      <c r="DW823" s="49"/>
      <c r="DX823" s="49"/>
      <c r="DY823" s="49"/>
      <c r="DZ823" s="49"/>
      <c r="EA823" s="49"/>
    </row>
    <row r="824" spans="19:131">
      <c r="S824" s="82"/>
      <c r="T824" s="83"/>
      <c r="U824" s="84"/>
      <c r="V824" s="83"/>
      <c r="W824" s="84"/>
      <c r="X824" s="83"/>
      <c r="Y824" s="84"/>
      <c r="Z824" s="85"/>
      <c r="AA824" s="85"/>
      <c r="AB824" s="85"/>
      <c r="AC824" s="8"/>
      <c r="AD824" s="18"/>
      <c r="AE824" s="18"/>
      <c r="AF824" s="18"/>
      <c r="AG824" s="18"/>
      <c r="AH824" s="18"/>
      <c r="AI824" s="18"/>
      <c r="AJ824" s="18"/>
      <c r="AK824" s="18"/>
      <c r="AL824" s="18"/>
      <c r="AM824" s="34"/>
      <c r="AN824" s="34"/>
      <c r="AO824" s="34"/>
      <c r="AP824" s="19"/>
      <c r="AQ824" s="19"/>
      <c r="AR824" s="19"/>
      <c r="AS824" s="48"/>
      <c r="BN824" s="49"/>
      <c r="BO824" s="49"/>
      <c r="BP824" s="49"/>
      <c r="BQ824" s="50"/>
      <c r="BR824" s="50"/>
      <c r="BS824" s="50"/>
      <c r="BT824" s="49"/>
      <c r="BU824" s="50"/>
      <c r="BV824" s="50"/>
      <c r="BW824" s="50"/>
      <c r="BX824" s="51"/>
      <c r="BY824" s="50"/>
      <c r="BZ824" s="50"/>
      <c r="CA824" s="50"/>
      <c r="CB824" s="50"/>
      <c r="CC824" s="50"/>
      <c r="CD824" s="50"/>
      <c r="CE824" s="50"/>
      <c r="CF824" s="50"/>
      <c r="CG824" s="50"/>
      <c r="CH824" s="51"/>
      <c r="CI824" s="51"/>
      <c r="CJ824" s="51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56"/>
      <c r="DD824" s="49"/>
      <c r="DE824" s="49"/>
      <c r="DF824" s="57"/>
      <c r="DG824" s="49"/>
      <c r="DH824" s="54"/>
      <c r="DI824" s="49"/>
      <c r="DJ824" s="58"/>
      <c r="DK824" s="49"/>
      <c r="DL824" s="56"/>
      <c r="DM824" s="49"/>
      <c r="DN824" s="49"/>
      <c r="DO824" s="49"/>
      <c r="DP824" s="56"/>
      <c r="DQ824" s="56"/>
      <c r="DR824" s="49"/>
      <c r="DS824" s="49"/>
      <c r="DT824" s="49"/>
      <c r="DU824" s="49"/>
      <c r="DV824" s="49"/>
      <c r="DW824" s="49"/>
      <c r="DX824" s="49"/>
      <c r="DY824" s="49"/>
      <c r="DZ824" s="49"/>
      <c r="EA824" s="49"/>
    </row>
    <row r="825" spans="19:131">
      <c r="S825" s="82"/>
      <c r="T825" s="83"/>
      <c r="U825" s="84"/>
      <c r="V825" s="83"/>
      <c r="W825" s="84"/>
      <c r="X825" s="83"/>
      <c r="Y825" s="84"/>
      <c r="Z825" s="85"/>
      <c r="AA825" s="85"/>
      <c r="AB825" s="85"/>
      <c r="AC825" s="8"/>
      <c r="AD825" s="18"/>
      <c r="AE825" s="18"/>
      <c r="AF825" s="18"/>
      <c r="AG825" s="18"/>
      <c r="AH825" s="18"/>
      <c r="AI825" s="18"/>
      <c r="AJ825" s="18"/>
      <c r="AK825" s="18"/>
      <c r="AL825" s="18"/>
      <c r="AM825" s="34"/>
      <c r="AN825" s="34"/>
      <c r="AO825" s="34"/>
      <c r="AP825" s="19"/>
      <c r="AQ825" s="19"/>
      <c r="AR825" s="19"/>
      <c r="AS825" s="48"/>
      <c r="BN825" s="49"/>
      <c r="BO825" s="49"/>
      <c r="BP825" s="49"/>
      <c r="BQ825" s="50"/>
      <c r="BR825" s="50"/>
      <c r="BS825" s="50"/>
      <c r="BT825" s="49"/>
      <c r="BU825" s="50"/>
      <c r="BV825" s="50"/>
      <c r="BW825" s="50"/>
      <c r="BX825" s="51"/>
      <c r="BY825" s="50"/>
      <c r="BZ825" s="50"/>
      <c r="CA825" s="50"/>
      <c r="CB825" s="50"/>
      <c r="CC825" s="50"/>
      <c r="CD825" s="50"/>
      <c r="CE825" s="50"/>
      <c r="CF825" s="50"/>
      <c r="CG825" s="50"/>
      <c r="CH825" s="51"/>
      <c r="CI825" s="51"/>
      <c r="CJ825" s="51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56"/>
      <c r="DD825" s="49"/>
      <c r="DE825" s="49"/>
      <c r="DF825" s="57"/>
      <c r="DG825" s="49"/>
      <c r="DH825" s="54"/>
      <c r="DI825" s="49"/>
      <c r="DJ825" s="58"/>
      <c r="DK825" s="49"/>
      <c r="DL825" s="56"/>
      <c r="DM825" s="49"/>
      <c r="DN825" s="49"/>
      <c r="DO825" s="49"/>
      <c r="DP825" s="56"/>
      <c r="DQ825" s="56"/>
      <c r="DR825" s="49"/>
      <c r="DS825" s="49"/>
      <c r="DT825" s="49"/>
      <c r="DU825" s="49"/>
      <c r="DV825" s="49"/>
      <c r="DW825" s="49"/>
      <c r="DX825" s="49"/>
      <c r="DY825" s="49"/>
      <c r="DZ825" s="49"/>
      <c r="EA825" s="49"/>
    </row>
    <row r="826" spans="19:131">
      <c r="S826" s="82"/>
      <c r="T826" s="83"/>
      <c r="U826" s="84"/>
      <c r="V826" s="83"/>
      <c r="W826" s="84"/>
      <c r="X826" s="83"/>
      <c r="Y826" s="84"/>
      <c r="Z826" s="85"/>
      <c r="AA826" s="85"/>
      <c r="AB826" s="85"/>
      <c r="AC826" s="8"/>
      <c r="AD826" s="18"/>
      <c r="AE826" s="18"/>
      <c r="AF826" s="18"/>
      <c r="AG826" s="18"/>
      <c r="AH826" s="18"/>
      <c r="AI826" s="18"/>
      <c r="AJ826" s="18"/>
      <c r="AK826" s="18"/>
      <c r="AL826" s="18"/>
      <c r="AM826" s="34"/>
      <c r="AN826" s="34"/>
      <c r="AO826" s="34"/>
      <c r="AP826" s="19"/>
      <c r="AQ826" s="19"/>
      <c r="AR826" s="19"/>
      <c r="AS826" s="48"/>
      <c r="BN826" s="49"/>
      <c r="BO826" s="49"/>
      <c r="BP826" s="49"/>
      <c r="BQ826" s="50"/>
      <c r="BR826" s="50"/>
      <c r="BS826" s="50"/>
      <c r="BT826" s="49"/>
      <c r="BU826" s="50"/>
      <c r="BV826" s="50"/>
      <c r="BW826" s="50"/>
      <c r="BX826" s="51"/>
      <c r="BY826" s="50"/>
      <c r="BZ826" s="50"/>
      <c r="CA826" s="50"/>
      <c r="CB826" s="50"/>
      <c r="CC826" s="50"/>
      <c r="CD826" s="50"/>
      <c r="CE826" s="50"/>
      <c r="CF826" s="50"/>
      <c r="CG826" s="50"/>
      <c r="CH826" s="51"/>
      <c r="CI826" s="51"/>
      <c r="CJ826" s="51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56"/>
      <c r="DD826" s="49"/>
      <c r="DE826" s="49"/>
      <c r="DF826" s="57"/>
      <c r="DG826" s="49"/>
      <c r="DH826" s="54"/>
      <c r="DI826" s="49"/>
      <c r="DJ826" s="58"/>
      <c r="DK826" s="49"/>
      <c r="DL826" s="56"/>
      <c r="DM826" s="49"/>
      <c r="DN826" s="49"/>
      <c r="DO826" s="49"/>
      <c r="DP826" s="56"/>
      <c r="DQ826" s="56"/>
      <c r="DR826" s="49"/>
      <c r="DS826" s="49"/>
      <c r="DT826" s="49"/>
      <c r="DU826" s="49"/>
      <c r="DV826" s="49"/>
      <c r="DW826" s="49"/>
      <c r="DX826" s="49"/>
      <c r="DY826" s="49"/>
      <c r="DZ826" s="49"/>
      <c r="EA826" s="49"/>
    </row>
    <row r="827" spans="19:131">
      <c r="S827" s="82"/>
      <c r="T827" s="83"/>
      <c r="U827" s="84"/>
      <c r="V827" s="83"/>
      <c r="W827" s="84"/>
      <c r="X827" s="83"/>
      <c r="Y827" s="84"/>
      <c r="Z827" s="85"/>
      <c r="AA827" s="85"/>
      <c r="AB827" s="85"/>
      <c r="AC827" s="8"/>
      <c r="AD827" s="18"/>
      <c r="AE827" s="18"/>
      <c r="AF827" s="18"/>
      <c r="AG827" s="18"/>
      <c r="AH827" s="18"/>
      <c r="AI827" s="18"/>
      <c r="AJ827" s="18"/>
      <c r="AK827" s="18"/>
      <c r="AL827" s="18"/>
      <c r="AM827" s="34"/>
      <c r="AN827" s="34"/>
      <c r="AO827" s="34"/>
      <c r="AP827" s="19"/>
      <c r="AQ827" s="19"/>
      <c r="AR827" s="19"/>
      <c r="AS827" s="48"/>
      <c r="BN827" s="49"/>
      <c r="BO827" s="49"/>
      <c r="BP827" s="49"/>
      <c r="BQ827" s="50"/>
      <c r="BR827" s="50"/>
      <c r="BS827" s="50"/>
      <c r="BT827" s="49"/>
      <c r="BU827" s="50"/>
      <c r="BV827" s="50"/>
      <c r="BW827" s="50"/>
      <c r="BX827" s="51"/>
      <c r="BY827" s="50"/>
      <c r="BZ827" s="50"/>
      <c r="CA827" s="50"/>
      <c r="CB827" s="50"/>
      <c r="CC827" s="50"/>
      <c r="CD827" s="50"/>
      <c r="CE827" s="50"/>
      <c r="CF827" s="50"/>
      <c r="CG827" s="50"/>
      <c r="CH827" s="51"/>
      <c r="CI827" s="51"/>
      <c r="CJ827" s="51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56"/>
      <c r="DD827" s="49"/>
      <c r="DE827" s="49"/>
      <c r="DF827" s="57"/>
      <c r="DG827" s="49"/>
      <c r="DH827" s="54"/>
      <c r="DI827" s="49"/>
      <c r="DJ827" s="58"/>
      <c r="DK827" s="49"/>
      <c r="DL827" s="56"/>
      <c r="DM827" s="49"/>
      <c r="DN827" s="49"/>
      <c r="DO827" s="49"/>
      <c r="DP827" s="56"/>
      <c r="DQ827" s="56"/>
      <c r="DR827" s="49"/>
      <c r="DS827" s="49"/>
      <c r="DT827" s="49"/>
      <c r="DU827" s="49"/>
      <c r="DV827" s="49"/>
      <c r="DW827" s="49"/>
      <c r="DX827" s="49"/>
      <c r="DY827" s="49"/>
      <c r="DZ827" s="49"/>
      <c r="EA827" s="49"/>
    </row>
    <row r="828" spans="19:131">
      <c r="S828" s="82"/>
      <c r="T828" s="83"/>
      <c r="U828" s="84"/>
      <c r="V828" s="83"/>
      <c r="W828" s="84"/>
      <c r="X828" s="83"/>
      <c r="Y828" s="84"/>
      <c r="Z828" s="85"/>
      <c r="AA828" s="85"/>
      <c r="AB828" s="85"/>
      <c r="AC828" s="8"/>
      <c r="AD828" s="18"/>
      <c r="AE828" s="18"/>
      <c r="AF828" s="18"/>
      <c r="AG828" s="18"/>
      <c r="AH828" s="18"/>
      <c r="AI828" s="18"/>
      <c r="AJ828" s="18"/>
      <c r="AK828" s="18"/>
      <c r="AL828" s="18"/>
      <c r="AM828" s="34"/>
      <c r="AN828" s="34"/>
      <c r="AO828" s="34"/>
      <c r="AP828" s="19"/>
      <c r="AQ828" s="19"/>
      <c r="AR828" s="19"/>
      <c r="AS828" s="48"/>
      <c r="BN828" s="49"/>
      <c r="BO828" s="49"/>
      <c r="BP828" s="49"/>
      <c r="BQ828" s="50"/>
      <c r="BR828" s="50"/>
      <c r="BS828" s="50"/>
      <c r="BT828" s="49"/>
      <c r="BU828" s="50"/>
      <c r="BV828" s="50"/>
      <c r="BW828" s="50"/>
      <c r="BX828" s="51"/>
      <c r="BY828" s="50"/>
      <c r="BZ828" s="50"/>
      <c r="CA828" s="50"/>
      <c r="CB828" s="50"/>
      <c r="CC828" s="50"/>
      <c r="CD828" s="50"/>
      <c r="CE828" s="50"/>
      <c r="CF828" s="50"/>
      <c r="CG828" s="50"/>
      <c r="CH828" s="51"/>
      <c r="CI828" s="51"/>
      <c r="CJ828" s="51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56"/>
      <c r="DD828" s="49"/>
      <c r="DE828" s="49"/>
      <c r="DF828" s="57"/>
      <c r="DG828" s="49"/>
      <c r="DH828" s="54"/>
      <c r="DI828" s="49"/>
      <c r="DJ828" s="58"/>
      <c r="DK828" s="49"/>
      <c r="DL828" s="56"/>
      <c r="DM828" s="49"/>
      <c r="DN828" s="49"/>
      <c r="DO828" s="49"/>
      <c r="DP828" s="56"/>
      <c r="DQ828" s="56"/>
      <c r="DR828" s="49"/>
      <c r="DS828" s="49"/>
      <c r="DT828" s="49"/>
      <c r="DU828" s="49"/>
      <c r="DV828" s="49"/>
      <c r="DW828" s="49"/>
      <c r="DX828" s="49"/>
      <c r="DY828" s="49"/>
      <c r="DZ828" s="49"/>
      <c r="EA828" s="49"/>
    </row>
    <row r="829" spans="19:131">
      <c r="S829" s="82"/>
      <c r="T829" s="83"/>
      <c r="U829" s="84"/>
      <c r="V829" s="83"/>
      <c r="W829" s="84"/>
      <c r="X829" s="83"/>
      <c r="Y829" s="84"/>
      <c r="Z829" s="85"/>
      <c r="AA829" s="85"/>
      <c r="AB829" s="85"/>
      <c r="AC829" s="8"/>
      <c r="AD829" s="18"/>
      <c r="AE829" s="18"/>
      <c r="AF829" s="18"/>
      <c r="AG829" s="18"/>
      <c r="AH829" s="18"/>
      <c r="AI829" s="18"/>
      <c r="AJ829" s="18"/>
      <c r="AK829" s="18"/>
      <c r="AL829" s="18"/>
      <c r="AM829" s="34"/>
      <c r="AN829" s="34"/>
      <c r="AO829" s="34"/>
      <c r="AP829" s="19"/>
      <c r="AQ829" s="19"/>
      <c r="AR829" s="19"/>
      <c r="AS829" s="48"/>
      <c r="BN829" s="49"/>
      <c r="BO829" s="49"/>
      <c r="BP829" s="49"/>
      <c r="BQ829" s="50"/>
      <c r="BR829" s="50"/>
      <c r="BS829" s="50"/>
      <c r="BT829" s="49"/>
      <c r="BU829" s="50"/>
      <c r="BV829" s="50"/>
      <c r="BW829" s="50"/>
      <c r="BX829" s="51"/>
      <c r="BY829" s="50"/>
      <c r="BZ829" s="50"/>
      <c r="CA829" s="50"/>
      <c r="CB829" s="50"/>
      <c r="CC829" s="50"/>
      <c r="CD829" s="50"/>
      <c r="CE829" s="50"/>
      <c r="CF829" s="50"/>
      <c r="CG829" s="50"/>
      <c r="CH829" s="51"/>
      <c r="CI829" s="51"/>
      <c r="CJ829" s="51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56"/>
      <c r="DD829" s="49"/>
      <c r="DE829" s="49"/>
      <c r="DF829" s="57"/>
      <c r="DG829" s="49"/>
      <c r="DH829" s="54"/>
      <c r="DI829" s="49"/>
      <c r="DJ829" s="58"/>
      <c r="DK829" s="49"/>
      <c r="DL829" s="56"/>
      <c r="DM829" s="49"/>
      <c r="DN829" s="49"/>
      <c r="DO829" s="49"/>
      <c r="DP829" s="56"/>
      <c r="DQ829" s="56"/>
      <c r="DR829" s="49"/>
      <c r="DS829" s="49"/>
      <c r="DT829" s="49"/>
      <c r="DU829" s="49"/>
      <c r="DV829" s="49"/>
      <c r="DW829" s="49"/>
      <c r="DX829" s="49"/>
      <c r="DY829" s="49"/>
      <c r="DZ829" s="49"/>
      <c r="EA829" s="49"/>
    </row>
    <row r="830" spans="19:131">
      <c r="S830" s="82"/>
      <c r="T830" s="83"/>
      <c r="U830" s="84"/>
      <c r="V830" s="83"/>
      <c r="W830" s="84"/>
      <c r="X830" s="83"/>
      <c r="Y830" s="84"/>
      <c r="Z830" s="85"/>
      <c r="AA830" s="85"/>
      <c r="AB830" s="85"/>
      <c r="AC830" s="8"/>
      <c r="AD830" s="18"/>
      <c r="AE830" s="18"/>
      <c r="AF830" s="18"/>
      <c r="AG830" s="18"/>
      <c r="AH830" s="18"/>
      <c r="AI830" s="18"/>
      <c r="AJ830" s="18"/>
      <c r="AK830" s="18"/>
      <c r="AL830" s="18"/>
      <c r="AM830" s="34"/>
      <c r="AN830" s="34"/>
      <c r="AO830" s="34"/>
      <c r="AP830" s="19"/>
      <c r="AQ830" s="19"/>
      <c r="AR830" s="19"/>
      <c r="AS830" s="48"/>
      <c r="BN830" s="49"/>
      <c r="BO830" s="49"/>
      <c r="BP830" s="49"/>
      <c r="BQ830" s="50"/>
      <c r="BR830" s="50"/>
      <c r="BS830" s="50"/>
      <c r="BT830" s="49"/>
      <c r="BU830" s="50"/>
      <c r="BV830" s="50"/>
      <c r="BW830" s="50"/>
      <c r="BX830" s="51"/>
      <c r="BY830" s="50"/>
      <c r="BZ830" s="50"/>
      <c r="CA830" s="50"/>
      <c r="CB830" s="50"/>
      <c r="CC830" s="50"/>
      <c r="CD830" s="50"/>
      <c r="CE830" s="50"/>
      <c r="CF830" s="50"/>
      <c r="CG830" s="50"/>
      <c r="CH830" s="51"/>
      <c r="CI830" s="51"/>
      <c r="CJ830" s="51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56"/>
      <c r="DD830" s="49"/>
      <c r="DE830" s="49"/>
      <c r="DF830" s="57"/>
      <c r="DG830" s="49"/>
      <c r="DH830" s="54"/>
      <c r="DI830" s="49"/>
      <c r="DJ830" s="58"/>
      <c r="DK830" s="49"/>
      <c r="DL830" s="56"/>
      <c r="DM830" s="49"/>
      <c r="DN830" s="49"/>
      <c r="DO830" s="49"/>
      <c r="DP830" s="56"/>
      <c r="DQ830" s="56"/>
      <c r="DR830" s="49"/>
      <c r="DS830" s="49"/>
      <c r="DT830" s="49"/>
      <c r="DU830" s="49"/>
      <c r="DV830" s="49"/>
      <c r="DW830" s="49"/>
      <c r="DX830" s="49"/>
      <c r="DY830" s="49"/>
      <c r="DZ830" s="49"/>
      <c r="EA830" s="49"/>
    </row>
    <row r="831" spans="19:131">
      <c r="S831" s="82"/>
      <c r="T831" s="83"/>
      <c r="U831" s="84"/>
      <c r="V831" s="83"/>
      <c r="W831" s="84"/>
      <c r="X831" s="83"/>
      <c r="Y831" s="84"/>
      <c r="Z831" s="85"/>
      <c r="AA831" s="85"/>
      <c r="AB831" s="85"/>
      <c r="AC831" s="8"/>
      <c r="AD831" s="18"/>
      <c r="AE831" s="18"/>
      <c r="AF831" s="18"/>
      <c r="AG831" s="18"/>
      <c r="AH831" s="18"/>
      <c r="AI831" s="18"/>
      <c r="AJ831" s="18"/>
      <c r="AK831" s="18"/>
      <c r="AL831" s="18"/>
      <c r="AM831" s="34"/>
      <c r="AN831" s="34"/>
      <c r="AO831" s="34"/>
      <c r="AP831" s="19"/>
      <c r="AQ831" s="19"/>
      <c r="AR831" s="19"/>
      <c r="AS831" s="48"/>
      <c r="BN831" s="49"/>
      <c r="BO831" s="49"/>
      <c r="BP831" s="49"/>
      <c r="BQ831" s="50"/>
      <c r="BR831" s="50"/>
      <c r="BS831" s="50"/>
      <c r="BT831" s="49"/>
      <c r="BU831" s="50"/>
      <c r="BV831" s="50"/>
      <c r="BW831" s="50"/>
      <c r="BX831" s="51"/>
      <c r="BY831" s="50"/>
      <c r="BZ831" s="50"/>
      <c r="CA831" s="50"/>
      <c r="CB831" s="50"/>
      <c r="CC831" s="50"/>
      <c r="CD831" s="50"/>
      <c r="CE831" s="50"/>
      <c r="CF831" s="50"/>
      <c r="CG831" s="50"/>
      <c r="CH831" s="51"/>
      <c r="CI831" s="51"/>
      <c r="CJ831" s="51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56"/>
      <c r="DD831" s="49"/>
      <c r="DE831" s="49"/>
      <c r="DF831" s="57"/>
      <c r="DG831" s="49"/>
      <c r="DH831" s="54"/>
      <c r="DI831" s="49"/>
      <c r="DJ831" s="58"/>
      <c r="DK831" s="49"/>
      <c r="DL831" s="56"/>
      <c r="DM831" s="49"/>
      <c r="DN831" s="49"/>
      <c r="DO831" s="49"/>
      <c r="DP831" s="56"/>
      <c r="DQ831" s="56"/>
      <c r="DR831" s="49"/>
      <c r="DS831" s="49"/>
      <c r="DT831" s="49"/>
      <c r="DU831" s="49"/>
      <c r="DV831" s="49"/>
      <c r="DW831" s="49"/>
      <c r="DX831" s="49"/>
      <c r="DY831" s="49"/>
      <c r="DZ831" s="49"/>
      <c r="EA831" s="49"/>
    </row>
    <row r="832" spans="19:131">
      <c r="S832" s="82"/>
      <c r="T832" s="83"/>
      <c r="U832" s="84"/>
      <c r="V832" s="83"/>
      <c r="W832" s="84"/>
      <c r="X832" s="83"/>
      <c r="Y832" s="84"/>
      <c r="Z832" s="85"/>
      <c r="AA832" s="85"/>
      <c r="AB832" s="85"/>
      <c r="AC832" s="8"/>
      <c r="AD832" s="18"/>
      <c r="AE832" s="18"/>
      <c r="AF832" s="18"/>
      <c r="AG832" s="18"/>
      <c r="AH832" s="18"/>
      <c r="AI832" s="18"/>
      <c r="AJ832" s="18"/>
      <c r="AK832" s="18"/>
      <c r="AL832" s="18"/>
      <c r="AM832" s="34"/>
      <c r="AN832" s="34"/>
      <c r="AO832" s="34"/>
      <c r="AP832" s="19"/>
      <c r="AQ832" s="19"/>
      <c r="AR832" s="19"/>
      <c r="AS832" s="48"/>
      <c r="BN832" s="49"/>
      <c r="BO832" s="49"/>
      <c r="BP832" s="49"/>
      <c r="BQ832" s="50"/>
      <c r="BR832" s="50"/>
      <c r="BS832" s="50"/>
      <c r="BT832" s="49"/>
      <c r="BU832" s="50"/>
      <c r="BV832" s="50"/>
      <c r="BW832" s="50"/>
      <c r="BX832" s="51"/>
      <c r="BY832" s="50"/>
      <c r="BZ832" s="50"/>
      <c r="CA832" s="50"/>
      <c r="CB832" s="50"/>
      <c r="CC832" s="50"/>
      <c r="CD832" s="50"/>
      <c r="CE832" s="50"/>
      <c r="CF832" s="50"/>
      <c r="CG832" s="50"/>
      <c r="CH832" s="51"/>
      <c r="CI832" s="51"/>
      <c r="CJ832" s="51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56"/>
      <c r="DD832" s="49"/>
      <c r="DE832" s="49"/>
      <c r="DF832" s="57"/>
      <c r="DG832" s="49"/>
      <c r="DH832" s="54"/>
      <c r="DI832" s="49"/>
      <c r="DJ832" s="58"/>
      <c r="DK832" s="49"/>
      <c r="DL832" s="56"/>
      <c r="DM832" s="49"/>
      <c r="DN832" s="49"/>
      <c r="DO832" s="49"/>
      <c r="DP832" s="56"/>
      <c r="DQ832" s="56"/>
      <c r="DR832" s="49"/>
      <c r="DS832" s="49"/>
      <c r="DT832" s="49"/>
      <c r="DU832" s="49"/>
      <c r="DV832" s="49"/>
      <c r="DW832" s="49"/>
      <c r="DX832" s="49"/>
      <c r="DY832" s="49"/>
      <c r="DZ832" s="49"/>
      <c r="EA832" s="49"/>
    </row>
    <row r="833" spans="19:131">
      <c r="S833" s="82"/>
      <c r="T833" s="83"/>
      <c r="U833" s="84"/>
      <c r="V833" s="83"/>
      <c r="W833" s="84"/>
      <c r="X833" s="83"/>
      <c r="Y833" s="84"/>
      <c r="Z833" s="85"/>
      <c r="AA833" s="85"/>
      <c r="AB833" s="85"/>
      <c r="AC833" s="8"/>
      <c r="AD833" s="18"/>
      <c r="AE833" s="18"/>
      <c r="AF833" s="18"/>
      <c r="AG833" s="18"/>
      <c r="AH833" s="18"/>
      <c r="AI833" s="18"/>
      <c r="AJ833" s="18"/>
      <c r="AK833" s="18"/>
      <c r="AL833" s="18"/>
      <c r="AM833" s="34"/>
      <c r="AN833" s="34"/>
      <c r="AO833" s="34"/>
      <c r="AP833" s="19"/>
      <c r="AQ833" s="19"/>
      <c r="AR833" s="19"/>
      <c r="AS833" s="48"/>
      <c r="BN833" s="49"/>
      <c r="BO833" s="49"/>
      <c r="BP833" s="49"/>
      <c r="BQ833" s="50"/>
      <c r="BR833" s="50"/>
      <c r="BS833" s="50"/>
      <c r="BT833" s="49"/>
      <c r="BU833" s="50"/>
      <c r="BV833" s="50"/>
      <c r="BW833" s="50"/>
      <c r="BX833" s="51"/>
      <c r="BY833" s="50"/>
      <c r="BZ833" s="50"/>
      <c r="CA833" s="50"/>
      <c r="CB833" s="50"/>
      <c r="CC833" s="50"/>
      <c r="CD833" s="50"/>
      <c r="CE833" s="50"/>
      <c r="CF833" s="50"/>
      <c r="CG833" s="50"/>
      <c r="CH833" s="51"/>
      <c r="CI833" s="51"/>
      <c r="CJ833" s="51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56"/>
      <c r="DD833" s="49"/>
      <c r="DE833" s="49"/>
      <c r="DF833" s="57"/>
      <c r="DG833" s="49"/>
      <c r="DH833" s="54"/>
      <c r="DI833" s="49"/>
      <c r="DJ833" s="58"/>
      <c r="DK833" s="49"/>
      <c r="DL833" s="56"/>
      <c r="DM833" s="49"/>
      <c r="DN833" s="49"/>
      <c r="DO833" s="49"/>
      <c r="DP833" s="56"/>
      <c r="DQ833" s="56"/>
      <c r="DR833" s="49"/>
      <c r="DS833" s="49"/>
      <c r="DT833" s="49"/>
      <c r="DU833" s="49"/>
      <c r="DV833" s="49"/>
      <c r="DW833" s="49"/>
      <c r="DX833" s="49"/>
      <c r="DY833" s="49"/>
      <c r="DZ833" s="49"/>
      <c r="EA833" s="49"/>
    </row>
    <row r="834" spans="19:131">
      <c r="S834" s="82"/>
      <c r="T834" s="83"/>
      <c r="U834" s="84"/>
      <c r="V834" s="83"/>
      <c r="W834" s="84"/>
      <c r="X834" s="83"/>
      <c r="Y834" s="84"/>
      <c r="Z834" s="85"/>
      <c r="AA834" s="85"/>
      <c r="AB834" s="85"/>
      <c r="AC834" s="8"/>
      <c r="AD834" s="18"/>
      <c r="AE834" s="18"/>
      <c r="AF834" s="18"/>
      <c r="AG834" s="18"/>
      <c r="AH834" s="18"/>
      <c r="AI834" s="18"/>
      <c r="AJ834" s="18"/>
      <c r="AK834" s="18"/>
      <c r="AL834" s="18"/>
      <c r="AM834" s="34"/>
      <c r="AN834" s="34"/>
      <c r="AO834" s="34"/>
      <c r="AP834" s="19"/>
      <c r="AQ834" s="19"/>
      <c r="AR834" s="19"/>
      <c r="AS834" s="48"/>
      <c r="BN834" s="49"/>
      <c r="BO834" s="49"/>
      <c r="BP834" s="49"/>
      <c r="BQ834" s="50"/>
      <c r="BR834" s="50"/>
      <c r="BS834" s="50"/>
      <c r="BT834" s="49"/>
      <c r="BU834" s="50"/>
      <c r="BV834" s="50"/>
      <c r="BW834" s="50"/>
      <c r="BX834" s="51"/>
      <c r="BY834" s="50"/>
      <c r="BZ834" s="50"/>
      <c r="CA834" s="50"/>
      <c r="CB834" s="50"/>
      <c r="CC834" s="50"/>
      <c r="CD834" s="50"/>
      <c r="CE834" s="50"/>
      <c r="CF834" s="50"/>
      <c r="CG834" s="50"/>
      <c r="CH834" s="51"/>
      <c r="CI834" s="51"/>
      <c r="CJ834" s="51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56"/>
      <c r="DD834" s="49"/>
      <c r="DE834" s="49"/>
      <c r="DF834" s="57"/>
      <c r="DG834" s="49"/>
      <c r="DH834" s="54"/>
      <c r="DI834" s="49"/>
      <c r="DJ834" s="58"/>
      <c r="DK834" s="49"/>
      <c r="DL834" s="56"/>
      <c r="DM834" s="49"/>
      <c r="DN834" s="49"/>
      <c r="DO834" s="49"/>
      <c r="DP834" s="56"/>
      <c r="DQ834" s="56"/>
      <c r="DR834" s="49"/>
      <c r="DS834" s="49"/>
      <c r="DT834" s="49"/>
      <c r="DU834" s="49"/>
      <c r="DV834" s="49"/>
      <c r="DW834" s="49"/>
      <c r="DX834" s="49"/>
      <c r="DY834" s="49"/>
      <c r="DZ834" s="49"/>
      <c r="EA834" s="49"/>
    </row>
    <row r="835" spans="19:131">
      <c r="S835" s="82"/>
      <c r="T835" s="83"/>
      <c r="U835" s="84"/>
      <c r="V835" s="83"/>
      <c r="W835" s="84"/>
      <c r="X835" s="83"/>
      <c r="Y835" s="84"/>
      <c r="Z835" s="85"/>
      <c r="AA835" s="85"/>
      <c r="AB835" s="85"/>
      <c r="AC835" s="8"/>
      <c r="AD835" s="18"/>
      <c r="AE835" s="18"/>
      <c r="AF835" s="18"/>
      <c r="AG835" s="18"/>
      <c r="AH835" s="18"/>
      <c r="AI835" s="18"/>
      <c r="AJ835" s="18"/>
      <c r="AK835" s="18"/>
      <c r="AL835" s="18"/>
      <c r="AM835" s="34"/>
      <c r="AN835" s="34"/>
      <c r="AO835" s="34"/>
      <c r="AP835" s="19"/>
      <c r="AQ835" s="19"/>
      <c r="AR835" s="19"/>
      <c r="AS835" s="48"/>
      <c r="BN835" s="49"/>
      <c r="BO835" s="49"/>
      <c r="BP835" s="49"/>
      <c r="BQ835" s="50"/>
      <c r="BR835" s="50"/>
      <c r="BS835" s="50"/>
      <c r="BT835" s="49"/>
      <c r="BU835" s="50"/>
      <c r="BV835" s="50"/>
      <c r="BW835" s="50"/>
      <c r="BX835" s="51"/>
      <c r="BY835" s="50"/>
      <c r="BZ835" s="50"/>
      <c r="CA835" s="50"/>
      <c r="CB835" s="50"/>
      <c r="CC835" s="50"/>
      <c r="CD835" s="50"/>
      <c r="CE835" s="50"/>
      <c r="CF835" s="50"/>
      <c r="CG835" s="50"/>
      <c r="CH835" s="51"/>
      <c r="CI835" s="51"/>
      <c r="CJ835" s="51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56"/>
      <c r="DD835" s="49"/>
      <c r="DE835" s="49"/>
      <c r="DF835" s="57"/>
      <c r="DG835" s="49"/>
      <c r="DH835" s="54"/>
      <c r="DI835" s="49"/>
      <c r="DJ835" s="58"/>
      <c r="DK835" s="49"/>
      <c r="DL835" s="56"/>
      <c r="DM835" s="49"/>
      <c r="DN835" s="49"/>
      <c r="DO835" s="49"/>
      <c r="DP835" s="56"/>
      <c r="DQ835" s="56"/>
      <c r="DR835" s="49"/>
      <c r="DS835" s="49"/>
      <c r="DT835" s="49"/>
      <c r="DU835" s="49"/>
      <c r="DV835" s="49"/>
      <c r="DW835" s="49"/>
      <c r="DX835" s="49"/>
      <c r="DY835" s="49"/>
      <c r="DZ835" s="49"/>
      <c r="EA835" s="49"/>
    </row>
    <row r="836" spans="19:131">
      <c r="S836" s="82"/>
      <c r="T836" s="83"/>
      <c r="U836" s="84"/>
      <c r="V836" s="83"/>
      <c r="W836" s="84"/>
      <c r="X836" s="83"/>
      <c r="Y836" s="84"/>
      <c r="Z836" s="85"/>
      <c r="AA836" s="85"/>
      <c r="AB836" s="85"/>
      <c r="AC836" s="8"/>
      <c r="AD836" s="18"/>
      <c r="AE836" s="18"/>
      <c r="AF836" s="18"/>
      <c r="AG836" s="18"/>
      <c r="AH836" s="18"/>
      <c r="AI836" s="18"/>
      <c r="AJ836" s="18"/>
      <c r="AK836" s="18"/>
      <c r="AL836" s="18"/>
      <c r="AM836" s="34"/>
      <c r="AN836" s="34"/>
      <c r="AO836" s="34"/>
      <c r="AP836" s="19"/>
      <c r="AQ836" s="19"/>
      <c r="AR836" s="19"/>
      <c r="AS836" s="48"/>
      <c r="BN836" s="49"/>
      <c r="BO836" s="49"/>
      <c r="BP836" s="49"/>
      <c r="BQ836" s="50"/>
      <c r="BR836" s="50"/>
      <c r="BS836" s="50"/>
      <c r="BT836" s="49"/>
      <c r="BU836" s="50"/>
      <c r="BV836" s="50"/>
      <c r="BW836" s="50"/>
      <c r="BX836" s="51"/>
      <c r="BY836" s="50"/>
      <c r="BZ836" s="50"/>
      <c r="CA836" s="50"/>
      <c r="CB836" s="50"/>
      <c r="CC836" s="50"/>
      <c r="CD836" s="50"/>
      <c r="CE836" s="50"/>
      <c r="CF836" s="50"/>
      <c r="CG836" s="50"/>
      <c r="CH836" s="51"/>
      <c r="CI836" s="51"/>
      <c r="CJ836" s="51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56"/>
      <c r="DD836" s="49"/>
      <c r="DE836" s="49"/>
      <c r="DF836" s="57"/>
      <c r="DG836" s="49"/>
      <c r="DH836" s="54"/>
      <c r="DI836" s="49"/>
      <c r="DJ836" s="58"/>
      <c r="DK836" s="49"/>
      <c r="DL836" s="56"/>
      <c r="DM836" s="49"/>
      <c r="DN836" s="49"/>
      <c r="DO836" s="49"/>
      <c r="DP836" s="56"/>
      <c r="DQ836" s="56"/>
      <c r="DR836" s="49"/>
      <c r="DS836" s="49"/>
      <c r="DT836" s="49"/>
      <c r="DU836" s="49"/>
      <c r="DV836" s="49"/>
      <c r="DW836" s="49"/>
      <c r="DX836" s="49"/>
      <c r="DY836" s="49"/>
      <c r="DZ836" s="49"/>
      <c r="EA836" s="49"/>
    </row>
    <row r="837" spans="19:131">
      <c r="S837" s="82"/>
      <c r="T837" s="83"/>
      <c r="U837" s="84"/>
      <c r="V837" s="83"/>
      <c r="W837" s="84"/>
      <c r="X837" s="83"/>
      <c r="Y837" s="84"/>
      <c r="Z837" s="85"/>
      <c r="AA837" s="85"/>
      <c r="AB837" s="85"/>
      <c r="AC837" s="8"/>
      <c r="AD837" s="18"/>
      <c r="AE837" s="18"/>
      <c r="AF837" s="18"/>
      <c r="AG837" s="18"/>
      <c r="AH837" s="18"/>
      <c r="AI837" s="18"/>
      <c r="AJ837" s="18"/>
      <c r="AK837" s="18"/>
      <c r="AL837" s="18"/>
      <c r="AM837" s="34"/>
      <c r="AN837" s="34"/>
      <c r="AO837" s="34"/>
      <c r="AP837" s="19"/>
      <c r="AQ837" s="19"/>
      <c r="AR837" s="19"/>
      <c r="AS837" s="48"/>
      <c r="BN837" s="49"/>
      <c r="BO837" s="49"/>
      <c r="BP837" s="49"/>
      <c r="BQ837" s="50"/>
      <c r="BR837" s="50"/>
      <c r="BS837" s="50"/>
      <c r="BT837" s="49"/>
      <c r="BU837" s="50"/>
      <c r="BV837" s="50"/>
      <c r="BW837" s="50"/>
      <c r="BX837" s="51"/>
      <c r="BY837" s="50"/>
      <c r="BZ837" s="50"/>
      <c r="CA837" s="50"/>
      <c r="CB837" s="50"/>
      <c r="CC837" s="50"/>
      <c r="CD837" s="50"/>
      <c r="CE837" s="50"/>
      <c r="CF837" s="50"/>
      <c r="CG837" s="50"/>
      <c r="CH837" s="51"/>
      <c r="CI837" s="51"/>
      <c r="CJ837" s="51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56"/>
      <c r="DD837" s="49"/>
      <c r="DE837" s="49"/>
      <c r="DF837" s="57"/>
      <c r="DG837" s="49"/>
      <c r="DH837" s="54"/>
      <c r="DI837" s="49"/>
      <c r="DJ837" s="58"/>
      <c r="DK837" s="49"/>
      <c r="DL837" s="56"/>
      <c r="DM837" s="49"/>
      <c r="DN837" s="49"/>
      <c r="DO837" s="49"/>
      <c r="DP837" s="56"/>
      <c r="DQ837" s="56"/>
      <c r="DR837" s="49"/>
      <c r="DS837" s="49"/>
      <c r="DT837" s="49"/>
      <c r="DU837" s="49"/>
      <c r="DV837" s="49"/>
      <c r="DW837" s="49"/>
      <c r="DX837" s="49"/>
      <c r="DY837" s="49"/>
      <c r="DZ837" s="49"/>
      <c r="EA837" s="49"/>
    </row>
    <row r="838" spans="19:131">
      <c r="S838" s="82"/>
      <c r="T838" s="83"/>
      <c r="U838" s="84"/>
      <c r="V838" s="83"/>
      <c r="W838" s="84"/>
      <c r="X838" s="83"/>
      <c r="Y838" s="84"/>
      <c r="Z838" s="85"/>
      <c r="AA838" s="85"/>
      <c r="AB838" s="85"/>
      <c r="AC838" s="8"/>
      <c r="AD838" s="18"/>
      <c r="AE838" s="18"/>
      <c r="AF838" s="18"/>
      <c r="AG838" s="18"/>
      <c r="AH838" s="18"/>
      <c r="AI838" s="18"/>
      <c r="AJ838" s="18"/>
      <c r="AK838" s="18"/>
      <c r="AL838" s="18"/>
      <c r="AM838" s="34"/>
      <c r="AN838" s="34"/>
      <c r="AO838" s="34"/>
      <c r="AP838" s="19"/>
      <c r="AQ838" s="19"/>
      <c r="AR838" s="19"/>
      <c r="AS838" s="48"/>
      <c r="BN838" s="49"/>
      <c r="BO838" s="49"/>
      <c r="BP838" s="49"/>
      <c r="BQ838" s="50"/>
      <c r="BR838" s="50"/>
      <c r="BS838" s="50"/>
      <c r="BT838" s="49"/>
      <c r="BU838" s="50"/>
      <c r="BV838" s="50"/>
      <c r="BW838" s="50"/>
      <c r="BX838" s="51"/>
      <c r="BY838" s="50"/>
      <c r="BZ838" s="50"/>
      <c r="CA838" s="50"/>
      <c r="CB838" s="50"/>
      <c r="CC838" s="50"/>
      <c r="CD838" s="50"/>
      <c r="CE838" s="50"/>
      <c r="CF838" s="50"/>
      <c r="CG838" s="50"/>
      <c r="CH838" s="51"/>
      <c r="CI838" s="51"/>
      <c r="CJ838" s="51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56"/>
      <c r="DD838" s="49"/>
      <c r="DE838" s="49"/>
      <c r="DF838" s="57"/>
      <c r="DG838" s="49"/>
      <c r="DH838" s="54"/>
      <c r="DI838" s="49"/>
      <c r="DJ838" s="58"/>
      <c r="DK838" s="49"/>
      <c r="DL838" s="56"/>
      <c r="DM838" s="49"/>
      <c r="DN838" s="49"/>
      <c r="DO838" s="49"/>
      <c r="DP838" s="56"/>
      <c r="DQ838" s="56"/>
      <c r="DR838" s="49"/>
      <c r="DS838" s="49"/>
      <c r="DT838" s="49"/>
      <c r="DU838" s="49"/>
      <c r="DV838" s="49"/>
      <c r="DW838" s="49"/>
      <c r="DX838" s="49"/>
      <c r="DY838" s="49"/>
      <c r="DZ838" s="49"/>
      <c r="EA838" s="49"/>
    </row>
    <row r="839" spans="19:131">
      <c r="S839" s="82"/>
      <c r="T839" s="83"/>
      <c r="U839" s="84"/>
      <c r="V839" s="83"/>
      <c r="W839" s="84"/>
      <c r="X839" s="83"/>
      <c r="Y839" s="84"/>
      <c r="Z839" s="85"/>
      <c r="AA839" s="85"/>
      <c r="AB839" s="85"/>
      <c r="AC839" s="8"/>
      <c r="AD839" s="18"/>
      <c r="AE839" s="18"/>
      <c r="AF839" s="18"/>
      <c r="AG839" s="18"/>
      <c r="AH839" s="18"/>
      <c r="AI839" s="18"/>
      <c r="AJ839" s="18"/>
      <c r="AK839" s="18"/>
      <c r="AL839" s="18"/>
      <c r="AM839" s="34"/>
      <c r="AN839" s="34"/>
      <c r="AO839" s="34"/>
      <c r="AP839" s="19"/>
      <c r="AQ839" s="19"/>
      <c r="AR839" s="19"/>
      <c r="AS839" s="48"/>
      <c r="BN839" s="49"/>
      <c r="BO839" s="49"/>
      <c r="BP839" s="49"/>
      <c r="BQ839" s="50"/>
      <c r="BR839" s="50"/>
      <c r="BS839" s="50"/>
      <c r="BT839" s="49"/>
      <c r="BU839" s="50"/>
      <c r="BV839" s="50"/>
      <c r="BW839" s="50"/>
      <c r="BX839" s="51"/>
      <c r="BY839" s="50"/>
      <c r="BZ839" s="50"/>
      <c r="CA839" s="50"/>
      <c r="CB839" s="50"/>
      <c r="CC839" s="50"/>
      <c r="CD839" s="50"/>
      <c r="CE839" s="50"/>
      <c r="CF839" s="50"/>
      <c r="CG839" s="50"/>
      <c r="CH839" s="51"/>
      <c r="CI839" s="51"/>
      <c r="CJ839" s="51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56"/>
      <c r="DD839" s="49"/>
      <c r="DE839" s="49"/>
      <c r="DF839" s="57"/>
      <c r="DG839" s="49"/>
      <c r="DH839" s="54"/>
      <c r="DI839" s="49"/>
      <c r="DJ839" s="58"/>
      <c r="DK839" s="49"/>
      <c r="DL839" s="56"/>
      <c r="DM839" s="49"/>
      <c r="DN839" s="49"/>
      <c r="DO839" s="49"/>
      <c r="DP839" s="56"/>
      <c r="DQ839" s="56"/>
      <c r="DR839" s="49"/>
      <c r="DS839" s="49"/>
      <c r="DT839" s="49"/>
      <c r="DU839" s="49"/>
      <c r="DV839" s="49"/>
      <c r="DW839" s="49"/>
      <c r="DX839" s="49"/>
      <c r="DY839" s="49"/>
      <c r="DZ839" s="49"/>
      <c r="EA839" s="49"/>
    </row>
    <row r="840" spans="19:131">
      <c r="S840" s="82"/>
      <c r="T840" s="83"/>
      <c r="U840" s="84"/>
      <c r="V840" s="83"/>
      <c r="W840" s="84"/>
      <c r="X840" s="83"/>
      <c r="Y840" s="84"/>
      <c r="Z840" s="85"/>
      <c r="AA840" s="85"/>
      <c r="AB840" s="85"/>
      <c r="AC840" s="8"/>
      <c r="AD840" s="18"/>
      <c r="AE840" s="18"/>
      <c r="AF840" s="18"/>
      <c r="AG840" s="18"/>
      <c r="AH840" s="18"/>
      <c r="AI840" s="18"/>
      <c r="AJ840" s="18"/>
      <c r="AK840" s="18"/>
      <c r="AL840" s="18"/>
      <c r="AM840" s="34"/>
      <c r="AN840" s="34"/>
      <c r="AO840" s="34"/>
      <c r="AP840" s="19"/>
      <c r="AQ840" s="19"/>
      <c r="AR840" s="19"/>
      <c r="AS840" s="48"/>
      <c r="BN840" s="49"/>
      <c r="BO840" s="49"/>
      <c r="BP840" s="49"/>
      <c r="BQ840" s="50"/>
      <c r="BR840" s="50"/>
      <c r="BS840" s="50"/>
      <c r="BT840" s="49"/>
      <c r="BU840" s="50"/>
      <c r="BV840" s="50"/>
      <c r="BW840" s="50"/>
      <c r="BX840" s="51"/>
      <c r="BY840" s="50"/>
      <c r="BZ840" s="50"/>
      <c r="CA840" s="50"/>
      <c r="CB840" s="50"/>
      <c r="CC840" s="50"/>
      <c r="CD840" s="50"/>
      <c r="CE840" s="50"/>
      <c r="CF840" s="50"/>
      <c r="CG840" s="50"/>
      <c r="CH840" s="51"/>
      <c r="CI840" s="51"/>
      <c r="CJ840" s="51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56"/>
      <c r="DD840" s="49"/>
      <c r="DE840" s="49"/>
      <c r="DF840" s="57"/>
      <c r="DG840" s="49"/>
      <c r="DH840" s="54"/>
      <c r="DI840" s="49"/>
      <c r="DJ840" s="58"/>
      <c r="DK840" s="49"/>
      <c r="DL840" s="56"/>
      <c r="DM840" s="49"/>
      <c r="DN840" s="49"/>
      <c r="DO840" s="49"/>
      <c r="DP840" s="56"/>
      <c r="DQ840" s="56"/>
      <c r="DR840" s="49"/>
      <c r="DS840" s="49"/>
      <c r="DT840" s="49"/>
      <c r="DU840" s="49"/>
      <c r="DV840" s="49"/>
      <c r="DW840" s="49"/>
      <c r="DX840" s="49"/>
      <c r="DY840" s="49"/>
      <c r="DZ840" s="49"/>
      <c r="EA840" s="49"/>
    </row>
    <row r="841" spans="19:131">
      <c r="S841" s="82"/>
      <c r="T841" s="83"/>
      <c r="U841" s="84"/>
      <c r="V841" s="83"/>
      <c r="W841" s="84"/>
      <c r="X841" s="83"/>
      <c r="Y841" s="84"/>
      <c r="Z841" s="85"/>
      <c r="AA841" s="85"/>
      <c r="AB841" s="85"/>
      <c r="AC841" s="8"/>
      <c r="AD841" s="18"/>
      <c r="AE841" s="18"/>
      <c r="AF841" s="18"/>
      <c r="AG841" s="18"/>
      <c r="AH841" s="18"/>
      <c r="AI841" s="18"/>
      <c r="AJ841" s="18"/>
      <c r="AK841" s="18"/>
      <c r="AL841" s="18"/>
      <c r="AM841" s="34"/>
      <c r="AN841" s="34"/>
      <c r="AO841" s="34"/>
      <c r="AP841" s="19"/>
      <c r="AQ841" s="19"/>
      <c r="AR841" s="19"/>
      <c r="AS841" s="48"/>
      <c r="BN841" s="49"/>
      <c r="BO841" s="49"/>
      <c r="BP841" s="49"/>
      <c r="BQ841" s="50"/>
      <c r="BR841" s="50"/>
      <c r="BS841" s="50"/>
      <c r="BT841" s="49"/>
      <c r="BU841" s="50"/>
      <c r="BV841" s="50"/>
      <c r="BW841" s="50"/>
      <c r="BX841" s="51"/>
      <c r="BY841" s="50"/>
      <c r="BZ841" s="50"/>
      <c r="CA841" s="50"/>
      <c r="CB841" s="50"/>
      <c r="CC841" s="50"/>
      <c r="CD841" s="50"/>
      <c r="CE841" s="50"/>
      <c r="CF841" s="50"/>
      <c r="CG841" s="50"/>
      <c r="CH841" s="51"/>
      <c r="CI841" s="51"/>
      <c r="CJ841" s="51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56"/>
      <c r="DD841" s="49"/>
      <c r="DE841" s="49"/>
      <c r="DF841" s="57"/>
      <c r="DG841" s="49"/>
      <c r="DH841" s="54"/>
      <c r="DI841" s="49"/>
      <c r="DJ841" s="58"/>
      <c r="DK841" s="49"/>
      <c r="DL841" s="56"/>
      <c r="DM841" s="49"/>
      <c r="DN841" s="49"/>
      <c r="DO841" s="49"/>
      <c r="DP841" s="56"/>
      <c r="DQ841" s="56"/>
      <c r="DR841" s="49"/>
      <c r="DS841" s="49"/>
      <c r="DT841" s="49"/>
      <c r="DU841" s="49"/>
      <c r="DV841" s="49"/>
      <c r="DW841" s="49"/>
      <c r="DX841" s="49"/>
      <c r="DY841" s="49"/>
      <c r="DZ841" s="49"/>
      <c r="EA841" s="49"/>
    </row>
    <row r="842" spans="19:131">
      <c r="S842" s="82"/>
      <c r="T842" s="83"/>
      <c r="U842" s="84"/>
      <c r="V842" s="83"/>
      <c r="W842" s="84"/>
      <c r="X842" s="83"/>
      <c r="Y842" s="84"/>
      <c r="Z842" s="85"/>
      <c r="AA842" s="85"/>
      <c r="AB842" s="85"/>
      <c r="AC842" s="8"/>
      <c r="AD842" s="18"/>
      <c r="AE842" s="18"/>
      <c r="AF842" s="18"/>
      <c r="AG842" s="18"/>
      <c r="AH842" s="18"/>
      <c r="AI842" s="18"/>
      <c r="AJ842" s="18"/>
      <c r="AK842" s="18"/>
      <c r="AL842" s="18"/>
      <c r="AM842" s="34"/>
      <c r="AN842" s="34"/>
      <c r="AO842" s="34"/>
      <c r="AP842" s="19"/>
      <c r="AQ842" s="19"/>
      <c r="AR842" s="19"/>
      <c r="AS842" s="48"/>
      <c r="BN842" s="49"/>
      <c r="BO842" s="49"/>
      <c r="BP842" s="49"/>
      <c r="BQ842" s="50"/>
      <c r="BR842" s="50"/>
      <c r="BS842" s="50"/>
      <c r="BT842" s="49"/>
      <c r="BU842" s="50"/>
      <c r="BV842" s="50"/>
      <c r="BW842" s="50"/>
      <c r="BX842" s="51"/>
      <c r="BY842" s="50"/>
      <c r="BZ842" s="50"/>
      <c r="CA842" s="50"/>
      <c r="CB842" s="50"/>
      <c r="CC842" s="50"/>
      <c r="CD842" s="50"/>
      <c r="CE842" s="50"/>
      <c r="CF842" s="50"/>
      <c r="CG842" s="50"/>
      <c r="CH842" s="51"/>
      <c r="CI842" s="51"/>
      <c r="CJ842" s="51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56"/>
      <c r="DD842" s="49"/>
      <c r="DE842" s="49"/>
      <c r="DF842" s="57"/>
      <c r="DG842" s="49"/>
      <c r="DH842" s="54"/>
      <c r="DI842" s="49"/>
      <c r="DJ842" s="58"/>
      <c r="DK842" s="49"/>
      <c r="DL842" s="56"/>
      <c r="DM842" s="49"/>
      <c r="DN842" s="49"/>
      <c r="DO842" s="49"/>
      <c r="DP842" s="56"/>
      <c r="DQ842" s="56"/>
      <c r="DR842" s="49"/>
      <c r="DS842" s="49"/>
      <c r="DT842" s="49"/>
      <c r="DU842" s="49"/>
      <c r="DV842" s="49"/>
      <c r="DW842" s="49"/>
      <c r="DX842" s="49"/>
      <c r="DY842" s="49"/>
      <c r="DZ842" s="49"/>
      <c r="EA842" s="49"/>
    </row>
    <row r="843" spans="19:131">
      <c r="S843" s="82"/>
      <c r="T843" s="83"/>
      <c r="U843" s="84"/>
      <c r="V843" s="83"/>
      <c r="W843" s="84"/>
      <c r="X843" s="83"/>
      <c r="Y843" s="84"/>
      <c r="Z843" s="85"/>
      <c r="AA843" s="85"/>
      <c r="AB843" s="85"/>
      <c r="AC843" s="8"/>
      <c r="AD843" s="18"/>
      <c r="AE843" s="18"/>
      <c r="AF843" s="18"/>
      <c r="AG843" s="18"/>
      <c r="AH843" s="18"/>
      <c r="AI843" s="18"/>
      <c r="AJ843" s="18"/>
      <c r="AK843" s="18"/>
      <c r="AL843" s="18"/>
      <c r="AM843" s="34"/>
      <c r="AN843" s="34"/>
      <c r="AO843" s="34"/>
      <c r="AP843" s="19"/>
      <c r="AQ843" s="19"/>
      <c r="AR843" s="19"/>
      <c r="AS843" s="48"/>
      <c r="BN843" s="49"/>
      <c r="BO843" s="49"/>
      <c r="BP843" s="49"/>
      <c r="BQ843" s="50"/>
      <c r="BR843" s="50"/>
      <c r="BS843" s="50"/>
      <c r="BT843" s="49"/>
      <c r="BU843" s="50"/>
      <c r="BV843" s="50"/>
      <c r="BW843" s="50"/>
      <c r="BX843" s="51"/>
      <c r="BY843" s="50"/>
      <c r="BZ843" s="50"/>
      <c r="CA843" s="50"/>
      <c r="CB843" s="50"/>
      <c r="CC843" s="50"/>
      <c r="CD843" s="50"/>
      <c r="CE843" s="50"/>
      <c r="CF843" s="50"/>
      <c r="CG843" s="50"/>
      <c r="CH843" s="51"/>
      <c r="CI843" s="51"/>
      <c r="CJ843" s="51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56"/>
      <c r="DD843" s="49"/>
      <c r="DE843" s="49"/>
      <c r="DF843" s="57"/>
      <c r="DG843" s="49"/>
      <c r="DH843" s="54"/>
      <c r="DI843" s="49"/>
      <c r="DJ843" s="58"/>
      <c r="DK843" s="49"/>
      <c r="DL843" s="56"/>
      <c r="DM843" s="49"/>
      <c r="DN843" s="49"/>
      <c r="DO843" s="49"/>
      <c r="DP843" s="56"/>
      <c r="DQ843" s="56"/>
      <c r="DR843" s="49"/>
      <c r="DS843" s="49"/>
      <c r="DT843" s="49"/>
      <c r="DU843" s="49"/>
      <c r="DV843" s="49"/>
      <c r="DW843" s="49"/>
      <c r="DX843" s="49"/>
      <c r="DY843" s="49"/>
      <c r="DZ843" s="49"/>
      <c r="EA843" s="49"/>
    </row>
    <row r="844" spans="19:131">
      <c r="S844" s="82"/>
      <c r="T844" s="83"/>
      <c r="U844" s="84"/>
      <c r="V844" s="83"/>
      <c r="W844" s="84"/>
      <c r="X844" s="83"/>
      <c r="Y844" s="84"/>
      <c r="Z844" s="85"/>
      <c r="AA844" s="85"/>
      <c r="AB844" s="85"/>
      <c r="AC844" s="8"/>
      <c r="AD844" s="18"/>
      <c r="AE844" s="18"/>
      <c r="AF844" s="18"/>
      <c r="AG844" s="18"/>
      <c r="AH844" s="18"/>
      <c r="AI844" s="18"/>
      <c r="AJ844" s="18"/>
      <c r="AK844" s="18"/>
      <c r="AL844" s="18"/>
      <c r="AM844" s="34"/>
      <c r="AN844" s="34"/>
      <c r="AO844" s="34"/>
      <c r="AP844" s="19"/>
      <c r="AQ844" s="19"/>
      <c r="AR844" s="19"/>
      <c r="AS844" s="48"/>
      <c r="BN844" s="49"/>
      <c r="BO844" s="49"/>
      <c r="BP844" s="49"/>
      <c r="BQ844" s="50"/>
      <c r="BR844" s="50"/>
      <c r="BS844" s="50"/>
      <c r="BT844" s="49"/>
      <c r="BU844" s="50"/>
      <c r="BV844" s="50"/>
      <c r="BW844" s="50"/>
      <c r="BX844" s="51"/>
      <c r="BY844" s="50"/>
      <c r="BZ844" s="50"/>
      <c r="CA844" s="50"/>
      <c r="CB844" s="50"/>
      <c r="CC844" s="50"/>
      <c r="CD844" s="50"/>
      <c r="CE844" s="50"/>
      <c r="CF844" s="50"/>
      <c r="CG844" s="50"/>
      <c r="CH844" s="51"/>
      <c r="CI844" s="51"/>
      <c r="CJ844" s="51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56"/>
      <c r="DD844" s="49"/>
      <c r="DE844" s="49"/>
      <c r="DF844" s="57"/>
      <c r="DG844" s="49"/>
      <c r="DH844" s="54"/>
      <c r="DI844" s="49"/>
      <c r="DJ844" s="58"/>
      <c r="DK844" s="49"/>
      <c r="DL844" s="56"/>
      <c r="DM844" s="49"/>
      <c r="DN844" s="49"/>
      <c r="DO844" s="49"/>
      <c r="DP844" s="56"/>
      <c r="DQ844" s="56"/>
      <c r="DR844" s="49"/>
      <c r="DS844" s="49"/>
      <c r="DT844" s="49"/>
      <c r="DU844" s="49"/>
      <c r="DV844" s="49"/>
      <c r="DW844" s="49"/>
      <c r="DX844" s="49"/>
      <c r="DY844" s="49"/>
      <c r="DZ844" s="49"/>
      <c r="EA844" s="49"/>
    </row>
    <row r="845" spans="19:131">
      <c r="S845" s="82"/>
      <c r="T845" s="83"/>
      <c r="U845" s="84"/>
      <c r="V845" s="83"/>
      <c r="W845" s="84"/>
      <c r="X845" s="83"/>
      <c r="Y845" s="84"/>
      <c r="Z845" s="85"/>
      <c r="AA845" s="85"/>
      <c r="AB845" s="85"/>
      <c r="AC845" s="8"/>
      <c r="AD845" s="18"/>
      <c r="AE845" s="18"/>
      <c r="AF845" s="18"/>
      <c r="AG845" s="18"/>
      <c r="AH845" s="18"/>
      <c r="AI845" s="18"/>
      <c r="AJ845" s="18"/>
      <c r="AK845" s="18"/>
      <c r="AL845" s="18"/>
      <c r="AM845" s="34"/>
      <c r="AN845" s="34"/>
      <c r="AO845" s="34"/>
      <c r="AP845" s="19"/>
      <c r="AQ845" s="19"/>
      <c r="AR845" s="19"/>
      <c r="AS845" s="48"/>
      <c r="BN845" s="49"/>
      <c r="BO845" s="49"/>
      <c r="BP845" s="49"/>
      <c r="BQ845" s="50"/>
      <c r="BR845" s="50"/>
      <c r="BS845" s="50"/>
      <c r="BT845" s="49"/>
      <c r="BU845" s="50"/>
      <c r="BV845" s="50"/>
      <c r="BW845" s="50"/>
      <c r="BX845" s="51"/>
      <c r="BY845" s="50"/>
      <c r="BZ845" s="50"/>
      <c r="CA845" s="50"/>
      <c r="CB845" s="50"/>
      <c r="CC845" s="50"/>
      <c r="CD845" s="50"/>
      <c r="CE845" s="50"/>
      <c r="CF845" s="50"/>
      <c r="CG845" s="50"/>
      <c r="CH845" s="51"/>
      <c r="CI845" s="51"/>
      <c r="CJ845" s="51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56"/>
      <c r="DD845" s="49"/>
      <c r="DE845" s="49"/>
      <c r="DF845" s="57"/>
      <c r="DG845" s="49"/>
      <c r="DH845" s="54"/>
      <c r="DI845" s="49"/>
      <c r="DJ845" s="58"/>
      <c r="DK845" s="49"/>
      <c r="DL845" s="56"/>
      <c r="DM845" s="49"/>
      <c r="DN845" s="49"/>
      <c r="DO845" s="49"/>
      <c r="DP845" s="56"/>
      <c r="DQ845" s="56"/>
      <c r="DR845" s="49"/>
      <c r="DS845" s="49"/>
      <c r="DT845" s="49"/>
      <c r="DU845" s="49"/>
      <c r="DV845" s="49"/>
      <c r="DW845" s="49"/>
      <c r="DX845" s="49"/>
      <c r="DY845" s="49"/>
      <c r="DZ845" s="49"/>
      <c r="EA845" s="49"/>
    </row>
    <row r="846" spans="19:131">
      <c r="S846" s="82"/>
      <c r="T846" s="83"/>
      <c r="U846" s="84"/>
      <c r="V846" s="83"/>
      <c r="W846" s="84"/>
      <c r="X846" s="83"/>
      <c r="Y846" s="84"/>
      <c r="Z846" s="85"/>
      <c r="AA846" s="85"/>
      <c r="AB846" s="85"/>
      <c r="AC846" s="8"/>
      <c r="AD846" s="18"/>
      <c r="AE846" s="18"/>
      <c r="AF846" s="18"/>
      <c r="AG846" s="18"/>
      <c r="AH846" s="18"/>
      <c r="AI846" s="18"/>
      <c r="AJ846" s="18"/>
      <c r="AK846" s="18"/>
      <c r="AL846" s="18"/>
      <c r="AM846" s="34"/>
      <c r="AN846" s="34"/>
      <c r="AO846" s="34"/>
      <c r="AP846" s="19"/>
      <c r="AQ846" s="19"/>
      <c r="AR846" s="19"/>
      <c r="AS846" s="48"/>
      <c r="BN846" s="49"/>
      <c r="BO846" s="49"/>
      <c r="BP846" s="49"/>
      <c r="BQ846" s="50"/>
      <c r="BR846" s="50"/>
      <c r="BS846" s="50"/>
      <c r="BT846" s="49"/>
      <c r="BU846" s="50"/>
      <c r="BV846" s="50"/>
      <c r="BW846" s="50"/>
      <c r="BX846" s="51"/>
      <c r="BY846" s="50"/>
      <c r="BZ846" s="50"/>
      <c r="CA846" s="50"/>
      <c r="CB846" s="50"/>
      <c r="CC846" s="50"/>
      <c r="CD846" s="50"/>
      <c r="CE846" s="50"/>
      <c r="CF846" s="50"/>
      <c r="CG846" s="50"/>
      <c r="CH846" s="51"/>
      <c r="CI846" s="51"/>
      <c r="CJ846" s="51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56"/>
      <c r="DD846" s="49"/>
      <c r="DE846" s="49"/>
      <c r="DF846" s="57"/>
      <c r="DG846" s="49"/>
      <c r="DH846" s="54"/>
      <c r="DI846" s="49"/>
      <c r="DJ846" s="58"/>
      <c r="DK846" s="49"/>
      <c r="DL846" s="56"/>
      <c r="DM846" s="49"/>
      <c r="DN846" s="49"/>
      <c r="DO846" s="49"/>
      <c r="DP846" s="56"/>
      <c r="DQ846" s="56"/>
      <c r="DR846" s="49"/>
      <c r="DS846" s="49"/>
      <c r="DT846" s="49"/>
      <c r="DU846" s="49"/>
      <c r="DV846" s="49"/>
      <c r="DW846" s="49"/>
      <c r="DX846" s="49"/>
      <c r="DY846" s="49"/>
      <c r="DZ846" s="49"/>
      <c r="EA846" s="49"/>
    </row>
    <row r="847" spans="19:131">
      <c r="S847" s="82"/>
      <c r="T847" s="83"/>
      <c r="U847" s="84"/>
      <c r="V847" s="83"/>
      <c r="W847" s="84"/>
      <c r="X847" s="83"/>
      <c r="Y847" s="84"/>
      <c r="Z847" s="85"/>
      <c r="AA847" s="85"/>
      <c r="AB847" s="85"/>
      <c r="AC847" s="8"/>
      <c r="AD847" s="18"/>
      <c r="AE847" s="18"/>
      <c r="AF847" s="18"/>
      <c r="AG847" s="18"/>
      <c r="AH847" s="18"/>
      <c r="AI847" s="18"/>
      <c r="AJ847" s="18"/>
      <c r="AK847" s="18"/>
      <c r="AL847" s="18"/>
      <c r="AM847" s="34"/>
      <c r="AN847" s="34"/>
      <c r="AO847" s="34"/>
      <c r="AP847" s="19"/>
      <c r="AQ847" s="19"/>
      <c r="AR847" s="19"/>
      <c r="AS847" s="48"/>
      <c r="BN847" s="49"/>
      <c r="BO847" s="49"/>
      <c r="BP847" s="49"/>
      <c r="BQ847" s="50"/>
      <c r="BR847" s="50"/>
      <c r="BS847" s="50"/>
      <c r="BT847" s="49"/>
      <c r="BU847" s="50"/>
      <c r="BV847" s="50"/>
      <c r="BW847" s="50"/>
      <c r="BX847" s="51"/>
      <c r="BY847" s="50"/>
      <c r="BZ847" s="50"/>
      <c r="CA847" s="50"/>
      <c r="CB847" s="50"/>
      <c r="CC847" s="50"/>
      <c r="CD847" s="50"/>
      <c r="CE847" s="50"/>
      <c r="CF847" s="50"/>
      <c r="CG847" s="50"/>
      <c r="CH847" s="51"/>
      <c r="CI847" s="51"/>
      <c r="CJ847" s="51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56"/>
      <c r="DD847" s="49"/>
      <c r="DE847" s="49"/>
      <c r="DF847" s="57"/>
      <c r="DG847" s="49"/>
      <c r="DH847" s="54"/>
      <c r="DI847" s="49"/>
      <c r="DJ847" s="58"/>
      <c r="DK847" s="49"/>
      <c r="DL847" s="56"/>
      <c r="DM847" s="49"/>
      <c r="DN847" s="49"/>
      <c r="DO847" s="49"/>
      <c r="DP847" s="56"/>
      <c r="DQ847" s="56"/>
      <c r="DR847" s="49"/>
      <c r="DS847" s="49"/>
      <c r="DT847" s="49"/>
      <c r="DU847" s="49"/>
      <c r="DV847" s="49"/>
      <c r="DW847" s="49"/>
      <c r="DX847" s="49"/>
      <c r="DY847" s="49"/>
      <c r="DZ847" s="49"/>
      <c r="EA847" s="49"/>
    </row>
    <row r="848" spans="19:131">
      <c r="S848" s="82"/>
      <c r="T848" s="83"/>
      <c r="U848" s="84"/>
      <c r="V848" s="83"/>
      <c r="W848" s="84"/>
      <c r="X848" s="83"/>
      <c r="Y848" s="84"/>
      <c r="Z848" s="85"/>
      <c r="AA848" s="85"/>
      <c r="AB848" s="85"/>
      <c r="AC848" s="8"/>
      <c r="AD848" s="18"/>
      <c r="AE848" s="18"/>
      <c r="AF848" s="18"/>
      <c r="AG848" s="18"/>
      <c r="AH848" s="18"/>
      <c r="AI848" s="18"/>
      <c r="AJ848" s="18"/>
      <c r="AK848" s="18"/>
      <c r="AL848" s="18"/>
      <c r="AM848" s="34"/>
      <c r="AN848" s="34"/>
      <c r="AO848" s="34"/>
      <c r="AP848" s="19"/>
      <c r="AQ848" s="19"/>
      <c r="AR848" s="19"/>
      <c r="AS848" s="48"/>
      <c r="BN848" s="49"/>
      <c r="BO848" s="49"/>
      <c r="BP848" s="49"/>
      <c r="BQ848" s="50"/>
      <c r="BR848" s="50"/>
      <c r="BS848" s="50"/>
      <c r="BT848" s="49"/>
      <c r="BU848" s="50"/>
      <c r="BV848" s="50"/>
      <c r="BW848" s="50"/>
      <c r="BX848" s="51"/>
      <c r="BY848" s="50"/>
      <c r="BZ848" s="50"/>
      <c r="CA848" s="50"/>
      <c r="CB848" s="50"/>
      <c r="CC848" s="50"/>
      <c r="CD848" s="50"/>
      <c r="CE848" s="50"/>
      <c r="CF848" s="50"/>
      <c r="CG848" s="50"/>
      <c r="CH848" s="51"/>
      <c r="CI848" s="51"/>
      <c r="CJ848" s="51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56"/>
      <c r="DD848" s="49"/>
      <c r="DE848" s="49"/>
      <c r="DF848" s="57"/>
      <c r="DG848" s="49"/>
      <c r="DH848" s="54"/>
      <c r="DI848" s="49"/>
      <c r="DJ848" s="58"/>
      <c r="DK848" s="49"/>
      <c r="DL848" s="56"/>
      <c r="DM848" s="49"/>
      <c r="DN848" s="49"/>
      <c r="DO848" s="49"/>
      <c r="DP848" s="56"/>
      <c r="DQ848" s="56"/>
      <c r="DR848" s="49"/>
      <c r="DS848" s="49"/>
      <c r="DT848" s="49"/>
      <c r="DU848" s="49"/>
      <c r="DV848" s="49"/>
      <c r="DW848" s="49"/>
      <c r="DX848" s="49"/>
      <c r="DY848" s="49"/>
      <c r="DZ848" s="49"/>
      <c r="EA848" s="49"/>
    </row>
    <row r="849" spans="19:131">
      <c r="S849" s="82"/>
      <c r="T849" s="83"/>
      <c r="U849" s="84"/>
      <c r="V849" s="83"/>
      <c r="W849" s="84"/>
      <c r="X849" s="83"/>
      <c r="Y849" s="84"/>
      <c r="Z849" s="85"/>
      <c r="AA849" s="85"/>
      <c r="AB849" s="85"/>
      <c r="AC849" s="8"/>
      <c r="AD849" s="18"/>
      <c r="AE849" s="18"/>
      <c r="AF849" s="18"/>
      <c r="AG849" s="18"/>
      <c r="AH849" s="18"/>
      <c r="AI849" s="18"/>
      <c r="AJ849" s="18"/>
      <c r="AK849" s="18"/>
      <c r="AL849" s="18"/>
      <c r="AM849" s="34"/>
      <c r="AN849" s="34"/>
      <c r="AO849" s="34"/>
      <c r="AP849" s="19"/>
      <c r="AQ849" s="19"/>
      <c r="AR849" s="19"/>
      <c r="AS849" s="48"/>
      <c r="BN849" s="49"/>
      <c r="BO849" s="49"/>
      <c r="BP849" s="49"/>
      <c r="BQ849" s="50"/>
      <c r="BR849" s="50"/>
      <c r="BS849" s="50"/>
      <c r="BT849" s="49"/>
      <c r="BU849" s="50"/>
      <c r="BV849" s="50"/>
      <c r="BW849" s="50"/>
      <c r="BX849" s="51"/>
      <c r="BY849" s="50"/>
      <c r="BZ849" s="50"/>
      <c r="CA849" s="50"/>
      <c r="CB849" s="50"/>
      <c r="CC849" s="50"/>
      <c r="CD849" s="50"/>
      <c r="CE849" s="50"/>
      <c r="CF849" s="50"/>
      <c r="CG849" s="50"/>
      <c r="CH849" s="51"/>
      <c r="CI849" s="51"/>
      <c r="CJ849" s="51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56"/>
      <c r="DD849" s="49"/>
      <c r="DE849" s="49"/>
      <c r="DF849" s="57"/>
      <c r="DG849" s="49"/>
      <c r="DH849" s="54"/>
      <c r="DI849" s="49"/>
      <c r="DJ849" s="58"/>
      <c r="DK849" s="49"/>
      <c r="DL849" s="56"/>
      <c r="DM849" s="49"/>
      <c r="DN849" s="49"/>
      <c r="DO849" s="49"/>
      <c r="DP849" s="56"/>
      <c r="DQ849" s="56"/>
      <c r="DR849" s="49"/>
      <c r="DS849" s="49"/>
      <c r="DT849" s="49"/>
      <c r="DU849" s="49"/>
      <c r="DV849" s="49"/>
      <c r="DW849" s="49"/>
      <c r="DX849" s="49"/>
      <c r="DY849" s="49"/>
      <c r="DZ849" s="49"/>
      <c r="EA849" s="49"/>
    </row>
    <row r="850" spans="19:131">
      <c r="S850" s="82"/>
      <c r="T850" s="83"/>
      <c r="U850" s="84"/>
      <c r="V850" s="83"/>
      <c r="W850" s="84"/>
      <c r="X850" s="83"/>
      <c r="Y850" s="84"/>
      <c r="Z850" s="85"/>
      <c r="AA850" s="85"/>
      <c r="AB850" s="85"/>
      <c r="AC850" s="8"/>
      <c r="AD850" s="18"/>
      <c r="AE850" s="18"/>
      <c r="AF850" s="18"/>
      <c r="AG850" s="18"/>
      <c r="AH850" s="18"/>
      <c r="AI850" s="18"/>
      <c r="AJ850" s="18"/>
      <c r="AK850" s="18"/>
      <c r="AL850" s="18"/>
      <c r="AM850" s="34"/>
      <c r="AN850" s="34"/>
      <c r="AO850" s="34"/>
      <c r="AP850" s="19"/>
      <c r="AQ850" s="19"/>
      <c r="AR850" s="19"/>
      <c r="AS850" s="48"/>
      <c r="BN850" s="49"/>
      <c r="BO850" s="49"/>
      <c r="BP850" s="49"/>
      <c r="BQ850" s="50"/>
      <c r="BR850" s="50"/>
      <c r="BS850" s="50"/>
      <c r="BT850" s="49"/>
      <c r="BU850" s="50"/>
      <c r="BV850" s="50"/>
      <c r="BW850" s="50"/>
      <c r="BX850" s="51"/>
      <c r="BY850" s="50"/>
      <c r="BZ850" s="50"/>
      <c r="CA850" s="50"/>
      <c r="CB850" s="50"/>
      <c r="CC850" s="50"/>
      <c r="CD850" s="50"/>
      <c r="CE850" s="50"/>
      <c r="CF850" s="50"/>
      <c r="CG850" s="50"/>
      <c r="CH850" s="51"/>
      <c r="CI850" s="51"/>
      <c r="CJ850" s="51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56"/>
      <c r="DD850" s="49"/>
      <c r="DE850" s="49"/>
      <c r="DF850" s="57"/>
      <c r="DG850" s="49"/>
      <c r="DH850" s="54"/>
      <c r="DI850" s="49"/>
      <c r="DJ850" s="58"/>
      <c r="DK850" s="49"/>
      <c r="DL850" s="56"/>
      <c r="DM850" s="49"/>
      <c r="DN850" s="49"/>
      <c r="DO850" s="49"/>
      <c r="DP850" s="56"/>
      <c r="DQ850" s="56"/>
      <c r="DR850" s="49"/>
      <c r="DS850" s="49"/>
      <c r="DT850" s="49"/>
      <c r="DU850" s="49"/>
      <c r="DV850" s="49"/>
      <c r="DW850" s="49"/>
      <c r="DX850" s="49"/>
      <c r="DY850" s="49"/>
      <c r="DZ850" s="49"/>
      <c r="EA850" s="49"/>
    </row>
    <row r="851" spans="19:131">
      <c r="S851" s="82"/>
      <c r="T851" s="83"/>
      <c r="U851" s="84"/>
      <c r="V851" s="83"/>
      <c r="W851" s="84"/>
      <c r="X851" s="83"/>
      <c r="Y851" s="84"/>
      <c r="Z851" s="85"/>
      <c r="AA851" s="85"/>
      <c r="AB851" s="85"/>
      <c r="AC851" s="8"/>
      <c r="AD851" s="18"/>
      <c r="AE851" s="18"/>
      <c r="AF851" s="18"/>
      <c r="AG851" s="18"/>
      <c r="AH851" s="18"/>
      <c r="AI851" s="18"/>
      <c r="AJ851" s="18"/>
      <c r="AK851" s="18"/>
      <c r="AL851" s="18"/>
      <c r="AM851" s="34"/>
      <c r="AN851" s="34"/>
      <c r="AO851" s="34"/>
      <c r="AP851" s="19"/>
      <c r="AQ851" s="19"/>
      <c r="AR851" s="19"/>
      <c r="AS851" s="48"/>
      <c r="BN851" s="49"/>
      <c r="BO851" s="49"/>
      <c r="BP851" s="49"/>
      <c r="BQ851" s="50"/>
      <c r="BR851" s="50"/>
      <c r="BS851" s="50"/>
      <c r="BT851" s="49"/>
      <c r="BU851" s="50"/>
      <c r="BV851" s="50"/>
      <c r="BW851" s="50"/>
      <c r="BX851" s="51"/>
      <c r="BY851" s="50"/>
      <c r="BZ851" s="50"/>
      <c r="CA851" s="50"/>
      <c r="CB851" s="50"/>
      <c r="CC851" s="50"/>
      <c r="CD851" s="50"/>
      <c r="CE851" s="50"/>
      <c r="CF851" s="50"/>
      <c r="CG851" s="50"/>
      <c r="CH851" s="51"/>
      <c r="CI851" s="51"/>
      <c r="CJ851" s="51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56"/>
      <c r="DD851" s="49"/>
      <c r="DE851" s="49"/>
      <c r="DF851" s="57"/>
      <c r="DG851" s="49"/>
      <c r="DH851" s="54"/>
      <c r="DI851" s="49"/>
      <c r="DJ851" s="58"/>
      <c r="DK851" s="49"/>
      <c r="DL851" s="56"/>
      <c r="DM851" s="49"/>
      <c r="DN851" s="49"/>
      <c r="DO851" s="49"/>
      <c r="DP851" s="56"/>
      <c r="DQ851" s="56"/>
      <c r="DR851" s="49"/>
      <c r="DS851" s="49"/>
      <c r="DT851" s="49"/>
      <c r="DU851" s="49"/>
      <c r="DV851" s="49"/>
      <c r="DW851" s="49"/>
      <c r="DX851" s="49"/>
      <c r="DY851" s="49"/>
      <c r="DZ851" s="49"/>
      <c r="EA851" s="49"/>
    </row>
    <row r="852" spans="19:131">
      <c r="S852" s="82"/>
      <c r="T852" s="83"/>
      <c r="U852" s="84"/>
      <c r="V852" s="83"/>
      <c r="W852" s="84"/>
      <c r="X852" s="83"/>
      <c r="Y852" s="84"/>
      <c r="Z852" s="85"/>
      <c r="AA852" s="85"/>
      <c r="AB852" s="85"/>
      <c r="AC852" s="8"/>
      <c r="AD852" s="18"/>
      <c r="AE852" s="18"/>
      <c r="AF852" s="18"/>
      <c r="AG852" s="18"/>
      <c r="AH852" s="18"/>
      <c r="AI852" s="18"/>
      <c r="AJ852" s="18"/>
      <c r="AK852" s="18"/>
      <c r="AL852" s="18"/>
      <c r="AM852" s="34"/>
      <c r="AN852" s="34"/>
      <c r="AO852" s="34"/>
      <c r="AP852" s="19"/>
      <c r="AQ852" s="19"/>
      <c r="AR852" s="19"/>
      <c r="AS852" s="48"/>
      <c r="BN852" s="49"/>
      <c r="BO852" s="49"/>
      <c r="BP852" s="49"/>
      <c r="BQ852" s="50"/>
      <c r="BR852" s="50"/>
      <c r="BS852" s="50"/>
      <c r="BT852" s="49"/>
      <c r="BU852" s="50"/>
      <c r="BV852" s="50"/>
      <c r="BW852" s="50"/>
      <c r="BX852" s="51"/>
      <c r="BY852" s="50"/>
      <c r="BZ852" s="50"/>
      <c r="CA852" s="50"/>
      <c r="CB852" s="50"/>
      <c r="CC852" s="50"/>
      <c r="CD852" s="50"/>
      <c r="CE852" s="50"/>
      <c r="CF852" s="50"/>
      <c r="CG852" s="50"/>
      <c r="CH852" s="51"/>
      <c r="CI852" s="51"/>
      <c r="CJ852" s="51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56"/>
      <c r="DD852" s="49"/>
      <c r="DE852" s="49"/>
      <c r="DF852" s="57"/>
      <c r="DG852" s="49"/>
      <c r="DH852" s="54"/>
      <c r="DI852" s="49"/>
      <c r="DJ852" s="58"/>
      <c r="DK852" s="49"/>
      <c r="DL852" s="56"/>
      <c r="DM852" s="49"/>
      <c r="DN852" s="49"/>
      <c r="DO852" s="49"/>
      <c r="DP852" s="56"/>
      <c r="DQ852" s="56"/>
      <c r="DR852" s="49"/>
      <c r="DS852" s="49"/>
      <c r="DT852" s="49"/>
      <c r="DU852" s="49"/>
      <c r="DV852" s="49"/>
      <c r="DW852" s="49"/>
      <c r="DX852" s="49"/>
      <c r="DY852" s="49"/>
      <c r="DZ852" s="49"/>
      <c r="EA852" s="49"/>
    </row>
    <row r="853" spans="19:131">
      <c r="S853" s="82"/>
      <c r="T853" s="83"/>
      <c r="U853" s="84"/>
      <c r="V853" s="83"/>
      <c r="W853" s="84"/>
      <c r="X853" s="83"/>
      <c r="Y853" s="84"/>
      <c r="Z853" s="85"/>
      <c r="AA853" s="85"/>
      <c r="AB853" s="85"/>
      <c r="AC853" s="8"/>
      <c r="AD853" s="18"/>
      <c r="AE853" s="18"/>
      <c r="AF853" s="18"/>
      <c r="AG853" s="18"/>
      <c r="AH853" s="18"/>
      <c r="AI853" s="18"/>
      <c r="AJ853" s="18"/>
      <c r="AK853" s="18"/>
      <c r="AL853" s="18"/>
      <c r="AM853" s="34"/>
      <c r="AN853" s="34"/>
      <c r="AO853" s="34"/>
      <c r="AP853" s="19"/>
      <c r="AQ853" s="19"/>
      <c r="AR853" s="19"/>
      <c r="AS853" s="48"/>
      <c r="BN853" s="49"/>
      <c r="BO853" s="49"/>
      <c r="BP853" s="49"/>
      <c r="BQ853" s="50"/>
      <c r="BR853" s="50"/>
      <c r="BS853" s="50"/>
      <c r="BT853" s="49"/>
      <c r="BU853" s="50"/>
      <c r="BV853" s="50"/>
      <c r="BW853" s="50"/>
      <c r="BX853" s="51"/>
      <c r="BY853" s="50"/>
      <c r="BZ853" s="50"/>
      <c r="CA853" s="50"/>
      <c r="CB853" s="50"/>
      <c r="CC853" s="50"/>
      <c r="CD853" s="50"/>
      <c r="CE853" s="50"/>
      <c r="CF853" s="50"/>
      <c r="CG853" s="50"/>
      <c r="CH853" s="51"/>
      <c r="CI853" s="51"/>
      <c r="CJ853" s="51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56"/>
      <c r="DD853" s="49"/>
      <c r="DE853" s="49"/>
      <c r="DF853" s="57"/>
      <c r="DG853" s="49"/>
      <c r="DH853" s="54"/>
      <c r="DI853" s="49"/>
      <c r="DJ853" s="58"/>
      <c r="DK853" s="49"/>
      <c r="DL853" s="56"/>
      <c r="DM853" s="49"/>
      <c r="DN853" s="49"/>
      <c r="DO853" s="49"/>
      <c r="DP853" s="56"/>
      <c r="DQ853" s="56"/>
      <c r="DR853" s="49"/>
      <c r="DS853" s="49"/>
      <c r="DT853" s="49"/>
      <c r="DU853" s="49"/>
      <c r="DV853" s="49"/>
      <c r="DW853" s="49"/>
      <c r="DX853" s="49"/>
      <c r="DY853" s="49"/>
      <c r="DZ853" s="49"/>
      <c r="EA853" s="49"/>
    </row>
    <row r="854" spans="19:131">
      <c r="S854" s="82"/>
      <c r="T854" s="83"/>
      <c r="U854" s="84"/>
      <c r="V854" s="83"/>
      <c r="W854" s="84"/>
      <c r="X854" s="83"/>
      <c r="Y854" s="84"/>
      <c r="Z854" s="85"/>
      <c r="AA854" s="85"/>
      <c r="AB854" s="85"/>
      <c r="AC854" s="8"/>
      <c r="AD854" s="18"/>
      <c r="AE854" s="18"/>
      <c r="AF854" s="18"/>
      <c r="AG854" s="18"/>
      <c r="AH854" s="18"/>
      <c r="AI854" s="18"/>
      <c r="AJ854" s="18"/>
      <c r="AK854" s="18"/>
      <c r="AL854" s="18"/>
      <c r="AM854" s="34"/>
      <c r="AN854" s="34"/>
      <c r="AO854" s="34"/>
      <c r="AP854" s="19"/>
      <c r="AQ854" s="19"/>
      <c r="AR854" s="19"/>
      <c r="AS854" s="48"/>
      <c r="BN854" s="49"/>
      <c r="BO854" s="49"/>
      <c r="BP854" s="49"/>
      <c r="BQ854" s="50"/>
      <c r="BR854" s="50"/>
      <c r="BS854" s="50"/>
      <c r="BT854" s="49"/>
      <c r="BU854" s="50"/>
      <c r="BV854" s="50"/>
      <c r="BW854" s="50"/>
      <c r="BX854" s="51"/>
      <c r="BY854" s="50"/>
      <c r="BZ854" s="50"/>
      <c r="CA854" s="50"/>
      <c r="CB854" s="50"/>
      <c r="CC854" s="50"/>
      <c r="CD854" s="50"/>
      <c r="CE854" s="50"/>
      <c r="CF854" s="50"/>
      <c r="CG854" s="50"/>
      <c r="CH854" s="51"/>
      <c r="CI854" s="51"/>
      <c r="CJ854" s="51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56"/>
      <c r="DD854" s="49"/>
      <c r="DE854" s="49"/>
      <c r="DF854" s="57"/>
      <c r="DG854" s="49"/>
      <c r="DH854" s="54"/>
      <c r="DI854" s="49"/>
      <c r="DJ854" s="58"/>
      <c r="DK854" s="49"/>
      <c r="DL854" s="56"/>
      <c r="DM854" s="49"/>
      <c r="DN854" s="49"/>
      <c r="DO854" s="49"/>
      <c r="DP854" s="56"/>
      <c r="DQ854" s="56"/>
      <c r="DR854" s="49"/>
      <c r="DS854" s="49"/>
      <c r="DT854" s="49"/>
      <c r="DU854" s="49"/>
      <c r="DV854" s="49"/>
      <c r="DW854" s="49"/>
      <c r="DX854" s="49"/>
      <c r="DY854" s="49"/>
      <c r="DZ854" s="49"/>
      <c r="EA854" s="49"/>
    </row>
    <row r="855" spans="19:131">
      <c r="S855" s="82"/>
      <c r="T855" s="83"/>
      <c r="U855" s="84"/>
      <c r="V855" s="83"/>
      <c r="W855" s="84"/>
      <c r="X855" s="83"/>
      <c r="Y855" s="84"/>
      <c r="Z855" s="85"/>
      <c r="AA855" s="85"/>
      <c r="AB855" s="85"/>
      <c r="AC855" s="8"/>
      <c r="AD855" s="18"/>
      <c r="AE855" s="18"/>
      <c r="AF855" s="18"/>
      <c r="AG855" s="18"/>
      <c r="AH855" s="18"/>
      <c r="AI855" s="18"/>
      <c r="AJ855" s="18"/>
      <c r="AK855" s="18"/>
      <c r="AL855" s="18"/>
      <c r="AM855" s="34"/>
      <c r="AN855" s="34"/>
      <c r="AO855" s="34"/>
      <c r="AP855" s="19"/>
      <c r="AQ855" s="19"/>
      <c r="AR855" s="19"/>
      <c r="AS855" s="48"/>
      <c r="BN855" s="49"/>
      <c r="BO855" s="49"/>
      <c r="BP855" s="49"/>
      <c r="BQ855" s="50"/>
      <c r="BR855" s="50"/>
      <c r="BS855" s="50"/>
      <c r="BT855" s="49"/>
      <c r="BU855" s="50"/>
      <c r="BV855" s="50"/>
      <c r="BW855" s="50"/>
      <c r="BX855" s="51"/>
      <c r="BY855" s="50"/>
      <c r="BZ855" s="50"/>
      <c r="CA855" s="50"/>
      <c r="CB855" s="50"/>
      <c r="CC855" s="50"/>
      <c r="CD855" s="50"/>
      <c r="CE855" s="50"/>
      <c r="CF855" s="50"/>
      <c r="CG855" s="50"/>
      <c r="CH855" s="51"/>
      <c r="CI855" s="51"/>
      <c r="CJ855" s="51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56"/>
      <c r="DD855" s="49"/>
      <c r="DE855" s="49"/>
      <c r="DF855" s="57"/>
      <c r="DG855" s="49"/>
      <c r="DH855" s="54"/>
      <c r="DI855" s="49"/>
      <c r="DJ855" s="58"/>
      <c r="DK855" s="49"/>
      <c r="DL855" s="56"/>
      <c r="DM855" s="49"/>
      <c r="DN855" s="49"/>
      <c r="DO855" s="49"/>
      <c r="DP855" s="56"/>
      <c r="DQ855" s="56"/>
      <c r="DR855" s="49"/>
      <c r="DS855" s="49"/>
      <c r="DT855" s="49"/>
      <c r="DU855" s="49"/>
      <c r="DV855" s="49"/>
      <c r="DW855" s="49"/>
      <c r="DX855" s="49"/>
      <c r="DY855" s="49"/>
      <c r="DZ855" s="49"/>
      <c r="EA855" s="49"/>
    </row>
    <row r="856" spans="19:131">
      <c r="S856" s="82"/>
      <c r="T856" s="83"/>
      <c r="U856" s="84"/>
      <c r="V856" s="83"/>
      <c r="W856" s="84"/>
      <c r="X856" s="83"/>
      <c r="Y856" s="84"/>
      <c r="Z856" s="85"/>
      <c r="AA856" s="85"/>
      <c r="AB856" s="85"/>
      <c r="AC856" s="8"/>
      <c r="AD856" s="18"/>
      <c r="AE856" s="18"/>
      <c r="AF856" s="18"/>
      <c r="AG856" s="18"/>
      <c r="AH856" s="18"/>
      <c r="AI856" s="18"/>
      <c r="AJ856" s="18"/>
      <c r="AK856" s="18"/>
      <c r="AL856" s="18"/>
      <c r="AM856" s="34"/>
      <c r="AN856" s="34"/>
      <c r="AO856" s="34"/>
      <c r="AP856" s="19"/>
      <c r="AQ856" s="19"/>
      <c r="AR856" s="19"/>
      <c r="AS856" s="48"/>
      <c r="BN856" s="49"/>
      <c r="BO856" s="49"/>
      <c r="BP856" s="49"/>
      <c r="BQ856" s="50"/>
      <c r="BR856" s="50"/>
      <c r="BS856" s="50"/>
      <c r="BT856" s="49"/>
      <c r="BU856" s="50"/>
      <c r="BV856" s="50"/>
      <c r="BW856" s="50"/>
      <c r="BX856" s="51"/>
      <c r="BY856" s="50"/>
      <c r="BZ856" s="50"/>
      <c r="CA856" s="50"/>
      <c r="CB856" s="50"/>
      <c r="CC856" s="50"/>
      <c r="CD856" s="50"/>
      <c r="CE856" s="50"/>
      <c r="CF856" s="50"/>
      <c r="CG856" s="50"/>
      <c r="CH856" s="51"/>
      <c r="CI856" s="51"/>
      <c r="CJ856" s="51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56"/>
      <c r="DD856" s="49"/>
      <c r="DE856" s="49"/>
      <c r="DF856" s="57"/>
      <c r="DG856" s="49"/>
      <c r="DH856" s="54"/>
      <c r="DI856" s="49"/>
      <c r="DJ856" s="58"/>
      <c r="DK856" s="49"/>
      <c r="DL856" s="56"/>
      <c r="DM856" s="49"/>
      <c r="DN856" s="49"/>
      <c r="DO856" s="49"/>
      <c r="DP856" s="56"/>
      <c r="DQ856" s="56"/>
      <c r="DR856" s="49"/>
      <c r="DS856" s="49"/>
      <c r="DT856" s="49"/>
      <c r="DU856" s="49"/>
      <c r="DV856" s="49"/>
      <c r="DW856" s="49"/>
      <c r="DX856" s="49"/>
      <c r="DY856" s="49"/>
      <c r="DZ856" s="49"/>
      <c r="EA856" s="49"/>
    </row>
    <row r="857" spans="19:131">
      <c r="S857" s="82"/>
      <c r="T857" s="83"/>
      <c r="U857" s="84"/>
      <c r="V857" s="83"/>
      <c r="W857" s="84"/>
      <c r="X857" s="83"/>
      <c r="Y857" s="84"/>
      <c r="Z857" s="85"/>
      <c r="AA857" s="85"/>
      <c r="AB857" s="85"/>
      <c r="AC857" s="8"/>
      <c r="AD857" s="18"/>
      <c r="AE857" s="18"/>
      <c r="AF857" s="18"/>
      <c r="AG857" s="18"/>
      <c r="AH857" s="18"/>
      <c r="AI857" s="18"/>
      <c r="AJ857" s="18"/>
      <c r="AK857" s="18"/>
      <c r="AL857" s="18"/>
      <c r="AM857" s="34"/>
      <c r="AN857" s="34"/>
      <c r="AO857" s="34"/>
      <c r="AP857" s="19"/>
      <c r="AQ857" s="19"/>
      <c r="AR857" s="19"/>
      <c r="AS857" s="48"/>
      <c r="BN857" s="49"/>
      <c r="BO857" s="49"/>
      <c r="BP857" s="49"/>
      <c r="BQ857" s="50"/>
      <c r="BR857" s="50"/>
      <c r="BS857" s="50"/>
      <c r="BT857" s="49"/>
      <c r="BU857" s="50"/>
      <c r="BV857" s="50"/>
      <c r="BW857" s="50"/>
      <c r="BX857" s="51"/>
      <c r="BY857" s="50"/>
      <c r="BZ857" s="50"/>
      <c r="CA857" s="50"/>
      <c r="CB857" s="50"/>
      <c r="CC857" s="50"/>
      <c r="CD857" s="50"/>
      <c r="CE857" s="50"/>
      <c r="CF857" s="50"/>
      <c r="CG857" s="50"/>
      <c r="CH857" s="51"/>
      <c r="CI857" s="51"/>
      <c r="CJ857" s="51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56"/>
      <c r="DD857" s="49"/>
      <c r="DE857" s="49"/>
      <c r="DF857" s="57"/>
      <c r="DG857" s="49"/>
      <c r="DH857" s="54"/>
      <c r="DI857" s="49"/>
      <c r="DJ857" s="58"/>
      <c r="DK857" s="49"/>
      <c r="DL857" s="56"/>
      <c r="DM857" s="49"/>
      <c r="DN857" s="49"/>
      <c r="DO857" s="49"/>
      <c r="DP857" s="56"/>
      <c r="DQ857" s="56"/>
      <c r="DR857" s="49"/>
      <c r="DS857" s="49"/>
      <c r="DT857" s="49"/>
      <c r="DU857" s="49"/>
      <c r="DV857" s="49"/>
      <c r="DW857" s="49"/>
      <c r="DX857" s="49"/>
      <c r="DY857" s="49"/>
      <c r="DZ857" s="49"/>
      <c r="EA857" s="49"/>
    </row>
    <row r="858" spans="19:131">
      <c r="S858" s="82"/>
      <c r="T858" s="83"/>
      <c r="U858" s="84"/>
      <c r="V858" s="83"/>
      <c r="W858" s="84"/>
      <c r="X858" s="83"/>
      <c r="Y858" s="84"/>
      <c r="Z858" s="85"/>
      <c r="AA858" s="85"/>
      <c r="AB858" s="85"/>
      <c r="AC858" s="8"/>
      <c r="AD858" s="18"/>
      <c r="AE858" s="18"/>
      <c r="AF858" s="18"/>
      <c r="AG858" s="18"/>
      <c r="AH858" s="18"/>
      <c r="AI858" s="18"/>
      <c r="AJ858" s="18"/>
      <c r="AK858" s="18"/>
      <c r="AL858" s="18"/>
      <c r="AM858" s="34"/>
      <c r="AN858" s="34"/>
      <c r="AO858" s="34"/>
      <c r="AP858" s="19"/>
      <c r="AQ858" s="19"/>
      <c r="AR858" s="19"/>
      <c r="AS858" s="48"/>
      <c r="BN858" s="49"/>
      <c r="BO858" s="49"/>
      <c r="BP858" s="49"/>
      <c r="BQ858" s="50"/>
      <c r="BR858" s="50"/>
      <c r="BS858" s="50"/>
      <c r="BT858" s="49"/>
      <c r="BU858" s="50"/>
      <c r="BV858" s="50"/>
      <c r="BW858" s="50"/>
      <c r="BX858" s="51"/>
      <c r="BY858" s="50"/>
      <c r="BZ858" s="50"/>
      <c r="CA858" s="50"/>
      <c r="CB858" s="50"/>
      <c r="CC858" s="50"/>
      <c r="CD858" s="50"/>
      <c r="CE858" s="50"/>
      <c r="CF858" s="50"/>
      <c r="CG858" s="50"/>
      <c r="CH858" s="51"/>
      <c r="CI858" s="51"/>
      <c r="CJ858" s="51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56"/>
      <c r="DD858" s="49"/>
      <c r="DE858" s="49"/>
      <c r="DF858" s="57"/>
      <c r="DG858" s="49"/>
      <c r="DH858" s="54"/>
      <c r="DI858" s="49"/>
      <c r="DJ858" s="58"/>
      <c r="DK858" s="49"/>
      <c r="DL858" s="56"/>
      <c r="DM858" s="49"/>
      <c r="DN858" s="49"/>
      <c r="DO858" s="49"/>
      <c r="DP858" s="56"/>
      <c r="DQ858" s="56"/>
      <c r="DR858" s="49"/>
      <c r="DS858" s="49"/>
      <c r="DT858" s="49"/>
      <c r="DU858" s="49"/>
      <c r="DV858" s="49"/>
      <c r="DW858" s="49"/>
      <c r="DX858" s="49"/>
      <c r="DY858" s="49"/>
      <c r="DZ858" s="49"/>
      <c r="EA858" s="49"/>
    </row>
    <row r="859" spans="19:131">
      <c r="S859" s="82"/>
      <c r="T859" s="83"/>
      <c r="U859" s="84"/>
      <c r="V859" s="83"/>
      <c r="W859" s="84"/>
      <c r="X859" s="83"/>
      <c r="Y859" s="84"/>
      <c r="Z859" s="85"/>
      <c r="AA859" s="85"/>
      <c r="AB859" s="85"/>
      <c r="AC859" s="8"/>
      <c r="AD859" s="18"/>
      <c r="AE859" s="18"/>
      <c r="AF859" s="18"/>
      <c r="AG859" s="18"/>
      <c r="AH859" s="18"/>
      <c r="AI859" s="18"/>
      <c r="AJ859" s="18"/>
      <c r="AK859" s="18"/>
      <c r="AL859" s="18"/>
      <c r="AM859" s="34"/>
      <c r="AN859" s="34"/>
      <c r="AO859" s="34"/>
      <c r="AP859" s="19"/>
      <c r="AQ859" s="19"/>
      <c r="AR859" s="19"/>
      <c r="AS859" s="48"/>
      <c r="BN859" s="49"/>
      <c r="BO859" s="49"/>
      <c r="BP859" s="49"/>
      <c r="BQ859" s="50"/>
      <c r="BR859" s="50"/>
      <c r="BS859" s="50"/>
      <c r="BT859" s="49"/>
      <c r="BU859" s="50"/>
      <c r="BV859" s="50"/>
      <c r="BW859" s="50"/>
      <c r="BX859" s="51"/>
      <c r="BY859" s="50"/>
      <c r="BZ859" s="50"/>
      <c r="CA859" s="50"/>
      <c r="CB859" s="50"/>
      <c r="CC859" s="50"/>
      <c r="CD859" s="50"/>
      <c r="CE859" s="50"/>
      <c r="CF859" s="50"/>
      <c r="CG859" s="50"/>
      <c r="CH859" s="51"/>
      <c r="CI859" s="51"/>
      <c r="CJ859" s="51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56"/>
      <c r="DD859" s="49"/>
      <c r="DE859" s="49"/>
      <c r="DF859" s="57"/>
      <c r="DG859" s="49"/>
      <c r="DH859" s="54"/>
      <c r="DI859" s="49"/>
      <c r="DJ859" s="58"/>
      <c r="DK859" s="49"/>
      <c r="DL859" s="56"/>
      <c r="DM859" s="49"/>
      <c r="DN859" s="49"/>
      <c r="DO859" s="49"/>
      <c r="DP859" s="56"/>
      <c r="DQ859" s="56"/>
      <c r="DR859" s="49"/>
      <c r="DS859" s="49"/>
      <c r="DT859" s="49"/>
      <c r="DU859" s="49"/>
      <c r="DV859" s="49"/>
      <c r="DW859" s="49"/>
      <c r="DX859" s="49"/>
      <c r="DY859" s="49"/>
      <c r="DZ859" s="49"/>
      <c r="EA859" s="49"/>
    </row>
    <row r="860" spans="19:131">
      <c r="S860" s="82"/>
      <c r="T860" s="83"/>
      <c r="U860" s="84"/>
      <c r="V860" s="83"/>
      <c r="W860" s="84"/>
      <c r="X860" s="83"/>
      <c r="Y860" s="84"/>
      <c r="Z860" s="85"/>
      <c r="AA860" s="85"/>
      <c r="AB860" s="85"/>
      <c r="AC860" s="8"/>
      <c r="AD860" s="18"/>
      <c r="AE860" s="18"/>
      <c r="AF860" s="18"/>
      <c r="AG860" s="18"/>
      <c r="AH860" s="18"/>
      <c r="AI860" s="18"/>
      <c r="AJ860" s="18"/>
      <c r="AK860" s="18"/>
      <c r="AL860" s="18"/>
      <c r="AM860" s="34"/>
      <c r="AN860" s="34"/>
      <c r="AO860" s="34"/>
      <c r="AP860" s="19"/>
      <c r="AQ860" s="19"/>
      <c r="AR860" s="19"/>
      <c r="AS860" s="48"/>
      <c r="BN860" s="49"/>
      <c r="BO860" s="49"/>
      <c r="BP860" s="49"/>
      <c r="BQ860" s="50"/>
      <c r="BR860" s="50"/>
      <c r="BS860" s="50"/>
      <c r="BT860" s="49"/>
      <c r="BU860" s="50"/>
      <c r="BV860" s="50"/>
      <c r="BW860" s="50"/>
      <c r="BX860" s="51"/>
      <c r="BY860" s="50"/>
      <c r="BZ860" s="50"/>
      <c r="CA860" s="50"/>
      <c r="CB860" s="50"/>
      <c r="CC860" s="50"/>
      <c r="CD860" s="50"/>
      <c r="CE860" s="50"/>
      <c r="CF860" s="50"/>
      <c r="CG860" s="50"/>
      <c r="CH860" s="51"/>
      <c r="CI860" s="51"/>
      <c r="CJ860" s="51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56"/>
      <c r="DD860" s="49"/>
      <c r="DE860" s="49"/>
      <c r="DF860" s="57"/>
      <c r="DG860" s="49"/>
      <c r="DH860" s="54"/>
      <c r="DI860" s="49"/>
      <c r="DJ860" s="58"/>
      <c r="DK860" s="49"/>
      <c r="DL860" s="56"/>
      <c r="DM860" s="49"/>
      <c r="DN860" s="49"/>
      <c r="DO860" s="49"/>
      <c r="DP860" s="56"/>
      <c r="DQ860" s="56"/>
      <c r="DR860" s="49"/>
      <c r="DS860" s="49"/>
      <c r="DT860" s="49"/>
      <c r="DU860" s="49"/>
      <c r="DV860" s="49"/>
      <c r="DW860" s="49"/>
      <c r="DX860" s="49"/>
      <c r="DY860" s="49"/>
      <c r="DZ860" s="49"/>
      <c r="EA860" s="49"/>
    </row>
    <row r="861" spans="19:131">
      <c r="S861" s="82"/>
      <c r="T861" s="83"/>
      <c r="U861" s="84"/>
      <c r="V861" s="83"/>
      <c r="W861" s="84"/>
      <c r="X861" s="83"/>
      <c r="Y861" s="84"/>
      <c r="Z861" s="85"/>
      <c r="AA861" s="85"/>
      <c r="AB861" s="85"/>
      <c r="AC861" s="8"/>
      <c r="AD861" s="18"/>
      <c r="AE861" s="18"/>
      <c r="AF861" s="18"/>
      <c r="AG861" s="18"/>
      <c r="AH861" s="18"/>
      <c r="AI861" s="18"/>
      <c r="AJ861" s="18"/>
      <c r="AK861" s="18"/>
      <c r="AL861" s="18"/>
      <c r="AM861" s="34"/>
      <c r="AN861" s="34"/>
      <c r="AO861" s="34"/>
      <c r="AP861" s="19"/>
      <c r="AQ861" s="19"/>
      <c r="AR861" s="19"/>
      <c r="AS861" s="48"/>
      <c r="BN861" s="49"/>
      <c r="BO861" s="49"/>
      <c r="BP861" s="49"/>
      <c r="BQ861" s="50"/>
      <c r="BR861" s="50"/>
      <c r="BS861" s="50"/>
      <c r="BT861" s="49"/>
      <c r="BU861" s="50"/>
      <c r="BV861" s="50"/>
      <c r="BW861" s="50"/>
      <c r="BX861" s="51"/>
      <c r="BY861" s="50"/>
      <c r="BZ861" s="50"/>
      <c r="CA861" s="50"/>
      <c r="CB861" s="50"/>
      <c r="CC861" s="50"/>
      <c r="CD861" s="50"/>
      <c r="CE861" s="50"/>
      <c r="CF861" s="50"/>
      <c r="CG861" s="50"/>
      <c r="CH861" s="51"/>
      <c r="CI861" s="51"/>
      <c r="CJ861" s="51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56"/>
      <c r="DD861" s="49"/>
      <c r="DE861" s="49"/>
      <c r="DF861" s="57"/>
      <c r="DG861" s="49"/>
      <c r="DH861" s="54"/>
      <c r="DI861" s="49"/>
      <c r="DJ861" s="58"/>
      <c r="DK861" s="49"/>
      <c r="DL861" s="56"/>
      <c r="DM861" s="49"/>
      <c r="DN861" s="49"/>
      <c r="DO861" s="49"/>
      <c r="DP861" s="56"/>
      <c r="DQ861" s="56"/>
      <c r="DR861" s="49"/>
      <c r="DS861" s="49"/>
      <c r="DT861" s="49"/>
      <c r="DU861" s="49"/>
      <c r="DV861" s="49"/>
      <c r="DW861" s="49"/>
      <c r="DX861" s="49"/>
      <c r="DY861" s="49"/>
      <c r="DZ861" s="49"/>
      <c r="EA861" s="49"/>
    </row>
    <row r="862" spans="19:131">
      <c r="S862" s="82"/>
      <c r="T862" s="83"/>
      <c r="U862" s="84"/>
      <c r="V862" s="83"/>
      <c r="W862" s="84"/>
      <c r="X862" s="83"/>
      <c r="Y862" s="84"/>
      <c r="Z862" s="85"/>
      <c r="AA862" s="85"/>
      <c r="AB862" s="85"/>
      <c r="AC862" s="8"/>
      <c r="AD862" s="18"/>
      <c r="AE862" s="18"/>
      <c r="AF862" s="18"/>
      <c r="AG862" s="18"/>
      <c r="AH862" s="18"/>
      <c r="AI862" s="18"/>
      <c r="AJ862" s="18"/>
      <c r="AK862" s="18"/>
      <c r="AL862" s="18"/>
      <c r="AM862" s="34"/>
      <c r="AN862" s="34"/>
      <c r="AO862" s="34"/>
      <c r="AP862" s="19"/>
      <c r="AQ862" s="19"/>
      <c r="AR862" s="19"/>
      <c r="AS862" s="48"/>
      <c r="BN862" s="49"/>
      <c r="BO862" s="49"/>
      <c r="BP862" s="49"/>
      <c r="BQ862" s="50"/>
      <c r="BR862" s="50"/>
      <c r="BS862" s="50"/>
      <c r="BT862" s="49"/>
      <c r="BU862" s="50"/>
      <c r="BV862" s="50"/>
      <c r="BW862" s="50"/>
      <c r="BX862" s="51"/>
      <c r="BY862" s="50"/>
      <c r="BZ862" s="50"/>
      <c r="CA862" s="50"/>
      <c r="CB862" s="50"/>
      <c r="CC862" s="50"/>
      <c r="CD862" s="50"/>
      <c r="CE862" s="50"/>
      <c r="CF862" s="50"/>
      <c r="CG862" s="50"/>
      <c r="CH862" s="51"/>
      <c r="CI862" s="51"/>
      <c r="CJ862" s="51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56"/>
      <c r="DD862" s="49"/>
      <c r="DE862" s="49"/>
      <c r="DF862" s="57"/>
      <c r="DG862" s="49"/>
      <c r="DH862" s="54"/>
      <c r="DI862" s="49"/>
      <c r="DJ862" s="58"/>
      <c r="DK862" s="49"/>
      <c r="DL862" s="56"/>
      <c r="DM862" s="49"/>
      <c r="DN862" s="49"/>
      <c r="DO862" s="49"/>
      <c r="DP862" s="56"/>
      <c r="DQ862" s="56"/>
      <c r="DR862" s="49"/>
      <c r="DS862" s="49"/>
      <c r="DT862" s="49"/>
      <c r="DU862" s="49"/>
      <c r="DV862" s="49"/>
      <c r="DW862" s="49"/>
      <c r="DX862" s="49"/>
      <c r="DY862" s="49"/>
      <c r="DZ862" s="49"/>
      <c r="EA862" s="49"/>
    </row>
    <row r="863" spans="19:131">
      <c r="S863" s="82"/>
      <c r="T863" s="83"/>
      <c r="U863" s="84"/>
      <c r="V863" s="83"/>
      <c r="W863" s="84"/>
      <c r="X863" s="83"/>
      <c r="Y863" s="84"/>
      <c r="Z863" s="85"/>
      <c r="AA863" s="85"/>
      <c r="AB863" s="85"/>
      <c r="AC863" s="8"/>
      <c r="AD863" s="18"/>
      <c r="AE863" s="18"/>
      <c r="AF863" s="18"/>
      <c r="AG863" s="18"/>
      <c r="AH863" s="18"/>
      <c r="AI863" s="18"/>
      <c r="AJ863" s="18"/>
      <c r="AK863" s="18"/>
      <c r="AL863" s="18"/>
      <c r="AM863" s="34"/>
      <c r="AN863" s="34"/>
      <c r="AO863" s="34"/>
      <c r="AP863" s="19"/>
      <c r="AQ863" s="19"/>
      <c r="AR863" s="19"/>
      <c r="AS863" s="48"/>
      <c r="BN863" s="49"/>
      <c r="BO863" s="49"/>
      <c r="BP863" s="49"/>
      <c r="BQ863" s="50"/>
      <c r="BR863" s="50"/>
      <c r="BS863" s="50"/>
      <c r="BT863" s="49"/>
      <c r="BU863" s="50"/>
      <c r="BV863" s="50"/>
      <c r="BW863" s="50"/>
      <c r="BX863" s="51"/>
      <c r="BY863" s="50"/>
      <c r="BZ863" s="50"/>
      <c r="CA863" s="50"/>
      <c r="CB863" s="50"/>
      <c r="CC863" s="50"/>
      <c r="CD863" s="50"/>
      <c r="CE863" s="50"/>
      <c r="CF863" s="50"/>
      <c r="CG863" s="50"/>
      <c r="CH863" s="51"/>
      <c r="CI863" s="51"/>
      <c r="CJ863" s="51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56"/>
      <c r="DD863" s="49"/>
      <c r="DE863" s="49"/>
      <c r="DF863" s="57"/>
      <c r="DG863" s="49"/>
      <c r="DH863" s="54"/>
      <c r="DI863" s="49"/>
      <c r="DJ863" s="58"/>
      <c r="DK863" s="49"/>
      <c r="DL863" s="56"/>
      <c r="DM863" s="49"/>
      <c r="DN863" s="49"/>
      <c r="DO863" s="49"/>
      <c r="DP863" s="56"/>
      <c r="DQ863" s="56"/>
      <c r="DR863" s="49"/>
      <c r="DS863" s="49"/>
      <c r="DT863" s="49"/>
      <c r="DU863" s="49"/>
      <c r="DV863" s="49"/>
      <c r="DW863" s="49"/>
      <c r="DX863" s="49"/>
      <c r="DY863" s="49"/>
      <c r="DZ863" s="49"/>
      <c r="EA863" s="49"/>
    </row>
    <row r="864" spans="19:131">
      <c r="S864" s="82"/>
      <c r="T864" s="83"/>
      <c r="U864" s="84"/>
      <c r="V864" s="83"/>
      <c r="W864" s="84"/>
      <c r="X864" s="83"/>
      <c r="Y864" s="84"/>
      <c r="Z864" s="85"/>
      <c r="AA864" s="85"/>
      <c r="AB864" s="85"/>
      <c r="AC864" s="8"/>
      <c r="AD864" s="18"/>
      <c r="AE864" s="18"/>
      <c r="AF864" s="18"/>
      <c r="AG864" s="18"/>
      <c r="AH864" s="18"/>
      <c r="AI864" s="18"/>
      <c r="AJ864" s="18"/>
      <c r="AK864" s="18"/>
      <c r="AL864" s="18"/>
      <c r="AM864" s="34"/>
      <c r="AN864" s="34"/>
      <c r="AO864" s="34"/>
      <c r="AP864" s="19"/>
      <c r="AQ864" s="19"/>
      <c r="AR864" s="19"/>
      <c r="AS864" s="48"/>
      <c r="BN864" s="49"/>
      <c r="BO864" s="49"/>
      <c r="BP864" s="49"/>
      <c r="BQ864" s="50"/>
      <c r="BR864" s="50"/>
      <c r="BS864" s="50"/>
      <c r="BT864" s="49"/>
      <c r="BU864" s="50"/>
      <c r="BV864" s="50"/>
      <c r="BW864" s="50"/>
      <c r="BX864" s="51"/>
      <c r="BY864" s="50"/>
      <c r="BZ864" s="50"/>
      <c r="CA864" s="50"/>
      <c r="CB864" s="50"/>
      <c r="CC864" s="50"/>
      <c r="CD864" s="50"/>
      <c r="CE864" s="50"/>
      <c r="CF864" s="50"/>
      <c r="CG864" s="50"/>
      <c r="CH864" s="51"/>
      <c r="CI864" s="51"/>
      <c r="CJ864" s="51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56"/>
      <c r="DD864" s="49"/>
      <c r="DE864" s="49"/>
      <c r="DF864" s="57"/>
      <c r="DG864" s="49"/>
      <c r="DH864" s="54"/>
      <c r="DI864" s="49"/>
      <c r="DJ864" s="58"/>
      <c r="DK864" s="49"/>
      <c r="DL864" s="56"/>
      <c r="DM864" s="49"/>
      <c r="DN864" s="49"/>
      <c r="DO864" s="49"/>
      <c r="DP864" s="56"/>
      <c r="DQ864" s="56"/>
      <c r="DR864" s="49"/>
      <c r="DS864" s="49"/>
      <c r="DT864" s="49"/>
      <c r="DU864" s="49"/>
      <c r="DV864" s="49"/>
      <c r="DW864" s="49"/>
      <c r="DX864" s="49"/>
      <c r="DY864" s="49"/>
      <c r="DZ864" s="49"/>
      <c r="EA864" s="49"/>
    </row>
    <row r="865" spans="19:131">
      <c r="S865" s="82"/>
      <c r="T865" s="83"/>
      <c r="U865" s="84"/>
      <c r="V865" s="83"/>
      <c r="W865" s="84"/>
      <c r="X865" s="83"/>
      <c r="Y865" s="84"/>
      <c r="Z865" s="85"/>
      <c r="AA865" s="85"/>
      <c r="AB865" s="85"/>
      <c r="AC865" s="8"/>
      <c r="AD865" s="18"/>
      <c r="AE865" s="18"/>
      <c r="AF865" s="18"/>
      <c r="AG865" s="18"/>
      <c r="AH865" s="18"/>
      <c r="AI865" s="18"/>
      <c r="AJ865" s="18"/>
      <c r="AK865" s="18"/>
      <c r="AL865" s="18"/>
      <c r="AM865" s="34"/>
      <c r="AN865" s="34"/>
      <c r="AO865" s="34"/>
      <c r="AP865" s="19"/>
      <c r="AQ865" s="19"/>
      <c r="AR865" s="19"/>
      <c r="AS865" s="48"/>
      <c r="BN865" s="49"/>
      <c r="BO865" s="49"/>
      <c r="BP865" s="49"/>
      <c r="BQ865" s="50"/>
      <c r="BR865" s="50"/>
      <c r="BS865" s="50"/>
      <c r="BT865" s="49"/>
      <c r="BU865" s="50"/>
      <c r="BV865" s="50"/>
      <c r="BW865" s="50"/>
      <c r="BX865" s="51"/>
      <c r="BY865" s="50"/>
      <c r="BZ865" s="50"/>
      <c r="CA865" s="50"/>
      <c r="CB865" s="50"/>
      <c r="CC865" s="50"/>
      <c r="CD865" s="50"/>
      <c r="CE865" s="50"/>
      <c r="CF865" s="50"/>
      <c r="CG865" s="50"/>
      <c r="CH865" s="51"/>
      <c r="CI865" s="51"/>
      <c r="CJ865" s="51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56"/>
      <c r="DD865" s="49"/>
      <c r="DE865" s="49"/>
      <c r="DF865" s="57"/>
      <c r="DG865" s="49"/>
      <c r="DH865" s="54"/>
      <c r="DI865" s="49"/>
      <c r="DJ865" s="58"/>
      <c r="DK865" s="49"/>
      <c r="DL865" s="56"/>
      <c r="DM865" s="49"/>
      <c r="DN865" s="49"/>
      <c r="DO865" s="49"/>
      <c r="DP865" s="56"/>
      <c r="DQ865" s="56"/>
      <c r="DR865" s="49"/>
      <c r="DS865" s="49"/>
      <c r="DT865" s="49"/>
      <c r="DU865" s="49"/>
      <c r="DV865" s="49"/>
      <c r="DW865" s="49"/>
      <c r="DX865" s="49"/>
      <c r="DY865" s="49"/>
      <c r="DZ865" s="49"/>
      <c r="EA865" s="49"/>
    </row>
    <row r="866" spans="19:131">
      <c r="S866" s="82"/>
      <c r="T866" s="83"/>
      <c r="U866" s="84"/>
      <c r="V866" s="83"/>
      <c r="W866" s="84"/>
      <c r="X866" s="83"/>
      <c r="Y866" s="84"/>
      <c r="Z866" s="85"/>
      <c r="AA866" s="85"/>
      <c r="AB866" s="85"/>
      <c r="AC866" s="8"/>
      <c r="AD866" s="18"/>
      <c r="AE866" s="18"/>
      <c r="AF866" s="18"/>
      <c r="AG866" s="18"/>
      <c r="AH866" s="18"/>
      <c r="AI866" s="18"/>
      <c r="AJ866" s="18"/>
      <c r="AK866" s="18"/>
      <c r="AL866" s="18"/>
      <c r="AM866" s="34"/>
      <c r="AN866" s="34"/>
      <c r="AO866" s="34"/>
      <c r="AP866" s="19"/>
      <c r="AQ866" s="19"/>
      <c r="AR866" s="19"/>
      <c r="AS866" s="48"/>
      <c r="BN866" s="49"/>
      <c r="BO866" s="49"/>
      <c r="BP866" s="49"/>
      <c r="BQ866" s="50"/>
      <c r="BR866" s="50"/>
      <c r="BS866" s="50"/>
      <c r="BT866" s="49"/>
      <c r="BU866" s="50"/>
      <c r="BV866" s="50"/>
      <c r="BW866" s="50"/>
      <c r="BX866" s="51"/>
      <c r="BY866" s="50"/>
      <c r="BZ866" s="50"/>
      <c r="CA866" s="50"/>
      <c r="CB866" s="50"/>
      <c r="CC866" s="50"/>
      <c r="CD866" s="50"/>
      <c r="CE866" s="50"/>
      <c r="CF866" s="50"/>
      <c r="CG866" s="50"/>
      <c r="CH866" s="51"/>
      <c r="CI866" s="51"/>
      <c r="CJ866" s="51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56"/>
      <c r="DD866" s="49"/>
      <c r="DE866" s="49"/>
      <c r="DF866" s="57"/>
      <c r="DG866" s="49"/>
      <c r="DH866" s="54"/>
      <c r="DI866" s="49"/>
      <c r="DJ866" s="58"/>
      <c r="DK866" s="49"/>
      <c r="DL866" s="56"/>
      <c r="DM866" s="49"/>
      <c r="DN866" s="49"/>
      <c r="DO866" s="49"/>
      <c r="DP866" s="56"/>
      <c r="DQ866" s="56"/>
      <c r="DR866" s="49"/>
      <c r="DS866" s="49"/>
      <c r="DT866" s="49"/>
      <c r="DU866" s="49"/>
      <c r="DV866" s="49"/>
      <c r="DW866" s="49"/>
      <c r="DX866" s="49"/>
      <c r="DY866" s="49"/>
      <c r="DZ866" s="49"/>
      <c r="EA866" s="49"/>
    </row>
    <row r="867" spans="19:131">
      <c r="S867" s="82"/>
      <c r="T867" s="83"/>
      <c r="U867" s="84"/>
      <c r="V867" s="83"/>
      <c r="W867" s="84"/>
      <c r="X867" s="83"/>
      <c r="Y867" s="84"/>
      <c r="Z867" s="85"/>
      <c r="AA867" s="85"/>
      <c r="AB867" s="85"/>
      <c r="AC867" s="8"/>
      <c r="AD867" s="18"/>
      <c r="AE867" s="18"/>
      <c r="AF867" s="18"/>
      <c r="AG867" s="18"/>
      <c r="AH867" s="18"/>
      <c r="AI867" s="18"/>
      <c r="AJ867" s="18"/>
      <c r="AK867" s="18"/>
      <c r="AL867" s="18"/>
      <c r="AM867" s="34"/>
      <c r="AN867" s="34"/>
      <c r="AO867" s="34"/>
      <c r="AP867" s="19"/>
      <c r="AQ867" s="19"/>
      <c r="AR867" s="19"/>
      <c r="AS867" s="48"/>
      <c r="BN867" s="49"/>
      <c r="BO867" s="49"/>
      <c r="BP867" s="49"/>
      <c r="BQ867" s="50"/>
      <c r="BR867" s="50"/>
      <c r="BS867" s="50"/>
      <c r="BT867" s="49"/>
      <c r="BU867" s="50"/>
      <c r="BV867" s="50"/>
      <c r="BW867" s="50"/>
      <c r="BX867" s="51"/>
      <c r="BY867" s="50"/>
      <c r="BZ867" s="50"/>
      <c r="CA867" s="50"/>
      <c r="CB867" s="50"/>
      <c r="CC867" s="50"/>
      <c r="CD867" s="50"/>
      <c r="CE867" s="50"/>
      <c r="CF867" s="50"/>
      <c r="CG867" s="50"/>
      <c r="CH867" s="51"/>
      <c r="CI867" s="51"/>
      <c r="CJ867" s="51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56"/>
      <c r="DD867" s="49"/>
      <c r="DE867" s="49"/>
      <c r="DF867" s="57"/>
      <c r="DG867" s="49"/>
      <c r="DH867" s="54"/>
      <c r="DI867" s="49"/>
      <c r="DJ867" s="58"/>
      <c r="DK867" s="49"/>
      <c r="DL867" s="56"/>
      <c r="DM867" s="49"/>
      <c r="DN867" s="49"/>
      <c r="DO867" s="49"/>
      <c r="DP867" s="56"/>
      <c r="DQ867" s="56"/>
      <c r="DR867" s="49"/>
      <c r="DS867" s="49"/>
      <c r="DT867" s="49"/>
      <c r="DU867" s="49"/>
      <c r="DV867" s="49"/>
      <c r="DW867" s="49"/>
      <c r="DX867" s="49"/>
      <c r="DY867" s="49"/>
      <c r="DZ867" s="49"/>
      <c r="EA867" s="49"/>
    </row>
    <row r="868" spans="19:131">
      <c r="S868" s="82"/>
      <c r="T868" s="83"/>
      <c r="U868" s="84"/>
      <c r="V868" s="83"/>
      <c r="W868" s="84"/>
      <c r="X868" s="83"/>
      <c r="Y868" s="84"/>
      <c r="Z868" s="85"/>
      <c r="AA868" s="85"/>
      <c r="AB868" s="85"/>
      <c r="AC868" s="8"/>
      <c r="AD868" s="18"/>
      <c r="AE868" s="18"/>
      <c r="AF868" s="18"/>
      <c r="AG868" s="18"/>
      <c r="AH868" s="18"/>
      <c r="AI868" s="18"/>
      <c r="AJ868" s="18"/>
      <c r="AK868" s="18"/>
      <c r="AL868" s="18"/>
      <c r="AM868" s="34"/>
      <c r="AN868" s="34"/>
      <c r="AO868" s="34"/>
      <c r="AP868" s="19"/>
      <c r="AQ868" s="19"/>
      <c r="AR868" s="19"/>
      <c r="AS868" s="48"/>
      <c r="BN868" s="49"/>
      <c r="BO868" s="49"/>
      <c r="BP868" s="49"/>
      <c r="BQ868" s="50"/>
      <c r="BR868" s="50"/>
      <c r="BS868" s="50"/>
      <c r="BT868" s="49"/>
      <c r="BU868" s="50"/>
      <c r="BV868" s="50"/>
      <c r="BW868" s="50"/>
      <c r="BX868" s="51"/>
      <c r="BY868" s="50"/>
      <c r="BZ868" s="50"/>
      <c r="CA868" s="50"/>
      <c r="CB868" s="50"/>
      <c r="CC868" s="50"/>
      <c r="CD868" s="50"/>
      <c r="CE868" s="50"/>
      <c r="CF868" s="50"/>
      <c r="CG868" s="50"/>
      <c r="CH868" s="51"/>
      <c r="CI868" s="51"/>
      <c r="CJ868" s="51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56"/>
      <c r="DD868" s="49"/>
      <c r="DE868" s="49"/>
      <c r="DF868" s="57"/>
      <c r="DG868" s="49"/>
      <c r="DH868" s="54"/>
      <c r="DI868" s="49"/>
      <c r="DJ868" s="58"/>
      <c r="DK868" s="49"/>
      <c r="DL868" s="56"/>
      <c r="DM868" s="49"/>
      <c r="DN868" s="49"/>
      <c r="DO868" s="49"/>
      <c r="DP868" s="56"/>
      <c r="DQ868" s="56"/>
      <c r="DR868" s="49"/>
      <c r="DS868" s="49"/>
      <c r="DT868" s="49"/>
      <c r="DU868" s="49"/>
      <c r="DV868" s="49"/>
      <c r="DW868" s="49"/>
      <c r="DX868" s="49"/>
      <c r="DY868" s="49"/>
      <c r="DZ868" s="49"/>
      <c r="EA868" s="49"/>
    </row>
    <row r="869" spans="19:131">
      <c r="S869" s="82"/>
      <c r="T869" s="83"/>
      <c r="U869" s="84"/>
      <c r="V869" s="83"/>
      <c r="W869" s="84"/>
      <c r="X869" s="83"/>
      <c r="Y869" s="84"/>
      <c r="Z869" s="85"/>
      <c r="AA869" s="85"/>
      <c r="AB869" s="85"/>
      <c r="AC869" s="8"/>
      <c r="AD869" s="18"/>
      <c r="AE869" s="18"/>
      <c r="AF869" s="18"/>
      <c r="AG869" s="18"/>
      <c r="AH869" s="18"/>
      <c r="AI869" s="18"/>
      <c r="AJ869" s="18"/>
      <c r="AK869" s="18"/>
      <c r="AL869" s="18"/>
      <c r="AM869" s="34"/>
      <c r="AN869" s="34"/>
      <c r="AO869" s="34"/>
      <c r="AP869" s="19"/>
      <c r="AQ869" s="19"/>
      <c r="AR869" s="19"/>
      <c r="AS869" s="48"/>
      <c r="BN869" s="49"/>
      <c r="BO869" s="49"/>
      <c r="BP869" s="49"/>
      <c r="BQ869" s="50"/>
      <c r="BR869" s="50"/>
      <c r="BS869" s="50"/>
      <c r="BT869" s="49"/>
      <c r="BU869" s="50"/>
      <c r="BV869" s="50"/>
      <c r="BW869" s="50"/>
      <c r="BX869" s="51"/>
      <c r="BY869" s="50"/>
      <c r="BZ869" s="50"/>
      <c r="CA869" s="50"/>
      <c r="CB869" s="50"/>
      <c r="CC869" s="50"/>
      <c r="CD869" s="50"/>
      <c r="CE869" s="50"/>
      <c r="CF869" s="50"/>
      <c r="CG869" s="50"/>
      <c r="CH869" s="51"/>
      <c r="CI869" s="51"/>
      <c r="CJ869" s="51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56"/>
      <c r="DD869" s="49"/>
      <c r="DE869" s="49"/>
      <c r="DF869" s="57"/>
      <c r="DG869" s="49"/>
      <c r="DH869" s="54"/>
      <c r="DI869" s="49"/>
      <c r="DJ869" s="58"/>
      <c r="DK869" s="49"/>
      <c r="DL869" s="56"/>
      <c r="DM869" s="49"/>
      <c r="DN869" s="49"/>
      <c r="DO869" s="49"/>
      <c r="DP869" s="56"/>
      <c r="DQ869" s="56"/>
      <c r="DR869" s="49"/>
      <c r="DS869" s="49"/>
      <c r="DT869" s="49"/>
      <c r="DU869" s="49"/>
      <c r="DV869" s="49"/>
      <c r="DW869" s="49"/>
      <c r="DX869" s="49"/>
      <c r="DY869" s="49"/>
      <c r="DZ869" s="49"/>
      <c r="EA869" s="49"/>
    </row>
    <row r="870" spans="19:131">
      <c r="S870" s="82"/>
      <c r="T870" s="83"/>
      <c r="U870" s="84"/>
      <c r="V870" s="83"/>
      <c r="W870" s="84"/>
      <c r="X870" s="83"/>
      <c r="Y870" s="84"/>
      <c r="Z870" s="85"/>
      <c r="AA870" s="85"/>
      <c r="AB870" s="85"/>
      <c r="AC870" s="8"/>
      <c r="AD870" s="18"/>
      <c r="AE870" s="18"/>
      <c r="AF870" s="18"/>
      <c r="AG870" s="18"/>
      <c r="AH870" s="18"/>
      <c r="AI870" s="18"/>
      <c r="AJ870" s="18"/>
      <c r="AK870" s="18"/>
      <c r="AL870" s="18"/>
      <c r="AM870" s="34"/>
      <c r="AN870" s="34"/>
      <c r="AO870" s="34"/>
      <c r="AP870" s="19"/>
      <c r="AQ870" s="19"/>
      <c r="AR870" s="19"/>
      <c r="AS870" s="48"/>
      <c r="BN870" s="49"/>
      <c r="BO870" s="49"/>
      <c r="BP870" s="49"/>
      <c r="BQ870" s="50"/>
      <c r="BR870" s="50"/>
      <c r="BS870" s="50"/>
      <c r="BT870" s="49"/>
      <c r="BU870" s="50"/>
      <c r="BV870" s="50"/>
      <c r="BW870" s="50"/>
      <c r="BX870" s="51"/>
      <c r="BY870" s="50"/>
      <c r="BZ870" s="50"/>
      <c r="CA870" s="50"/>
      <c r="CB870" s="50"/>
      <c r="CC870" s="50"/>
      <c r="CD870" s="50"/>
      <c r="CE870" s="50"/>
      <c r="CF870" s="50"/>
      <c r="CG870" s="50"/>
      <c r="CH870" s="51"/>
      <c r="CI870" s="51"/>
      <c r="CJ870" s="51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56"/>
      <c r="DD870" s="49"/>
      <c r="DE870" s="49"/>
      <c r="DF870" s="57"/>
      <c r="DG870" s="49"/>
      <c r="DH870" s="54"/>
      <c r="DI870" s="49"/>
      <c r="DJ870" s="58"/>
      <c r="DK870" s="49"/>
      <c r="DL870" s="56"/>
      <c r="DM870" s="49"/>
      <c r="DN870" s="49"/>
      <c r="DO870" s="49"/>
      <c r="DP870" s="56"/>
      <c r="DQ870" s="56"/>
      <c r="DR870" s="49"/>
      <c r="DS870" s="49"/>
      <c r="DT870" s="49"/>
      <c r="DU870" s="49"/>
      <c r="DV870" s="49"/>
      <c r="DW870" s="49"/>
      <c r="DX870" s="49"/>
      <c r="DY870" s="49"/>
      <c r="DZ870" s="49"/>
      <c r="EA870" s="49"/>
    </row>
    <row r="871" spans="19:131">
      <c r="S871" s="82"/>
      <c r="T871" s="83"/>
      <c r="U871" s="84"/>
      <c r="V871" s="83"/>
      <c r="W871" s="84"/>
      <c r="X871" s="83"/>
      <c r="Y871" s="84"/>
      <c r="Z871" s="85"/>
      <c r="AA871" s="85"/>
      <c r="AB871" s="85"/>
      <c r="AC871" s="8"/>
      <c r="AD871" s="18"/>
      <c r="AE871" s="18"/>
      <c r="AF871" s="18"/>
      <c r="AG871" s="18"/>
      <c r="AH871" s="18"/>
      <c r="AI871" s="18"/>
      <c r="AJ871" s="18"/>
      <c r="AK871" s="18"/>
      <c r="AL871" s="18"/>
      <c r="AM871" s="34"/>
      <c r="AN871" s="34"/>
      <c r="AO871" s="34"/>
      <c r="AP871" s="19"/>
      <c r="AQ871" s="19"/>
      <c r="AR871" s="19"/>
      <c r="AS871" s="48"/>
      <c r="BN871" s="49"/>
      <c r="BO871" s="49"/>
      <c r="BP871" s="49"/>
      <c r="BQ871" s="50"/>
      <c r="BR871" s="50"/>
      <c r="BS871" s="50"/>
      <c r="BT871" s="49"/>
      <c r="BU871" s="50"/>
      <c r="BV871" s="50"/>
      <c r="BW871" s="50"/>
      <c r="BX871" s="51"/>
      <c r="BY871" s="50"/>
      <c r="BZ871" s="50"/>
      <c r="CA871" s="50"/>
      <c r="CB871" s="50"/>
      <c r="CC871" s="50"/>
      <c r="CD871" s="50"/>
      <c r="CE871" s="50"/>
      <c r="CF871" s="50"/>
      <c r="CG871" s="50"/>
      <c r="CH871" s="51"/>
      <c r="CI871" s="51"/>
      <c r="CJ871" s="51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56"/>
      <c r="DD871" s="49"/>
      <c r="DE871" s="49"/>
      <c r="DF871" s="57"/>
      <c r="DG871" s="49"/>
      <c r="DH871" s="54"/>
      <c r="DI871" s="49"/>
      <c r="DJ871" s="58"/>
      <c r="DK871" s="49"/>
      <c r="DL871" s="56"/>
      <c r="DM871" s="49"/>
      <c r="DN871" s="49"/>
      <c r="DO871" s="49"/>
      <c r="DP871" s="56"/>
      <c r="DQ871" s="56"/>
      <c r="DR871" s="49"/>
      <c r="DS871" s="49"/>
      <c r="DT871" s="49"/>
      <c r="DU871" s="49"/>
      <c r="DV871" s="49"/>
      <c r="DW871" s="49"/>
      <c r="DX871" s="49"/>
      <c r="DY871" s="49"/>
      <c r="DZ871" s="49"/>
      <c r="EA871" s="49"/>
    </row>
    <row r="872" spans="19:131">
      <c r="S872" s="82"/>
      <c r="T872" s="83"/>
      <c r="U872" s="84"/>
      <c r="V872" s="83"/>
      <c r="W872" s="84"/>
      <c r="X872" s="83"/>
      <c r="Y872" s="84"/>
      <c r="Z872" s="85"/>
      <c r="AA872" s="85"/>
      <c r="AB872" s="85"/>
      <c r="AC872" s="8"/>
      <c r="AD872" s="18"/>
      <c r="AE872" s="18"/>
      <c r="AF872" s="18"/>
      <c r="AG872" s="18"/>
      <c r="AH872" s="18"/>
      <c r="AI872" s="18"/>
      <c r="AJ872" s="18"/>
      <c r="AK872" s="18"/>
      <c r="AL872" s="18"/>
      <c r="AM872" s="34"/>
      <c r="AN872" s="34"/>
      <c r="AO872" s="34"/>
      <c r="AP872" s="19"/>
      <c r="AQ872" s="19"/>
      <c r="AR872" s="19"/>
      <c r="AS872" s="48"/>
      <c r="BN872" s="49"/>
      <c r="BO872" s="49"/>
      <c r="BP872" s="49"/>
      <c r="BQ872" s="50"/>
      <c r="BR872" s="50"/>
      <c r="BS872" s="50"/>
      <c r="BT872" s="49"/>
      <c r="BU872" s="50"/>
      <c r="BV872" s="50"/>
      <c r="BW872" s="50"/>
      <c r="BX872" s="51"/>
      <c r="BY872" s="50"/>
      <c r="BZ872" s="50"/>
      <c r="CA872" s="50"/>
      <c r="CB872" s="50"/>
      <c r="CC872" s="50"/>
      <c r="CD872" s="50"/>
      <c r="CE872" s="50"/>
      <c r="CF872" s="50"/>
      <c r="CG872" s="50"/>
      <c r="CH872" s="51"/>
      <c r="CI872" s="51"/>
      <c r="CJ872" s="51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56"/>
      <c r="DD872" s="49"/>
      <c r="DE872" s="49"/>
      <c r="DF872" s="57"/>
      <c r="DG872" s="49"/>
      <c r="DH872" s="54"/>
      <c r="DI872" s="49"/>
      <c r="DJ872" s="58"/>
      <c r="DK872" s="49"/>
      <c r="DL872" s="56"/>
      <c r="DM872" s="49"/>
      <c r="DN872" s="49"/>
      <c r="DO872" s="49"/>
      <c r="DP872" s="56"/>
      <c r="DQ872" s="56"/>
      <c r="DR872" s="49"/>
      <c r="DS872" s="49"/>
      <c r="DT872" s="49"/>
      <c r="DU872" s="49"/>
      <c r="DV872" s="49"/>
      <c r="DW872" s="49"/>
      <c r="DX872" s="49"/>
      <c r="DY872" s="49"/>
      <c r="DZ872" s="49"/>
      <c r="EA872" s="49"/>
    </row>
    <row r="873" spans="19:131">
      <c r="S873" s="82"/>
      <c r="T873" s="83"/>
      <c r="U873" s="84"/>
      <c r="V873" s="83"/>
      <c r="W873" s="84"/>
      <c r="X873" s="83"/>
      <c r="Y873" s="84"/>
      <c r="Z873" s="85"/>
      <c r="AA873" s="85"/>
      <c r="AB873" s="85"/>
      <c r="AC873" s="8"/>
      <c r="AD873" s="18"/>
      <c r="AE873" s="18"/>
      <c r="AF873" s="18"/>
      <c r="AG873" s="18"/>
      <c r="AH873" s="18"/>
      <c r="AI873" s="18"/>
      <c r="AJ873" s="18"/>
      <c r="AK873" s="18"/>
      <c r="AL873" s="18"/>
      <c r="AM873" s="34"/>
      <c r="AN873" s="34"/>
      <c r="AO873" s="34"/>
      <c r="AP873" s="19"/>
      <c r="AQ873" s="19"/>
      <c r="AR873" s="19"/>
      <c r="AS873" s="48"/>
      <c r="BN873" s="49"/>
      <c r="BO873" s="49"/>
      <c r="BP873" s="49"/>
      <c r="BQ873" s="50"/>
      <c r="BR873" s="50"/>
      <c r="BS873" s="50"/>
      <c r="BT873" s="49"/>
      <c r="BU873" s="50"/>
      <c r="BV873" s="50"/>
      <c r="BW873" s="50"/>
      <c r="BX873" s="51"/>
      <c r="BY873" s="50"/>
      <c r="BZ873" s="50"/>
      <c r="CA873" s="50"/>
      <c r="CB873" s="50"/>
      <c r="CC873" s="50"/>
      <c r="CD873" s="50"/>
      <c r="CE873" s="50"/>
      <c r="CF873" s="50"/>
      <c r="CG873" s="50"/>
      <c r="CH873" s="51"/>
      <c r="CI873" s="51"/>
      <c r="CJ873" s="51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56"/>
      <c r="DD873" s="49"/>
      <c r="DE873" s="49"/>
      <c r="DF873" s="57"/>
      <c r="DG873" s="49"/>
      <c r="DH873" s="54"/>
      <c r="DI873" s="49"/>
      <c r="DJ873" s="58"/>
      <c r="DK873" s="49"/>
      <c r="DL873" s="56"/>
      <c r="DM873" s="49"/>
      <c r="DN873" s="49"/>
      <c r="DO873" s="49"/>
      <c r="DP873" s="56"/>
      <c r="DQ873" s="56"/>
      <c r="DR873" s="49"/>
      <c r="DS873" s="49"/>
      <c r="DT873" s="49"/>
      <c r="DU873" s="49"/>
      <c r="DV873" s="49"/>
      <c r="DW873" s="49"/>
      <c r="DX873" s="49"/>
      <c r="DY873" s="49"/>
      <c r="DZ873" s="49"/>
      <c r="EA873" s="49"/>
    </row>
    <row r="874" spans="19:131">
      <c r="S874" s="82"/>
      <c r="T874" s="83"/>
      <c r="U874" s="84"/>
      <c r="V874" s="83"/>
      <c r="W874" s="84"/>
      <c r="X874" s="83"/>
      <c r="Y874" s="84"/>
      <c r="Z874" s="85"/>
      <c r="AA874" s="85"/>
      <c r="AB874" s="85"/>
      <c r="AC874" s="8"/>
      <c r="AD874" s="18"/>
      <c r="AE874" s="18"/>
      <c r="AF874" s="18"/>
      <c r="AG874" s="18"/>
      <c r="AH874" s="18"/>
      <c r="AI874" s="18"/>
      <c r="AJ874" s="18"/>
      <c r="AK874" s="18"/>
      <c r="AL874" s="18"/>
      <c r="AM874" s="34"/>
      <c r="AN874" s="34"/>
      <c r="AO874" s="34"/>
      <c r="AP874" s="19"/>
      <c r="AQ874" s="19"/>
      <c r="AR874" s="19"/>
      <c r="AS874" s="48"/>
      <c r="BN874" s="49"/>
      <c r="BO874" s="49"/>
      <c r="BP874" s="49"/>
      <c r="BQ874" s="50"/>
      <c r="BR874" s="50"/>
      <c r="BS874" s="50"/>
      <c r="BT874" s="49"/>
      <c r="BU874" s="50"/>
      <c r="BV874" s="50"/>
      <c r="BW874" s="50"/>
      <c r="BX874" s="51"/>
      <c r="BY874" s="50"/>
      <c r="BZ874" s="50"/>
      <c r="CA874" s="50"/>
      <c r="CB874" s="50"/>
      <c r="CC874" s="50"/>
      <c r="CD874" s="50"/>
      <c r="CE874" s="50"/>
      <c r="CF874" s="50"/>
      <c r="CG874" s="50"/>
      <c r="CH874" s="51"/>
      <c r="CI874" s="51"/>
      <c r="CJ874" s="51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56"/>
      <c r="DD874" s="49"/>
      <c r="DE874" s="49"/>
      <c r="DF874" s="57"/>
      <c r="DG874" s="49"/>
      <c r="DH874" s="54"/>
      <c r="DI874" s="49"/>
      <c r="DJ874" s="58"/>
      <c r="DK874" s="49"/>
      <c r="DL874" s="56"/>
      <c r="DM874" s="49"/>
      <c r="DN874" s="49"/>
      <c r="DO874" s="49"/>
      <c r="DP874" s="56"/>
      <c r="DQ874" s="56"/>
      <c r="DR874" s="49"/>
      <c r="DS874" s="49"/>
      <c r="DT874" s="49"/>
      <c r="DU874" s="49"/>
      <c r="DV874" s="49"/>
      <c r="DW874" s="49"/>
      <c r="DX874" s="49"/>
      <c r="DY874" s="49"/>
      <c r="DZ874" s="49"/>
      <c r="EA874" s="49"/>
    </row>
    <row r="875" spans="19:131">
      <c r="S875" s="82"/>
      <c r="T875" s="83"/>
      <c r="U875" s="84"/>
      <c r="V875" s="83"/>
      <c r="W875" s="84"/>
      <c r="X875" s="83"/>
      <c r="Y875" s="84"/>
      <c r="Z875" s="85"/>
      <c r="AA875" s="85"/>
      <c r="AB875" s="85"/>
      <c r="AC875" s="8"/>
      <c r="AD875" s="18"/>
      <c r="AE875" s="18"/>
      <c r="AF875" s="18"/>
      <c r="AG875" s="18"/>
      <c r="AH875" s="18"/>
      <c r="AI875" s="18"/>
      <c r="AJ875" s="18"/>
      <c r="AK875" s="18"/>
      <c r="AL875" s="18"/>
      <c r="AM875" s="34"/>
      <c r="AN875" s="34"/>
      <c r="AO875" s="34"/>
      <c r="AP875" s="19"/>
      <c r="AQ875" s="19"/>
      <c r="AR875" s="19"/>
      <c r="AS875" s="48"/>
      <c r="BN875" s="49"/>
      <c r="BO875" s="49"/>
      <c r="BP875" s="49"/>
      <c r="BQ875" s="50"/>
      <c r="BR875" s="50"/>
      <c r="BS875" s="50"/>
      <c r="BT875" s="49"/>
      <c r="BU875" s="50"/>
      <c r="BV875" s="50"/>
      <c r="BW875" s="50"/>
      <c r="BX875" s="51"/>
      <c r="BY875" s="50"/>
      <c r="BZ875" s="50"/>
      <c r="CA875" s="50"/>
      <c r="CB875" s="50"/>
      <c r="CC875" s="50"/>
      <c r="CD875" s="50"/>
      <c r="CE875" s="50"/>
      <c r="CF875" s="50"/>
      <c r="CG875" s="50"/>
      <c r="CH875" s="51"/>
      <c r="CI875" s="51"/>
      <c r="CJ875" s="51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56"/>
      <c r="DD875" s="49"/>
      <c r="DE875" s="49"/>
      <c r="DF875" s="57"/>
      <c r="DG875" s="49"/>
      <c r="DH875" s="54"/>
      <c r="DI875" s="49"/>
      <c r="DJ875" s="58"/>
      <c r="DK875" s="49"/>
      <c r="DL875" s="56"/>
      <c r="DM875" s="49"/>
      <c r="DN875" s="49"/>
      <c r="DO875" s="49"/>
      <c r="DP875" s="56"/>
      <c r="DQ875" s="56"/>
      <c r="DR875" s="49"/>
      <c r="DS875" s="49"/>
      <c r="DT875" s="49"/>
      <c r="DU875" s="49"/>
      <c r="DV875" s="49"/>
      <c r="DW875" s="49"/>
      <c r="DX875" s="49"/>
      <c r="DY875" s="49"/>
      <c r="DZ875" s="49"/>
      <c r="EA875" s="49"/>
    </row>
    <row r="876" spans="19:131">
      <c r="S876" s="82"/>
      <c r="T876" s="83"/>
      <c r="U876" s="84"/>
      <c r="V876" s="83"/>
      <c r="W876" s="84"/>
      <c r="X876" s="83"/>
      <c r="Y876" s="84"/>
      <c r="Z876" s="85"/>
      <c r="AA876" s="85"/>
      <c r="AB876" s="85"/>
      <c r="AC876" s="8"/>
      <c r="AD876" s="18"/>
      <c r="AE876" s="18"/>
      <c r="AF876" s="18"/>
      <c r="AG876" s="18"/>
      <c r="AH876" s="18"/>
      <c r="AI876" s="18"/>
      <c r="AJ876" s="18"/>
      <c r="AK876" s="18"/>
      <c r="AL876" s="18"/>
      <c r="AM876" s="34"/>
      <c r="AN876" s="34"/>
      <c r="AO876" s="34"/>
      <c r="AP876" s="19"/>
      <c r="AQ876" s="19"/>
      <c r="AR876" s="19"/>
      <c r="AS876" s="48"/>
      <c r="BN876" s="49"/>
      <c r="BO876" s="49"/>
      <c r="BP876" s="49"/>
      <c r="BQ876" s="50"/>
      <c r="BR876" s="50"/>
      <c r="BS876" s="50"/>
      <c r="BT876" s="49"/>
      <c r="BU876" s="50"/>
      <c r="BV876" s="50"/>
      <c r="BW876" s="50"/>
      <c r="BX876" s="51"/>
      <c r="BY876" s="50"/>
      <c r="BZ876" s="50"/>
      <c r="CA876" s="50"/>
      <c r="CB876" s="50"/>
      <c r="CC876" s="50"/>
      <c r="CD876" s="50"/>
      <c r="CE876" s="50"/>
      <c r="CF876" s="50"/>
      <c r="CG876" s="50"/>
      <c r="CH876" s="51"/>
      <c r="CI876" s="51"/>
      <c r="CJ876" s="51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56"/>
      <c r="DD876" s="49"/>
      <c r="DE876" s="49"/>
      <c r="DF876" s="57"/>
      <c r="DG876" s="49"/>
      <c r="DH876" s="54"/>
      <c r="DI876" s="49"/>
      <c r="DJ876" s="58"/>
      <c r="DK876" s="49"/>
      <c r="DL876" s="56"/>
      <c r="DM876" s="49"/>
      <c r="DN876" s="49"/>
      <c r="DO876" s="49"/>
      <c r="DP876" s="56"/>
      <c r="DQ876" s="56"/>
      <c r="DR876" s="49"/>
      <c r="DS876" s="49"/>
      <c r="DT876" s="49"/>
      <c r="DU876" s="49"/>
      <c r="DV876" s="49"/>
      <c r="DW876" s="49"/>
      <c r="DX876" s="49"/>
      <c r="DY876" s="49"/>
      <c r="DZ876" s="49"/>
      <c r="EA876" s="49"/>
    </row>
    <row r="877" spans="19:131">
      <c r="S877" s="82"/>
      <c r="T877" s="83"/>
      <c r="U877" s="84"/>
      <c r="V877" s="83"/>
      <c r="W877" s="84"/>
      <c r="X877" s="83"/>
      <c r="Y877" s="84"/>
      <c r="Z877" s="85"/>
      <c r="AA877" s="85"/>
      <c r="AB877" s="85"/>
      <c r="AC877" s="8"/>
      <c r="AD877" s="18"/>
      <c r="AE877" s="18"/>
      <c r="AF877" s="18"/>
      <c r="AG877" s="18"/>
      <c r="AH877" s="18"/>
      <c r="AI877" s="18"/>
      <c r="AJ877" s="18"/>
      <c r="AK877" s="18"/>
      <c r="AL877" s="18"/>
      <c r="AM877" s="34"/>
      <c r="AN877" s="34"/>
      <c r="AO877" s="34"/>
      <c r="AP877" s="19"/>
      <c r="AQ877" s="19"/>
      <c r="AR877" s="19"/>
      <c r="AS877" s="48"/>
      <c r="BN877" s="49"/>
      <c r="BO877" s="49"/>
      <c r="BP877" s="49"/>
      <c r="BQ877" s="50"/>
      <c r="BR877" s="50"/>
      <c r="BS877" s="50"/>
      <c r="BT877" s="49"/>
      <c r="BU877" s="50"/>
      <c r="BV877" s="50"/>
      <c r="BW877" s="50"/>
      <c r="BX877" s="51"/>
      <c r="BY877" s="50"/>
      <c r="BZ877" s="50"/>
      <c r="CA877" s="50"/>
      <c r="CB877" s="50"/>
      <c r="CC877" s="50"/>
      <c r="CD877" s="50"/>
      <c r="CE877" s="50"/>
      <c r="CF877" s="50"/>
      <c r="CG877" s="50"/>
      <c r="CH877" s="51"/>
      <c r="CI877" s="51"/>
      <c r="CJ877" s="51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56"/>
      <c r="DD877" s="49"/>
      <c r="DE877" s="49"/>
      <c r="DF877" s="57"/>
      <c r="DG877" s="49"/>
      <c r="DH877" s="54"/>
      <c r="DI877" s="49"/>
      <c r="DJ877" s="58"/>
      <c r="DK877" s="49"/>
      <c r="DL877" s="56"/>
      <c r="DM877" s="49"/>
      <c r="DN877" s="49"/>
      <c r="DO877" s="49"/>
      <c r="DP877" s="56"/>
      <c r="DQ877" s="56"/>
      <c r="DR877" s="49"/>
      <c r="DS877" s="49"/>
      <c r="DT877" s="49"/>
      <c r="DU877" s="49"/>
      <c r="DV877" s="49"/>
      <c r="DW877" s="49"/>
      <c r="DX877" s="49"/>
      <c r="DY877" s="49"/>
      <c r="DZ877" s="49"/>
      <c r="EA877" s="49"/>
    </row>
    <row r="878" spans="19:131">
      <c r="S878" s="82"/>
      <c r="T878" s="83"/>
      <c r="U878" s="84"/>
      <c r="V878" s="83"/>
      <c r="W878" s="84"/>
      <c r="X878" s="83"/>
      <c r="Y878" s="84"/>
      <c r="Z878" s="85"/>
      <c r="AA878" s="85"/>
      <c r="AB878" s="85"/>
      <c r="AC878" s="8"/>
      <c r="AD878" s="18"/>
      <c r="AE878" s="18"/>
      <c r="AF878" s="18"/>
      <c r="AG878" s="18"/>
      <c r="AH878" s="18"/>
      <c r="AI878" s="18"/>
      <c r="AJ878" s="18"/>
      <c r="AK878" s="18"/>
      <c r="AL878" s="18"/>
      <c r="AM878" s="34"/>
      <c r="AN878" s="34"/>
      <c r="AO878" s="34"/>
      <c r="AP878" s="19"/>
      <c r="AQ878" s="19"/>
      <c r="AR878" s="19"/>
      <c r="AS878" s="48"/>
      <c r="BN878" s="49"/>
      <c r="BO878" s="49"/>
      <c r="BP878" s="49"/>
      <c r="BQ878" s="50"/>
      <c r="BR878" s="50"/>
      <c r="BS878" s="50"/>
      <c r="BT878" s="49"/>
      <c r="BU878" s="50"/>
      <c r="BV878" s="50"/>
      <c r="BW878" s="50"/>
      <c r="BX878" s="51"/>
      <c r="BY878" s="50"/>
      <c r="BZ878" s="50"/>
      <c r="CA878" s="50"/>
      <c r="CB878" s="50"/>
      <c r="CC878" s="50"/>
      <c r="CD878" s="50"/>
      <c r="CE878" s="50"/>
      <c r="CF878" s="50"/>
      <c r="CG878" s="50"/>
      <c r="CH878" s="51"/>
      <c r="CI878" s="51"/>
      <c r="CJ878" s="51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56"/>
      <c r="DD878" s="49"/>
      <c r="DE878" s="49"/>
      <c r="DF878" s="57"/>
      <c r="DG878" s="49"/>
      <c r="DH878" s="54"/>
      <c r="DI878" s="49"/>
      <c r="DJ878" s="58"/>
      <c r="DK878" s="49"/>
      <c r="DL878" s="56"/>
      <c r="DM878" s="49"/>
      <c r="DN878" s="49"/>
      <c r="DO878" s="49"/>
      <c r="DP878" s="56"/>
      <c r="DQ878" s="56"/>
      <c r="DR878" s="49"/>
      <c r="DS878" s="49"/>
      <c r="DT878" s="49"/>
      <c r="DU878" s="49"/>
      <c r="DV878" s="49"/>
      <c r="DW878" s="49"/>
      <c r="DX878" s="49"/>
      <c r="DY878" s="49"/>
      <c r="DZ878" s="49"/>
      <c r="EA878" s="49"/>
    </row>
    <row r="879" spans="19:131">
      <c r="S879" s="82"/>
      <c r="T879" s="83"/>
      <c r="U879" s="84"/>
      <c r="V879" s="83"/>
      <c r="W879" s="84"/>
      <c r="X879" s="83"/>
      <c r="Y879" s="84"/>
      <c r="Z879" s="85"/>
      <c r="AA879" s="85"/>
      <c r="AB879" s="85"/>
      <c r="AC879" s="8"/>
      <c r="AD879" s="18"/>
      <c r="AE879" s="18"/>
      <c r="AF879" s="18"/>
      <c r="AG879" s="18"/>
      <c r="AH879" s="18"/>
      <c r="AI879" s="18"/>
      <c r="AJ879" s="18"/>
      <c r="AK879" s="18"/>
      <c r="AL879" s="18"/>
      <c r="AM879" s="34"/>
      <c r="AN879" s="34"/>
      <c r="AO879" s="34"/>
      <c r="AP879" s="19"/>
      <c r="AQ879" s="19"/>
      <c r="AR879" s="19"/>
      <c r="AS879" s="48"/>
      <c r="BN879" s="49"/>
      <c r="BO879" s="49"/>
      <c r="BP879" s="49"/>
      <c r="BQ879" s="50"/>
      <c r="BR879" s="50"/>
      <c r="BS879" s="50"/>
      <c r="BT879" s="49"/>
      <c r="BU879" s="50"/>
      <c r="BV879" s="50"/>
      <c r="BW879" s="50"/>
      <c r="BX879" s="51"/>
      <c r="BY879" s="50"/>
      <c r="BZ879" s="50"/>
      <c r="CA879" s="50"/>
      <c r="CB879" s="50"/>
      <c r="CC879" s="50"/>
      <c r="CD879" s="50"/>
      <c r="CE879" s="50"/>
      <c r="CF879" s="50"/>
      <c r="CG879" s="50"/>
      <c r="CH879" s="51"/>
      <c r="CI879" s="51"/>
      <c r="CJ879" s="51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56"/>
      <c r="DD879" s="49"/>
      <c r="DE879" s="49"/>
      <c r="DF879" s="57"/>
      <c r="DG879" s="49"/>
      <c r="DH879" s="54"/>
      <c r="DI879" s="49"/>
      <c r="DJ879" s="58"/>
      <c r="DK879" s="49"/>
      <c r="DL879" s="56"/>
      <c r="DM879" s="49"/>
      <c r="DN879" s="49"/>
      <c r="DO879" s="49"/>
      <c r="DP879" s="56"/>
      <c r="DQ879" s="56"/>
      <c r="DR879" s="49"/>
      <c r="DS879" s="49"/>
      <c r="DT879" s="49"/>
      <c r="DU879" s="49"/>
      <c r="DV879" s="49"/>
      <c r="DW879" s="49"/>
      <c r="DX879" s="49"/>
      <c r="DY879" s="49"/>
      <c r="DZ879" s="49"/>
      <c r="EA879" s="49"/>
    </row>
    <row r="880" spans="19:131">
      <c r="S880" s="82"/>
      <c r="T880" s="83"/>
      <c r="U880" s="84"/>
      <c r="V880" s="83"/>
      <c r="W880" s="84"/>
      <c r="X880" s="83"/>
      <c r="Y880" s="84"/>
      <c r="Z880" s="85"/>
      <c r="AA880" s="85"/>
      <c r="AB880" s="85"/>
      <c r="AC880" s="8"/>
      <c r="AD880" s="18"/>
      <c r="AE880" s="18"/>
      <c r="AF880" s="18"/>
      <c r="AG880" s="18"/>
      <c r="AH880" s="18"/>
      <c r="AI880" s="18"/>
      <c r="AJ880" s="18"/>
      <c r="AK880" s="18"/>
      <c r="AL880" s="18"/>
      <c r="AM880" s="34"/>
      <c r="AN880" s="34"/>
      <c r="AO880" s="34"/>
      <c r="AP880" s="19"/>
      <c r="AQ880" s="19"/>
      <c r="AR880" s="19"/>
      <c r="AS880" s="48"/>
    </row>
    <row r="881" spans="19:45">
      <c r="S881" s="82"/>
      <c r="T881" s="83"/>
      <c r="U881" s="84"/>
      <c r="V881" s="83"/>
      <c r="W881" s="84"/>
      <c r="X881" s="83"/>
      <c r="Y881" s="84"/>
      <c r="Z881" s="85"/>
      <c r="AA881" s="85"/>
      <c r="AB881" s="85"/>
      <c r="AC881" s="8"/>
      <c r="AD881" s="18"/>
      <c r="AE881" s="18"/>
      <c r="AF881" s="18"/>
      <c r="AG881" s="18"/>
      <c r="AH881" s="18"/>
      <c r="AI881" s="18"/>
      <c r="AJ881" s="18"/>
      <c r="AK881" s="18"/>
      <c r="AL881" s="18"/>
      <c r="AM881" s="34"/>
      <c r="AN881" s="34"/>
      <c r="AO881" s="34"/>
      <c r="AP881" s="19"/>
      <c r="AQ881" s="19"/>
      <c r="AR881" s="19"/>
      <c r="AS881" s="48"/>
    </row>
    <row r="882" spans="19:45">
      <c r="S882" s="82"/>
      <c r="T882" s="83"/>
      <c r="U882" s="84"/>
      <c r="V882" s="83"/>
      <c r="W882" s="84"/>
      <c r="X882" s="83"/>
      <c r="Y882" s="84"/>
      <c r="Z882" s="85"/>
      <c r="AA882" s="85"/>
      <c r="AB882" s="85"/>
      <c r="AC882" s="8"/>
      <c r="AD882" s="18"/>
      <c r="AE882" s="18"/>
      <c r="AF882" s="18"/>
      <c r="AG882" s="18"/>
      <c r="AH882" s="18"/>
      <c r="AI882" s="18"/>
      <c r="AJ882" s="18"/>
      <c r="AK882" s="18"/>
      <c r="AL882" s="18"/>
      <c r="AM882" s="34"/>
      <c r="AN882" s="34"/>
      <c r="AO882" s="34"/>
      <c r="AP882" s="19"/>
      <c r="AQ882" s="19"/>
      <c r="AR882" s="19"/>
      <c r="AS882" s="48"/>
    </row>
    <row r="883" spans="19:45">
      <c r="S883" s="82"/>
      <c r="T883" s="83"/>
      <c r="U883" s="84"/>
      <c r="V883" s="83"/>
      <c r="W883" s="84"/>
      <c r="X883" s="83"/>
      <c r="Y883" s="84"/>
      <c r="Z883" s="85"/>
      <c r="AA883" s="85"/>
      <c r="AB883" s="85"/>
      <c r="AC883" s="8"/>
      <c r="AD883" s="18"/>
      <c r="AE883" s="18"/>
      <c r="AF883" s="18"/>
      <c r="AG883" s="18"/>
      <c r="AH883" s="18"/>
      <c r="AI883" s="18"/>
      <c r="AJ883" s="18"/>
      <c r="AK883" s="18"/>
      <c r="AL883" s="18"/>
      <c r="AM883" s="34"/>
      <c r="AN883" s="34"/>
      <c r="AO883" s="34"/>
      <c r="AP883" s="19"/>
      <c r="AQ883" s="19"/>
      <c r="AR883" s="19"/>
      <c r="AS883" s="48"/>
    </row>
    <row r="884" spans="19:45">
      <c r="S884" s="82"/>
      <c r="T884" s="83"/>
      <c r="U884" s="84"/>
      <c r="V884" s="83"/>
      <c r="W884" s="84"/>
      <c r="X884" s="83"/>
      <c r="Y884" s="84"/>
      <c r="Z884" s="85"/>
      <c r="AA884" s="85"/>
      <c r="AB884" s="85"/>
      <c r="AC884" s="8"/>
      <c r="AD884" s="18"/>
      <c r="AE884" s="18"/>
      <c r="AF884" s="18"/>
      <c r="AG884" s="18"/>
      <c r="AH884" s="18"/>
      <c r="AI884" s="18"/>
      <c r="AJ884" s="18"/>
      <c r="AK884" s="18"/>
      <c r="AL884" s="18"/>
      <c r="AM884" s="34"/>
      <c r="AN884" s="34"/>
      <c r="AO884" s="34"/>
      <c r="AP884" s="19"/>
      <c r="AQ884" s="19"/>
      <c r="AR884" s="19"/>
      <c r="AS884" s="48"/>
    </row>
    <row r="885" spans="19:45">
      <c r="S885" s="82"/>
      <c r="T885" s="83"/>
      <c r="U885" s="84"/>
      <c r="V885" s="83"/>
      <c r="W885" s="84"/>
      <c r="X885" s="83"/>
      <c r="Y885" s="84"/>
      <c r="Z885" s="85"/>
      <c r="AA885" s="85"/>
      <c r="AB885" s="85"/>
      <c r="AC885" s="8"/>
      <c r="AD885" s="18"/>
      <c r="AE885" s="18"/>
      <c r="AF885" s="18"/>
      <c r="AG885" s="18"/>
      <c r="AH885" s="18"/>
      <c r="AI885" s="18"/>
      <c r="AJ885" s="18"/>
      <c r="AK885" s="18"/>
      <c r="AL885" s="18"/>
      <c r="AM885" s="34"/>
      <c r="AN885" s="34"/>
      <c r="AO885" s="34"/>
      <c r="AP885" s="19"/>
      <c r="AQ885" s="19"/>
      <c r="AR885" s="19"/>
      <c r="AS885" s="48"/>
    </row>
    <row r="886" spans="19:45">
      <c r="S886" s="82"/>
      <c r="T886" s="83"/>
      <c r="U886" s="84"/>
      <c r="V886" s="83"/>
      <c r="W886" s="84"/>
      <c r="X886" s="83"/>
      <c r="Y886" s="84"/>
      <c r="Z886" s="85"/>
      <c r="AA886" s="85"/>
      <c r="AB886" s="85"/>
      <c r="AC886" s="8"/>
      <c r="AD886" s="18"/>
      <c r="AE886" s="18"/>
      <c r="AF886" s="18"/>
      <c r="AG886" s="18"/>
      <c r="AH886" s="18"/>
      <c r="AI886" s="18"/>
      <c r="AJ886" s="18"/>
      <c r="AK886" s="18"/>
      <c r="AL886" s="18"/>
      <c r="AM886" s="34"/>
      <c r="AN886" s="34"/>
      <c r="AO886" s="34"/>
      <c r="AP886" s="19"/>
      <c r="AQ886" s="19"/>
      <c r="AR886" s="19"/>
      <c r="AS886" s="48"/>
    </row>
    <row r="887" spans="19:45">
      <c r="S887" s="82"/>
      <c r="T887" s="83"/>
      <c r="U887" s="84"/>
      <c r="V887" s="83"/>
      <c r="W887" s="84"/>
      <c r="X887" s="83"/>
      <c r="Y887" s="84"/>
      <c r="Z887" s="85"/>
      <c r="AA887" s="85"/>
      <c r="AB887" s="85"/>
      <c r="AC887" s="8"/>
      <c r="AD887" s="18"/>
      <c r="AE887" s="18"/>
      <c r="AF887" s="18"/>
      <c r="AG887" s="18"/>
      <c r="AH887" s="18"/>
      <c r="AI887" s="18"/>
      <c r="AJ887" s="18"/>
      <c r="AK887" s="18"/>
      <c r="AL887" s="18"/>
      <c r="AM887" s="34"/>
      <c r="AN887" s="34"/>
      <c r="AO887" s="34"/>
      <c r="AP887" s="19"/>
      <c r="AQ887" s="19"/>
      <c r="AR887" s="19"/>
      <c r="AS887" s="48"/>
    </row>
    <row r="888" spans="19:45">
      <c r="S888" s="82"/>
      <c r="T888" s="83"/>
      <c r="U888" s="84"/>
      <c r="V888" s="83"/>
      <c r="W888" s="84"/>
      <c r="X888" s="83"/>
      <c r="Y888" s="84"/>
      <c r="Z888" s="85"/>
      <c r="AA888" s="85"/>
      <c r="AB888" s="85"/>
      <c r="AC888" s="8"/>
      <c r="AD888" s="18"/>
      <c r="AE888" s="18"/>
      <c r="AF888" s="18"/>
      <c r="AG888" s="18"/>
      <c r="AH888" s="18"/>
      <c r="AI888" s="18"/>
      <c r="AJ888" s="18"/>
      <c r="AK888" s="18"/>
      <c r="AL888" s="18"/>
      <c r="AM888" s="34"/>
      <c r="AN888" s="34"/>
      <c r="AO888" s="34"/>
      <c r="AP888" s="19"/>
      <c r="AQ888" s="19"/>
      <c r="AR888" s="19"/>
      <c r="AS888" s="48"/>
    </row>
    <row r="889" spans="19:45">
      <c r="S889" s="82"/>
      <c r="T889" s="83"/>
      <c r="U889" s="84"/>
      <c r="V889" s="83"/>
      <c r="W889" s="84"/>
      <c r="X889" s="83"/>
      <c r="Y889" s="84"/>
      <c r="Z889" s="85"/>
      <c r="AA889" s="85"/>
      <c r="AB889" s="85"/>
      <c r="AC889" s="8"/>
      <c r="AD889" s="18"/>
      <c r="AE889" s="18"/>
      <c r="AF889" s="18"/>
      <c r="AG889" s="18"/>
      <c r="AH889" s="18"/>
      <c r="AI889" s="18"/>
      <c r="AJ889" s="18"/>
      <c r="AK889" s="18"/>
      <c r="AL889" s="18"/>
      <c r="AM889" s="34"/>
      <c r="AN889" s="34"/>
      <c r="AO889" s="34"/>
      <c r="AP889" s="19"/>
      <c r="AQ889" s="19"/>
      <c r="AR889" s="19"/>
      <c r="AS889" s="48"/>
    </row>
    <row r="890" spans="19:45">
      <c r="S890" s="82"/>
      <c r="T890" s="83"/>
      <c r="U890" s="84"/>
      <c r="V890" s="83"/>
      <c r="W890" s="84"/>
      <c r="X890" s="83"/>
      <c r="Y890" s="84"/>
      <c r="Z890" s="85"/>
      <c r="AA890" s="85"/>
      <c r="AB890" s="85"/>
      <c r="AC890" s="8"/>
      <c r="AD890" s="18"/>
      <c r="AE890" s="18"/>
      <c r="AF890" s="18"/>
      <c r="AG890" s="18"/>
      <c r="AH890" s="18"/>
      <c r="AI890" s="18"/>
      <c r="AJ890" s="18"/>
      <c r="AK890" s="18"/>
      <c r="AL890" s="18"/>
      <c r="AM890" s="34"/>
      <c r="AN890" s="34"/>
      <c r="AO890" s="34"/>
      <c r="AP890" s="19"/>
      <c r="AQ890" s="19"/>
      <c r="AR890" s="19"/>
      <c r="AS890" s="48"/>
    </row>
    <row r="891" spans="19:45">
      <c r="S891" s="82"/>
      <c r="T891" s="83"/>
      <c r="U891" s="84"/>
      <c r="V891" s="83"/>
      <c r="W891" s="84"/>
      <c r="X891" s="83"/>
      <c r="Y891" s="84"/>
      <c r="Z891" s="85"/>
      <c r="AA891" s="85"/>
      <c r="AB891" s="85"/>
      <c r="AC891" s="8"/>
      <c r="AD891" s="18"/>
      <c r="AE891" s="18"/>
      <c r="AF891" s="18"/>
      <c r="AG891" s="18"/>
      <c r="AH891" s="18"/>
      <c r="AI891" s="18"/>
      <c r="AJ891" s="18"/>
      <c r="AK891" s="18"/>
      <c r="AL891" s="18"/>
      <c r="AM891" s="34"/>
      <c r="AN891" s="34"/>
      <c r="AO891" s="34"/>
      <c r="AP891" s="19"/>
      <c r="AQ891" s="19"/>
      <c r="AR891" s="19"/>
      <c r="AS891" s="48"/>
    </row>
    <row r="892" spans="19:45">
      <c r="S892" s="82"/>
      <c r="T892" s="83"/>
      <c r="U892" s="84"/>
      <c r="V892" s="83"/>
      <c r="W892" s="84"/>
      <c r="X892" s="83"/>
      <c r="Y892" s="84"/>
      <c r="Z892" s="85"/>
      <c r="AA892" s="85"/>
      <c r="AB892" s="85"/>
      <c r="AC892" s="8"/>
      <c r="AD892" s="18"/>
      <c r="AE892" s="18"/>
      <c r="AF892" s="18"/>
      <c r="AG892" s="18"/>
      <c r="AH892" s="18"/>
      <c r="AI892" s="18"/>
      <c r="AJ892" s="18"/>
      <c r="AK892" s="18"/>
      <c r="AL892" s="18"/>
      <c r="AM892" s="34"/>
      <c r="AN892" s="34"/>
      <c r="AO892" s="34"/>
      <c r="AP892" s="19"/>
      <c r="AQ892" s="19"/>
      <c r="AR892" s="19"/>
      <c r="AS892" s="48"/>
    </row>
    <row r="893" spans="19:45">
      <c r="S893" s="82"/>
      <c r="T893" s="83"/>
      <c r="U893" s="84"/>
      <c r="V893" s="83"/>
      <c r="W893" s="84"/>
      <c r="X893" s="83"/>
      <c r="Y893" s="84"/>
      <c r="Z893" s="85"/>
      <c r="AA893" s="85"/>
      <c r="AB893" s="85"/>
      <c r="AC893" s="8"/>
      <c r="AD893" s="18"/>
      <c r="AE893" s="18"/>
      <c r="AF893" s="18"/>
      <c r="AG893" s="18"/>
      <c r="AH893" s="18"/>
      <c r="AI893" s="18"/>
      <c r="AJ893" s="18"/>
      <c r="AK893" s="18"/>
      <c r="AL893" s="18"/>
      <c r="AM893" s="34"/>
      <c r="AN893" s="34"/>
      <c r="AO893" s="34"/>
      <c r="AP893" s="19"/>
      <c r="AQ893" s="19"/>
      <c r="AR893" s="19"/>
      <c r="AS893" s="48"/>
    </row>
    <row r="894" spans="19:45">
      <c r="S894" s="82"/>
      <c r="T894" s="83"/>
      <c r="U894" s="84"/>
      <c r="V894" s="83"/>
      <c r="W894" s="84"/>
      <c r="X894" s="83"/>
      <c r="Y894" s="84"/>
      <c r="Z894" s="85"/>
      <c r="AA894" s="85"/>
      <c r="AB894" s="85"/>
      <c r="AC894" s="8"/>
      <c r="AD894" s="18"/>
      <c r="AE894" s="18"/>
      <c r="AF894" s="18"/>
      <c r="AG894" s="18"/>
      <c r="AH894" s="18"/>
      <c r="AI894" s="18"/>
      <c r="AJ894" s="18"/>
      <c r="AK894" s="18"/>
      <c r="AL894" s="18"/>
      <c r="AM894" s="34"/>
      <c r="AN894" s="34"/>
      <c r="AO894" s="34"/>
      <c r="AP894" s="19"/>
      <c r="AQ894" s="19"/>
      <c r="AR894" s="19"/>
      <c r="AS894" s="48"/>
    </row>
    <row r="895" spans="19:45">
      <c r="S895" s="82"/>
      <c r="T895" s="83"/>
      <c r="U895" s="84"/>
      <c r="V895" s="83"/>
      <c r="W895" s="84"/>
      <c r="X895" s="83"/>
      <c r="Y895" s="84"/>
      <c r="Z895" s="85"/>
      <c r="AA895" s="85"/>
      <c r="AB895" s="85"/>
      <c r="AC895" s="8"/>
      <c r="AD895" s="18"/>
      <c r="AE895" s="18"/>
      <c r="AF895" s="18"/>
      <c r="AG895" s="18"/>
      <c r="AH895" s="18"/>
      <c r="AI895" s="18"/>
      <c r="AJ895" s="18"/>
      <c r="AK895" s="18"/>
      <c r="AL895" s="18"/>
      <c r="AM895" s="34"/>
      <c r="AN895" s="34"/>
      <c r="AO895" s="34"/>
      <c r="AP895" s="19"/>
      <c r="AQ895" s="19"/>
      <c r="AR895" s="19"/>
      <c r="AS895" s="48"/>
    </row>
    <row r="896" spans="19:45">
      <c r="S896" s="82"/>
      <c r="T896" s="83"/>
      <c r="U896" s="84"/>
      <c r="V896" s="83"/>
      <c r="W896" s="84"/>
      <c r="X896" s="83"/>
      <c r="Y896" s="84"/>
      <c r="Z896" s="85"/>
      <c r="AA896" s="85"/>
      <c r="AB896" s="85"/>
      <c r="AC896" s="8"/>
      <c r="AD896" s="18"/>
      <c r="AE896" s="18"/>
      <c r="AF896" s="18"/>
      <c r="AG896" s="18"/>
      <c r="AH896" s="18"/>
      <c r="AI896" s="18"/>
      <c r="AJ896" s="18"/>
      <c r="AK896" s="18"/>
      <c r="AL896" s="18"/>
      <c r="AM896" s="34"/>
      <c r="AN896" s="34"/>
      <c r="AO896" s="34"/>
      <c r="AP896" s="19"/>
      <c r="AQ896" s="19"/>
      <c r="AR896" s="19"/>
      <c r="AS896" s="48"/>
    </row>
    <row r="897" spans="19:45">
      <c r="S897" s="82"/>
      <c r="T897" s="83"/>
      <c r="U897" s="84"/>
      <c r="V897" s="83"/>
      <c r="W897" s="84"/>
      <c r="X897" s="83"/>
      <c r="Y897" s="84"/>
      <c r="Z897" s="85"/>
      <c r="AA897" s="85"/>
      <c r="AB897" s="85"/>
      <c r="AC897" s="8"/>
      <c r="AD897" s="18"/>
      <c r="AE897" s="18"/>
      <c r="AF897" s="18"/>
      <c r="AG897" s="18"/>
      <c r="AH897" s="18"/>
      <c r="AI897" s="18"/>
      <c r="AJ897" s="18"/>
      <c r="AK897" s="18"/>
      <c r="AL897" s="18"/>
      <c r="AM897" s="34"/>
      <c r="AN897" s="34"/>
      <c r="AO897" s="34"/>
      <c r="AP897" s="19"/>
      <c r="AQ897" s="19"/>
      <c r="AR897" s="19"/>
      <c r="AS897" s="48"/>
    </row>
    <row r="898" spans="19:45">
      <c r="S898" s="82"/>
      <c r="T898" s="83"/>
      <c r="U898" s="84"/>
      <c r="V898" s="83"/>
      <c r="W898" s="84"/>
      <c r="X898" s="83"/>
      <c r="Y898" s="84"/>
      <c r="Z898" s="85"/>
      <c r="AA898" s="85"/>
      <c r="AB898" s="85"/>
      <c r="AC898" s="8"/>
      <c r="AD898" s="18"/>
      <c r="AE898" s="18"/>
      <c r="AF898" s="18"/>
      <c r="AG898" s="18"/>
      <c r="AH898" s="18"/>
      <c r="AI898" s="18"/>
      <c r="AJ898" s="18"/>
      <c r="AK898" s="18"/>
      <c r="AL898" s="18"/>
      <c r="AM898" s="34"/>
      <c r="AN898" s="34"/>
      <c r="AO898" s="34"/>
      <c r="AP898" s="19"/>
      <c r="AQ898" s="19"/>
      <c r="AR898" s="19"/>
      <c r="AS898" s="48"/>
    </row>
    <row r="899" spans="19:45">
      <c r="S899" s="82"/>
      <c r="T899" s="83"/>
      <c r="U899" s="84"/>
      <c r="V899" s="83"/>
      <c r="W899" s="84"/>
      <c r="X899" s="83"/>
      <c r="Y899" s="84"/>
      <c r="Z899" s="85"/>
      <c r="AA899" s="85"/>
      <c r="AB899" s="85"/>
      <c r="AC899" s="8"/>
      <c r="AD899" s="18"/>
      <c r="AE899" s="18"/>
      <c r="AF899" s="18"/>
      <c r="AG899" s="18"/>
      <c r="AH899" s="18"/>
      <c r="AI899" s="18"/>
      <c r="AJ899" s="18"/>
      <c r="AK899" s="18"/>
      <c r="AL899" s="18"/>
      <c r="AM899" s="34"/>
      <c r="AN899" s="34"/>
      <c r="AO899" s="34"/>
      <c r="AP899" s="19"/>
      <c r="AQ899" s="19"/>
      <c r="AR899" s="19"/>
      <c r="AS899" s="48"/>
    </row>
    <row r="900" spans="19:45">
      <c r="S900" s="82"/>
      <c r="T900" s="83"/>
      <c r="U900" s="84"/>
      <c r="V900" s="83"/>
      <c r="W900" s="84"/>
      <c r="X900" s="83"/>
      <c r="Y900" s="84"/>
      <c r="Z900" s="85"/>
      <c r="AA900" s="85"/>
      <c r="AB900" s="85"/>
      <c r="AC900" s="8"/>
      <c r="AD900" s="18"/>
      <c r="AE900" s="18"/>
      <c r="AF900" s="18"/>
      <c r="AG900" s="18"/>
      <c r="AH900" s="18"/>
      <c r="AI900" s="18"/>
      <c r="AJ900" s="18"/>
      <c r="AK900" s="18"/>
      <c r="AL900" s="18"/>
      <c r="AM900" s="34"/>
      <c r="AN900" s="34"/>
      <c r="AO900" s="34"/>
      <c r="AP900" s="19"/>
      <c r="AQ900" s="19"/>
      <c r="AR900" s="19"/>
      <c r="AS900" s="48"/>
    </row>
    <row r="901" spans="19:45">
      <c r="S901" s="82"/>
      <c r="T901" s="83"/>
      <c r="U901" s="84"/>
      <c r="V901" s="83"/>
      <c r="W901" s="84"/>
      <c r="X901" s="83"/>
      <c r="Y901" s="84"/>
      <c r="Z901" s="85"/>
      <c r="AA901" s="85"/>
      <c r="AB901" s="85"/>
      <c r="AC901" s="8"/>
      <c r="AD901" s="18"/>
      <c r="AE901" s="18"/>
      <c r="AF901" s="18"/>
      <c r="AG901" s="18"/>
      <c r="AH901" s="18"/>
      <c r="AI901" s="18"/>
      <c r="AJ901" s="18"/>
      <c r="AK901" s="18"/>
      <c r="AL901" s="18"/>
      <c r="AM901" s="34"/>
      <c r="AN901" s="34"/>
      <c r="AO901" s="34"/>
      <c r="AP901" s="19"/>
      <c r="AQ901" s="19"/>
      <c r="AR901" s="19"/>
      <c r="AS901" s="48"/>
    </row>
    <row r="902" spans="19:45">
      <c r="S902" s="82"/>
      <c r="T902" s="83"/>
      <c r="U902" s="84"/>
      <c r="V902" s="83"/>
      <c r="W902" s="84"/>
      <c r="X902" s="83"/>
      <c r="Y902" s="84"/>
      <c r="Z902" s="85"/>
      <c r="AA902" s="85"/>
      <c r="AB902" s="85"/>
      <c r="AC902" s="8"/>
      <c r="AD902" s="18"/>
      <c r="AE902" s="18"/>
      <c r="AF902" s="18"/>
      <c r="AG902" s="18"/>
      <c r="AH902" s="18"/>
      <c r="AI902" s="18"/>
      <c r="AJ902" s="18"/>
      <c r="AK902" s="18"/>
      <c r="AL902" s="18"/>
      <c r="AM902" s="34"/>
      <c r="AN902" s="34"/>
      <c r="AO902" s="34"/>
      <c r="AP902" s="19"/>
      <c r="AQ902" s="19"/>
      <c r="AR902" s="19"/>
      <c r="AS902" s="48"/>
    </row>
    <row r="903" spans="19:45">
      <c r="S903" s="82"/>
      <c r="T903" s="83"/>
      <c r="U903" s="84"/>
      <c r="V903" s="83"/>
      <c r="W903" s="84"/>
      <c r="X903" s="83"/>
      <c r="Y903" s="84"/>
      <c r="Z903" s="85"/>
      <c r="AA903" s="85"/>
      <c r="AB903" s="85"/>
      <c r="AC903" s="8"/>
      <c r="AD903" s="18"/>
      <c r="AE903" s="18"/>
      <c r="AF903" s="18"/>
      <c r="AG903" s="18"/>
      <c r="AH903" s="18"/>
      <c r="AI903" s="18"/>
      <c r="AJ903" s="18"/>
      <c r="AK903" s="18"/>
      <c r="AL903" s="18"/>
      <c r="AM903" s="34"/>
      <c r="AN903" s="34"/>
      <c r="AO903" s="34"/>
      <c r="AP903" s="19"/>
      <c r="AQ903" s="19"/>
      <c r="AR903" s="19"/>
      <c r="AS903" s="48"/>
    </row>
    <row r="904" spans="19:45">
      <c r="S904" s="82"/>
      <c r="T904" s="83"/>
      <c r="U904" s="84"/>
      <c r="V904" s="83"/>
      <c r="W904" s="84"/>
      <c r="X904" s="83"/>
      <c r="Y904" s="84"/>
      <c r="Z904" s="85"/>
      <c r="AA904" s="85"/>
      <c r="AB904" s="85"/>
      <c r="AC904" s="8"/>
      <c r="AD904" s="18"/>
      <c r="AE904" s="18"/>
      <c r="AF904" s="18"/>
      <c r="AG904" s="18"/>
      <c r="AH904" s="18"/>
      <c r="AI904" s="18"/>
      <c r="AJ904" s="18"/>
      <c r="AK904" s="18"/>
      <c r="AL904" s="18"/>
      <c r="AM904" s="34"/>
      <c r="AN904" s="34"/>
      <c r="AO904" s="34"/>
      <c r="AP904" s="19"/>
      <c r="AQ904" s="19"/>
      <c r="AR904" s="19"/>
      <c r="AS904" s="48"/>
    </row>
    <row r="905" spans="19:45">
      <c r="S905" s="82"/>
      <c r="T905" s="83"/>
      <c r="U905" s="84"/>
      <c r="V905" s="83"/>
      <c r="W905" s="84"/>
      <c r="X905" s="83"/>
      <c r="Y905" s="84"/>
      <c r="Z905" s="85"/>
      <c r="AA905" s="85"/>
      <c r="AB905" s="85"/>
      <c r="AC905" s="8"/>
      <c r="AD905" s="18"/>
      <c r="AE905" s="18"/>
      <c r="AF905" s="18"/>
      <c r="AG905" s="18"/>
      <c r="AH905" s="18"/>
      <c r="AI905" s="18"/>
      <c r="AJ905" s="18"/>
      <c r="AK905" s="18"/>
      <c r="AL905" s="18"/>
      <c r="AM905" s="34"/>
      <c r="AN905" s="34"/>
      <c r="AO905" s="34"/>
      <c r="AP905" s="19"/>
      <c r="AQ905" s="19"/>
      <c r="AR905" s="19"/>
      <c r="AS905" s="48"/>
    </row>
    <row r="906" spans="19:45">
      <c r="S906" s="82"/>
      <c r="T906" s="83"/>
      <c r="U906" s="84"/>
      <c r="V906" s="83"/>
      <c r="W906" s="84"/>
      <c r="X906" s="83"/>
      <c r="Y906" s="84"/>
      <c r="Z906" s="85"/>
      <c r="AA906" s="85"/>
      <c r="AB906" s="85"/>
      <c r="AC906" s="8"/>
      <c r="AD906" s="18"/>
      <c r="AE906" s="18"/>
      <c r="AF906" s="18"/>
      <c r="AG906" s="18"/>
      <c r="AH906" s="18"/>
      <c r="AI906" s="18"/>
      <c r="AJ906" s="18"/>
      <c r="AK906" s="18"/>
      <c r="AL906" s="18"/>
      <c r="AM906" s="34"/>
      <c r="AN906" s="34"/>
      <c r="AO906" s="34"/>
      <c r="AP906" s="19"/>
      <c r="AQ906" s="19"/>
      <c r="AR906" s="19"/>
      <c r="AS906" s="48"/>
    </row>
    <row r="907" spans="19:45">
      <c r="S907" s="82"/>
      <c r="T907" s="83"/>
      <c r="U907" s="84"/>
      <c r="V907" s="83"/>
      <c r="W907" s="84"/>
      <c r="X907" s="83"/>
      <c r="Y907" s="84"/>
      <c r="Z907" s="85"/>
      <c r="AA907" s="85"/>
      <c r="AB907" s="85"/>
      <c r="AC907" s="8"/>
      <c r="AD907" s="18"/>
      <c r="AE907" s="18"/>
      <c r="AF907" s="18"/>
      <c r="AG907" s="18"/>
      <c r="AH907" s="18"/>
      <c r="AI907" s="18"/>
      <c r="AJ907" s="18"/>
      <c r="AK907" s="18"/>
      <c r="AL907" s="18"/>
      <c r="AM907" s="34"/>
      <c r="AN907" s="34"/>
      <c r="AO907" s="34"/>
      <c r="AP907" s="19"/>
      <c r="AQ907" s="19"/>
      <c r="AR907" s="19"/>
      <c r="AS907" s="48"/>
    </row>
    <row r="908" spans="19:45">
      <c r="S908" s="82"/>
      <c r="T908" s="83"/>
      <c r="U908" s="84"/>
      <c r="V908" s="83"/>
      <c r="W908" s="84"/>
      <c r="X908" s="83"/>
      <c r="Y908" s="84"/>
      <c r="Z908" s="85"/>
      <c r="AA908" s="85"/>
      <c r="AB908" s="85"/>
      <c r="AC908" s="8"/>
      <c r="AD908" s="18"/>
      <c r="AE908" s="18"/>
      <c r="AF908" s="18"/>
      <c r="AG908" s="18"/>
      <c r="AH908" s="18"/>
      <c r="AI908" s="18"/>
      <c r="AJ908" s="18"/>
      <c r="AK908" s="18"/>
      <c r="AL908" s="18"/>
      <c r="AM908" s="34"/>
      <c r="AN908" s="34"/>
      <c r="AO908" s="34"/>
      <c r="AP908" s="19"/>
      <c r="AQ908" s="19"/>
      <c r="AR908" s="19"/>
      <c r="AS908" s="48"/>
    </row>
    <row r="909" spans="19:45">
      <c r="S909" s="82"/>
      <c r="T909" s="83"/>
      <c r="U909" s="84"/>
      <c r="V909" s="83"/>
      <c r="W909" s="84"/>
      <c r="X909" s="83"/>
      <c r="Y909" s="84"/>
      <c r="Z909" s="85"/>
      <c r="AA909" s="85"/>
      <c r="AB909" s="85"/>
      <c r="AC909" s="8"/>
      <c r="AD909" s="18"/>
      <c r="AE909" s="18"/>
      <c r="AF909" s="18"/>
      <c r="AG909" s="18"/>
      <c r="AH909" s="18"/>
      <c r="AI909" s="18"/>
      <c r="AJ909" s="18"/>
      <c r="AK909" s="18"/>
      <c r="AL909" s="18"/>
      <c r="AM909" s="34"/>
      <c r="AN909" s="34"/>
      <c r="AO909" s="34"/>
      <c r="AP909" s="19"/>
      <c r="AQ909" s="19"/>
      <c r="AR909" s="19"/>
      <c r="AS909" s="48"/>
    </row>
    <row r="910" spans="19:45">
      <c r="S910" s="82"/>
      <c r="T910" s="83"/>
      <c r="U910" s="84"/>
      <c r="V910" s="83"/>
      <c r="W910" s="84"/>
      <c r="X910" s="83"/>
      <c r="Y910" s="84"/>
      <c r="Z910" s="85"/>
      <c r="AA910" s="85"/>
      <c r="AB910" s="85"/>
      <c r="AC910" s="8"/>
      <c r="AD910" s="18"/>
      <c r="AE910" s="18"/>
      <c r="AF910" s="18"/>
      <c r="AG910" s="18"/>
      <c r="AH910" s="18"/>
      <c r="AI910" s="18"/>
      <c r="AJ910" s="18"/>
      <c r="AK910" s="18"/>
      <c r="AL910" s="18"/>
      <c r="AM910" s="34"/>
      <c r="AN910" s="34"/>
      <c r="AO910" s="34"/>
      <c r="AP910" s="19"/>
      <c r="AQ910" s="19"/>
      <c r="AR910" s="19"/>
      <c r="AS910" s="48"/>
    </row>
    <row r="911" spans="19:45">
      <c r="S911" s="82"/>
      <c r="T911" s="83"/>
      <c r="U911" s="84"/>
      <c r="V911" s="83"/>
      <c r="W911" s="84"/>
      <c r="X911" s="83"/>
      <c r="Y911" s="84"/>
      <c r="Z911" s="85"/>
      <c r="AA911" s="85"/>
      <c r="AB911" s="85"/>
      <c r="AC911" s="8"/>
      <c r="AD911" s="18"/>
      <c r="AE911" s="18"/>
      <c r="AF911" s="18"/>
      <c r="AG911" s="18"/>
      <c r="AH911" s="18"/>
      <c r="AI911" s="18"/>
      <c r="AJ911" s="18"/>
      <c r="AK911" s="18"/>
      <c r="AL911" s="18"/>
      <c r="AM911" s="34"/>
      <c r="AN911" s="34"/>
      <c r="AO911" s="34"/>
      <c r="AP911" s="19"/>
      <c r="AQ911" s="19"/>
      <c r="AR911" s="19"/>
      <c r="AS911" s="48"/>
    </row>
    <row r="912" spans="19:45">
      <c r="S912" s="82"/>
      <c r="T912" s="83"/>
      <c r="U912" s="84"/>
      <c r="V912" s="83"/>
      <c r="W912" s="84"/>
      <c r="X912" s="83"/>
      <c r="Y912" s="84"/>
      <c r="Z912" s="85"/>
      <c r="AA912" s="85"/>
      <c r="AB912" s="85"/>
      <c r="AC912" s="8"/>
      <c r="AD912" s="18"/>
      <c r="AE912" s="18"/>
      <c r="AF912" s="18"/>
      <c r="AG912" s="18"/>
      <c r="AH912" s="18"/>
      <c r="AI912" s="18"/>
      <c r="AJ912" s="18"/>
      <c r="AK912" s="18"/>
      <c r="AL912" s="18"/>
      <c r="AM912" s="34"/>
      <c r="AN912" s="34"/>
      <c r="AO912" s="34"/>
      <c r="AP912" s="19"/>
      <c r="AQ912" s="19"/>
      <c r="AR912" s="19"/>
      <c r="AS912" s="48"/>
    </row>
    <row r="913" spans="19:45">
      <c r="S913" s="82"/>
      <c r="T913" s="83"/>
      <c r="U913" s="84"/>
      <c r="V913" s="83"/>
      <c r="W913" s="84"/>
      <c r="X913" s="83"/>
      <c r="Y913" s="84"/>
      <c r="Z913" s="85"/>
      <c r="AA913" s="85"/>
      <c r="AB913" s="85"/>
      <c r="AC913" s="8"/>
      <c r="AD913" s="18"/>
      <c r="AE913" s="18"/>
      <c r="AF913" s="18"/>
      <c r="AG913" s="18"/>
      <c r="AH913" s="18"/>
      <c r="AI913" s="18"/>
      <c r="AJ913" s="18"/>
      <c r="AK913" s="18"/>
      <c r="AL913" s="18"/>
      <c r="AM913" s="34"/>
      <c r="AN913" s="34"/>
      <c r="AO913" s="34"/>
      <c r="AP913" s="19"/>
      <c r="AQ913" s="19"/>
      <c r="AR913" s="19"/>
      <c r="AS913" s="48"/>
    </row>
    <row r="914" spans="19:45">
      <c r="S914" s="82"/>
      <c r="T914" s="83"/>
      <c r="U914" s="84"/>
      <c r="V914" s="83"/>
      <c r="W914" s="84"/>
      <c r="X914" s="83"/>
      <c r="Y914" s="84"/>
      <c r="Z914" s="85"/>
      <c r="AA914" s="85"/>
      <c r="AB914" s="85"/>
      <c r="AC914" s="8"/>
      <c r="AD914" s="18"/>
      <c r="AE914" s="18"/>
      <c r="AF914" s="18"/>
      <c r="AG914" s="18"/>
      <c r="AH914" s="18"/>
      <c r="AI914" s="18"/>
      <c r="AJ914" s="18"/>
      <c r="AK914" s="18"/>
      <c r="AL914" s="18"/>
      <c r="AM914" s="34"/>
      <c r="AN914" s="34"/>
      <c r="AO914" s="34"/>
      <c r="AP914" s="19"/>
      <c r="AQ914" s="19"/>
      <c r="AR914" s="19"/>
      <c r="AS914" s="48"/>
    </row>
    <row r="915" spans="19:45">
      <c r="S915" s="82"/>
      <c r="T915" s="83"/>
      <c r="U915" s="84"/>
      <c r="V915" s="83"/>
      <c r="W915" s="84"/>
      <c r="X915" s="83"/>
      <c r="Y915" s="84"/>
      <c r="Z915" s="85"/>
      <c r="AA915" s="85"/>
      <c r="AB915" s="85"/>
      <c r="AC915" s="8"/>
      <c r="AD915" s="18"/>
      <c r="AE915" s="18"/>
      <c r="AF915" s="18"/>
      <c r="AG915" s="18"/>
      <c r="AH915" s="18"/>
      <c r="AI915" s="18"/>
      <c r="AJ915" s="18"/>
      <c r="AK915" s="18"/>
      <c r="AL915" s="18"/>
      <c r="AM915" s="34"/>
      <c r="AN915" s="34"/>
      <c r="AO915" s="34"/>
      <c r="AP915" s="19"/>
      <c r="AQ915" s="19"/>
      <c r="AR915" s="19"/>
      <c r="AS915" s="48"/>
    </row>
    <row r="916" spans="19:45">
      <c r="S916" s="82"/>
      <c r="T916" s="83"/>
      <c r="U916" s="84"/>
      <c r="V916" s="83"/>
      <c r="W916" s="84"/>
      <c r="X916" s="83"/>
      <c r="Y916" s="84"/>
      <c r="Z916" s="85"/>
      <c r="AA916" s="85"/>
      <c r="AB916" s="85"/>
      <c r="AC916" s="8"/>
      <c r="AD916" s="18"/>
      <c r="AE916" s="18"/>
      <c r="AF916" s="18"/>
      <c r="AG916" s="18"/>
      <c r="AH916" s="18"/>
      <c r="AI916" s="18"/>
      <c r="AJ916" s="18"/>
      <c r="AK916" s="18"/>
      <c r="AL916" s="18"/>
      <c r="AM916" s="34"/>
      <c r="AN916" s="34"/>
      <c r="AO916" s="34"/>
      <c r="AP916" s="19"/>
      <c r="AQ916" s="19"/>
      <c r="AR916" s="19"/>
      <c r="AS916" s="48"/>
    </row>
    <row r="917" spans="19:45">
      <c r="S917" s="82"/>
      <c r="T917" s="83"/>
      <c r="U917" s="84"/>
      <c r="V917" s="83"/>
      <c r="W917" s="84"/>
      <c r="X917" s="83"/>
      <c r="Y917" s="84"/>
      <c r="Z917" s="85"/>
      <c r="AA917" s="85"/>
      <c r="AB917" s="85"/>
      <c r="AC917" s="8"/>
      <c r="AD917" s="18"/>
      <c r="AE917" s="18"/>
      <c r="AF917" s="18"/>
      <c r="AG917" s="18"/>
      <c r="AH917" s="18"/>
      <c r="AI917" s="18"/>
      <c r="AJ917" s="18"/>
      <c r="AK917" s="18"/>
      <c r="AL917" s="18"/>
      <c r="AM917" s="34"/>
      <c r="AN917" s="34"/>
      <c r="AO917" s="34"/>
      <c r="AP917" s="19"/>
      <c r="AQ917" s="19"/>
      <c r="AR917" s="19"/>
      <c r="AS917" s="48"/>
    </row>
    <row r="918" spans="19:45">
      <c r="S918" s="82"/>
      <c r="T918" s="83"/>
      <c r="U918" s="84"/>
      <c r="V918" s="83"/>
      <c r="W918" s="84"/>
      <c r="X918" s="83"/>
      <c r="Y918" s="84"/>
      <c r="Z918" s="85"/>
      <c r="AA918" s="85"/>
      <c r="AB918" s="85"/>
      <c r="AC918" s="8"/>
      <c r="AD918" s="18"/>
      <c r="AE918" s="18"/>
      <c r="AF918" s="18"/>
      <c r="AG918" s="18"/>
      <c r="AH918" s="18"/>
      <c r="AI918" s="18"/>
      <c r="AJ918" s="18"/>
      <c r="AK918" s="18"/>
      <c r="AL918" s="18"/>
      <c r="AM918" s="34"/>
      <c r="AN918" s="34"/>
      <c r="AO918" s="34"/>
      <c r="AP918" s="19"/>
      <c r="AQ918" s="19"/>
      <c r="AR918" s="19"/>
      <c r="AS918" s="48"/>
    </row>
    <row r="919" spans="19:45">
      <c r="S919" s="82"/>
      <c r="T919" s="83"/>
      <c r="U919" s="84"/>
      <c r="V919" s="83"/>
      <c r="W919" s="84"/>
      <c r="X919" s="83"/>
      <c r="Y919" s="84"/>
      <c r="Z919" s="85"/>
      <c r="AA919" s="85"/>
      <c r="AB919" s="85"/>
      <c r="AC919" s="8"/>
      <c r="AD919" s="18"/>
      <c r="AE919" s="18"/>
      <c r="AF919" s="18"/>
      <c r="AG919" s="18"/>
      <c r="AH919" s="18"/>
      <c r="AI919" s="18"/>
      <c r="AJ919" s="18"/>
      <c r="AK919" s="18"/>
      <c r="AL919" s="18"/>
      <c r="AM919" s="34"/>
      <c r="AN919" s="34"/>
      <c r="AO919" s="34"/>
      <c r="AP919" s="19"/>
      <c r="AQ919" s="19"/>
      <c r="AR919" s="19"/>
      <c r="AS919" s="48"/>
    </row>
    <row r="920" spans="19:45">
      <c r="S920" s="82"/>
      <c r="T920" s="83"/>
      <c r="U920" s="84"/>
      <c r="V920" s="83"/>
      <c r="W920" s="84"/>
      <c r="X920" s="83"/>
      <c r="Y920" s="84"/>
      <c r="Z920" s="85"/>
      <c r="AA920" s="85"/>
      <c r="AB920" s="85"/>
      <c r="AC920" s="8"/>
      <c r="AD920" s="18"/>
      <c r="AE920" s="18"/>
      <c r="AF920" s="18"/>
      <c r="AG920" s="18"/>
      <c r="AH920" s="18"/>
      <c r="AI920" s="18"/>
      <c r="AJ920" s="18"/>
      <c r="AK920" s="18"/>
      <c r="AL920" s="18"/>
      <c r="AM920" s="34"/>
      <c r="AN920" s="34"/>
      <c r="AO920" s="34"/>
      <c r="AP920" s="19"/>
      <c r="AQ920" s="19"/>
      <c r="AR920" s="19"/>
      <c r="AS920" s="48"/>
    </row>
    <row r="921" spans="19:45">
      <c r="S921" s="82"/>
      <c r="T921" s="83"/>
      <c r="U921" s="84"/>
      <c r="V921" s="83"/>
      <c r="W921" s="84"/>
      <c r="X921" s="83"/>
      <c r="Y921" s="84"/>
      <c r="Z921" s="85"/>
      <c r="AA921" s="85"/>
      <c r="AB921" s="85"/>
      <c r="AC921" s="8"/>
      <c r="AD921" s="18"/>
      <c r="AE921" s="18"/>
      <c r="AF921" s="18"/>
      <c r="AG921" s="18"/>
      <c r="AH921" s="18"/>
      <c r="AI921" s="18"/>
      <c r="AJ921" s="18"/>
      <c r="AK921" s="18"/>
      <c r="AL921" s="18"/>
      <c r="AM921" s="34"/>
      <c r="AN921" s="34"/>
      <c r="AO921" s="34"/>
      <c r="AP921" s="19"/>
      <c r="AQ921" s="19"/>
      <c r="AR921" s="19"/>
      <c r="AS921" s="48"/>
    </row>
    <row r="922" spans="19:45">
      <c r="S922" s="82"/>
      <c r="T922" s="83"/>
      <c r="U922" s="84"/>
      <c r="V922" s="83"/>
      <c r="W922" s="84"/>
      <c r="X922" s="83"/>
      <c r="Y922" s="84"/>
      <c r="Z922" s="85"/>
      <c r="AA922" s="85"/>
      <c r="AB922" s="85"/>
      <c r="AC922" s="8"/>
      <c r="AD922" s="18"/>
      <c r="AE922" s="18"/>
      <c r="AF922" s="18"/>
      <c r="AG922" s="18"/>
      <c r="AH922" s="18"/>
      <c r="AI922" s="18"/>
      <c r="AJ922" s="18"/>
      <c r="AK922" s="18"/>
      <c r="AL922" s="18"/>
      <c r="AM922" s="34"/>
      <c r="AN922" s="34"/>
      <c r="AO922" s="34"/>
      <c r="AP922" s="19"/>
      <c r="AQ922" s="19"/>
      <c r="AR922" s="19"/>
      <c r="AS922" s="48"/>
    </row>
    <row r="923" spans="19:45">
      <c r="S923" s="82"/>
      <c r="T923" s="83"/>
      <c r="U923" s="84"/>
      <c r="V923" s="83"/>
      <c r="W923" s="84"/>
      <c r="X923" s="83"/>
      <c r="Y923" s="84"/>
      <c r="Z923" s="85"/>
      <c r="AA923" s="85"/>
      <c r="AB923" s="85"/>
      <c r="AC923" s="8"/>
      <c r="AD923" s="18"/>
      <c r="AE923" s="18"/>
      <c r="AF923" s="18"/>
      <c r="AG923" s="18"/>
      <c r="AH923" s="18"/>
      <c r="AI923" s="18"/>
      <c r="AJ923" s="18"/>
      <c r="AK923" s="18"/>
      <c r="AL923" s="18"/>
      <c r="AM923" s="34"/>
      <c r="AN923" s="34"/>
      <c r="AO923" s="34"/>
      <c r="AP923" s="19"/>
      <c r="AQ923" s="19"/>
      <c r="AR923" s="19"/>
      <c r="AS923" s="48"/>
    </row>
    <row r="924" spans="19:45">
      <c r="S924" s="82"/>
      <c r="T924" s="83"/>
      <c r="U924" s="84"/>
      <c r="V924" s="83"/>
      <c r="W924" s="84"/>
      <c r="X924" s="83"/>
      <c r="Y924" s="84"/>
      <c r="Z924" s="85"/>
      <c r="AA924" s="85"/>
      <c r="AB924" s="85"/>
      <c r="AC924" s="8"/>
      <c r="AD924" s="18"/>
      <c r="AE924" s="18"/>
      <c r="AF924" s="18"/>
      <c r="AG924" s="18"/>
      <c r="AH924" s="18"/>
      <c r="AI924" s="18"/>
      <c r="AJ924" s="18"/>
      <c r="AK924" s="18"/>
      <c r="AL924" s="18"/>
      <c r="AM924" s="34"/>
      <c r="AN924" s="34"/>
      <c r="AO924" s="34"/>
      <c r="AP924" s="19"/>
      <c r="AQ924" s="19"/>
      <c r="AR924" s="19"/>
      <c r="AS924" s="48"/>
    </row>
    <row r="925" spans="19:45">
      <c r="S925" s="82"/>
      <c r="T925" s="83"/>
      <c r="U925" s="84"/>
      <c r="V925" s="83"/>
      <c r="W925" s="84"/>
      <c r="X925" s="83"/>
      <c r="Y925" s="84"/>
      <c r="Z925" s="85"/>
      <c r="AA925" s="85"/>
      <c r="AB925" s="85"/>
      <c r="AC925" s="8"/>
      <c r="AD925" s="18"/>
      <c r="AE925" s="18"/>
      <c r="AF925" s="18"/>
      <c r="AG925" s="18"/>
      <c r="AH925" s="18"/>
      <c r="AI925" s="18"/>
      <c r="AJ925" s="18"/>
      <c r="AK925" s="18"/>
      <c r="AL925" s="18"/>
      <c r="AM925" s="34"/>
      <c r="AN925" s="34"/>
      <c r="AO925" s="34"/>
      <c r="AP925" s="19"/>
      <c r="AQ925" s="19"/>
      <c r="AR925" s="19"/>
      <c r="AS925" s="48"/>
    </row>
    <row r="926" spans="19:45">
      <c r="S926" s="82"/>
      <c r="T926" s="83"/>
      <c r="U926" s="84"/>
      <c r="V926" s="83"/>
      <c r="W926" s="84"/>
      <c r="X926" s="83"/>
      <c r="Y926" s="84"/>
      <c r="Z926" s="85"/>
      <c r="AA926" s="85"/>
      <c r="AB926" s="85"/>
      <c r="AC926" s="8"/>
      <c r="AD926" s="18"/>
      <c r="AE926" s="18"/>
      <c r="AF926" s="18"/>
      <c r="AG926" s="18"/>
      <c r="AH926" s="18"/>
      <c r="AI926" s="18"/>
      <c r="AJ926" s="18"/>
      <c r="AK926" s="18"/>
      <c r="AL926" s="18"/>
      <c r="AM926" s="34"/>
      <c r="AN926" s="34"/>
      <c r="AO926" s="34"/>
      <c r="AP926" s="19"/>
      <c r="AQ926" s="19"/>
      <c r="AR926" s="19"/>
      <c r="AS926" s="48"/>
    </row>
    <row r="927" spans="19:45">
      <c r="S927" s="82"/>
      <c r="T927" s="83"/>
      <c r="U927" s="84"/>
      <c r="V927" s="83"/>
      <c r="W927" s="84"/>
      <c r="X927" s="83"/>
      <c r="Y927" s="84"/>
      <c r="Z927" s="85"/>
      <c r="AA927" s="85"/>
      <c r="AB927" s="85"/>
      <c r="AC927" s="8"/>
      <c r="AD927" s="18"/>
      <c r="AE927" s="18"/>
      <c r="AF927" s="18"/>
      <c r="AG927" s="18"/>
      <c r="AH927" s="18"/>
      <c r="AI927" s="18"/>
      <c r="AJ927" s="18"/>
      <c r="AK927" s="18"/>
      <c r="AL927" s="18"/>
      <c r="AM927" s="34"/>
      <c r="AN927" s="34"/>
      <c r="AO927" s="34"/>
      <c r="AP927" s="19"/>
      <c r="AQ927" s="19"/>
      <c r="AR927" s="19"/>
      <c r="AS927" s="48"/>
    </row>
    <row r="928" spans="19:45">
      <c r="S928" s="82"/>
      <c r="T928" s="83"/>
      <c r="U928" s="84"/>
      <c r="V928" s="83"/>
      <c r="W928" s="84"/>
      <c r="X928" s="83"/>
      <c r="Y928" s="84"/>
      <c r="Z928" s="85"/>
      <c r="AA928" s="85"/>
      <c r="AB928" s="85"/>
      <c r="AC928" s="8"/>
      <c r="AD928" s="18"/>
      <c r="AE928" s="18"/>
      <c r="AF928" s="18"/>
      <c r="AG928" s="18"/>
      <c r="AH928" s="18"/>
      <c r="AI928" s="18"/>
      <c r="AJ928" s="18"/>
      <c r="AK928" s="18"/>
      <c r="AL928" s="18"/>
      <c r="AM928" s="34"/>
      <c r="AN928" s="34"/>
      <c r="AO928" s="34"/>
      <c r="AP928" s="19"/>
      <c r="AQ928" s="19"/>
      <c r="AR928" s="19"/>
      <c r="AS928" s="48"/>
    </row>
    <row r="929" spans="19:45">
      <c r="S929" s="82"/>
      <c r="T929" s="83"/>
      <c r="U929" s="84"/>
      <c r="V929" s="83"/>
      <c r="W929" s="84"/>
      <c r="X929" s="83"/>
      <c r="Y929" s="84"/>
      <c r="Z929" s="85"/>
      <c r="AA929" s="85"/>
      <c r="AB929" s="85"/>
      <c r="AC929" s="8"/>
      <c r="AD929" s="18"/>
      <c r="AE929" s="18"/>
      <c r="AF929" s="18"/>
      <c r="AG929" s="18"/>
      <c r="AH929" s="18"/>
      <c r="AI929" s="18"/>
      <c r="AJ929" s="18"/>
      <c r="AK929" s="18"/>
      <c r="AL929" s="18"/>
      <c r="AM929" s="34"/>
      <c r="AN929" s="34"/>
      <c r="AO929" s="34"/>
      <c r="AP929" s="19"/>
      <c r="AQ929" s="19"/>
      <c r="AR929" s="19"/>
      <c r="AS929" s="48"/>
    </row>
    <row r="930" spans="19:45">
      <c r="S930" s="82"/>
      <c r="T930" s="83"/>
      <c r="U930" s="84"/>
      <c r="V930" s="83"/>
      <c r="W930" s="84"/>
      <c r="X930" s="83"/>
      <c r="Y930" s="84"/>
      <c r="Z930" s="85"/>
      <c r="AA930" s="85"/>
      <c r="AB930" s="85"/>
      <c r="AC930" s="8"/>
      <c r="AD930" s="18"/>
      <c r="AE930" s="18"/>
      <c r="AF930" s="18"/>
      <c r="AG930" s="18"/>
      <c r="AH930" s="18"/>
      <c r="AI930" s="18"/>
      <c r="AJ930" s="18"/>
      <c r="AK930" s="18"/>
      <c r="AL930" s="18"/>
      <c r="AM930" s="34"/>
      <c r="AN930" s="34"/>
      <c r="AO930" s="34"/>
      <c r="AP930" s="19"/>
      <c r="AQ930" s="19"/>
      <c r="AR930" s="19"/>
      <c r="AS930" s="48"/>
    </row>
    <row r="931" spans="19:45">
      <c r="S931" s="82"/>
      <c r="T931" s="83"/>
      <c r="U931" s="84"/>
      <c r="V931" s="83"/>
      <c r="W931" s="84"/>
      <c r="X931" s="83"/>
      <c r="Y931" s="84"/>
      <c r="Z931" s="85"/>
      <c r="AA931" s="85"/>
      <c r="AB931" s="85"/>
      <c r="AC931" s="8"/>
      <c r="AD931" s="18"/>
      <c r="AE931" s="18"/>
      <c r="AF931" s="18"/>
      <c r="AG931" s="18"/>
      <c r="AH931" s="18"/>
      <c r="AI931" s="18"/>
      <c r="AJ931" s="18"/>
      <c r="AK931" s="18"/>
      <c r="AL931" s="18"/>
      <c r="AM931" s="34"/>
      <c r="AN931" s="34"/>
      <c r="AO931" s="34"/>
      <c r="AP931" s="19"/>
      <c r="AQ931" s="19"/>
      <c r="AR931" s="19"/>
      <c r="AS931" s="48"/>
    </row>
    <row r="932" spans="19:45">
      <c r="S932" s="82"/>
      <c r="T932" s="83"/>
      <c r="U932" s="84"/>
      <c r="V932" s="83"/>
      <c r="W932" s="84"/>
      <c r="X932" s="83"/>
      <c r="Y932" s="84"/>
      <c r="Z932" s="85"/>
      <c r="AA932" s="85"/>
      <c r="AB932" s="85"/>
      <c r="AC932" s="8"/>
      <c r="AD932" s="18"/>
      <c r="AE932" s="18"/>
      <c r="AF932" s="18"/>
      <c r="AG932" s="18"/>
      <c r="AH932" s="18"/>
      <c r="AI932" s="18"/>
      <c r="AJ932" s="18"/>
      <c r="AK932" s="18"/>
      <c r="AL932" s="18"/>
      <c r="AM932" s="34"/>
      <c r="AN932" s="34"/>
      <c r="AO932" s="34"/>
      <c r="AP932" s="19"/>
      <c r="AQ932" s="19"/>
      <c r="AR932" s="19"/>
      <c r="AS932" s="48"/>
    </row>
    <row r="933" spans="19:45">
      <c r="S933" s="82"/>
      <c r="T933" s="83"/>
      <c r="U933" s="84"/>
      <c r="V933" s="83"/>
      <c r="W933" s="84"/>
      <c r="X933" s="83"/>
      <c r="Y933" s="84"/>
      <c r="Z933" s="85"/>
      <c r="AA933" s="85"/>
      <c r="AB933" s="85"/>
      <c r="AC933" s="8"/>
      <c r="AD933" s="18"/>
      <c r="AE933" s="18"/>
      <c r="AF933" s="18"/>
      <c r="AG933" s="18"/>
      <c r="AH933" s="18"/>
      <c r="AI933" s="18"/>
      <c r="AJ933" s="18"/>
      <c r="AK933" s="18"/>
      <c r="AL933" s="18"/>
      <c r="AM933" s="34"/>
      <c r="AN933" s="34"/>
      <c r="AO933" s="34"/>
      <c r="AP933" s="19"/>
      <c r="AQ933" s="19"/>
      <c r="AR933" s="19"/>
      <c r="AS933" s="48"/>
    </row>
    <row r="934" spans="19:45">
      <c r="S934" s="82"/>
      <c r="T934" s="83"/>
      <c r="U934" s="84"/>
      <c r="V934" s="83"/>
      <c r="W934" s="84"/>
      <c r="X934" s="83"/>
      <c r="Y934" s="84"/>
      <c r="Z934" s="85"/>
      <c r="AA934" s="85"/>
      <c r="AB934" s="85"/>
      <c r="AC934" s="8"/>
      <c r="AD934" s="18"/>
      <c r="AE934" s="18"/>
      <c r="AF934" s="18"/>
      <c r="AG934" s="18"/>
      <c r="AH934" s="18"/>
      <c r="AI934" s="18"/>
      <c r="AJ934" s="18"/>
      <c r="AK934" s="18"/>
      <c r="AL934" s="18"/>
      <c r="AM934" s="34"/>
      <c r="AN934" s="34"/>
      <c r="AO934" s="34"/>
      <c r="AP934" s="19"/>
      <c r="AQ934" s="19"/>
      <c r="AR934" s="19"/>
      <c r="AS934" s="48"/>
    </row>
    <row r="935" spans="19:45">
      <c r="S935" s="82"/>
      <c r="T935" s="83"/>
      <c r="U935" s="84"/>
      <c r="V935" s="83"/>
      <c r="W935" s="84"/>
      <c r="X935" s="83"/>
      <c r="Y935" s="84"/>
      <c r="Z935" s="85"/>
      <c r="AA935" s="85"/>
      <c r="AB935" s="85"/>
      <c r="AC935" s="8"/>
      <c r="AD935" s="18"/>
      <c r="AE935" s="18"/>
      <c r="AF935" s="18"/>
      <c r="AG935" s="18"/>
      <c r="AH935" s="18"/>
      <c r="AI935" s="18"/>
      <c r="AJ935" s="18"/>
      <c r="AK935" s="18"/>
      <c r="AL935" s="18"/>
      <c r="AM935" s="34"/>
      <c r="AN935" s="34"/>
      <c r="AO935" s="34"/>
      <c r="AP935" s="19"/>
      <c r="AQ935" s="19"/>
      <c r="AR935" s="19"/>
      <c r="AS935" s="48"/>
    </row>
    <row r="936" spans="19:45">
      <c r="S936" s="82"/>
      <c r="T936" s="83"/>
      <c r="U936" s="84"/>
      <c r="V936" s="83"/>
      <c r="W936" s="84"/>
      <c r="X936" s="83"/>
      <c r="Y936" s="84"/>
      <c r="Z936" s="85"/>
      <c r="AA936" s="85"/>
      <c r="AB936" s="85"/>
      <c r="AC936" s="8"/>
      <c r="AD936" s="18"/>
      <c r="AE936" s="18"/>
      <c r="AF936" s="18"/>
      <c r="AG936" s="18"/>
      <c r="AH936" s="18"/>
      <c r="AI936" s="18"/>
      <c r="AJ936" s="18"/>
      <c r="AK936" s="18"/>
      <c r="AL936" s="18"/>
      <c r="AM936" s="34"/>
      <c r="AN936" s="34"/>
      <c r="AO936" s="34"/>
      <c r="AP936" s="19"/>
      <c r="AQ936" s="19"/>
      <c r="AR936" s="19"/>
      <c r="AS936" s="48"/>
    </row>
    <row r="937" spans="19:45">
      <c r="S937" s="82"/>
      <c r="T937" s="83"/>
      <c r="U937" s="84"/>
      <c r="V937" s="83"/>
      <c r="W937" s="84"/>
      <c r="X937" s="83"/>
      <c r="Y937" s="84"/>
      <c r="Z937" s="85"/>
      <c r="AA937" s="85"/>
      <c r="AB937" s="85"/>
      <c r="AC937" s="8"/>
      <c r="AD937" s="18"/>
      <c r="AE937" s="18"/>
      <c r="AF937" s="18"/>
      <c r="AG937" s="18"/>
      <c r="AH937" s="18"/>
      <c r="AI937" s="18"/>
      <c r="AJ937" s="18"/>
      <c r="AK937" s="18"/>
      <c r="AL937" s="18"/>
      <c r="AM937" s="34"/>
      <c r="AN937" s="34"/>
      <c r="AO937" s="34"/>
      <c r="AP937" s="19"/>
      <c r="AQ937" s="19"/>
      <c r="AR937" s="19"/>
      <c r="AS937" s="48"/>
    </row>
    <row r="938" spans="19:45">
      <c r="S938" s="82"/>
      <c r="T938" s="83"/>
      <c r="U938" s="84"/>
      <c r="V938" s="83"/>
      <c r="W938" s="84"/>
      <c r="X938" s="83"/>
      <c r="Y938" s="84"/>
      <c r="Z938" s="85"/>
      <c r="AA938" s="85"/>
      <c r="AB938" s="85"/>
      <c r="AC938" s="8"/>
      <c r="AD938" s="18"/>
      <c r="AE938" s="18"/>
      <c r="AF938" s="18"/>
      <c r="AG938" s="18"/>
      <c r="AH938" s="18"/>
      <c r="AI938" s="18"/>
      <c r="AJ938" s="18"/>
      <c r="AK938" s="18"/>
      <c r="AL938" s="18"/>
      <c r="AM938" s="34"/>
      <c r="AN938" s="34"/>
      <c r="AO938" s="34"/>
      <c r="AP938" s="19"/>
      <c r="AQ938" s="19"/>
      <c r="AR938" s="19"/>
      <c r="AS938" s="48"/>
    </row>
    <row r="939" spans="19:45">
      <c r="S939" s="82"/>
      <c r="T939" s="83"/>
      <c r="U939" s="84"/>
      <c r="V939" s="83"/>
      <c r="W939" s="84"/>
      <c r="X939" s="83"/>
      <c r="Y939" s="84"/>
      <c r="Z939" s="85"/>
      <c r="AA939" s="85"/>
      <c r="AB939" s="85"/>
      <c r="AC939" s="8"/>
      <c r="AD939" s="18"/>
      <c r="AE939" s="18"/>
      <c r="AF939" s="18"/>
      <c r="AG939" s="18"/>
      <c r="AH939" s="18"/>
      <c r="AI939" s="18"/>
      <c r="AJ939" s="18"/>
      <c r="AK939" s="18"/>
      <c r="AL939" s="18"/>
      <c r="AM939" s="34"/>
      <c r="AN939" s="34"/>
      <c r="AO939" s="34"/>
      <c r="AP939" s="19"/>
      <c r="AQ939" s="19"/>
      <c r="AR939" s="19"/>
      <c r="AS939" s="48"/>
    </row>
    <row r="940" spans="19:45">
      <c r="S940" s="82"/>
      <c r="T940" s="83"/>
      <c r="U940" s="84"/>
      <c r="V940" s="83"/>
      <c r="W940" s="84"/>
      <c r="X940" s="83"/>
      <c r="Y940" s="84"/>
      <c r="Z940" s="85"/>
      <c r="AA940" s="85"/>
      <c r="AB940" s="85"/>
      <c r="AC940" s="8"/>
      <c r="AD940" s="18"/>
      <c r="AE940" s="18"/>
      <c r="AF940" s="18"/>
      <c r="AG940" s="18"/>
      <c r="AH940" s="18"/>
      <c r="AI940" s="18"/>
      <c r="AJ940" s="18"/>
      <c r="AK940" s="18"/>
      <c r="AL940" s="18"/>
      <c r="AM940" s="34"/>
      <c r="AN940" s="34"/>
      <c r="AO940" s="34"/>
      <c r="AP940" s="19"/>
      <c r="AQ940" s="19"/>
      <c r="AR940" s="19"/>
      <c r="AS940" s="48"/>
    </row>
    <row r="941" spans="19:45">
      <c r="S941" s="82"/>
      <c r="T941" s="83"/>
      <c r="U941" s="84"/>
      <c r="V941" s="83"/>
      <c r="W941" s="84"/>
      <c r="X941" s="83"/>
      <c r="Y941" s="84"/>
      <c r="Z941" s="85"/>
      <c r="AA941" s="85"/>
      <c r="AB941" s="85"/>
      <c r="AC941" s="8"/>
      <c r="AD941" s="18"/>
      <c r="AE941" s="18"/>
      <c r="AF941" s="18"/>
      <c r="AG941" s="18"/>
      <c r="AH941" s="18"/>
      <c r="AI941" s="18"/>
      <c r="AJ941" s="18"/>
      <c r="AK941" s="18"/>
      <c r="AL941" s="18"/>
      <c r="AM941" s="34"/>
      <c r="AN941" s="34"/>
      <c r="AO941" s="34"/>
      <c r="AP941" s="19"/>
      <c r="AQ941" s="19"/>
      <c r="AR941" s="19"/>
      <c r="AS941" s="48"/>
    </row>
    <row r="942" spans="19:45">
      <c r="S942" s="82"/>
      <c r="T942" s="83"/>
      <c r="U942" s="84"/>
      <c r="V942" s="83"/>
      <c r="W942" s="84"/>
      <c r="X942" s="83"/>
      <c r="Y942" s="84"/>
      <c r="Z942" s="85"/>
      <c r="AA942" s="85"/>
      <c r="AB942" s="85"/>
      <c r="AC942" s="8"/>
      <c r="AD942" s="18"/>
      <c r="AE942" s="18"/>
      <c r="AF942" s="18"/>
      <c r="AG942" s="18"/>
      <c r="AH942" s="18"/>
      <c r="AI942" s="18"/>
      <c r="AJ942" s="18"/>
      <c r="AK942" s="18"/>
      <c r="AL942" s="18"/>
      <c r="AM942" s="34"/>
      <c r="AN942" s="34"/>
      <c r="AO942" s="34"/>
      <c r="AP942" s="19"/>
      <c r="AQ942" s="19"/>
      <c r="AR942" s="19"/>
      <c r="AS942" s="48"/>
    </row>
    <row r="943" spans="19:45">
      <c r="S943" s="82"/>
      <c r="T943" s="83"/>
      <c r="U943" s="84"/>
      <c r="V943" s="83"/>
      <c r="W943" s="84"/>
      <c r="X943" s="83"/>
      <c r="Y943" s="84"/>
      <c r="Z943" s="85"/>
      <c r="AA943" s="85"/>
      <c r="AB943" s="85"/>
      <c r="AC943" s="8"/>
      <c r="AD943" s="18"/>
      <c r="AE943" s="18"/>
      <c r="AF943" s="18"/>
      <c r="AG943" s="18"/>
      <c r="AH943" s="18"/>
      <c r="AI943" s="18"/>
      <c r="AJ943" s="18"/>
      <c r="AK943" s="18"/>
      <c r="AL943" s="18"/>
      <c r="AM943" s="34"/>
      <c r="AN943" s="34"/>
      <c r="AO943" s="34"/>
      <c r="AP943" s="19"/>
      <c r="AQ943" s="19"/>
      <c r="AR943" s="19"/>
      <c r="AS943" s="48"/>
    </row>
    <row r="944" spans="19:45">
      <c r="S944" s="82"/>
      <c r="T944" s="83"/>
      <c r="U944" s="84"/>
      <c r="V944" s="83"/>
      <c r="W944" s="84"/>
      <c r="X944" s="83"/>
      <c r="Y944" s="84"/>
      <c r="Z944" s="85"/>
      <c r="AA944" s="85"/>
      <c r="AB944" s="85"/>
      <c r="AC944" s="8"/>
      <c r="AD944" s="18"/>
      <c r="AE944" s="18"/>
      <c r="AF944" s="18"/>
      <c r="AG944" s="18"/>
      <c r="AH944" s="18"/>
      <c r="AI944" s="18"/>
      <c r="AJ944" s="18"/>
      <c r="AK944" s="18"/>
      <c r="AL944" s="18"/>
      <c r="AM944" s="34"/>
      <c r="AN944" s="34"/>
      <c r="AO944" s="34"/>
      <c r="AP944" s="19"/>
      <c r="AQ944" s="19"/>
      <c r="AR944" s="19"/>
      <c r="AS944" s="48"/>
    </row>
    <row r="945" spans="19:45">
      <c r="S945" s="82"/>
      <c r="T945" s="83"/>
      <c r="U945" s="84"/>
      <c r="V945" s="83"/>
      <c r="W945" s="84"/>
      <c r="X945" s="83"/>
      <c r="Y945" s="84"/>
      <c r="Z945" s="85"/>
      <c r="AA945" s="85"/>
      <c r="AB945" s="85"/>
      <c r="AC945" s="8"/>
      <c r="AD945" s="18"/>
      <c r="AE945" s="18"/>
      <c r="AF945" s="18"/>
      <c r="AG945" s="18"/>
      <c r="AH945" s="18"/>
      <c r="AI945" s="18"/>
      <c r="AJ945" s="18"/>
      <c r="AK945" s="18"/>
      <c r="AL945" s="18"/>
      <c r="AM945" s="34"/>
      <c r="AN945" s="34"/>
      <c r="AO945" s="34"/>
      <c r="AP945" s="19"/>
      <c r="AQ945" s="19"/>
      <c r="AR945" s="19"/>
      <c r="AS945" s="48"/>
    </row>
    <row r="946" spans="19:45">
      <c r="S946" s="82"/>
      <c r="T946" s="83"/>
      <c r="U946" s="84"/>
      <c r="V946" s="83"/>
      <c r="W946" s="84"/>
      <c r="X946" s="83"/>
      <c r="Y946" s="84"/>
      <c r="Z946" s="85"/>
      <c r="AA946" s="85"/>
      <c r="AB946" s="85"/>
      <c r="AC946" s="8"/>
      <c r="AD946" s="18"/>
      <c r="AE946" s="18"/>
      <c r="AF946" s="18"/>
      <c r="AG946" s="18"/>
      <c r="AH946" s="18"/>
      <c r="AI946" s="18"/>
      <c r="AJ946" s="18"/>
      <c r="AK946" s="18"/>
      <c r="AL946" s="18"/>
      <c r="AM946" s="34"/>
      <c r="AN946" s="34"/>
      <c r="AO946" s="34"/>
      <c r="AP946" s="19"/>
      <c r="AQ946" s="19"/>
      <c r="AR946" s="19"/>
      <c r="AS946" s="48"/>
    </row>
    <row r="947" spans="19:45">
      <c r="S947" s="82"/>
      <c r="T947" s="83"/>
      <c r="U947" s="84"/>
      <c r="V947" s="83"/>
      <c r="W947" s="84"/>
      <c r="X947" s="83"/>
      <c r="Y947" s="84"/>
      <c r="Z947" s="85"/>
      <c r="AA947" s="85"/>
      <c r="AB947" s="85"/>
      <c r="AC947" s="8"/>
      <c r="AD947" s="18"/>
      <c r="AE947" s="18"/>
      <c r="AF947" s="18"/>
      <c r="AG947" s="18"/>
      <c r="AH947" s="18"/>
      <c r="AI947" s="18"/>
      <c r="AJ947" s="18"/>
      <c r="AK947" s="18"/>
      <c r="AL947" s="18"/>
      <c r="AM947" s="34"/>
      <c r="AN947" s="34"/>
      <c r="AO947" s="34"/>
      <c r="AP947" s="19"/>
      <c r="AQ947" s="19"/>
      <c r="AR947" s="19"/>
      <c r="AS947" s="48"/>
    </row>
    <row r="948" spans="19:45">
      <c r="S948" s="82"/>
      <c r="T948" s="83"/>
      <c r="U948" s="84"/>
      <c r="V948" s="83"/>
      <c r="W948" s="84"/>
      <c r="X948" s="83"/>
      <c r="Y948" s="84"/>
      <c r="Z948" s="85"/>
      <c r="AA948" s="85"/>
      <c r="AB948" s="85"/>
      <c r="AC948" s="8"/>
      <c r="AD948" s="18"/>
      <c r="AE948" s="18"/>
      <c r="AF948" s="18"/>
      <c r="AG948" s="18"/>
      <c r="AH948" s="18"/>
      <c r="AI948" s="18"/>
      <c r="AJ948" s="18"/>
      <c r="AK948" s="18"/>
      <c r="AL948" s="18"/>
      <c r="AM948" s="34"/>
      <c r="AN948" s="34"/>
      <c r="AO948" s="34"/>
      <c r="AP948" s="19"/>
      <c r="AQ948" s="19"/>
      <c r="AR948" s="19"/>
      <c r="AS948" s="48"/>
    </row>
    <row r="949" spans="19:45">
      <c r="S949" s="82"/>
      <c r="T949" s="83"/>
      <c r="U949" s="84"/>
      <c r="V949" s="83"/>
      <c r="W949" s="84"/>
      <c r="X949" s="83"/>
      <c r="Y949" s="84"/>
      <c r="Z949" s="85"/>
      <c r="AA949" s="85"/>
      <c r="AB949" s="85"/>
      <c r="AC949" s="8"/>
      <c r="AD949" s="18"/>
      <c r="AE949" s="18"/>
      <c r="AF949" s="18"/>
      <c r="AG949" s="18"/>
      <c r="AH949" s="18"/>
      <c r="AI949" s="18"/>
      <c r="AJ949" s="18"/>
      <c r="AK949" s="18"/>
      <c r="AL949" s="18"/>
      <c r="AM949" s="34"/>
      <c r="AN949" s="34"/>
      <c r="AO949" s="34"/>
      <c r="AP949" s="19"/>
      <c r="AQ949" s="19"/>
      <c r="AR949" s="19"/>
      <c r="AS949" s="48"/>
    </row>
    <row r="950" spans="19:45">
      <c r="S950" s="82"/>
      <c r="T950" s="83"/>
      <c r="U950" s="84"/>
      <c r="V950" s="83"/>
      <c r="W950" s="84"/>
      <c r="X950" s="83"/>
      <c r="Y950" s="84"/>
      <c r="Z950" s="85"/>
      <c r="AA950" s="85"/>
      <c r="AB950" s="85"/>
      <c r="AC950" s="8"/>
      <c r="AD950" s="18"/>
      <c r="AE950" s="18"/>
      <c r="AF950" s="18"/>
      <c r="AG950" s="18"/>
      <c r="AH950" s="18"/>
      <c r="AI950" s="18"/>
      <c r="AJ950" s="18"/>
      <c r="AK950" s="18"/>
      <c r="AL950" s="18"/>
      <c r="AM950" s="34"/>
      <c r="AN950" s="34"/>
      <c r="AO950" s="34"/>
      <c r="AP950" s="19"/>
      <c r="AQ950" s="19"/>
      <c r="AR950" s="19"/>
      <c r="AS950" s="48"/>
    </row>
    <row r="951" spans="19:45">
      <c r="S951" s="82"/>
      <c r="T951" s="83"/>
      <c r="U951" s="84"/>
      <c r="V951" s="83"/>
      <c r="W951" s="84"/>
      <c r="X951" s="83"/>
      <c r="Y951" s="84"/>
      <c r="Z951" s="85"/>
      <c r="AA951" s="85"/>
      <c r="AB951" s="85"/>
      <c r="AC951" s="8"/>
      <c r="AD951" s="18"/>
      <c r="AE951" s="18"/>
      <c r="AF951" s="18"/>
      <c r="AG951" s="18"/>
      <c r="AH951" s="18"/>
      <c r="AI951" s="18"/>
      <c r="AJ951" s="18"/>
      <c r="AK951" s="18"/>
      <c r="AL951" s="18"/>
      <c r="AM951" s="34"/>
      <c r="AN951" s="34"/>
      <c r="AO951" s="34"/>
      <c r="AP951" s="19"/>
      <c r="AQ951" s="19"/>
      <c r="AR951" s="19"/>
      <c r="AS951" s="48"/>
    </row>
    <row r="952" spans="19:45">
      <c r="S952" s="82"/>
      <c r="T952" s="83"/>
      <c r="U952" s="84"/>
      <c r="V952" s="83"/>
      <c r="W952" s="84"/>
      <c r="X952" s="83"/>
      <c r="Y952" s="84"/>
      <c r="Z952" s="85"/>
      <c r="AA952" s="85"/>
      <c r="AB952" s="85"/>
      <c r="AC952" s="8"/>
      <c r="AD952" s="18"/>
      <c r="AE952" s="18"/>
      <c r="AF952" s="18"/>
      <c r="AG952" s="18"/>
      <c r="AH952" s="18"/>
      <c r="AI952" s="18"/>
      <c r="AJ952" s="18"/>
      <c r="AK952" s="18"/>
      <c r="AL952" s="18"/>
      <c r="AM952" s="34"/>
      <c r="AN952" s="34"/>
      <c r="AO952" s="34"/>
      <c r="AP952" s="19"/>
      <c r="AQ952" s="19"/>
      <c r="AR952" s="19"/>
      <c r="AS952" s="48"/>
    </row>
    <row r="953" spans="19:45">
      <c r="S953" s="82"/>
      <c r="T953" s="83"/>
      <c r="U953" s="84"/>
      <c r="V953" s="83"/>
      <c r="W953" s="84"/>
      <c r="X953" s="83"/>
      <c r="Y953" s="84"/>
      <c r="Z953" s="85"/>
      <c r="AA953" s="85"/>
      <c r="AB953" s="85"/>
      <c r="AC953" s="8"/>
      <c r="AD953" s="18"/>
      <c r="AE953" s="18"/>
      <c r="AF953" s="18"/>
      <c r="AG953" s="18"/>
      <c r="AH953" s="18"/>
      <c r="AI953" s="18"/>
      <c r="AJ953" s="18"/>
      <c r="AK953" s="18"/>
      <c r="AL953" s="18"/>
      <c r="AM953" s="34"/>
      <c r="AN953" s="34"/>
      <c r="AO953" s="34"/>
      <c r="AP953" s="19"/>
      <c r="AQ953" s="19"/>
      <c r="AR953" s="19"/>
      <c r="AS953" s="48"/>
    </row>
    <row r="954" spans="19:45">
      <c r="S954" s="82"/>
      <c r="T954" s="83"/>
      <c r="U954" s="84"/>
      <c r="V954" s="83"/>
      <c r="W954" s="84"/>
      <c r="X954" s="83"/>
      <c r="Y954" s="84"/>
      <c r="Z954" s="85"/>
      <c r="AA954" s="85"/>
      <c r="AB954" s="85"/>
      <c r="AC954" s="8"/>
      <c r="AD954" s="18"/>
      <c r="AE954" s="18"/>
      <c r="AF954" s="18"/>
      <c r="AG954" s="18"/>
      <c r="AH954" s="18"/>
      <c r="AI954" s="18"/>
      <c r="AJ954" s="18"/>
      <c r="AK954" s="18"/>
      <c r="AL954" s="18"/>
      <c r="AM954" s="34"/>
      <c r="AN954" s="34"/>
      <c r="AO954" s="34"/>
      <c r="AP954" s="19"/>
      <c r="AQ954" s="19"/>
      <c r="AR954" s="19"/>
      <c r="AS954" s="48"/>
    </row>
    <row r="955" spans="19:45">
      <c r="S955" s="82"/>
      <c r="T955" s="83"/>
      <c r="U955" s="84"/>
      <c r="V955" s="83"/>
      <c r="W955" s="84"/>
      <c r="X955" s="83"/>
      <c r="Y955" s="84"/>
      <c r="Z955" s="85"/>
      <c r="AA955" s="85"/>
      <c r="AB955" s="85"/>
      <c r="AC955" s="8"/>
      <c r="AD955" s="18"/>
      <c r="AE955" s="18"/>
      <c r="AF955" s="18"/>
      <c r="AG955" s="18"/>
      <c r="AH955" s="18"/>
      <c r="AI955" s="18"/>
      <c r="AJ955" s="18"/>
      <c r="AK955" s="18"/>
      <c r="AL955" s="18"/>
      <c r="AM955" s="34"/>
      <c r="AN955" s="34"/>
      <c r="AO955" s="34"/>
      <c r="AP955" s="19"/>
      <c r="AQ955" s="19"/>
      <c r="AR955" s="19"/>
      <c r="AS955" s="48"/>
    </row>
    <row r="956" spans="19:45">
      <c r="S956" s="82"/>
      <c r="T956" s="83"/>
      <c r="U956" s="84"/>
      <c r="V956" s="83"/>
      <c r="W956" s="84"/>
      <c r="X956" s="83"/>
      <c r="Y956" s="84"/>
      <c r="Z956" s="85"/>
      <c r="AA956" s="85"/>
      <c r="AB956" s="85"/>
      <c r="AC956" s="8"/>
      <c r="AD956" s="18"/>
      <c r="AE956" s="18"/>
      <c r="AF956" s="18"/>
      <c r="AG956" s="18"/>
      <c r="AH956" s="18"/>
      <c r="AI956" s="18"/>
      <c r="AJ956" s="18"/>
      <c r="AK956" s="18"/>
      <c r="AL956" s="18"/>
      <c r="AM956" s="34"/>
      <c r="AN956" s="34"/>
      <c r="AO956" s="34"/>
      <c r="AP956" s="19"/>
      <c r="AQ956" s="19"/>
      <c r="AR956" s="19"/>
      <c r="AS956" s="48"/>
    </row>
    <row r="957" spans="19:45">
      <c r="S957" s="82"/>
      <c r="T957" s="83"/>
      <c r="U957" s="84"/>
      <c r="V957" s="83"/>
      <c r="W957" s="84"/>
      <c r="X957" s="83"/>
      <c r="Y957" s="84"/>
      <c r="Z957" s="85"/>
      <c r="AA957" s="85"/>
      <c r="AB957" s="85"/>
      <c r="AC957" s="8"/>
      <c r="AD957" s="18"/>
      <c r="AE957" s="18"/>
      <c r="AF957" s="18"/>
      <c r="AG957" s="18"/>
      <c r="AH957" s="18"/>
      <c r="AI957" s="18"/>
      <c r="AJ957" s="18"/>
      <c r="AK957" s="18"/>
      <c r="AL957" s="18"/>
      <c r="AM957" s="34"/>
      <c r="AN957" s="34"/>
      <c r="AO957" s="34"/>
      <c r="AP957" s="19"/>
      <c r="AQ957" s="19"/>
      <c r="AR957" s="19"/>
      <c r="AS957" s="48"/>
    </row>
    <row r="958" spans="19:45">
      <c r="S958" s="82"/>
      <c r="T958" s="83"/>
      <c r="U958" s="84"/>
      <c r="V958" s="83"/>
      <c r="W958" s="84"/>
      <c r="X958" s="83"/>
      <c r="Y958" s="84"/>
      <c r="Z958" s="85"/>
      <c r="AA958" s="85"/>
      <c r="AB958" s="85"/>
      <c r="AC958" s="8"/>
      <c r="AD958" s="18"/>
      <c r="AE958" s="18"/>
      <c r="AF958" s="18"/>
      <c r="AG958" s="18"/>
      <c r="AH958" s="18"/>
      <c r="AI958" s="18"/>
      <c r="AJ958" s="18"/>
      <c r="AK958" s="18"/>
      <c r="AL958" s="18"/>
      <c r="AM958" s="34"/>
      <c r="AN958" s="34"/>
      <c r="AO958" s="34"/>
      <c r="AP958" s="19"/>
      <c r="AQ958" s="19"/>
      <c r="AR958" s="19"/>
      <c r="AS958" s="48"/>
    </row>
    <row r="959" spans="19:45">
      <c r="S959" s="82"/>
      <c r="T959" s="83"/>
      <c r="U959" s="84"/>
      <c r="V959" s="83"/>
      <c r="W959" s="84"/>
      <c r="X959" s="83"/>
      <c r="Y959" s="84"/>
      <c r="Z959" s="85"/>
      <c r="AA959" s="85"/>
      <c r="AB959" s="85"/>
      <c r="AC959" s="8"/>
      <c r="AD959" s="18"/>
      <c r="AE959" s="18"/>
      <c r="AF959" s="18"/>
      <c r="AG959" s="18"/>
      <c r="AH959" s="18"/>
      <c r="AI959" s="18"/>
      <c r="AJ959" s="18"/>
      <c r="AK959" s="18"/>
      <c r="AL959" s="18"/>
      <c r="AM959" s="34"/>
      <c r="AN959" s="34"/>
      <c r="AO959" s="34"/>
      <c r="AP959" s="19"/>
      <c r="AQ959" s="19"/>
      <c r="AR959" s="19"/>
      <c r="AS959" s="48"/>
    </row>
    <row r="960" spans="19:45">
      <c r="S960" s="82"/>
      <c r="T960" s="83"/>
      <c r="U960" s="84"/>
      <c r="V960" s="83"/>
      <c r="W960" s="84"/>
      <c r="X960" s="83"/>
      <c r="Y960" s="84"/>
      <c r="Z960" s="85"/>
      <c r="AA960" s="85"/>
      <c r="AB960" s="85"/>
      <c r="AC960" s="8"/>
      <c r="AD960" s="18"/>
      <c r="AE960" s="18"/>
      <c r="AF960" s="18"/>
      <c r="AG960" s="18"/>
      <c r="AH960" s="18"/>
      <c r="AI960" s="18"/>
      <c r="AJ960" s="18"/>
      <c r="AK960" s="18"/>
      <c r="AL960" s="18"/>
      <c r="AM960" s="34"/>
      <c r="AN960" s="34"/>
      <c r="AO960" s="34"/>
      <c r="AP960" s="19"/>
      <c r="AQ960" s="19"/>
      <c r="AR960" s="19"/>
      <c r="AS960" s="48"/>
    </row>
    <row r="961" spans="19:45">
      <c r="S961" s="82"/>
      <c r="T961" s="83"/>
      <c r="U961" s="84"/>
      <c r="V961" s="83"/>
      <c r="W961" s="84"/>
      <c r="X961" s="83"/>
      <c r="Y961" s="84"/>
      <c r="Z961" s="85"/>
      <c r="AA961" s="85"/>
      <c r="AB961" s="85"/>
      <c r="AC961" s="8"/>
      <c r="AD961" s="18"/>
      <c r="AE961" s="18"/>
      <c r="AF961" s="18"/>
      <c r="AG961" s="18"/>
      <c r="AH961" s="18"/>
      <c r="AI961" s="18"/>
      <c r="AJ961" s="18"/>
      <c r="AK961" s="18"/>
      <c r="AL961" s="18"/>
      <c r="AM961" s="34"/>
      <c r="AN961" s="34"/>
      <c r="AO961" s="34"/>
      <c r="AP961" s="19"/>
      <c r="AQ961" s="19"/>
      <c r="AR961" s="19"/>
      <c r="AS961" s="48"/>
    </row>
    <row r="962" spans="19:45">
      <c r="S962" s="82"/>
      <c r="T962" s="83"/>
      <c r="U962" s="84"/>
      <c r="V962" s="83"/>
      <c r="W962" s="84"/>
      <c r="X962" s="83"/>
      <c r="Y962" s="84"/>
      <c r="Z962" s="85"/>
      <c r="AA962" s="85"/>
      <c r="AB962" s="85"/>
      <c r="AC962" s="8"/>
      <c r="AD962" s="18"/>
      <c r="AE962" s="18"/>
      <c r="AF962" s="18"/>
      <c r="AG962" s="18"/>
      <c r="AH962" s="18"/>
      <c r="AI962" s="18"/>
      <c r="AJ962" s="18"/>
      <c r="AK962" s="18"/>
      <c r="AL962" s="18"/>
      <c r="AM962" s="34"/>
      <c r="AN962" s="34"/>
      <c r="AO962" s="34"/>
      <c r="AP962" s="19"/>
      <c r="AQ962" s="19"/>
      <c r="AR962" s="19"/>
      <c r="AS962" s="48"/>
    </row>
    <row r="963" spans="19:45">
      <c r="S963" s="82"/>
      <c r="T963" s="83"/>
      <c r="U963" s="84"/>
      <c r="V963" s="83"/>
      <c r="W963" s="84"/>
      <c r="X963" s="83"/>
      <c r="Y963" s="84"/>
      <c r="Z963" s="85"/>
      <c r="AA963" s="85"/>
      <c r="AB963" s="85"/>
      <c r="AC963" s="8"/>
      <c r="AD963" s="18"/>
      <c r="AE963" s="18"/>
      <c r="AF963" s="18"/>
      <c r="AG963" s="18"/>
      <c r="AH963" s="18"/>
      <c r="AI963" s="18"/>
      <c r="AJ963" s="18"/>
      <c r="AK963" s="18"/>
      <c r="AL963" s="18"/>
      <c r="AM963" s="34"/>
      <c r="AN963" s="34"/>
      <c r="AO963" s="34"/>
      <c r="AP963" s="19"/>
      <c r="AQ963" s="19"/>
      <c r="AR963" s="19"/>
      <c r="AS963" s="48"/>
    </row>
    <row r="964" spans="19:45">
      <c r="S964" s="82"/>
      <c r="T964" s="83"/>
      <c r="U964" s="84"/>
      <c r="V964" s="83"/>
      <c r="W964" s="84"/>
      <c r="X964" s="83"/>
      <c r="Y964" s="84"/>
      <c r="Z964" s="85"/>
      <c r="AA964" s="85"/>
      <c r="AB964" s="85"/>
      <c r="AC964" s="8"/>
      <c r="AD964" s="18"/>
      <c r="AE964" s="18"/>
      <c r="AF964" s="18"/>
      <c r="AG964" s="18"/>
      <c r="AH964" s="18"/>
      <c r="AI964" s="18"/>
      <c r="AJ964" s="18"/>
      <c r="AK964" s="18"/>
      <c r="AL964" s="18"/>
      <c r="AM964" s="34"/>
      <c r="AN964" s="34"/>
      <c r="AO964" s="34"/>
      <c r="AP964" s="19"/>
      <c r="AQ964" s="19"/>
      <c r="AR964" s="19"/>
      <c r="AS964" s="48"/>
    </row>
    <row r="965" spans="19:45">
      <c r="S965" s="82"/>
      <c r="T965" s="83"/>
      <c r="U965" s="84"/>
      <c r="V965" s="83"/>
      <c r="W965" s="84"/>
      <c r="X965" s="83"/>
      <c r="Y965" s="84"/>
      <c r="Z965" s="85"/>
      <c r="AA965" s="85"/>
      <c r="AB965" s="85"/>
      <c r="AC965" s="8"/>
      <c r="AD965" s="18"/>
      <c r="AE965" s="18"/>
      <c r="AF965" s="18"/>
      <c r="AG965" s="18"/>
      <c r="AH965" s="18"/>
      <c r="AI965" s="18"/>
      <c r="AJ965" s="18"/>
      <c r="AK965" s="18"/>
      <c r="AL965" s="18"/>
      <c r="AM965" s="34"/>
      <c r="AN965" s="34"/>
      <c r="AO965" s="34"/>
      <c r="AP965" s="19"/>
      <c r="AQ965" s="19"/>
      <c r="AR965" s="19"/>
      <c r="AS965" s="48"/>
    </row>
    <row r="966" spans="19:45">
      <c r="S966" s="82"/>
      <c r="T966" s="83"/>
      <c r="U966" s="84"/>
      <c r="V966" s="83"/>
      <c r="W966" s="84"/>
      <c r="X966" s="83"/>
      <c r="Y966" s="84"/>
      <c r="Z966" s="85"/>
      <c r="AA966" s="85"/>
      <c r="AB966" s="85"/>
      <c r="AC966" s="8"/>
      <c r="AD966" s="18"/>
      <c r="AE966" s="18"/>
      <c r="AF966" s="18"/>
      <c r="AG966" s="18"/>
      <c r="AH966" s="18"/>
      <c r="AI966" s="18"/>
      <c r="AJ966" s="18"/>
      <c r="AK966" s="18"/>
      <c r="AL966" s="18"/>
      <c r="AM966" s="34"/>
      <c r="AN966" s="34"/>
      <c r="AO966" s="34"/>
      <c r="AP966" s="19"/>
      <c r="AQ966" s="19"/>
      <c r="AR966" s="19"/>
      <c r="AS966" s="48"/>
    </row>
    <row r="967" spans="19:45">
      <c r="S967" s="82"/>
      <c r="T967" s="83"/>
      <c r="U967" s="84"/>
      <c r="V967" s="83"/>
      <c r="W967" s="84"/>
      <c r="X967" s="83"/>
      <c r="Y967" s="84"/>
      <c r="Z967" s="85"/>
      <c r="AA967" s="85"/>
      <c r="AB967" s="85"/>
      <c r="AC967" s="8"/>
      <c r="AD967" s="18"/>
      <c r="AE967" s="18"/>
      <c r="AF967" s="18"/>
      <c r="AG967" s="18"/>
      <c r="AH967" s="18"/>
      <c r="AI967" s="18"/>
      <c r="AJ967" s="18"/>
      <c r="AK967" s="18"/>
      <c r="AL967" s="18"/>
      <c r="AM967" s="34"/>
      <c r="AN967" s="34"/>
      <c r="AO967" s="34"/>
      <c r="AP967" s="19"/>
      <c r="AQ967" s="19"/>
      <c r="AR967" s="19"/>
      <c r="AS967" s="48"/>
    </row>
    <row r="968" spans="19:45">
      <c r="S968" s="82"/>
      <c r="T968" s="83"/>
      <c r="U968" s="84"/>
      <c r="V968" s="83"/>
      <c r="W968" s="84"/>
      <c r="X968" s="83"/>
      <c r="Y968" s="84"/>
      <c r="Z968" s="85"/>
      <c r="AA968" s="85"/>
      <c r="AB968" s="85"/>
      <c r="AC968" s="8"/>
      <c r="AD968" s="18"/>
      <c r="AE968" s="18"/>
      <c r="AF968" s="18"/>
      <c r="AG968" s="18"/>
      <c r="AH968" s="18"/>
      <c r="AI968" s="18"/>
      <c r="AJ968" s="18"/>
      <c r="AK968" s="18"/>
      <c r="AL968" s="18"/>
      <c r="AM968" s="34"/>
      <c r="AN968" s="34"/>
      <c r="AO968" s="34"/>
      <c r="AP968" s="19"/>
      <c r="AQ968" s="19"/>
      <c r="AR968" s="19"/>
      <c r="AS968" s="48"/>
    </row>
    <row r="969" spans="19:45">
      <c r="S969" s="82"/>
      <c r="T969" s="83"/>
      <c r="U969" s="84"/>
      <c r="V969" s="83"/>
      <c r="W969" s="84"/>
      <c r="X969" s="83"/>
      <c r="Y969" s="84"/>
      <c r="Z969" s="85"/>
      <c r="AA969" s="85"/>
      <c r="AB969" s="85"/>
      <c r="AC969" s="8"/>
      <c r="AD969" s="18"/>
      <c r="AE969" s="18"/>
      <c r="AF969" s="18"/>
      <c r="AG969" s="18"/>
      <c r="AH969" s="18"/>
      <c r="AI969" s="18"/>
      <c r="AJ969" s="18"/>
      <c r="AK969" s="18"/>
      <c r="AL969" s="18"/>
      <c r="AM969" s="34"/>
      <c r="AN969" s="34"/>
      <c r="AO969" s="34"/>
      <c r="AP969" s="19"/>
      <c r="AQ969" s="19"/>
      <c r="AR969" s="19"/>
      <c r="AS969" s="48"/>
    </row>
    <row r="970" spans="19:45">
      <c r="S970" s="82"/>
      <c r="T970" s="83"/>
      <c r="U970" s="84"/>
      <c r="V970" s="83"/>
      <c r="W970" s="84"/>
      <c r="X970" s="83"/>
      <c r="Y970" s="84"/>
      <c r="Z970" s="85"/>
      <c r="AA970" s="85"/>
      <c r="AB970" s="85"/>
      <c r="AC970" s="8"/>
      <c r="AD970" s="18"/>
      <c r="AE970" s="18"/>
      <c r="AF970" s="18"/>
      <c r="AG970" s="18"/>
      <c r="AH970" s="18"/>
      <c r="AI970" s="18"/>
      <c r="AJ970" s="18"/>
      <c r="AK970" s="18"/>
      <c r="AL970" s="18"/>
      <c r="AM970" s="34"/>
      <c r="AN970" s="34"/>
      <c r="AO970" s="34"/>
      <c r="AP970" s="19"/>
      <c r="AQ970" s="19"/>
      <c r="AR970" s="19"/>
      <c r="AS970" s="48"/>
    </row>
    <row r="971" spans="19:45">
      <c r="S971" s="82"/>
      <c r="T971" s="83"/>
      <c r="U971" s="84"/>
      <c r="V971" s="83"/>
      <c r="W971" s="84"/>
      <c r="X971" s="83"/>
      <c r="Y971" s="84"/>
      <c r="Z971" s="85"/>
      <c r="AA971" s="85"/>
      <c r="AB971" s="85"/>
      <c r="AC971" s="8"/>
      <c r="AD971" s="18"/>
      <c r="AE971" s="18"/>
      <c r="AF971" s="18"/>
      <c r="AG971" s="18"/>
      <c r="AH971" s="18"/>
      <c r="AI971" s="18"/>
      <c r="AJ971" s="18"/>
      <c r="AK971" s="18"/>
      <c r="AL971" s="18"/>
      <c r="AM971" s="34"/>
      <c r="AN971" s="34"/>
      <c r="AO971" s="34"/>
      <c r="AP971" s="19"/>
      <c r="AQ971" s="19"/>
      <c r="AR971" s="19"/>
      <c r="AS971" s="48"/>
    </row>
    <row r="972" spans="19:45">
      <c r="S972" s="82"/>
      <c r="T972" s="83"/>
      <c r="U972" s="84"/>
      <c r="V972" s="83"/>
      <c r="W972" s="84"/>
      <c r="X972" s="83"/>
      <c r="Y972" s="84"/>
      <c r="Z972" s="85"/>
      <c r="AA972" s="85"/>
      <c r="AB972" s="85"/>
      <c r="AC972" s="8"/>
      <c r="AD972" s="18"/>
      <c r="AE972" s="18"/>
      <c r="AF972" s="18"/>
      <c r="AG972" s="18"/>
      <c r="AH972" s="18"/>
      <c r="AI972" s="18"/>
      <c r="AJ972" s="18"/>
      <c r="AK972" s="18"/>
      <c r="AL972" s="18"/>
      <c r="AM972" s="34"/>
      <c r="AN972" s="34"/>
      <c r="AO972" s="34"/>
      <c r="AP972" s="19"/>
      <c r="AQ972" s="19"/>
      <c r="AR972" s="19"/>
      <c r="AS972" s="48"/>
    </row>
    <row r="973" spans="19:45">
      <c r="S973" s="82"/>
      <c r="T973" s="83"/>
      <c r="U973" s="84"/>
      <c r="V973" s="83"/>
      <c r="W973" s="84"/>
      <c r="X973" s="83"/>
      <c r="Y973" s="84"/>
      <c r="Z973" s="85"/>
      <c r="AA973" s="85"/>
      <c r="AB973" s="85"/>
      <c r="AC973" s="8"/>
      <c r="AD973" s="18"/>
      <c r="AE973" s="18"/>
      <c r="AF973" s="18"/>
      <c r="AG973" s="18"/>
      <c r="AH973" s="18"/>
      <c r="AI973" s="18"/>
      <c r="AJ973" s="18"/>
      <c r="AK973" s="18"/>
      <c r="AL973" s="18"/>
      <c r="AM973" s="34"/>
      <c r="AN973" s="34"/>
      <c r="AO973" s="34"/>
      <c r="AP973" s="19"/>
      <c r="AQ973" s="19"/>
      <c r="AR973" s="19"/>
      <c r="AS973" s="48"/>
    </row>
    <row r="974" spans="19:45">
      <c r="S974" s="82"/>
      <c r="T974" s="83"/>
      <c r="U974" s="84"/>
      <c r="V974" s="83"/>
      <c r="W974" s="84"/>
      <c r="X974" s="83"/>
      <c r="Y974" s="84"/>
      <c r="Z974" s="85"/>
      <c r="AA974" s="85"/>
      <c r="AB974" s="85"/>
      <c r="AC974" s="8"/>
      <c r="AD974" s="18"/>
      <c r="AE974" s="18"/>
      <c r="AF974" s="18"/>
      <c r="AG974" s="18"/>
      <c r="AH974" s="18"/>
      <c r="AI974" s="18"/>
      <c r="AJ974" s="18"/>
      <c r="AK974" s="18"/>
      <c r="AL974" s="18"/>
      <c r="AM974" s="34"/>
      <c r="AN974" s="34"/>
      <c r="AO974" s="34"/>
      <c r="AP974" s="19"/>
      <c r="AQ974" s="19"/>
      <c r="AR974" s="19"/>
      <c r="AS974" s="48"/>
    </row>
    <row r="975" spans="19:45">
      <c r="S975" s="82"/>
      <c r="T975" s="83"/>
      <c r="U975" s="84"/>
      <c r="V975" s="83"/>
      <c r="W975" s="84"/>
      <c r="X975" s="83"/>
      <c r="Y975" s="84"/>
      <c r="Z975" s="85"/>
      <c r="AA975" s="85"/>
      <c r="AB975" s="85"/>
      <c r="AC975" s="8"/>
      <c r="AD975" s="18"/>
      <c r="AE975" s="18"/>
      <c r="AF975" s="18"/>
      <c r="AG975" s="18"/>
      <c r="AH975" s="18"/>
      <c r="AI975" s="18"/>
      <c r="AJ975" s="18"/>
      <c r="AK975" s="18"/>
      <c r="AL975" s="18"/>
      <c r="AM975" s="34"/>
      <c r="AN975" s="34"/>
      <c r="AO975" s="34"/>
      <c r="AP975" s="19"/>
      <c r="AQ975" s="19"/>
      <c r="AR975" s="19"/>
      <c r="AS975" s="48"/>
    </row>
    <row r="976" spans="19:45">
      <c r="S976" s="82"/>
      <c r="T976" s="83"/>
      <c r="U976" s="84"/>
      <c r="V976" s="83"/>
      <c r="W976" s="84"/>
      <c r="X976" s="83"/>
      <c r="Y976" s="84"/>
      <c r="Z976" s="85"/>
      <c r="AA976" s="85"/>
      <c r="AB976" s="85"/>
      <c r="AC976" s="8"/>
      <c r="AD976" s="18"/>
      <c r="AE976" s="18"/>
      <c r="AF976" s="18"/>
      <c r="AG976" s="18"/>
      <c r="AH976" s="18"/>
      <c r="AI976" s="18"/>
      <c r="AJ976" s="18"/>
      <c r="AK976" s="18"/>
      <c r="AL976" s="18"/>
      <c r="AM976" s="34"/>
      <c r="AN976" s="34"/>
      <c r="AO976" s="34"/>
      <c r="AP976" s="19"/>
      <c r="AQ976" s="19"/>
      <c r="AR976" s="19"/>
      <c r="AS976" s="48"/>
    </row>
    <row r="977" spans="19:45">
      <c r="S977" s="82"/>
      <c r="T977" s="83"/>
      <c r="U977" s="84"/>
      <c r="V977" s="83"/>
      <c r="W977" s="84"/>
      <c r="X977" s="83"/>
      <c r="Y977" s="84"/>
      <c r="Z977" s="85"/>
      <c r="AA977" s="85"/>
      <c r="AB977" s="85"/>
      <c r="AC977" s="8"/>
      <c r="AD977" s="18"/>
      <c r="AE977" s="18"/>
      <c r="AF977" s="18"/>
      <c r="AG977" s="18"/>
      <c r="AH977" s="18"/>
      <c r="AI977" s="18"/>
      <c r="AJ977" s="18"/>
      <c r="AK977" s="18"/>
      <c r="AL977" s="18"/>
      <c r="AM977" s="34"/>
      <c r="AN977" s="34"/>
      <c r="AO977" s="34"/>
      <c r="AP977" s="19"/>
      <c r="AQ977" s="19"/>
      <c r="AR977" s="19"/>
      <c r="AS977" s="48"/>
    </row>
    <row r="978" spans="19:45">
      <c r="S978" s="82"/>
      <c r="T978" s="83"/>
      <c r="U978" s="84"/>
      <c r="V978" s="83"/>
      <c r="W978" s="84"/>
      <c r="X978" s="83"/>
      <c r="Y978" s="84"/>
      <c r="Z978" s="85"/>
      <c r="AA978" s="85"/>
      <c r="AB978" s="85"/>
      <c r="AC978" s="8"/>
      <c r="AD978" s="18"/>
      <c r="AE978" s="18"/>
      <c r="AF978" s="18"/>
      <c r="AG978" s="18"/>
      <c r="AH978" s="18"/>
      <c r="AI978" s="18"/>
      <c r="AJ978" s="18"/>
      <c r="AK978" s="18"/>
      <c r="AL978" s="18"/>
      <c r="AM978" s="34"/>
      <c r="AN978" s="34"/>
      <c r="AO978" s="34"/>
      <c r="AP978" s="19"/>
      <c r="AQ978" s="19"/>
      <c r="AR978" s="19"/>
      <c r="AS978" s="48"/>
    </row>
    <row r="979" spans="19:45">
      <c r="S979" s="82"/>
      <c r="T979" s="83"/>
      <c r="U979" s="84"/>
      <c r="V979" s="83"/>
      <c r="W979" s="84"/>
      <c r="X979" s="83"/>
      <c r="Y979" s="84"/>
      <c r="Z979" s="85"/>
      <c r="AA979" s="85"/>
      <c r="AB979" s="85"/>
      <c r="AC979" s="8"/>
      <c r="AD979" s="18"/>
      <c r="AE979" s="18"/>
      <c r="AF979" s="18"/>
      <c r="AG979" s="18"/>
      <c r="AH979" s="18"/>
      <c r="AI979" s="18"/>
      <c r="AJ979" s="18"/>
      <c r="AK979" s="18"/>
      <c r="AL979" s="18"/>
      <c r="AM979" s="34"/>
      <c r="AN979" s="34"/>
      <c r="AO979" s="34"/>
      <c r="AP979" s="19"/>
      <c r="AQ979" s="19"/>
      <c r="AR979" s="19"/>
      <c r="AS979" s="48"/>
    </row>
    <row r="980" spans="19:45">
      <c r="S980" s="82"/>
      <c r="T980" s="83"/>
      <c r="U980" s="84"/>
      <c r="V980" s="83"/>
      <c r="W980" s="84"/>
      <c r="X980" s="83"/>
      <c r="Y980" s="84"/>
      <c r="Z980" s="85"/>
      <c r="AA980" s="85"/>
      <c r="AB980" s="85"/>
      <c r="AC980" s="8"/>
      <c r="AD980" s="18"/>
      <c r="AE980" s="18"/>
      <c r="AF980" s="18"/>
      <c r="AG980" s="18"/>
      <c r="AH980" s="18"/>
      <c r="AI980" s="18"/>
      <c r="AJ980" s="18"/>
      <c r="AK980" s="18"/>
      <c r="AL980" s="18"/>
      <c r="AM980" s="34"/>
      <c r="AN980" s="34"/>
      <c r="AO980" s="34"/>
      <c r="AP980" s="19"/>
      <c r="AQ980" s="19"/>
      <c r="AR980" s="19"/>
      <c r="AS980" s="48"/>
    </row>
    <row r="981" spans="19:45">
      <c r="S981" s="82"/>
      <c r="T981" s="83"/>
      <c r="U981" s="84"/>
      <c r="V981" s="83"/>
      <c r="W981" s="84"/>
      <c r="X981" s="83"/>
      <c r="Y981" s="84"/>
      <c r="Z981" s="85"/>
      <c r="AA981" s="85"/>
      <c r="AB981" s="85"/>
      <c r="AC981" s="8"/>
      <c r="AD981" s="18"/>
      <c r="AE981" s="18"/>
      <c r="AF981" s="18"/>
      <c r="AG981" s="18"/>
      <c r="AH981" s="18"/>
      <c r="AI981" s="18"/>
      <c r="AJ981" s="18"/>
      <c r="AK981" s="18"/>
      <c r="AL981" s="18"/>
      <c r="AM981" s="34"/>
      <c r="AN981" s="34"/>
      <c r="AO981" s="34"/>
      <c r="AP981" s="19"/>
      <c r="AQ981" s="19"/>
      <c r="AR981" s="19"/>
      <c r="AS981" s="48"/>
    </row>
    <row r="982" spans="19:45">
      <c r="S982" s="82"/>
      <c r="T982" s="83"/>
      <c r="U982" s="84"/>
      <c r="V982" s="83"/>
      <c r="W982" s="84"/>
      <c r="X982" s="83"/>
      <c r="Y982" s="84"/>
      <c r="Z982" s="85"/>
      <c r="AA982" s="85"/>
      <c r="AB982" s="85"/>
      <c r="AC982" s="8"/>
      <c r="AD982" s="18"/>
      <c r="AE982" s="18"/>
      <c r="AF982" s="18"/>
      <c r="AG982" s="18"/>
      <c r="AH982" s="18"/>
      <c r="AI982" s="18"/>
      <c r="AJ982" s="18"/>
      <c r="AK982" s="18"/>
      <c r="AL982" s="18"/>
      <c r="AM982" s="34"/>
      <c r="AN982" s="34"/>
      <c r="AO982" s="34"/>
      <c r="AP982" s="19"/>
      <c r="AQ982" s="19"/>
      <c r="AR982" s="19"/>
      <c r="AS982" s="48"/>
    </row>
    <row r="983" spans="19:45">
      <c r="S983" s="82"/>
      <c r="T983" s="83"/>
      <c r="U983" s="84"/>
      <c r="V983" s="83"/>
      <c r="W983" s="84"/>
      <c r="X983" s="83"/>
      <c r="Y983" s="84"/>
      <c r="Z983" s="85"/>
      <c r="AA983" s="85"/>
      <c r="AB983" s="85"/>
      <c r="AC983" s="8"/>
      <c r="AD983" s="18"/>
      <c r="AE983" s="18"/>
      <c r="AF983" s="18"/>
      <c r="AG983" s="18"/>
      <c r="AH983" s="18"/>
      <c r="AI983" s="18"/>
      <c r="AJ983" s="18"/>
      <c r="AK983" s="18"/>
      <c r="AL983" s="18"/>
      <c r="AM983" s="34"/>
      <c r="AN983" s="34"/>
      <c r="AO983" s="34"/>
      <c r="AP983" s="19"/>
      <c r="AQ983" s="19"/>
      <c r="AR983" s="19"/>
      <c r="AS983" s="48"/>
    </row>
    <row r="984" spans="19:45">
      <c r="S984" s="82"/>
      <c r="T984" s="83"/>
      <c r="U984" s="84"/>
      <c r="V984" s="83"/>
      <c r="W984" s="84"/>
      <c r="X984" s="83"/>
      <c r="Y984" s="84"/>
      <c r="Z984" s="85"/>
      <c r="AA984" s="85"/>
      <c r="AB984" s="85"/>
      <c r="AC984" s="8"/>
      <c r="AD984" s="18"/>
      <c r="AE984" s="18"/>
      <c r="AF984" s="18"/>
      <c r="AG984" s="18"/>
      <c r="AH984" s="18"/>
      <c r="AI984" s="18"/>
      <c r="AJ984" s="18"/>
      <c r="AK984" s="18"/>
      <c r="AL984" s="18"/>
      <c r="AM984" s="34"/>
      <c r="AN984" s="34"/>
      <c r="AO984" s="34"/>
      <c r="AP984" s="19"/>
      <c r="AQ984" s="19"/>
      <c r="AR984" s="19"/>
      <c r="AS984" s="48"/>
    </row>
    <row r="985" spans="19:45">
      <c r="S985" s="82"/>
      <c r="T985" s="83"/>
      <c r="U985" s="84"/>
      <c r="V985" s="83"/>
      <c r="W985" s="84"/>
      <c r="X985" s="83"/>
      <c r="Y985" s="84"/>
      <c r="Z985" s="85"/>
      <c r="AA985" s="85"/>
      <c r="AB985" s="85"/>
      <c r="AC985" s="8"/>
      <c r="AD985" s="18"/>
      <c r="AE985" s="18"/>
      <c r="AF985" s="18"/>
      <c r="AG985" s="18"/>
      <c r="AH985" s="18"/>
      <c r="AI985" s="18"/>
      <c r="AJ985" s="18"/>
      <c r="AK985" s="18"/>
      <c r="AL985" s="18"/>
      <c r="AM985" s="34"/>
      <c r="AN985" s="34"/>
      <c r="AO985" s="34"/>
      <c r="AP985" s="19"/>
      <c r="AQ985" s="19"/>
      <c r="AR985" s="19"/>
      <c r="AS985" s="48"/>
    </row>
    <row r="986" spans="19:45">
      <c r="S986" s="82"/>
      <c r="T986" s="83"/>
      <c r="U986" s="84"/>
      <c r="V986" s="83"/>
      <c r="W986" s="84"/>
      <c r="X986" s="83"/>
      <c r="Y986" s="84"/>
      <c r="Z986" s="85"/>
      <c r="AA986" s="85"/>
      <c r="AB986" s="85"/>
      <c r="AC986" s="8"/>
      <c r="AD986" s="18"/>
      <c r="AE986" s="18"/>
      <c r="AF986" s="18"/>
      <c r="AG986" s="18"/>
      <c r="AH986" s="18"/>
      <c r="AI986" s="18"/>
      <c r="AJ986" s="18"/>
      <c r="AK986" s="18"/>
      <c r="AL986" s="18"/>
      <c r="AM986" s="34"/>
      <c r="AN986" s="34"/>
      <c r="AO986" s="34"/>
      <c r="AP986" s="19"/>
      <c r="AQ986" s="19"/>
      <c r="AR986" s="19"/>
      <c r="AS986" s="48"/>
    </row>
    <row r="987" spans="19:45">
      <c r="S987" s="82"/>
      <c r="T987" s="83"/>
      <c r="U987" s="84"/>
      <c r="V987" s="83"/>
      <c r="W987" s="84"/>
      <c r="X987" s="83"/>
      <c r="Y987" s="84"/>
      <c r="Z987" s="85"/>
      <c r="AA987" s="85"/>
      <c r="AB987" s="85"/>
      <c r="AC987" s="8"/>
      <c r="AD987" s="18"/>
      <c r="AE987" s="18"/>
      <c r="AF987" s="18"/>
      <c r="AG987" s="18"/>
      <c r="AH987" s="18"/>
      <c r="AI987" s="18"/>
      <c r="AJ987" s="18"/>
      <c r="AK987" s="18"/>
      <c r="AL987" s="18"/>
      <c r="AM987" s="34"/>
      <c r="AN987" s="34"/>
      <c r="AO987" s="34"/>
      <c r="AP987" s="19"/>
      <c r="AQ987" s="19"/>
      <c r="AR987" s="19"/>
      <c r="AS987" s="48"/>
    </row>
    <row r="988" spans="19:45">
      <c r="S988" s="82"/>
      <c r="T988" s="83"/>
      <c r="U988" s="84"/>
      <c r="V988" s="83"/>
      <c r="W988" s="84"/>
      <c r="X988" s="83"/>
      <c r="Y988" s="84"/>
      <c r="Z988" s="85"/>
      <c r="AA988" s="85"/>
      <c r="AB988" s="85"/>
      <c r="AC988" s="8"/>
      <c r="AD988" s="18"/>
      <c r="AE988" s="18"/>
      <c r="AF988" s="18"/>
      <c r="AG988" s="18"/>
      <c r="AH988" s="18"/>
      <c r="AI988" s="18"/>
      <c r="AJ988" s="18"/>
      <c r="AK988" s="18"/>
      <c r="AL988" s="18"/>
      <c r="AM988" s="34"/>
      <c r="AN988" s="34"/>
      <c r="AO988" s="34"/>
      <c r="AP988" s="19"/>
      <c r="AQ988" s="19"/>
      <c r="AR988" s="19"/>
      <c r="AS988" s="48"/>
    </row>
    <row r="989" spans="19:45">
      <c r="S989" s="82"/>
      <c r="T989" s="83"/>
      <c r="U989" s="84"/>
      <c r="V989" s="83"/>
      <c r="W989" s="84"/>
      <c r="X989" s="83"/>
      <c r="Y989" s="84"/>
      <c r="Z989" s="85"/>
      <c r="AA989" s="85"/>
      <c r="AB989" s="85"/>
      <c r="AC989" s="8"/>
      <c r="AD989" s="18"/>
      <c r="AE989" s="18"/>
      <c r="AF989" s="18"/>
      <c r="AG989" s="18"/>
      <c r="AH989" s="18"/>
      <c r="AI989" s="18"/>
      <c r="AJ989" s="18"/>
      <c r="AK989" s="18"/>
      <c r="AL989" s="18"/>
      <c r="AM989" s="34"/>
      <c r="AN989" s="34"/>
      <c r="AO989" s="34"/>
      <c r="AP989" s="19"/>
      <c r="AQ989" s="19"/>
      <c r="AR989" s="19"/>
      <c r="AS989" s="48"/>
    </row>
    <row r="990" spans="19:45">
      <c r="S990" s="82"/>
      <c r="T990" s="83"/>
      <c r="U990" s="84"/>
      <c r="V990" s="83"/>
      <c r="W990" s="84"/>
      <c r="X990" s="83"/>
      <c r="Y990" s="84"/>
      <c r="Z990" s="85"/>
      <c r="AA990" s="85"/>
      <c r="AB990" s="85"/>
      <c r="AC990" s="8"/>
      <c r="AD990" s="18"/>
      <c r="AE990" s="18"/>
      <c r="AF990" s="18"/>
      <c r="AG990" s="18"/>
      <c r="AH990" s="18"/>
      <c r="AI990" s="18"/>
      <c r="AJ990" s="18"/>
      <c r="AK990" s="18"/>
      <c r="AL990" s="18"/>
      <c r="AM990" s="34"/>
      <c r="AN990" s="34"/>
      <c r="AO990" s="34"/>
      <c r="AP990" s="19"/>
      <c r="AQ990" s="19"/>
      <c r="AR990" s="19"/>
      <c r="AS990" s="48"/>
    </row>
    <row r="991" spans="19:45">
      <c r="S991" s="82"/>
      <c r="T991" s="83"/>
      <c r="U991" s="84"/>
      <c r="V991" s="83"/>
      <c r="W991" s="84"/>
      <c r="X991" s="83"/>
      <c r="Y991" s="84"/>
      <c r="Z991" s="85"/>
      <c r="AA991" s="85"/>
      <c r="AB991" s="85"/>
      <c r="AC991" s="8"/>
      <c r="AD991" s="18"/>
      <c r="AE991" s="18"/>
      <c r="AF991" s="18"/>
      <c r="AG991" s="18"/>
      <c r="AH991" s="18"/>
      <c r="AI991" s="18"/>
      <c r="AJ991" s="18"/>
      <c r="AK991" s="18"/>
      <c r="AL991" s="18"/>
      <c r="AM991" s="34"/>
      <c r="AN991" s="34"/>
      <c r="AO991" s="34"/>
      <c r="AP991" s="19"/>
      <c r="AQ991" s="19"/>
      <c r="AR991" s="19"/>
      <c r="AS991" s="48"/>
    </row>
    <row r="992" spans="19:45">
      <c r="S992" s="82"/>
      <c r="T992" s="83"/>
      <c r="U992" s="84"/>
      <c r="V992" s="83"/>
      <c r="W992" s="84"/>
      <c r="X992" s="83"/>
      <c r="Y992" s="84"/>
      <c r="Z992" s="85"/>
      <c r="AA992" s="85"/>
      <c r="AB992" s="85"/>
      <c r="AC992" s="8"/>
      <c r="AD992" s="18"/>
      <c r="AE992" s="18"/>
      <c r="AF992" s="18"/>
      <c r="AG992" s="18"/>
      <c r="AH992" s="18"/>
      <c r="AI992" s="18"/>
      <c r="AJ992" s="18"/>
      <c r="AK992" s="18"/>
      <c r="AL992" s="18"/>
      <c r="AM992" s="34"/>
      <c r="AN992" s="34"/>
      <c r="AO992" s="34"/>
      <c r="AP992" s="19"/>
      <c r="AQ992" s="19"/>
      <c r="AR992" s="19"/>
      <c r="AS992" s="48"/>
    </row>
    <row r="993" spans="19:45">
      <c r="S993" s="82"/>
      <c r="T993" s="83"/>
      <c r="U993" s="84"/>
      <c r="V993" s="83"/>
      <c r="W993" s="84"/>
      <c r="X993" s="83"/>
      <c r="Y993" s="84"/>
      <c r="Z993" s="85"/>
      <c r="AA993" s="85"/>
      <c r="AB993" s="85"/>
      <c r="AC993" s="8"/>
      <c r="AD993" s="18"/>
      <c r="AE993" s="18"/>
      <c r="AF993" s="18"/>
      <c r="AG993" s="18"/>
      <c r="AH993" s="18"/>
      <c r="AI993" s="18"/>
      <c r="AJ993" s="18"/>
      <c r="AK993" s="18"/>
      <c r="AL993" s="18"/>
      <c r="AM993" s="34"/>
      <c r="AN993" s="34"/>
      <c r="AO993" s="34"/>
      <c r="AP993" s="19"/>
      <c r="AQ993" s="19"/>
      <c r="AR993" s="19"/>
      <c r="AS993" s="48"/>
    </row>
    <row r="994" spans="19:45">
      <c r="S994" s="82"/>
      <c r="T994" s="83"/>
      <c r="U994" s="84"/>
      <c r="V994" s="83"/>
      <c r="W994" s="84"/>
      <c r="X994" s="83"/>
      <c r="Y994" s="84"/>
      <c r="Z994" s="85"/>
      <c r="AA994" s="85"/>
      <c r="AB994" s="85"/>
      <c r="AC994" s="8"/>
      <c r="AD994" s="18"/>
      <c r="AE994" s="18"/>
      <c r="AF994" s="18"/>
      <c r="AG994" s="18"/>
      <c r="AH994" s="18"/>
      <c r="AI994" s="18"/>
      <c r="AJ994" s="18"/>
      <c r="AK994" s="18"/>
      <c r="AL994" s="18"/>
      <c r="AM994" s="34"/>
      <c r="AN994" s="34"/>
      <c r="AO994" s="34"/>
      <c r="AP994" s="19"/>
      <c r="AQ994" s="19"/>
      <c r="AR994" s="19"/>
      <c r="AS994" s="48"/>
    </row>
    <row r="995" spans="19:45">
      <c r="S995" s="82"/>
      <c r="T995" s="83"/>
      <c r="U995" s="84"/>
      <c r="V995" s="83"/>
      <c r="W995" s="84"/>
      <c r="X995" s="83"/>
      <c r="Y995" s="84"/>
      <c r="Z995" s="85"/>
      <c r="AA995" s="85"/>
      <c r="AB995" s="85"/>
      <c r="AC995" s="8"/>
      <c r="AD995" s="18"/>
      <c r="AE995" s="18"/>
      <c r="AF995" s="18"/>
      <c r="AG995" s="18"/>
      <c r="AH995" s="18"/>
      <c r="AI995" s="18"/>
      <c r="AJ995" s="18"/>
      <c r="AK995" s="18"/>
      <c r="AL995" s="18"/>
      <c r="AM995" s="34"/>
      <c r="AN995" s="34"/>
      <c r="AO995" s="34"/>
      <c r="AP995" s="19"/>
      <c r="AQ995" s="19"/>
      <c r="AR995" s="19"/>
      <c r="AS995" s="48"/>
    </row>
    <row r="996" spans="19:45">
      <c r="S996" s="82"/>
      <c r="T996" s="83"/>
      <c r="U996" s="84"/>
      <c r="V996" s="83"/>
      <c r="W996" s="84"/>
      <c r="X996" s="83"/>
      <c r="Y996" s="84"/>
      <c r="Z996" s="85"/>
      <c r="AA996" s="85"/>
      <c r="AB996" s="85"/>
      <c r="AC996" s="8"/>
      <c r="AD996" s="18"/>
      <c r="AE996" s="18"/>
      <c r="AF996" s="18"/>
      <c r="AG996" s="18"/>
      <c r="AH996" s="18"/>
      <c r="AI996" s="18"/>
      <c r="AJ996" s="18"/>
      <c r="AK996" s="18"/>
      <c r="AL996" s="18"/>
      <c r="AM996" s="34"/>
      <c r="AN996" s="34"/>
      <c r="AO996" s="34"/>
      <c r="AP996" s="19"/>
      <c r="AQ996" s="19"/>
      <c r="AR996" s="19"/>
      <c r="AS996" s="48"/>
    </row>
    <row r="997" spans="19:45">
      <c r="S997" s="82"/>
      <c r="T997" s="83"/>
      <c r="U997" s="84"/>
      <c r="V997" s="83"/>
      <c r="W997" s="84"/>
      <c r="X997" s="83"/>
      <c r="Y997" s="84"/>
      <c r="Z997" s="85"/>
      <c r="AA997" s="85"/>
      <c r="AB997" s="85"/>
      <c r="AC997" s="8"/>
      <c r="AD997" s="18"/>
      <c r="AE997" s="18"/>
      <c r="AF997" s="18"/>
      <c r="AG997" s="18"/>
      <c r="AH997" s="18"/>
      <c r="AI997" s="18"/>
      <c r="AJ997" s="18"/>
      <c r="AK997" s="18"/>
      <c r="AL997" s="18"/>
      <c r="AM997" s="34"/>
      <c r="AN997" s="34"/>
      <c r="AO997" s="34"/>
      <c r="AP997" s="19"/>
      <c r="AQ997" s="19"/>
      <c r="AR997" s="19"/>
      <c r="AS997" s="48"/>
    </row>
    <row r="998" spans="19:45">
      <c r="S998" s="82"/>
      <c r="T998" s="83"/>
      <c r="U998" s="84"/>
      <c r="V998" s="83"/>
      <c r="W998" s="84"/>
      <c r="X998" s="83"/>
      <c r="Y998" s="84"/>
      <c r="Z998" s="85"/>
      <c r="AA998" s="85"/>
      <c r="AB998" s="85"/>
      <c r="AC998" s="8"/>
      <c r="AD998" s="18"/>
      <c r="AE998" s="18"/>
      <c r="AF998" s="18"/>
      <c r="AG998" s="18"/>
      <c r="AH998" s="18"/>
      <c r="AI998" s="18"/>
      <c r="AJ998" s="18"/>
      <c r="AK998" s="18"/>
      <c r="AL998" s="18"/>
      <c r="AM998" s="34"/>
      <c r="AN998" s="34"/>
      <c r="AO998" s="34"/>
      <c r="AP998" s="19"/>
      <c r="AQ998" s="19"/>
      <c r="AR998" s="19"/>
      <c r="AS998" s="48"/>
    </row>
    <row r="999" spans="19:45">
      <c r="S999" s="82"/>
      <c r="T999" s="83"/>
      <c r="U999" s="84"/>
      <c r="V999" s="83"/>
      <c r="W999" s="84"/>
      <c r="X999" s="83"/>
      <c r="Y999" s="84"/>
      <c r="Z999" s="85"/>
      <c r="AA999" s="85"/>
      <c r="AB999" s="85"/>
      <c r="AC999" s="8"/>
      <c r="AD999" s="18"/>
      <c r="AE999" s="18"/>
      <c r="AF999" s="18"/>
      <c r="AG999" s="18"/>
      <c r="AH999" s="18"/>
      <c r="AI999" s="18"/>
      <c r="AJ999" s="18"/>
      <c r="AK999" s="18"/>
      <c r="AL999" s="18"/>
      <c r="AM999" s="34"/>
      <c r="AN999" s="34"/>
      <c r="AO999" s="34"/>
      <c r="AP999" s="19"/>
      <c r="AQ999" s="19"/>
      <c r="AR999" s="19"/>
      <c r="AS999" s="48"/>
    </row>
    <row r="1000" spans="19:45">
      <c r="S1000" s="82"/>
      <c r="T1000" s="83"/>
      <c r="U1000" s="84"/>
      <c r="V1000" s="83"/>
      <c r="W1000" s="84"/>
      <c r="X1000" s="83"/>
      <c r="Y1000" s="84"/>
      <c r="Z1000" s="85"/>
      <c r="AA1000" s="85"/>
      <c r="AB1000" s="85"/>
      <c r="AC1000" s="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34"/>
      <c r="AN1000" s="34"/>
      <c r="AO1000" s="34"/>
      <c r="AP1000" s="19"/>
      <c r="AQ1000" s="19"/>
      <c r="AR1000" s="19"/>
      <c r="AS1000" s="48"/>
    </row>
    <row r="1001" spans="19:45">
      <c r="S1001" s="82"/>
      <c r="T1001" s="83"/>
      <c r="U1001" s="84"/>
      <c r="V1001" s="83"/>
      <c r="W1001" s="84"/>
      <c r="X1001" s="83"/>
      <c r="Y1001" s="84"/>
      <c r="Z1001" s="85"/>
      <c r="AA1001" s="85"/>
      <c r="AB1001" s="85"/>
      <c r="AC1001" s="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34"/>
      <c r="AN1001" s="34"/>
      <c r="AO1001" s="34"/>
      <c r="AP1001" s="19"/>
      <c r="AQ1001" s="19"/>
      <c r="AR1001" s="19"/>
      <c r="AS1001" s="48"/>
    </row>
    <row r="1002" spans="19:45">
      <c r="S1002" s="82"/>
      <c r="T1002" s="83"/>
      <c r="U1002" s="84"/>
      <c r="V1002" s="83"/>
      <c r="W1002" s="84"/>
      <c r="X1002" s="83"/>
      <c r="Y1002" s="84"/>
      <c r="Z1002" s="85"/>
      <c r="AA1002" s="85"/>
      <c r="AB1002" s="85"/>
      <c r="AC1002" s="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34"/>
      <c r="AN1002" s="34"/>
      <c r="AO1002" s="34"/>
      <c r="AP1002" s="19"/>
      <c r="AQ1002" s="19"/>
      <c r="AR1002" s="19"/>
      <c r="AS1002" s="48"/>
    </row>
    <row r="1003" spans="19:45">
      <c r="S1003" s="82"/>
      <c r="T1003" s="83"/>
      <c r="U1003" s="84"/>
      <c r="V1003" s="83"/>
      <c r="W1003" s="84"/>
      <c r="X1003" s="83"/>
      <c r="Y1003" s="84"/>
      <c r="Z1003" s="85"/>
      <c r="AA1003" s="85"/>
      <c r="AB1003" s="85"/>
      <c r="AC1003" s="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34"/>
      <c r="AN1003" s="34"/>
      <c r="AO1003" s="34"/>
      <c r="AP1003" s="19"/>
      <c r="AQ1003" s="19"/>
      <c r="AR1003" s="19"/>
      <c r="AS1003" s="48"/>
    </row>
    <row r="1004" spans="19:45">
      <c r="S1004" s="82"/>
      <c r="T1004" s="83"/>
      <c r="U1004" s="84"/>
      <c r="V1004" s="83"/>
      <c r="W1004" s="84"/>
      <c r="X1004" s="83"/>
      <c r="Y1004" s="84"/>
      <c r="Z1004" s="85"/>
      <c r="AA1004" s="85"/>
      <c r="AB1004" s="85"/>
      <c r="AC1004" s="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34"/>
      <c r="AN1004" s="34"/>
      <c r="AO1004" s="34"/>
      <c r="AP1004" s="19"/>
      <c r="AQ1004" s="19"/>
      <c r="AR1004" s="19"/>
      <c r="AS1004" s="48"/>
    </row>
    <row r="1005" spans="19:45">
      <c r="S1005" s="82"/>
      <c r="T1005" s="83"/>
      <c r="U1005" s="84"/>
      <c r="V1005" s="83"/>
      <c r="W1005" s="84"/>
      <c r="X1005" s="83"/>
      <c r="Y1005" s="84"/>
      <c r="Z1005" s="85"/>
      <c r="AA1005" s="85"/>
      <c r="AB1005" s="85"/>
      <c r="AC1005" s="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34"/>
      <c r="AN1005" s="34"/>
      <c r="AO1005" s="34"/>
      <c r="AP1005" s="19"/>
      <c r="AQ1005" s="19"/>
      <c r="AR1005" s="19"/>
      <c r="AS1005" s="48"/>
    </row>
    <row r="1006" spans="19:45">
      <c r="S1006" s="82"/>
      <c r="T1006" s="83"/>
      <c r="U1006" s="84"/>
      <c r="V1006" s="83"/>
      <c r="W1006" s="84"/>
      <c r="X1006" s="83"/>
      <c r="Y1006" s="84"/>
      <c r="Z1006" s="85"/>
      <c r="AA1006" s="85"/>
      <c r="AB1006" s="85"/>
      <c r="AC1006" s="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34"/>
      <c r="AN1006" s="34"/>
      <c r="AO1006" s="34"/>
      <c r="AP1006" s="19"/>
      <c r="AQ1006" s="19"/>
      <c r="AR1006" s="19"/>
      <c r="AS1006" s="48"/>
    </row>
    <row r="1007" spans="19:45">
      <c r="S1007" s="82"/>
      <c r="T1007" s="83"/>
      <c r="U1007" s="84"/>
      <c r="V1007" s="83"/>
      <c r="W1007" s="84"/>
      <c r="X1007" s="83"/>
      <c r="Y1007" s="84"/>
      <c r="Z1007" s="85"/>
      <c r="AA1007" s="85"/>
      <c r="AB1007" s="85"/>
      <c r="AC1007" s="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34"/>
      <c r="AN1007" s="34"/>
      <c r="AO1007" s="34"/>
      <c r="AP1007" s="19"/>
      <c r="AQ1007" s="19"/>
      <c r="AR1007" s="19"/>
      <c r="AS1007" s="48"/>
    </row>
    <row r="1008" spans="19:45">
      <c r="S1008" s="82"/>
      <c r="T1008" s="83"/>
      <c r="U1008" s="84"/>
      <c r="V1008" s="83"/>
      <c r="W1008" s="84"/>
      <c r="X1008" s="83"/>
      <c r="Y1008" s="84"/>
      <c r="Z1008" s="85"/>
      <c r="AA1008" s="85"/>
      <c r="AB1008" s="85"/>
      <c r="AC1008" s="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34"/>
      <c r="AN1008" s="34"/>
      <c r="AO1008" s="34"/>
      <c r="AP1008" s="19"/>
      <c r="AQ1008" s="19"/>
      <c r="AR1008" s="19"/>
      <c r="AS1008" s="48"/>
    </row>
    <row r="1009" spans="19:45">
      <c r="S1009" s="82"/>
      <c r="T1009" s="83"/>
      <c r="U1009" s="84"/>
      <c r="V1009" s="83"/>
      <c r="W1009" s="84"/>
      <c r="X1009" s="83"/>
      <c r="Y1009" s="84"/>
      <c r="Z1009" s="85"/>
      <c r="AA1009" s="85"/>
      <c r="AB1009" s="85"/>
      <c r="AC1009" s="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34"/>
      <c r="AN1009" s="34"/>
      <c r="AO1009" s="34"/>
      <c r="AP1009" s="19"/>
      <c r="AQ1009" s="19"/>
      <c r="AR1009" s="19"/>
      <c r="AS1009" s="48"/>
    </row>
    <row r="1010" spans="19:45">
      <c r="S1010" s="82"/>
      <c r="T1010" s="83"/>
      <c r="U1010" s="84"/>
      <c r="V1010" s="83"/>
      <c r="W1010" s="84"/>
      <c r="X1010" s="83"/>
      <c r="Y1010" s="84"/>
      <c r="Z1010" s="85"/>
      <c r="AA1010" s="85"/>
      <c r="AB1010" s="85"/>
      <c r="AC1010" s="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34"/>
      <c r="AN1010" s="34"/>
      <c r="AO1010" s="34"/>
      <c r="AP1010" s="19"/>
      <c r="AQ1010" s="19"/>
      <c r="AR1010" s="19"/>
      <c r="AS1010" s="48"/>
    </row>
    <row r="1011" spans="19:45">
      <c r="S1011" s="82"/>
      <c r="T1011" s="83"/>
      <c r="U1011" s="84"/>
      <c r="V1011" s="83"/>
      <c r="W1011" s="84"/>
      <c r="X1011" s="83"/>
      <c r="Y1011" s="84"/>
      <c r="Z1011" s="85"/>
      <c r="AA1011" s="85"/>
      <c r="AB1011" s="85"/>
      <c r="AC1011" s="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34"/>
      <c r="AN1011" s="34"/>
      <c r="AO1011" s="34"/>
      <c r="AP1011" s="19"/>
      <c r="AQ1011" s="19"/>
      <c r="AR1011" s="19"/>
      <c r="AS1011" s="48"/>
    </row>
    <row r="1012" spans="19:45">
      <c r="S1012" s="82"/>
      <c r="T1012" s="83"/>
      <c r="U1012" s="84"/>
      <c r="V1012" s="83"/>
      <c r="W1012" s="84"/>
      <c r="X1012" s="83"/>
      <c r="Y1012" s="84"/>
      <c r="Z1012" s="85"/>
      <c r="AA1012" s="85"/>
      <c r="AB1012" s="85"/>
      <c r="AC1012" s="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34"/>
      <c r="AN1012" s="34"/>
      <c r="AO1012" s="34"/>
      <c r="AP1012" s="19"/>
      <c r="AQ1012" s="19"/>
      <c r="AR1012" s="19"/>
      <c r="AS1012" s="48"/>
    </row>
    <row r="1013" spans="19:45">
      <c r="S1013" s="82"/>
      <c r="T1013" s="83"/>
      <c r="U1013" s="84"/>
      <c r="V1013" s="83"/>
      <c r="W1013" s="84"/>
      <c r="X1013" s="83"/>
      <c r="Y1013" s="84"/>
      <c r="Z1013" s="85"/>
      <c r="AA1013" s="85"/>
      <c r="AB1013" s="85"/>
      <c r="AC1013" s="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34"/>
      <c r="AN1013" s="34"/>
      <c r="AO1013" s="34"/>
      <c r="AP1013" s="19"/>
      <c r="AQ1013" s="19"/>
      <c r="AR1013" s="19"/>
      <c r="AS1013" s="48"/>
    </row>
    <row r="1014" spans="19:45">
      <c r="S1014" s="82"/>
      <c r="T1014" s="83"/>
      <c r="U1014" s="84"/>
      <c r="V1014" s="83"/>
      <c r="W1014" s="84"/>
      <c r="X1014" s="83"/>
      <c r="Y1014" s="84"/>
      <c r="Z1014" s="85"/>
      <c r="AA1014" s="85"/>
      <c r="AB1014" s="85"/>
      <c r="AC1014" s="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34"/>
      <c r="AN1014" s="34"/>
      <c r="AO1014" s="34"/>
      <c r="AP1014" s="19"/>
      <c r="AQ1014" s="19"/>
      <c r="AR1014" s="19"/>
      <c r="AS1014" s="48"/>
    </row>
    <row r="1015" spans="19:45">
      <c r="S1015" s="82"/>
      <c r="T1015" s="83"/>
      <c r="U1015" s="84"/>
      <c r="V1015" s="83"/>
      <c r="W1015" s="84"/>
      <c r="X1015" s="83"/>
      <c r="Y1015" s="84"/>
      <c r="Z1015" s="85"/>
      <c r="AA1015" s="85"/>
      <c r="AB1015" s="85"/>
      <c r="AC1015" s="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34"/>
      <c r="AN1015" s="34"/>
      <c r="AO1015" s="34"/>
      <c r="AP1015" s="19"/>
      <c r="AQ1015" s="19"/>
      <c r="AR1015" s="19"/>
      <c r="AS1015" s="48"/>
    </row>
    <row r="1016" spans="19:45">
      <c r="S1016" s="82"/>
      <c r="T1016" s="83"/>
      <c r="U1016" s="84"/>
      <c r="V1016" s="83"/>
      <c r="W1016" s="84"/>
      <c r="X1016" s="83"/>
      <c r="Y1016" s="84"/>
      <c r="Z1016" s="85"/>
      <c r="AA1016" s="85"/>
      <c r="AB1016" s="85"/>
      <c r="AC1016" s="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34"/>
      <c r="AN1016" s="34"/>
      <c r="AO1016" s="34"/>
      <c r="AP1016" s="19"/>
      <c r="AQ1016" s="19"/>
      <c r="AR1016" s="19"/>
      <c r="AS1016" s="48"/>
    </row>
    <row r="1017" spans="19:45">
      <c r="S1017" s="82"/>
      <c r="T1017" s="83"/>
      <c r="U1017" s="84"/>
      <c r="V1017" s="83"/>
      <c r="W1017" s="84"/>
      <c r="X1017" s="83"/>
      <c r="Y1017" s="84"/>
      <c r="Z1017" s="85"/>
      <c r="AA1017" s="85"/>
      <c r="AB1017" s="85"/>
      <c r="AC1017" s="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34"/>
      <c r="AN1017" s="34"/>
      <c r="AO1017" s="34"/>
      <c r="AP1017" s="19"/>
      <c r="AQ1017" s="19"/>
      <c r="AR1017" s="19"/>
      <c r="AS1017" s="48"/>
    </row>
    <row r="1018" spans="19:45">
      <c r="S1018" s="82"/>
      <c r="T1018" s="83"/>
      <c r="U1018" s="84"/>
      <c r="V1018" s="83"/>
      <c r="W1018" s="84"/>
      <c r="X1018" s="83"/>
      <c r="Y1018" s="84"/>
      <c r="Z1018" s="85"/>
      <c r="AA1018" s="85"/>
      <c r="AB1018" s="85"/>
      <c r="AC1018" s="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34"/>
      <c r="AN1018" s="34"/>
      <c r="AO1018" s="34"/>
      <c r="AP1018" s="19"/>
      <c r="AQ1018" s="19"/>
      <c r="AR1018" s="19"/>
      <c r="AS1018" s="48"/>
    </row>
    <row r="1019" spans="19:45">
      <c r="S1019" s="82"/>
      <c r="T1019" s="83"/>
      <c r="U1019" s="84"/>
      <c r="V1019" s="83"/>
      <c r="W1019" s="84"/>
      <c r="X1019" s="83"/>
      <c r="Y1019" s="84"/>
      <c r="Z1019" s="85"/>
      <c r="AA1019" s="85"/>
      <c r="AB1019" s="85"/>
      <c r="AC1019" s="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34"/>
      <c r="AN1019" s="34"/>
      <c r="AO1019" s="34"/>
      <c r="AP1019" s="19"/>
      <c r="AQ1019" s="19"/>
      <c r="AR1019" s="19"/>
      <c r="AS1019" s="48"/>
    </row>
    <row r="1020" spans="19:45">
      <c r="S1020" s="82"/>
      <c r="T1020" s="83"/>
      <c r="U1020" s="84"/>
      <c r="V1020" s="83"/>
      <c r="W1020" s="84"/>
      <c r="X1020" s="83"/>
      <c r="Y1020" s="84"/>
      <c r="Z1020" s="85"/>
      <c r="AA1020" s="85"/>
      <c r="AB1020" s="85"/>
      <c r="AC1020" s="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34"/>
      <c r="AN1020" s="34"/>
      <c r="AO1020" s="34"/>
      <c r="AP1020" s="19"/>
      <c r="AQ1020" s="19"/>
      <c r="AR1020" s="19"/>
      <c r="AS1020" s="48"/>
    </row>
    <row r="1021" spans="19:45">
      <c r="S1021" s="82"/>
      <c r="T1021" s="83"/>
      <c r="U1021" s="84"/>
      <c r="V1021" s="83"/>
      <c r="W1021" s="84"/>
      <c r="X1021" s="83"/>
      <c r="Y1021" s="84"/>
      <c r="Z1021" s="85"/>
      <c r="AA1021" s="85"/>
      <c r="AB1021" s="85"/>
      <c r="AC1021" s="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34"/>
      <c r="AN1021" s="34"/>
      <c r="AO1021" s="34"/>
      <c r="AP1021" s="19"/>
      <c r="AQ1021" s="19"/>
      <c r="AR1021" s="19"/>
      <c r="AS1021" s="48"/>
    </row>
    <row r="1022" spans="19:45">
      <c r="S1022" s="82"/>
      <c r="T1022" s="83"/>
      <c r="U1022" s="84"/>
      <c r="V1022" s="83"/>
      <c r="W1022" s="84"/>
      <c r="X1022" s="83"/>
      <c r="Y1022" s="84"/>
      <c r="Z1022" s="85"/>
      <c r="AA1022" s="85"/>
      <c r="AB1022" s="85"/>
      <c r="AC1022" s="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34"/>
      <c r="AN1022" s="34"/>
      <c r="AO1022" s="34"/>
      <c r="AP1022" s="19"/>
      <c r="AQ1022" s="19"/>
      <c r="AR1022" s="19"/>
      <c r="AS1022" s="48"/>
    </row>
    <row r="1023" spans="19:45">
      <c r="S1023" s="82"/>
      <c r="T1023" s="83"/>
      <c r="U1023" s="84"/>
      <c r="V1023" s="83"/>
      <c r="W1023" s="84"/>
      <c r="X1023" s="83"/>
      <c r="Y1023" s="84"/>
      <c r="Z1023" s="85"/>
      <c r="AA1023" s="85"/>
      <c r="AB1023" s="85"/>
      <c r="AC1023" s="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34"/>
      <c r="AN1023" s="34"/>
      <c r="AO1023" s="34"/>
      <c r="AP1023" s="19"/>
      <c r="AQ1023" s="19"/>
      <c r="AR1023" s="19"/>
      <c r="AS1023" s="48"/>
    </row>
    <row r="1024" spans="19:45">
      <c r="S1024" s="82"/>
      <c r="T1024" s="83"/>
      <c r="U1024" s="84"/>
      <c r="V1024" s="83"/>
      <c r="W1024" s="84"/>
      <c r="X1024" s="83"/>
      <c r="Y1024" s="84"/>
      <c r="Z1024" s="85"/>
      <c r="AA1024" s="85"/>
      <c r="AB1024" s="85"/>
      <c r="AC1024" s="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34"/>
      <c r="AN1024" s="34"/>
      <c r="AO1024" s="34"/>
      <c r="AP1024" s="19"/>
      <c r="AQ1024" s="19"/>
      <c r="AR1024" s="19"/>
      <c r="AS1024" s="48"/>
    </row>
    <row r="1025" spans="19:45">
      <c r="S1025" s="82"/>
      <c r="T1025" s="83"/>
      <c r="U1025" s="84"/>
      <c r="V1025" s="83"/>
      <c r="W1025" s="84"/>
      <c r="X1025" s="83"/>
      <c r="Y1025" s="84"/>
      <c r="Z1025" s="85"/>
      <c r="AA1025" s="85"/>
      <c r="AB1025" s="85"/>
      <c r="AC1025" s="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34"/>
      <c r="AN1025" s="34"/>
      <c r="AO1025" s="34"/>
      <c r="AP1025" s="19"/>
      <c r="AQ1025" s="19"/>
      <c r="AR1025" s="19"/>
      <c r="AS1025" s="48"/>
    </row>
    <row r="1026" spans="19:45">
      <c r="S1026" s="82"/>
      <c r="T1026" s="83"/>
      <c r="U1026" s="84"/>
      <c r="V1026" s="83"/>
      <c r="W1026" s="84"/>
      <c r="X1026" s="83"/>
      <c r="Y1026" s="84"/>
      <c r="Z1026" s="85"/>
      <c r="AA1026" s="85"/>
      <c r="AB1026" s="85"/>
      <c r="AC1026" s="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34"/>
      <c r="AN1026" s="34"/>
      <c r="AO1026" s="34"/>
      <c r="AP1026" s="19"/>
      <c r="AQ1026" s="19"/>
      <c r="AR1026" s="19"/>
      <c r="AS1026" s="48"/>
    </row>
    <row r="1027" spans="19:45">
      <c r="S1027" s="82"/>
      <c r="T1027" s="83"/>
      <c r="U1027" s="84"/>
      <c r="V1027" s="83"/>
      <c r="W1027" s="84"/>
      <c r="X1027" s="83"/>
      <c r="Y1027" s="84"/>
      <c r="Z1027" s="85"/>
      <c r="AA1027" s="85"/>
      <c r="AB1027" s="85"/>
      <c r="AC1027" s="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34"/>
      <c r="AN1027" s="34"/>
      <c r="AO1027" s="34"/>
      <c r="AP1027" s="19"/>
      <c r="AQ1027" s="19"/>
      <c r="AR1027" s="19"/>
      <c r="AS1027" s="48"/>
    </row>
    <row r="1028" spans="19:45">
      <c r="S1028" s="82"/>
      <c r="T1028" s="83"/>
      <c r="U1028" s="84"/>
      <c r="V1028" s="83"/>
      <c r="W1028" s="84"/>
      <c r="X1028" s="83"/>
      <c r="Y1028" s="84"/>
      <c r="Z1028" s="85"/>
      <c r="AA1028" s="85"/>
      <c r="AB1028" s="85"/>
      <c r="AC1028" s="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34"/>
      <c r="AN1028" s="34"/>
      <c r="AO1028" s="34"/>
      <c r="AP1028" s="19"/>
      <c r="AQ1028" s="19"/>
      <c r="AR1028" s="19"/>
      <c r="AS1028" s="48"/>
    </row>
    <row r="1029" spans="19:45">
      <c r="S1029" s="82"/>
      <c r="T1029" s="83"/>
      <c r="U1029" s="84"/>
      <c r="V1029" s="83"/>
      <c r="W1029" s="84"/>
      <c r="X1029" s="83"/>
      <c r="Y1029" s="84"/>
      <c r="Z1029" s="85"/>
      <c r="AA1029" s="85"/>
      <c r="AB1029" s="85"/>
      <c r="AC1029" s="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34"/>
      <c r="AN1029" s="34"/>
      <c r="AO1029" s="34"/>
      <c r="AP1029" s="19"/>
      <c r="AQ1029" s="19"/>
      <c r="AR1029" s="19"/>
      <c r="AS1029" s="48"/>
    </row>
    <row r="1030" spans="19:45">
      <c r="S1030" s="82"/>
      <c r="T1030" s="83"/>
      <c r="U1030" s="84"/>
      <c r="V1030" s="83"/>
      <c r="W1030" s="84"/>
      <c r="X1030" s="83"/>
      <c r="Y1030" s="84"/>
      <c r="Z1030" s="85"/>
      <c r="AA1030" s="85"/>
      <c r="AB1030" s="85"/>
      <c r="AC1030" s="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34"/>
      <c r="AN1030" s="34"/>
      <c r="AO1030" s="34"/>
      <c r="AP1030" s="19"/>
      <c r="AQ1030" s="19"/>
      <c r="AR1030" s="19"/>
      <c r="AS1030" s="48"/>
    </row>
    <row r="1031" spans="19:45">
      <c r="S1031" s="82"/>
      <c r="T1031" s="83"/>
      <c r="U1031" s="84"/>
      <c r="V1031" s="83"/>
      <c r="W1031" s="84"/>
      <c r="X1031" s="83"/>
      <c r="Y1031" s="84"/>
      <c r="Z1031" s="85"/>
      <c r="AA1031" s="85"/>
      <c r="AB1031" s="85"/>
      <c r="AC1031" s="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34"/>
      <c r="AN1031" s="34"/>
      <c r="AO1031" s="34"/>
      <c r="AP1031" s="19"/>
      <c r="AQ1031" s="19"/>
      <c r="AR1031" s="19"/>
      <c r="AS1031" s="48"/>
    </row>
    <row r="1032" spans="19:45">
      <c r="S1032" s="82"/>
      <c r="T1032" s="83"/>
      <c r="U1032" s="84"/>
      <c r="V1032" s="83"/>
      <c r="W1032" s="84"/>
      <c r="X1032" s="83"/>
      <c r="Y1032" s="84"/>
      <c r="Z1032" s="85"/>
      <c r="AA1032" s="85"/>
      <c r="AB1032" s="85"/>
      <c r="AC1032" s="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34"/>
      <c r="AN1032" s="34"/>
      <c r="AO1032" s="34"/>
      <c r="AP1032" s="19"/>
      <c r="AQ1032" s="19"/>
      <c r="AR1032" s="19"/>
      <c r="AS1032" s="48"/>
    </row>
    <row r="1033" spans="19:45">
      <c r="S1033" s="82"/>
      <c r="T1033" s="83"/>
      <c r="U1033" s="84"/>
      <c r="V1033" s="83"/>
      <c r="W1033" s="84"/>
      <c r="X1033" s="83"/>
      <c r="Y1033" s="84"/>
      <c r="Z1033" s="85"/>
      <c r="AA1033" s="85"/>
      <c r="AB1033" s="85"/>
      <c r="AC1033" s="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34"/>
      <c r="AN1033" s="34"/>
      <c r="AO1033" s="34"/>
      <c r="AP1033" s="19"/>
      <c r="AQ1033" s="19"/>
      <c r="AR1033" s="19"/>
      <c r="AS1033" s="48"/>
    </row>
    <row r="1034" spans="19:45">
      <c r="S1034" s="82"/>
      <c r="T1034" s="83"/>
      <c r="U1034" s="84"/>
      <c r="V1034" s="83"/>
      <c r="W1034" s="84"/>
      <c r="X1034" s="83"/>
      <c r="Y1034" s="84"/>
      <c r="Z1034" s="85"/>
      <c r="AA1034" s="85"/>
      <c r="AB1034" s="85"/>
      <c r="AC1034" s="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34"/>
      <c r="AN1034" s="34"/>
      <c r="AO1034" s="34"/>
      <c r="AP1034" s="19"/>
      <c r="AQ1034" s="19"/>
      <c r="AR1034" s="19"/>
      <c r="AS1034" s="48"/>
    </row>
    <row r="1035" spans="19:45">
      <c r="S1035" s="82"/>
      <c r="T1035" s="83"/>
      <c r="U1035" s="84"/>
      <c r="V1035" s="83"/>
      <c r="W1035" s="84"/>
      <c r="X1035" s="83"/>
      <c r="Y1035" s="84"/>
      <c r="Z1035" s="85"/>
      <c r="AA1035" s="85"/>
      <c r="AB1035" s="85"/>
      <c r="AC1035" s="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34"/>
      <c r="AN1035" s="34"/>
      <c r="AO1035" s="34"/>
      <c r="AP1035" s="19"/>
      <c r="AQ1035" s="19"/>
      <c r="AR1035" s="19"/>
      <c r="AS1035" s="48"/>
    </row>
    <row r="1036" spans="19:45">
      <c r="S1036" s="82"/>
      <c r="T1036" s="83"/>
      <c r="U1036" s="84"/>
      <c r="V1036" s="83"/>
      <c r="W1036" s="84"/>
      <c r="X1036" s="83"/>
      <c r="Y1036" s="84"/>
      <c r="Z1036" s="85"/>
      <c r="AA1036" s="85"/>
      <c r="AB1036" s="85"/>
      <c r="AC1036" s="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34"/>
      <c r="AN1036" s="34"/>
      <c r="AO1036" s="34"/>
      <c r="AP1036" s="19"/>
      <c r="AQ1036" s="19"/>
      <c r="AR1036" s="19"/>
      <c r="AS1036" s="48"/>
    </row>
    <row r="1037" spans="19:45">
      <c r="S1037" s="82"/>
      <c r="T1037" s="83"/>
      <c r="U1037" s="84"/>
      <c r="V1037" s="83"/>
      <c r="W1037" s="84"/>
      <c r="X1037" s="83"/>
      <c r="Y1037" s="84"/>
      <c r="Z1037" s="85"/>
      <c r="AA1037" s="85"/>
      <c r="AB1037" s="85"/>
      <c r="AC1037" s="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34"/>
      <c r="AN1037" s="34"/>
      <c r="AO1037" s="34"/>
      <c r="AP1037" s="19"/>
      <c r="AQ1037" s="19"/>
      <c r="AR1037" s="19"/>
      <c r="AS1037" s="48"/>
    </row>
    <row r="1038" spans="19:45">
      <c r="S1038" s="82"/>
      <c r="T1038" s="83"/>
      <c r="U1038" s="84"/>
      <c r="V1038" s="83"/>
      <c r="W1038" s="84"/>
      <c r="X1038" s="83"/>
      <c r="Y1038" s="84"/>
      <c r="Z1038" s="85"/>
      <c r="AA1038" s="85"/>
      <c r="AB1038" s="85"/>
      <c r="AC1038" s="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34"/>
      <c r="AN1038" s="34"/>
      <c r="AO1038" s="34"/>
      <c r="AP1038" s="19"/>
      <c r="AQ1038" s="19"/>
      <c r="AR1038" s="19"/>
      <c r="AS1038" s="48"/>
    </row>
    <row r="1039" spans="19:45">
      <c r="S1039" s="82"/>
      <c r="T1039" s="83"/>
      <c r="U1039" s="84"/>
      <c r="V1039" s="83"/>
      <c r="W1039" s="84"/>
      <c r="X1039" s="83"/>
      <c r="Y1039" s="84"/>
      <c r="Z1039" s="85"/>
      <c r="AA1039" s="85"/>
      <c r="AB1039" s="85"/>
      <c r="AC1039" s="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34"/>
      <c r="AN1039" s="34"/>
      <c r="AO1039" s="34"/>
      <c r="AP1039" s="19"/>
      <c r="AQ1039" s="19"/>
      <c r="AR1039" s="19"/>
      <c r="AS1039" s="48"/>
    </row>
    <row r="1040" spans="19:45">
      <c r="S1040" s="82"/>
      <c r="T1040" s="83"/>
      <c r="U1040" s="84"/>
      <c r="V1040" s="83"/>
      <c r="W1040" s="84"/>
      <c r="X1040" s="83"/>
      <c r="Y1040" s="84"/>
      <c r="Z1040" s="85"/>
      <c r="AA1040" s="85"/>
      <c r="AB1040" s="85"/>
      <c r="AC1040" s="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34"/>
      <c r="AN1040" s="34"/>
      <c r="AO1040" s="34"/>
      <c r="AP1040" s="19"/>
      <c r="AQ1040" s="19"/>
      <c r="AR1040" s="19"/>
      <c r="AS1040" s="48"/>
    </row>
    <row r="1041" spans="19:45">
      <c r="S1041" s="82"/>
      <c r="T1041" s="83"/>
      <c r="U1041" s="84"/>
      <c r="V1041" s="83"/>
      <c r="W1041" s="84"/>
      <c r="X1041" s="83"/>
      <c r="Y1041" s="84"/>
      <c r="Z1041" s="85"/>
      <c r="AA1041" s="85"/>
      <c r="AB1041" s="85"/>
      <c r="AC1041" s="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34"/>
      <c r="AN1041" s="34"/>
      <c r="AO1041" s="34"/>
      <c r="AP1041" s="19"/>
      <c r="AQ1041" s="19"/>
      <c r="AR1041" s="19"/>
      <c r="AS1041" s="48"/>
    </row>
    <row r="1042" spans="19:45">
      <c r="S1042" s="82"/>
      <c r="T1042" s="83"/>
      <c r="U1042" s="84"/>
      <c r="V1042" s="83"/>
      <c r="W1042" s="84"/>
      <c r="X1042" s="83"/>
      <c r="Y1042" s="84"/>
      <c r="Z1042" s="85"/>
      <c r="AA1042" s="85"/>
      <c r="AB1042" s="85"/>
      <c r="AC1042" s="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34"/>
      <c r="AN1042" s="34"/>
      <c r="AO1042" s="34"/>
      <c r="AP1042" s="19"/>
      <c r="AQ1042" s="19"/>
      <c r="AR1042" s="19"/>
      <c r="AS1042" s="48"/>
    </row>
    <row r="1043" spans="19:45">
      <c r="S1043" s="82"/>
      <c r="T1043" s="83"/>
      <c r="U1043" s="84"/>
      <c r="V1043" s="83"/>
      <c r="W1043" s="84"/>
      <c r="X1043" s="83"/>
      <c r="Y1043" s="84"/>
      <c r="Z1043" s="85"/>
      <c r="AA1043" s="85"/>
      <c r="AB1043" s="85"/>
      <c r="AC1043" s="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34"/>
      <c r="AN1043" s="34"/>
      <c r="AO1043" s="34"/>
      <c r="AP1043" s="19"/>
      <c r="AQ1043" s="19"/>
      <c r="AR1043" s="19"/>
      <c r="AS1043" s="48"/>
    </row>
    <row r="1044" spans="19:45">
      <c r="S1044" s="82"/>
      <c r="T1044" s="83"/>
      <c r="U1044" s="84"/>
      <c r="V1044" s="83"/>
      <c r="W1044" s="84"/>
      <c r="X1044" s="83"/>
      <c r="Y1044" s="84"/>
      <c r="Z1044" s="85"/>
      <c r="AA1044" s="85"/>
      <c r="AB1044" s="85"/>
      <c r="AC1044" s="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34"/>
      <c r="AN1044" s="34"/>
      <c r="AO1044" s="34"/>
      <c r="AP1044" s="19"/>
      <c r="AQ1044" s="19"/>
      <c r="AR1044" s="19"/>
      <c r="AS1044" s="48"/>
    </row>
    <row r="1045" spans="19:45">
      <c r="S1045" s="82"/>
      <c r="T1045" s="83"/>
      <c r="U1045" s="84"/>
      <c r="V1045" s="83"/>
      <c r="W1045" s="84"/>
      <c r="X1045" s="83"/>
      <c r="Y1045" s="84"/>
      <c r="Z1045" s="85"/>
      <c r="AA1045" s="85"/>
      <c r="AB1045" s="85"/>
      <c r="AC1045" s="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34"/>
      <c r="AN1045" s="34"/>
      <c r="AO1045" s="34"/>
      <c r="AP1045" s="19"/>
      <c r="AQ1045" s="19"/>
      <c r="AR1045" s="19"/>
      <c r="AS1045" s="48"/>
    </row>
    <row r="1046" spans="19:45">
      <c r="S1046" s="82"/>
      <c r="T1046" s="83"/>
      <c r="U1046" s="84"/>
      <c r="V1046" s="83"/>
      <c r="W1046" s="84"/>
      <c r="X1046" s="83"/>
      <c r="Y1046" s="84"/>
      <c r="Z1046" s="85"/>
      <c r="AA1046" s="85"/>
      <c r="AB1046" s="85"/>
      <c r="AC1046" s="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34"/>
      <c r="AN1046" s="34"/>
      <c r="AO1046" s="34"/>
      <c r="AP1046" s="19"/>
      <c r="AQ1046" s="19"/>
      <c r="AR1046" s="19"/>
      <c r="AS1046" s="48"/>
    </row>
    <row r="1047" spans="19:45">
      <c r="S1047" s="82"/>
      <c r="T1047" s="83"/>
      <c r="U1047" s="84"/>
      <c r="V1047" s="83"/>
      <c r="W1047" s="84"/>
      <c r="X1047" s="83"/>
      <c r="Y1047" s="84"/>
      <c r="Z1047" s="85"/>
      <c r="AA1047" s="85"/>
      <c r="AB1047" s="85"/>
      <c r="AC1047" s="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34"/>
      <c r="AN1047" s="34"/>
      <c r="AO1047" s="34"/>
      <c r="AP1047" s="19"/>
      <c r="AQ1047" s="19"/>
      <c r="AR1047" s="19"/>
      <c r="AS1047" s="48"/>
    </row>
    <row r="1048" spans="19:45">
      <c r="S1048" s="82"/>
      <c r="T1048" s="83"/>
      <c r="U1048" s="84"/>
      <c r="V1048" s="83"/>
      <c r="W1048" s="84"/>
      <c r="X1048" s="83"/>
      <c r="Y1048" s="84"/>
      <c r="Z1048" s="85"/>
      <c r="AA1048" s="85"/>
      <c r="AB1048" s="85"/>
      <c r="AC1048" s="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34"/>
      <c r="AN1048" s="34"/>
      <c r="AO1048" s="34"/>
      <c r="AP1048" s="19"/>
      <c r="AQ1048" s="19"/>
      <c r="AR1048" s="19"/>
      <c r="AS1048" s="48"/>
    </row>
    <row r="1049" spans="19:45">
      <c r="S1049" s="82"/>
      <c r="T1049" s="83"/>
      <c r="U1049" s="84"/>
      <c r="V1049" s="83"/>
      <c r="W1049" s="84"/>
      <c r="X1049" s="83"/>
      <c r="Y1049" s="84"/>
      <c r="Z1049" s="85"/>
      <c r="AA1049" s="85"/>
      <c r="AB1049" s="85"/>
      <c r="AC1049" s="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34"/>
      <c r="AN1049" s="34"/>
      <c r="AO1049" s="34"/>
      <c r="AP1049" s="19"/>
      <c r="AQ1049" s="19"/>
      <c r="AR1049" s="19"/>
      <c r="AS1049" s="48"/>
    </row>
    <row r="1050" spans="19:45">
      <c r="S1050" s="82"/>
      <c r="T1050" s="83"/>
      <c r="U1050" s="84"/>
      <c r="V1050" s="83"/>
      <c r="W1050" s="84"/>
      <c r="X1050" s="83"/>
      <c r="Y1050" s="84"/>
      <c r="Z1050" s="85"/>
      <c r="AA1050" s="85"/>
      <c r="AB1050" s="85"/>
      <c r="AC1050" s="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34"/>
      <c r="AN1050" s="34"/>
      <c r="AO1050" s="34"/>
      <c r="AP1050" s="19"/>
      <c r="AQ1050" s="19"/>
      <c r="AR1050" s="19"/>
      <c r="AS1050" s="48"/>
    </row>
    <row r="1051" spans="19:45">
      <c r="S1051" s="82"/>
      <c r="T1051" s="83"/>
      <c r="U1051" s="84"/>
      <c r="V1051" s="83"/>
      <c r="W1051" s="84"/>
      <c r="X1051" s="83"/>
      <c r="Y1051" s="84"/>
      <c r="Z1051" s="85"/>
      <c r="AA1051" s="85"/>
      <c r="AB1051" s="85"/>
      <c r="AC1051" s="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34"/>
      <c r="AN1051" s="34"/>
      <c r="AO1051" s="34"/>
      <c r="AP1051" s="19"/>
      <c r="AQ1051" s="19"/>
      <c r="AR1051" s="19"/>
      <c r="AS1051" s="48"/>
    </row>
    <row r="1052" spans="19:45">
      <c r="S1052" s="82"/>
      <c r="T1052" s="83"/>
      <c r="U1052" s="84"/>
      <c r="V1052" s="83"/>
      <c r="W1052" s="84"/>
      <c r="X1052" s="83"/>
      <c r="Y1052" s="84"/>
      <c r="Z1052" s="85"/>
      <c r="AA1052" s="85"/>
      <c r="AB1052" s="85"/>
      <c r="AC1052" s="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34"/>
      <c r="AN1052" s="34"/>
      <c r="AO1052" s="34"/>
      <c r="AP1052" s="19"/>
      <c r="AQ1052" s="19"/>
      <c r="AR1052" s="19"/>
      <c r="AS1052" s="48"/>
    </row>
    <row r="1053" spans="19:45">
      <c r="S1053" s="82"/>
      <c r="T1053" s="83"/>
      <c r="U1053" s="84"/>
      <c r="V1053" s="83"/>
      <c r="W1053" s="84"/>
      <c r="X1053" s="83"/>
      <c r="Y1053" s="84"/>
      <c r="Z1053" s="85"/>
      <c r="AA1053" s="85"/>
      <c r="AB1053" s="85"/>
      <c r="AC1053" s="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34"/>
      <c r="AN1053" s="34"/>
      <c r="AO1053" s="34"/>
      <c r="AP1053" s="19"/>
      <c r="AQ1053" s="19"/>
      <c r="AR1053" s="19"/>
      <c r="AS1053" s="48"/>
    </row>
    <row r="1054" spans="19:45">
      <c r="S1054" s="82"/>
      <c r="T1054" s="83"/>
      <c r="U1054" s="84"/>
      <c r="V1054" s="83"/>
      <c r="W1054" s="84"/>
      <c r="X1054" s="83"/>
      <c r="Y1054" s="84"/>
      <c r="Z1054" s="85"/>
      <c r="AA1054" s="85"/>
      <c r="AB1054" s="85"/>
      <c r="AC1054" s="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34"/>
      <c r="AN1054" s="34"/>
      <c r="AO1054" s="34"/>
      <c r="AP1054" s="19"/>
      <c r="AQ1054" s="19"/>
      <c r="AR1054" s="19"/>
      <c r="AS1054" s="48"/>
    </row>
    <row r="1055" spans="19:45">
      <c r="S1055" s="82"/>
      <c r="T1055" s="83"/>
      <c r="U1055" s="84"/>
      <c r="V1055" s="83"/>
      <c r="W1055" s="84"/>
      <c r="X1055" s="83"/>
      <c r="Y1055" s="84"/>
      <c r="Z1055" s="85"/>
      <c r="AA1055" s="85"/>
      <c r="AB1055" s="85"/>
      <c r="AC1055" s="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34"/>
      <c r="AN1055" s="34"/>
      <c r="AO1055" s="34"/>
      <c r="AP1055" s="19"/>
      <c r="AQ1055" s="19"/>
      <c r="AR1055" s="19"/>
      <c r="AS1055" s="48"/>
    </row>
    <row r="1056" spans="19:45">
      <c r="S1056" s="82"/>
      <c r="T1056" s="83"/>
      <c r="U1056" s="84"/>
      <c r="V1056" s="83"/>
      <c r="W1056" s="84"/>
      <c r="X1056" s="83"/>
      <c r="Y1056" s="84"/>
      <c r="Z1056" s="85"/>
      <c r="AA1056" s="85"/>
      <c r="AB1056" s="85"/>
      <c r="AC1056" s="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34"/>
      <c r="AN1056" s="34"/>
      <c r="AO1056" s="34"/>
      <c r="AP1056" s="19"/>
      <c r="AQ1056" s="19"/>
      <c r="AR1056" s="19"/>
      <c r="AS1056" s="48"/>
    </row>
    <row r="1057" spans="19:45">
      <c r="S1057" s="82"/>
      <c r="T1057" s="83"/>
      <c r="U1057" s="84"/>
      <c r="V1057" s="83"/>
      <c r="W1057" s="84"/>
      <c r="X1057" s="83"/>
      <c r="Y1057" s="84"/>
      <c r="Z1057" s="85"/>
      <c r="AA1057" s="85"/>
      <c r="AB1057" s="85"/>
      <c r="AC1057" s="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34"/>
      <c r="AN1057" s="34"/>
      <c r="AO1057" s="34"/>
      <c r="AP1057" s="19"/>
      <c r="AQ1057" s="19"/>
      <c r="AR1057" s="19"/>
      <c r="AS1057" s="48"/>
    </row>
    <row r="1058" spans="19:45">
      <c r="S1058" s="82"/>
      <c r="T1058" s="83"/>
      <c r="U1058" s="84"/>
      <c r="V1058" s="83"/>
      <c r="W1058" s="84"/>
      <c r="X1058" s="83"/>
      <c r="Y1058" s="84"/>
      <c r="Z1058" s="85"/>
      <c r="AA1058" s="85"/>
      <c r="AB1058" s="85"/>
      <c r="AC1058" s="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34"/>
      <c r="AN1058" s="34"/>
      <c r="AO1058" s="34"/>
      <c r="AP1058" s="19"/>
      <c r="AQ1058" s="19"/>
      <c r="AR1058" s="19"/>
      <c r="AS1058" s="48"/>
    </row>
    <row r="1059" spans="19:45">
      <c r="S1059" s="82"/>
      <c r="T1059" s="83"/>
      <c r="U1059" s="84"/>
      <c r="V1059" s="83"/>
      <c r="W1059" s="84"/>
      <c r="X1059" s="83"/>
      <c r="Y1059" s="84"/>
      <c r="Z1059" s="85"/>
      <c r="AA1059" s="85"/>
      <c r="AB1059" s="85"/>
      <c r="AC1059" s="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34"/>
      <c r="AN1059" s="34"/>
      <c r="AO1059" s="34"/>
      <c r="AP1059" s="19"/>
      <c r="AQ1059" s="19"/>
      <c r="AR1059" s="19"/>
      <c r="AS1059" s="48"/>
    </row>
    <row r="1060" spans="19:45">
      <c r="S1060" s="82"/>
      <c r="T1060" s="83"/>
      <c r="U1060" s="84"/>
      <c r="V1060" s="83"/>
      <c r="W1060" s="84"/>
      <c r="X1060" s="83"/>
      <c r="Y1060" s="84"/>
      <c r="Z1060" s="85"/>
      <c r="AA1060" s="85"/>
      <c r="AB1060" s="85"/>
      <c r="AC1060" s="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34"/>
      <c r="AN1060" s="34"/>
      <c r="AO1060" s="34"/>
      <c r="AP1060" s="19"/>
      <c r="AQ1060" s="19"/>
      <c r="AR1060" s="19"/>
      <c r="AS1060" s="48"/>
    </row>
    <row r="1061" spans="19:45">
      <c r="S1061" s="82"/>
      <c r="T1061" s="83"/>
      <c r="U1061" s="84"/>
      <c r="V1061" s="83"/>
      <c r="W1061" s="84"/>
      <c r="X1061" s="83"/>
      <c r="Y1061" s="84"/>
      <c r="Z1061" s="85"/>
      <c r="AA1061" s="85"/>
      <c r="AB1061" s="85"/>
      <c r="AC1061" s="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34"/>
      <c r="AN1061" s="34"/>
      <c r="AO1061" s="34"/>
      <c r="AP1061" s="19"/>
      <c r="AQ1061" s="19"/>
      <c r="AR1061" s="19"/>
      <c r="AS1061" s="48"/>
    </row>
    <row r="1062" spans="19:45">
      <c r="S1062" s="82"/>
      <c r="T1062" s="83"/>
      <c r="U1062" s="84"/>
      <c r="V1062" s="83"/>
      <c r="W1062" s="84"/>
      <c r="X1062" s="83"/>
      <c r="Y1062" s="84"/>
      <c r="Z1062" s="85"/>
      <c r="AA1062" s="85"/>
      <c r="AB1062" s="85"/>
      <c r="AC1062" s="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34"/>
      <c r="AN1062" s="34"/>
      <c r="AO1062" s="34"/>
      <c r="AP1062" s="19"/>
      <c r="AQ1062" s="19"/>
      <c r="AR1062" s="19"/>
      <c r="AS1062" s="48"/>
    </row>
    <row r="1063" spans="19:45">
      <c r="S1063" s="82"/>
      <c r="T1063" s="83"/>
      <c r="U1063" s="84"/>
      <c r="V1063" s="83"/>
      <c r="W1063" s="84"/>
      <c r="X1063" s="83"/>
      <c r="Y1063" s="84"/>
      <c r="Z1063" s="85"/>
      <c r="AA1063" s="85"/>
      <c r="AB1063" s="85"/>
      <c r="AC1063" s="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34"/>
      <c r="AN1063" s="34"/>
      <c r="AO1063" s="34"/>
      <c r="AP1063" s="19"/>
      <c r="AQ1063" s="19"/>
      <c r="AR1063" s="19"/>
      <c r="AS1063" s="48"/>
    </row>
    <row r="1064" spans="19:45">
      <c r="S1064" s="82"/>
      <c r="T1064" s="83"/>
      <c r="U1064" s="84"/>
      <c r="V1064" s="83"/>
      <c r="W1064" s="84"/>
      <c r="X1064" s="83"/>
      <c r="Y1064" s="84"/>
      <c r="Z1064" s="85"/>
      <c r="AA1064" s="85"/>
      <c r="AB1064" s="85"/>
      <c r="AC1064" s="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34"/>
      <c r="AN1064" s="34"/>
      <c r="AO1064" s="34"/>
      <c r="AP1064" s="19"/>
      <c r="AQ1064" s="19"/>
      <c r="AR1064" s="19"/>
      <c r="AS1064" s="48"/>
    </row>
    <row r="1065" spans="19:45">
      <c r="S1065" s="82"/>
      <c r="T1065" s="83"/>
      <c r="U1065" s="84"/>
      <c r="V1065" s="83"/>
      <c r="W1065" s="84"/>
      <c r="X1065" s="83"/>
      <c r="Y1065" s="84"/>
      <c r="Z1065" s="85"/>
      <c r="AA1065" s="85"/>
      <c r="AB1065" s="85"/>
      <c r="AC1065" s="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34"/>
      <c r="AN1065" s="34"/>
      <c r="AO1065" s="34"/>
      <c r="AP1065" s="19"/>
      <c r="AQ1065" s="19"/>
      <c r="AR1065" s="19"/>
      <c r="AS1065" s="48"/>
    </row>
    <row r="1066" spans="19:45">
      <c r="S1066" s="82"/>
      <c r="T1066" s="83"/>
      <c r="U1066" s="84"/>
      <c r="V1066" s="83"/>
      <c r="W1066" s="84"/>
      <c r="X1066" s="83"/>
      <c r="Y1066" s="84"/>
      <c r="Z1066" s="85"/>
      <c r="AA1066" s="85"/>
      <c r="AB1066" s="85"/>
      <c r="AC1066" s="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34"/>
      <c r="AN1066" s="34"/>
      <c r="AO1066" s="34"/>
      <c r="AP1066" s="19"/>
      <c r="AQ1066" s="19"/>
      <c r="AR1066" s="19"/>
      <c r="AS1066" s="48"/>
    </row>
    <row r="1067" spans="19:45">
      <c r="S1067" s="82"/>
      <c r="T1067" s="83"/>
      <c r="U1067" s="84"/>
      <c r="V1067" s="83"/>
      <c r="W1067" s="84"/>
      <c r="X1067" s="83"/>
      <c r="Y1067" s="84"/>
      <c r="Z1067" s="85"/>
      <c r="AA1067" s="85"/>
      <c r="AB1067" s="85"/>
      <c r="AC1067" s="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34"/>
      <c r="AN1067" s="34"/>
      <c r="AO1067" s="34"/>
      <c r="AP1067" s="19"/>
      <c r="AQ1067" s="19"/>
      <c r="AR1067" s="19"/>
      <c r="AS1067" s="48"/>
    </row>
    <row r="1068" spans="19:45">
      <c r="S1068" s="82"/>
      <c r="T1068" s="83"/>
      <c r="U1068" s="84"/>
      <c r="V1068" s="83"/>
      <c r="W1068" s="84"/>
      <c r="X1068" s="83"/>
      <c r="Y1068" s="84"/>
      <c r="Z1068" s="85"/>
      <c r="AA1068" s="85"/>
      <c r="AB1068" s="85"/>
      <c r="AC1068" s="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34"/>
      <c r="AN1068" s="34"/>
      <c r="AO1068" s="34"/>
      <c r="AP1068" s="19"/>
      <c r="AQ1068" s="19"/>
      <c r="AR1068" s="19"/>
      <c r="AS1068" s="48"/>
    </row>
    <row r="1069" spans="19:45">
      <c r="S1069" s="82"/>
      <c r="T1069" s="83"/>
      <c r="U1069" s="84"/>
      <c r="V1069" s="83"/>
      <c r="W1069" s="84"/>
      <c r="X1069" s="83"/>
      <c r="Y1069" s="84"/>
      <c r="Z1069" s="85"/>
      <c r="AA1069" s="85"/>
      <c r="AB1069" s="85"/>
      <c r="AC1069" s="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34"/>
      <c r="AN1069" s="34"/>
      <c r="AO1069" s="34"/>
      <c r="AP1069" s="19"/>
      <c r="AQ1069" s="19"/>
      <c r="AR1069" s="19"/>
      <c r="AS1069" s="48"/>
    </row>
    <row r="1070" spans="19:45">
      <c r="S1070" s="82"/>
      <c r="T1070" s="83"/>
      <c r="U1070" s="84"/>
      <c r="V1070" s="83"/>
      <c r="W1070" s="84"/>
      <c r="X1070" s="83"/>
      <c r="Y1070" s="84"/>
      <c r="Z1070" s="85"/>
      <c r="AA1070" s="85"/>
      <c r="AB1070" s="85"/>
      <c r="AC1070" s="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34"/>
      <c r="AN1070" s="34"/>
      <c r="AO1070" s="34"/>
      <c r="AP1070" s="19"/>
      <c r="AQ1070" s="19"/>
      <c r="AR1070" s="19"/>
      <c r="AS1070" s="48"/>
    </row>
    <row r="1071" spans="19:45">
      <c r="S1071" s="82"/>
      <c r="T1071" s="83"/>
      <c r="U1071" s="84"/>
      <c r="V1071" s="83"/>
      <c r="W1071" s="84"/>
      <c r="X1071" s="83"/>
      <c r="Y1071" s="84"/>
      <c r="Z1071" s="85"/>
      <c r="AA1071" s="85"/>
      <c r="AB1071" s="85"/>
      <c r="AC1071" s="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34"/>
      <c r="AN1071" s="34"/>
      <c r="AO1071" s="34"/>
      <c r="AP1071" s="19"/>
      <c r="AQ1071" s="19"/>
      <c r="AR1071" s="19"/>
      <c r="AS1071" s="48"/>
    </row>
    <row r="1072" spans="19:45">
      <c r="S1072" s="82"/>
      <c r="T1072" s="83"/>
      <c r="U1072" s="84"/>
      <c r="V1072" s="83"/>
      <c r="W1072" s="84"/>
      <c r="X1072" s="83"/>
      <c r="Y1072" s="84"/>
      <c r="Z1072" s="85"/>
      <c r="AA1072" s="85"/>
      <c r="AB1072" s="85"/>
      <c r="AC1072" s="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34"/>
      <c r="AN1072" s="34"/>
      <c r="AO1072" s="34"/>
      <c r="AP1072" s="19"/>
      <c r="AQ1072" s="19"/>
      <c r="AR1072" s="19"/>
      <c r="AS1072" s="48"/>
    </row>
    <row r="1073" spans="19:45">
      <c r="S1073" s="82"/>
      <c r="T1073" s="83"/>
      <c r="U1073" s="84"/>
      <c r="V1073" s="83"/>
      <c r="W1073" s="84"/>
      <c r="X1073" s="83"/>
      <c r="Y1073" s="84"/>
      <c r="Z1073" s="85"/>
      <c r="AA1073" s="85"/>
      <c r="AB1073" s="85"/>
      <c r="AC1073" s="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34"/>
      <c r="AN1073" s="34"/>
      <c r="AO1073" s="34"/>
      <c r="AP1073" s="19"/>
      <c r="AQ1073" s="19"/>
      <c r="AR1073" s="19"/>
      <c r="AS1073" s="48"/>
    </row>
    <row r="1074" spans="19:45">
      <c r="S1074" s="82"/>
      <c r="T1074" s="83"/>
      <c r="U1074" s="84"/>
      <c r="V1074" s="83"/>
      <c r="W1074" s="84"/>
      <c r="X1074" s="83"/>
      <c r="Y1074" s="84"/>
      <c r="Z1074" s="85"/>
      <c r="AA1074" s="85"/>
      <c r="AB1074" s="85"/>
      <c r="AC1074" s="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34"/>
      <c r="AN1074" s="34"/>
      <c r="AO1074" s="34"/>
      <c r="AP1074" s="19"/>
      <c r="AQ1074" s="19"/>
      <c r="AR1074" s="19"/>
      <c r="AS1074" s="48"/>
    </row>
    <row r="1075" spans="19:45">
      <c r="S1075" s="82"/>
      <c r="T1075" s="83"/>
      <c r="U1075" s="84"/>
      <c r="V1075" s="83"/>
      <c r="W1075" s="84"/>
      <c r="X1075" s="83"/>
      <c r="Y1075" s="84"/>
      <c r="Z1075" s="85"/>
      <c r="AA1075" s="85"/>
      <c r="AB1075" s="85"/>
      <c r="AC1075" s="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34"/>
      <c r="AN1075" s="34"/>
      <c r="AO1075" s="34"/>
      <c r="AP1075" s="19"/>
      <c r="AQ1075" s="19"/>
      <c r="AR1075" s="19"/>
      <c r="AS1075" s="48"/>
    </row>
    <row r="1076" spans="19:45">
      <c r="S1076" s="82"/>
      <c r="T1076" s="83"/>
      <c r="U1076" s="84"/>
      <c r="V1076" s="83"/>
      <c r="W1076" s="84"/>
      <c r="X1076" s="83"/>
      <c r="Y1076" s="84"/>
      <c r="Z1076" s="85"/>
      <c r="AA1076" s="85"/>
      <c r="AB1076" s="85"/>
      <c r="AC1076" s="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34"/>
      <c r="AN1076" s="34"/>
      <c r="AO1076" s="34"/>
      <c r="AP1076" s="19"/>
      <c r="AQ1076" s="19"/>
      <c r="AR1076" s="19"/>
      <c r="AS1076" s="48"/>
    </row>
    <row r="1077" spans="19:45">
      <c r="S1077" s="82"/>
      <c r="T1077" s="83"/>
      <c r="U1077" s="84"/>
      <c r="V1077" s="83"/>
      <c r="W1077" s="84"/>
      <c r="X1077" s="83"/>
      <c r="Y1077" s="84"/>
      <c r="Z1077" s="85"/>
      <c r="AA1077" s="85"/>
      <c r="AB1077" s="85"/>
      <c r="AC1077" s="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34"/>
      <c r="AN1077" s="34"/>
      <c r="AO1077" s="34"/>
      <c r="AP1077" s="19"/>
      <c r="AQ1077" s="19"/>
      <c r="AR1077" s="19"/>
      <c r="AS1077" s="48"/>
    </row>
    <row r="1078" spans="19:45">
      <c r="S1078" s="82"/>
      <c r="T1078" s="83"/>
      <c r="U1078" s="84"/>
      <c r="V1078" s="83"/>
      <c r="W1078" s="84"/>
      <c r="X1078" s="83"/>
      <c r="Y1078" s="84"/>
      <c r="Z1078" s="85"/>
      <c r="AA1078" s="85"/>
      <c r="AB1078" s="85"/>
      <c r="AC1078" s="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34"/>
      <c r="AN1078" s="34"/>
      <c r="AO1078" s="34"/>
      <c r="AP1078" s="19"/>
      <c r="AQ1078" s="19"/>
      <c r="AR1078" s="19"/>
      <c r="AS1078" s="48"/>
    </row>
    <row r="1079" spans="19:45">
      <c r="S1079" s="82"/>
      <c r="T1079" s="83"/>
      <c r="U1079" s="84"/>
      <c r="V1079" s="83"/>
      <c r="W1079" s="84"/>
      <c r="X1079" s="83"/>
      <c r="Y1079" s="84"/>
      <c r="Z1079" s="85"/>
      <c r="AA1079" s="85"/>
      <c r="AB1079" s="85"/>
      <c r="AC1079" s="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34"/>
      <c r="AN1079" s="34"/>
      <c r="AO1079" s="34"/>
      <c r="AP1079" s="19"/>
      <c r="AQ1079" s="19"/>
      <c r="AR1079" s="19"/>
      <c r="AS1079" s="48"/>
    </row>
    <row r="1080" spans="19:45">
      <c r="S1080" s="82"/>
      <c r="T1080" s="83"/>
      <c r="U1080" s="84"/>
      <c r="V1080" s="83"/>
      <c r="W1080" s="84"/>
      <c r="X1080" s="83"/>
      <c r="Y1080" s="84"/>
      <c r="Z1080" s="85"/>
      <c r="AA1080" s="85"/>
      <c r="AB1080" s="85"/>
      <c r="AC1080" s="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34"/>
      <c r="AN1080" s="34"/>
      <c r="AO1080" s="34"/>
      <c r="AP1080" s="19"/>
      <c r="AQ1080" s="19"/>
      <c r="AR1080" s="19"/>
      <c r="AS1080" s="48"/>
    </row>
    <row r="1081" spans="19:45">
      <c r="S1081" s="82"/>
      <c r="T1081" s="83"/>
      <c r="U1081" s="84"/>
      <c r="V1081" s="83"/>
      <c r="W1081" s="84"/>
      <c r="X1081" s="83"/>
      <c r="Y1081" s="84"/>
      <c r="Z1081" s="85"/>
      <c r="AA1081" s="85"/>
      <c r="AB1081" s="85"/>
      <c r="AC1081" s="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34"/>
      <c r="AN1081" s="34"/>
      <c r="AO1081" s="34"/>
      <c r="AP1081" s="19"/>
      <c r="AQ1081" s="19"/>
      <c r="AR1081" s="19"/>
      <c r="AS1081" s="48"/>
    </row>
    <row r="1082" spans="19:45">
      <c r="S1082" s="82"/>
      <c r="T1082" s="83"/>
      <c r="U1082" s="84"/>
      <c r="V1082" s="83"/>
      <c r="W1082" s="84"/>
      <c r="X1082" s="83"/>
      <c r="Y1082" s="84"/>
      <c r="Z1082" s="85"/>
      <c r="AA1082" s="85"/>
      <c r="AB1082" s="85"/>
      <c r="AC1082" s="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34"/>
      <c r="AN1082" s="34"/>
      <c r="AO1082" s="34"/>
      <c r="AP1082" s="19"/>
      <c r="AQ1082" s="19"/>
      <c r="AR1082" s="19"/>
      <c r="AS1082" s="48"/>
    </row>
    <row r="1083" spans="19:45">
      <c r="S1083" s="82"/>
      <c r="T1083" s="83"/>
      <c r="U1083" s="84"/>
      <c r="V1083" s="83"/>
      <c r="W1083" s="84"/>
      <c r="X1083" s="83"/>
      <c r="Y1083" s="84"/>
      <c r="Z1083" s="85"/>
      <c r="AA1083" s="85"/>
      <c r="AB1083" s="85"/>
      <c r="AC1083" s="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34"/>
      <c r="AN1083" s="34"/>
      <c r="AO1083" s="34"/>
      <c r="AP1083" s="19"/>
      <c r="AQ1083" s="19"/>
      <c r="AR1083" s="19"/>
      <c r="AS1083" s="48"/>
    </row>
    <row r="1084" spans="19:45">
      <c r="S1084" s="82"/>
      <c r="T1084" s="83"/>
      <c r="U1084" s="84"/>
      <c r="V1084" s="83"/>
      <c r="W1084" s="84"/>
      <c r="X1084" s="83"/>
      <c r="Y1084" s="84"/>
      <c r="Z1084" s="85"/>
      <c r="AA1084" s="85"/>
      <c r="AB1084" s="85"/>
      <c r="AC1084" s="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34"/>
      <c r="AN1084" s="34"/>
      <c r="AO1084" s="34"/>
      <c r="AP1084" s="19"/>
      <c r="AQ1084" s="19"/>
      <c r="AR1084" s="19"/>
      <c r="AS1084" s="48"/>
    </row>
    <row r="1085" spans="19:45">
      <c r="S1085" s="82"/>
      <c r="T1085" s="83"/>
      <c r="U1085" s="84"/>
      <c r="V1085" s="83"/>
      <c r="W1085" s="84"/>
      <c r="X1085" s="83"/>
      <c r="Y1085" s="84"/>
      <c r="Z1085" s="85"/>
      <c r="AA1085" s="85"/>
      <c r="AB1085" s="85"/>
      <c r="AC1085" s="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34"/>
      <c r="AN1085" s="34"/>
      <c r="AO1085" s="34"/>
      <c r="AP1085" s="19"/>
      <c r="AQ1085" s="19"/>
      <c r="AR1085" s="19"/>
      <c r="AS1085" s="48"/>
    </row>
    <row r="1086" spans="19:45">
      <c r="S1086" s="82"/>
      <c r="T1086" s="83"/>
      <c r="U1086" s="84"/>
      <c r="V1086" s="83"/>
      <c r="W1086" s="84"/>
      <c r="X1086" s="83"/>
      <c r="Y1086" s="84"/>
      <c r="Z1086" s="85"/>
      <c r="AA1086" s="85"/>
      <c r="AB1086" s="85"/>
      <c r="AC1086" s="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34"/>
      <c r="AN1086" s="34"/>
      <c r="AO1086" s="34"/>
      <c r="AP1086" s="19"/>
      <c r="AQ1086" s="19"/>
      <c r="AR1086" s="19"/>
      <c r="AS1086" s="48"/>
    </row>
    <row r="1087" spans="19:45">
      <c r="S1087" s="82"/>
      <c r="T1087" s="83"/>
      <c r="U1087" s="84"/>
      <c r="V1087" s="83"/>
      <c r="W1087" s="84"/>
      <c r="X1087" s="83"/>
      <c r="Y1087" s="84"/>
      <c r="Z1087" s="85"/>
      <c r="AA1087" s="85"/>
      <c r="AB1087" s="85"/>
      <c r="AC1087" s="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34"/>
      <c r="AN1087" s="34"/>
      <c r="AO1087" s="34"/>
      <c r="AP1087" s="19"/>
      <c r="AQ1087" s="19"/>
      <c r="AR1087" s="19"/>
      <c r="AS1087" s="48"/>
    </row>
    <row r="1088" spans="19:45">
      <c r="S1088" s="82"/>
      <c r="T1088" s="83"/>
      <c r="U1088" s="84"/>
      <c r="V1088" s="83"/>
      <c r="W1088" s="84"/>
      <c r="X1088" s="83"/>
      <c r="Y1088" s="84"/>
      <c r="Z1088" s="85"/>
      <c r="AA1088" s="85"/>
      <c r="AB1088" s="85"/>
      <c r="AC1088" s="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34"/>
      <c r="AN1088" s="34"/>
      <c r="AO1088" s="34"/>
      <c r="AP1088" s="19"/>
      <c r="AQ1088" s="19"/>
      <c r="AR1088" s="19"/>
      <c r="AS1088" s="48"/>
    </row>
    <row r="1089" spans="19:45">
      <c r="S1089" s="82"/>
      <c r="T1089" s="83"/>
      <c r="U1089" s="84"/>
      <c r="V1089" s="83"/>
      <c r="W1089" s="84"/>
      <c r="X1089" s="83"/>
      <c r="Y1089" s="84"/>
      <c r="Z1089" s="85"/>
      <c r="AA1089" s="85"/>
      <c r="AB1089" s="85"/>
      <c r="AC1089" s="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34"/>
      <c r="AN1089" s="34"/>
      <c r="AO1089" s="34"/>
      <c r="AP1089" s="19"/>
      <c r="AQ1089" s="19"/>
      <c r="AR1089" s="19"/>
      <c r="AS1089" s="48"/>
    </row>
    <row r="1090" spans="19:45">
      <c r="S1090" s="82"/>
      <c r="T1090" s="83"/>
      <c r="U1090" s="84"/>
      <c r="V1090" s="83"/>
      <c r="W1090" s="84"/>
      <c r="X1090" s="83"/>
      <c r="Y1090" s="84"/>
      <c r="Z1090" s="85"/>
      <c r="AA1090" s="85"/>
      <c r="AB1090" s="85"/>
      <c r="AC1090" s="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34"/>
      <c r="AN1090" s="34"/>
      <c r="AO1090" s="34"/>
      <c r="AP1090" s="19"/>
      <c r="AQ1090" s="19"/>
      <c r="AR1090" s="19"/>
      <c r="AS1090" s="48"/>
    </row>
    <row r="1091" spans="19:45">
      <c r="S1091" s="82"/>
      <c r="T1091" s="83"/>
      <c r="U1091" s="84"/>
      <c r="V1091" s="83"/>
      <c r="W1091" s="84"/>
      <c r="X1091" s="83"/>
      <c r="Y1091" s="84"/>
      <c r="Z1091" s="85"/>
      <c r="AA1091" s="85"/>
      <c r="AB1091" s="85"/>
      <c r="AC1091" s="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34"/>
      <c r="AN1091" s="34"/>
      <c r="AO1091" s="34"/>
      <c r="AP1091" s="19"/>
      <c r="AQ1091" s="19"/>
      <c r="AR1091" s="19"/>
      <c r="AS1091" s="48"/>
    </row>
    <row r="1092" spans="19:45">
      <c r="S1092" s="82"/>
      <c r="T1092" s="83"/>
      <c r="U1092" s="84"/>
      <c r="V1092" s="83"/>
      <c r="W1092" s="84"/>
      <c r="X1092" s="83"/>
      <c r="Y1092" s="84"/>
      <c r="Z1092" s="85"/>
      <c r="AA1092" s="85"/>
      <c r="AB1092" s="85"/>
      <c r="AC1092" s="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34"/>
      <c r="AN1092" s="34"/>
      <c r="AO1092" s="34"/>
      <c r="AP1092" s="19"/>
      <c r="AQ1092" s="19"/>
      <c r="AR1092" s="19"/>
      <c r="AS1092" s="48"/>
    </row>
    <row r="1093" spans="19:45">
      <c r="S1093" s="82"/>
      <c r="T1093" s="83"/>
      <c r="U1093" s="84"/>
      <c r="V1093" s="83"/>
      <c r="W1093" s="84"/>
      <c r="X1093" s="83"/>
      <c r="Y1093" s="84"/>
      <c r="Z1093" s="85"/>
      <c r="AA1093" s="85"/>
      <c r="AB1093" s="85"/>
      <c r="AC1093" s="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34"/>
      <c r="AN1093" s="34"/>
      <c r="AO1093" s="34"/>
      <c r="AP1093" s="19"/>
      <c r="AQ1093" s="19"/>
      <c r="AR1093" s="19"/>
      <c r="AS1093" s="48"/>
    </row>
    <row r="1094" spans="19:45">
      <c r="S1094" s="82"/>
      <c r="T1094" s="83"/>
      <c r="U1094" s="84"/>
      <c r="V1094" s="83"/>
      <c r="W1094" s="84"/>
      <c r="X1094" s="83"/>
      <c r="Y1094" s="84"/>
      <c r="Z1094" s="85"/>
      <c r="AA1094" s="85"/>
      <c r="AB1094" s="85"/>
      <c r="AC1094" s="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34"/>
      <c r="AN1094" s="34"/>
      <c r="AO1094" s="34"/>
      <c r="AP1094" s="19"/>
      <c r="AQ1094" s="19"/>
      <c r="AR1094" s="19"/>
      <c r="AS1094" s="48"/>
    </row>
    <row r="1095" spans="19:45">
      <c r="S1095" s="82"/>
      <c r="T1095" s="83"/>
      <c r="U1095" s="84"/>
      <c r="V1095" s="83"/>
      <c r="W1095" s="84"/>
      <c r="X1095" s="83"/>
      <c r="Y1095" s="84"/>
      <c r="Z1095" s="85"/>
      <c r="AA1095" s="85"/>
      <c r="AB1095" s="85"/>
      <c r="AC1095" s="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34"/>
      <c r="AN1095" s="34"/>
      <c r="AO1095" s="34"/>
      <c r="AP1095" s="19"/>
      <c r="AQ1095" s="19"/>
      <c r="AR1095" s="19"/>
      <c r="AS1095" s="48"/>
    </row>
    <row r="1096" spans="19:45">
      <c r="S1096" s="82"/>
      <c r="T1096" s="83"/>
      <c r="U1096" s="84"/>
      <c r="V1096" s="83"/>
      <c r="W1096" s="84"/>
      <c r="X1096" s="83"/>
      <c r="Y1096" s="84"/>
      <c r="Z1096" s="85"/>
      <c r="AA1096" s="85"/>
      <c r="AB1096" s="85"/>
      <c r="AC1096" s="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34"/>
      <c r="AN1096" s="34"/>
      <c r="AO1096" s="34"/>
      <c r="AP1096" s="19"/>
      <c r="AQ1096" s="19"/>
      <c r="AR1096" s="19"/>
      <c r="AS1096" s="48"/>
    </row>
    <row r="1097" spans="19:45">
      <c r="S1097" s="82"/>
      <c r="T1097" s="83"/>
      <c r="U1097" s="84"/>
      <c r="V1097" s="83"/>
      <c r="W1097" s="84"/>
      <c r="X1097" s="83"/>
      <c r="Y1097" s="84"/>
      <c r="Z1097" s="85"/>
      <c r="AA1097" s="85"/>
      <c r="AB1097" s="85"/>
      <c r="AC1097" s="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34"/>
      <c r="AN1097" s="34"/>
      <c r="AO1097" s="34"/>
      <c r="AP1097" s="19"/>
      <c r="AQ1097" s="19"/>
      <c r="AR1097" s="19"/>
      <c r="AS1097" s="48"/>
    </row>
    <row r="1098" spans="19:45">
      <c r="S1098" s="82"/>
      <c r="T1098" s="83"/>
      <c r="U1098" s="84"/>
      <c r="V1098" s="83"/>
      <c r="W1098" s="84"/>
      <c r="X1098" s="83"/>
      <c r="Y1098" s="84"/>
      <c r="Z1098" s="85"/>
      <c r="AA1098" s="85"/>
      <c r="AB1098" s="85"/>
      <c r="AC1098" s="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34"/>
      <c r="AN1098" s="34"/>
      <c r="AO1098" s="34"/>
      <c r="AP1098" s="19"/>
      <c r="AQ1098" s="19"/>
      <c r="AR1098" s="19"/>
      <c r="AS1098" s="48"/>
    </row>
    <row r="1099" spans="19:45">
      <c r="S1099" s="82"/>
      <c r="T1099" s="83"/>
      <c r="U1099" s="84"/>
      <c r="V1099" s="83"/>
      <c r="W1099" s="84"/>
      <c r="X1099" s="83"/>
      <c r="Y1099" s="84"/>
      <c r="Z1099" s="85"/>
      <c r="AA1099" s="85"/>
      <c r="AB1099" s="85"/>
      <c r="AC1099" s="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34"/>
      <c r="AN1099" s="34"/>
      <c r="AO1099" s="34"/>
      <c r="AP1099" s="19"/>
      <c r="AQ1099" s="19"/>
      <c r="AR1099" s="19"/>
      <c r="AS1099" s="48"/>
    </row>
    <row r="1100" spans="19:45">
      <c r="S1100" s="82"/>
      <c r="T1100" s="83"/>
      <c r="U1100" s="84"/>
      <c r="V1100" s="83"/>
      <c r="W1100" s="84"/>
      <c r="X1100" s="83"/>
      <c r="Y1100" s="84"/>
      <c r="Z1100" s="85"/>
      <c r="AA1100" s="85"/>
      <c r="AB1100" s="85"/>
      <c r="AC1100" s="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34"/>
      <c r="AN1100" s="34"/>
      <c r="AO1100" s="34"/>
      <c r="AP1100" s="19"/>
      <c r="AQ1100" s="19"/>
      <c r="AR1100" s="19"/>
      <c r="AS1100" s="48"/>
    </row>
    <row r="1101" spans="19:45">
      <c r="S1101" s="82"/>
      <c r="T1101" s="83"/>
      <c r="U1101" s="84"/>
      <c r="V1101" s="83"/>
      <c r="W1101" s="84"/>
      <c r="X1101" s="83"/>
      <c r="Y1101" s="84"/>
      <c r="Z1101" s="85"/>
      <c r="AA1101" s="85"/>
      <c r="AB1101" s="85"/>
      <c r="AC1101" s="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34"/>
      <c r="AN1101" s="34"/>
      <c r="AO1101" s="34"/>
      <c r="AP1101" s="19"/>
      <c r="AQ1101" s="19"/>
      <c r="AR1101" s="19"/>
      <c r="AS1101" s="48"/>
    </row>
    <row r="1102" spans="19:45">
      <c r="S1102" s="82"/>
      <c r="T1102" s="83"/>
      <c r="U1102" s="84"/>
      <c r="V1102" s="83"/>
      <c r="W1102" s="84"/>
      <c r="X1102" s="83"/>
      <c r="Y1102" s="84"/>
      <c r="Z1102" s="85"/>
      <c r="AA1102" s="85"/>
      <c r="AB1102" s="85"/>
      <c r="AC1102" s="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34"/>
      <c r="AN1102" s="34"/>
      <c r="AO1102" s="34"/>
      <c r="AP1102" s="19"/>
      <c r="AQ1102" s="19"/>
      <c r="AR1102" s="19"/>
      <c r="AS1102" s="48"/>
    </row>
    <row r="1103" spans="19:45">
      <c r="S1103" s="82"/>
      <c r="T1103" s="83"/>
      <c r="U1103" s="84"/>
      <c r="V1103" s="83"/>
      <c r="W1103" s="84"/>
      <c r="X1103" s="83"/>
      <c r="Y1103" s="84"/>
      <c r="Z1103" s="85"/>
      <c r="AA1103" s="85"/>
      <c r="AB1103" s="85"/>
      <c r="AC1103" s="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34"/>
      <c r="AN1103" s="34"/>
      <c r="AO1103" s="34"/>
      <c r="AP1103" s="19"/>
      <c r="AQ1103" s="19"/>
      <c r="AR1103" s="19"/>
      <c r="AS1103" s="48"/>
    </row>
    <row r="1104" spans="19:45">
      <c r="S1104" s="82"/>
      <c r="T1104" s="83"/>
      <c r="U1104" s="84"/>
      <c r="V1104" s="83"/>
      <c r="W1104" s="84"/>
      <c r="X1104" s="83"/>
      <c r="Y1104" s="84"/>
      <c r="Z1104" s="85"/>
      <c r="AA1104" s="85"/>
      <c r="AB1104" s="85"/>
      <c r="AC1104" s="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34"/>
      <c r="AN1104" s="34"/>
      <c r="AO1104" s="34"/>
      <c r="AP1104" s="19"/>
      <c r="AQ1104" s="19"/>
      <c r="AR1104" s="19"/>
      <c r="AS1104" s="48"/>
    </row>
    <row r="1105" spans="19:45">
      <c r="S1105" s="82"/>
      <c r="T1105" s="83"/>
      <c r="U1105" s="84"/>
      <c r="V1105" s="83"/>
      <c r="W1105" s="84"/>
      <c r="X1105" s="83"/>
      <c r="Y1105" s="84"/>
      <c r="Z1105" s="85"/>
      <c r="AA1105" s="85"/>
      <c r="AB1105" s="85"/>
      <c r="AC1105" s="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34"/>
      <c r="AN1105" s="34"/>
      <c r="AO1105" s="34"/>
      <c r="AP1105" s="19"/>
      <c r="AQ1105" s="19"/>
      <c r="AR1105" s="19"/>
      <c r="AS1105" s="48"/>
    </row>
    <row r="1106" spans="19:45">
      <c r="S1106" s="82"/>
      <c r="T1106" s="83"/>
      <c r="U1106" s="84"/>
      <c r="V1106" s="83"/>
      <c r="W1106" s="84"/>
      <c r="X1106" s="83"/>
      <c r="Y1106" s="84"/>
      <c r="Z1106" s="85"/>
      <c r="AA1106" s="85"/>
      <c r="AB1106" s="85"/>
      <c r="AC1106" s="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34"/>
      <c r="AN1106" s="34"/>
      <c r="AO1106" s="34"/>
      <c r="AP1106" s="19"/>
      <c r="AQ1106" s="19"/>
      <c r="AR1106" s="19"/>
      <c r="AS1106" s="48"/>
    </row>
    <row r="1107" spans="19:45">
      <c r="S1107" s="82"/>
      <c r="T1107" s="83"/>
      <c r="U1107" s="84"/>
      <c r="V1107" s="83"/>
      <c r="W1107" s="84"/>
      <c r="X1107" s="83"/>
      <c r="Y1107" s="84"/>
      <c r="Z1107" s="85"/>
      <c r="AA1107" s="85"/>
      <c r="AB1107" s="85"/>
      <c r="AC1107" s="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34"/>
      <c r="AN1107" s="34"/>
      <c r="AO1107" s="34"/>
      <c r="AP1107" s="19"/>
      <c r="AQ1107" s="19"/>
      <c r="AR1107" s="19"/>
      <c r="AS1107" s="48"/>
    </row>
    <row r="1108" spans="19:45">
      <c r="S1108" s="82"/>
      <c r="T1108" s="83"/>
      <c r="U1108" s="84"/>
      <c r="V1108" s="83"/>
      <c r="W1108" s="84"/>
      <c r="X1108" s="83"/>
      <c r="Y1108" s="84"/>
      <c r="Z1108" s="85"/>
      <c r="AA1108" s="85"/>
      <c r="AB1108" s="85"/>
      <c r="AC1108" s="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34"/>
      <c r="AN1108" s="34"/>
      <c r="AO1108" s="34"/>
      <c r="AP1108" s="19"/>
      <c r="AQ1108" s="19"/>
      <c r="AR1108" s="19"/>
      <c r="AS1108" s="48"/>
    </row>
    <row r="1109" spans="19:45">
      <c r="S1109" s="82"/>
      <c r="T1109" s="83"/>
      <c r="U1109" s="84"/>
      <c r="V1109" s="83"/>
      <c r="W1109" s="84"/>
      <c r="X1109" s="83"/>
      <c r="Y1109" s="84"/>
      <c r="Z1109" s="85"/>
      <c r="AA1109" s="85"/>
      <c r="AB1109" s="85"/>
      <c r="AC1109" s="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34"/>
      <c r="AN1109" s="34"/>
      <c r="AO1109" s="34"/>
      <c r="AP1109" s="19"/>
      <c r="AQ1109" s="19"/>
      <c r="AR1109" s="19"/>
      <c r="AS1109" s="48"/>
    </row>
    <row r="1110" spans="19:45">
      <c r="S1110" s="82"/>
      <c r="T1110" s="83"/>
      <c r="U1110" s="84"/>
      <c r="V1110" s="83"/>
      <c r="W1110" s="84"/>
      <c r="X1110" s="83"/>
      <c r="Y1110" s="84"/>
      <c r="Z1110" s="85"/>
      <c r="AA1110" s="85"/>
      <c r="AB1110" s="85"/>
      <c r="AC1110" s="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34"/>
      <c r="AN1110" s="34"/>
      <c r="AO1110" s="34"/>
      <c r="AP1110" s="19"/>
      <c r="AQ1110" s="19"/>
      <c r="AR1110" s="19"/>
      <c r="AS1110" s="48"/>
    </row>
    <row r="1111" spans="19:45">
      <c r="S1111" s="82"/>
      <c r="T1111" s="83"/>
      <c r="U1111" s="84"/>
      <c r="V1111" s="83"/>
      <c r="W1111" s="84"/>
      <c r="X1111" s="83"/>
      <c r="Y1111" s="84"/>
      <c r="Z1111" s="85"/>
      <c r="AA1111" s="85"/>
      <c r="AB1111" s="85"/>
      <c r="AC1111" s="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34"/>
      <c r="AN1111" s="34"/>
      <c r="AO1111" s="34"/>
      <c r="AP1111" s="19"/>
      <c r="AQ1111" s="19"/>
      <c r="AR1111" s="19"/>
      <c r="AS1111" s="48"/>
    </row>
    <row r="1112" spans="19:45">
      <c r="S1112" s="82"/>
      <c r="T1112" s="83"/>
      <c r="U1112" s="84"/>
      <c r="V1112" s="83"/>
      <c r="W1112" s="84"/>
      <c r="X1112" s="83"/>
      <c r="Y1112" s="84"/>
      <c r="Z1112" s="85"/>
      <c r="AA1112" s="85"/>
      <c r="AB1112" s="85"/>
      <c r="AC1112" s="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34"/>
      <c r="AN1112" s="34"/>
      <c r="AO1112" s="34"/>
      <c r="AP1112" s="19"/>
      <c r="AQ1112" s="19"/>
      <c r="AR1112" s="19"/>
      <c r="AS1112" s="48"/>
    </row>
    <row r="1113" spans="19:45">
      <c r="S1113" s="82"/>
      <c r="T1113" s="83"/>
      <c r="U1113" s="84"/>
      <c r="V1113" s="83"/>
      <c r="W1113" s="84"/>
      <c r="X1113" s="83"/>
      <c r="Y1113" s="84"/>
      <c r="Z1113" s="85"/>
      <c r="AA1113" s="85"/>
      <c r="AB1113" s="85"/>
      <c r="AC1113" s="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34"/>
      <c r="AN1113" s="34"/>
      <c r="AO1113" s="34"/>
      <c r="AP1113" s="19"/>
      <c r="AQ1113" s="19"/>
      <c r="AR1113" s="19"/>
      <c r="AS1113" s="48"/>
    </row>
    <row r="1114" spans="19:45">
      <c r="S1114" s="82"/>
      <c r="T1114" s="83"/>
      <c r="U1114" s="84"/>
      <c r="V1114" s="83"/>
      <c r="W1114" s="84"/>
      <c r="X1114" s="83"/>
      <c r="Y1114" s="84"/>
      <c r="Z1114" s="85"/>
      <c r="AA1114" s="85"/>
      <c r="AB1114" s="85"/>
      <c r="AC1114" s="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34"/>
      <c r="AN1114" s="34"/>
      <c r="AO1114" s="34"/>
      <c r="AP1114" s="19"/>
      <c r="AQ1114" s="19"/>
      <c r="AR1114" s="19"/>
      <c r="AS1114" s="48"/>
    </row>
    <row r="1115" spans="19:45">
      <c r="S1115" s="82"/>
      <c r="T1115" s="83"/>
      <c r="U1115" s="84"/>
      <c r="V1115" s="83"/>
      <c r="W1115" s="84"/>
      <c r="X1115" s="83"/>
      <c r="Y1115" s="84"/>
      <c r="Z1115" s="85"/>
      <c r="AA1115" s="85"/>
      <c r="AB1115" s="85"/>
      <c r="AC1115" s="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34"/>
      <c r="AN1115" s="34"/>
      <c r="AO1115" s="34"/>
      <c r="AP1115" s="19"/>
      <c r="AQ1115" s="19"/>
      <c r="AR1115" s="19"/>
      <c r="AS1115" s="48"/>
    </row>
    <row r="1116" spans="19:45">
      <c r="S1116" s="82"/>
      <c r="T1116" s="83"/>
      <c r="U1116" s="84"/>
      <c r="V1116" s="83"/>
      <c r="W1116" s="84"/>
      <c r="X1116" s="83"/>
      <c r="Y1116" s="84"/>
      <c r="Z1116" s="85"/>
      <c r="AA1116" s="85"/>
      <c r="AB1116" s="85"/>
      <c r="AC1116" s="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34"/>
      <c r="AN1116" s="34"/>
      <c r="AO1116" s="34"/>
      <c r="AP1116" s="19"/>
      <c r="AQ1116" s="19"/>
      <c r="AR1116" s="19"/>
      <c r="AS1116" s="48"/>
    </row>
    <row r="1117" spans="19:45">
      <c r="S1117" s="82"/>
      <c r="T1117" s="83"/>
      <c r="U1117" s="84"/>
      <c r="V1117" s="83"/>
      <c r="W1117" s="84"/>
      <c r="X1117" s="83"/>
      <c r="Y1117" s="84"/>
      <c r="Z1117" s="85"/>
      <c r="AA1117" s="85"/>
      <c r="AB1117" s="85"/>
      <c r="AC1117" s="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34"/>
      <c r="AN1117" s="34"/>
      <c r="AO1117" s="34"/>
      <c r="AP1117" s="19"/>
      <c r="AQ1117" s="19"/>
      <c r="AR1117" s="19"/>
      <c r="AS1117" s="48"/>
    </row>
    <row r="1118" spans="19:45">
      <c r="S1118" s="82"/>
      <c r="T1118" s="83"/>
      <c r="U1118" s="84"/>
      <c r="V1118" s="83"/>
      <c r="W1118" s="84"/>
      <c r="X1118" s="83"/>
      <c r="Y1118" s="84"/>
      <c r="Z1118" s="85"/>
      <c r="AA1118" s="85"/>
      <c r="AB1118" s="85"/>
      <c r="AC1118" s="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34"/>
      <c r="AN1118" s="34"/>
      <c r="AO1118" s="34"/>
      <c r="AP1118" s="19"/>
      <c r="AQ1118" s="19"/>
      <c r="AR1118" s="19"/>
      <c r="AS1118" s="48"/>
    </row>
    <row r="1119" spans="19:45">
      <c r="S1119" s="82"/>
      <c r="T1119" s="83"/>
      <c r="U1119" s="84"/>
      <c r="V1119" s="83"/>
      <c r="W1119" s="84"/>
      <c r="X1119" s="83"/>
      <c r="Y1119" s="84"/>
      <c r="Z1119" s="85"/>
      <c r="AA1119" s="85"/>
      <c r="AB1119" s="85"/>
      <c r="AC1119" s="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34"/>
      <c r="AN1119" s="34"/>
      <c r="AO1119" s="34"/>
      <c r="AP1119" s="19"/>
      <c r="AQ1119" s="19"/>
      <c r="AR1119" s="19"/>
      <c r="AS1119" s="48"/>
    </row>
    <row r="1120" spans="19:45">
      <c r="S1120" s="82"/>
      <c r="T1120" s="83"/>
      <c r="U1120" s="84"/>
      <c r="V1120" s="83"/>
      <c r="W1120" s="84"/>
      <c r="X1120" s="83"/>
      <c r="Y1120" s="84"/>
      <c r="Z1120" s="85"/>
      <c r="AA1120" s="85"/>
      <c r="AB1120" s="85"/>
      <c r="AC1120" s="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34"/>
      <c r="AN1120" s="34"/>
      <c r="AO1120" s="34"/>
      <c r="AP1120" s="19"/>
      <c r="AQ1120" s="19"/>
      <c r="AR1120" s="19"/>
      <c r="AS1120" s="48"/>
    </row>
    <row r="1121" spans="19:45">
      <c r="S1121" s="82"/>
      <c r="T1121" s="83"/>
      <c r="U1121" s="84"/>
      <c r="V1121" s="83"/>
      <c r="W1121" s="84"/>
      <c r="X1121" s="83"/>
      <c r="Y1121" s="84"/>
      <c r="Z1121" s="85"/>
      <c r="AA1121" s="85"/>
      <c r="AB1121" s="85"/>
      <c r="AC1121" s="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34"/>
      <c r="AN1121" s="34"/>
      <c r="AO1121" s="34"/>
      <c r="AP1121" s="19"/>
      <c r="AQ1121" s="19"/>
      <c r="AR1121" s="19"/>
      <c r="AS1121" s="48"/>
    </row>
    <row r="1122" spans="19:45">
      <c r="S1122" s="82"/>
      <c r="T1122" s="83"/>
      <c r="U1122" s="84"/>
      <c r="V1122" s="83"/>
      <c r="W1122" s="84"/>
      <c r="X1122" s="83"/>
      <c r="Y1122" s="84"/>
      <c r="Z1122" s="85"/>
      <c r="AA1122" s="85"/>
      <c r="AB1122" s="85"/>
      <c r="AC1122" s="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34"/>
      <c r="AN1122" s="34"/>
      <c r="AO1122" s="34"/>
      <c r="AP1122" s="19"/>
      <c r="AQ1122" s="19"/>
      <c r="AR1122" s="19"/>
      <c r="AS1122" s="48"/>
    </row>
    <row r="1123" spans="19:45">
      <c r="S1123" s="82"/>
      <c r="T1123" s="83"/>
      <c r="U1123" s="84"/>
      <c r="V1123" s="83"/>
      <c r="W1123" s="84"/>
      <c r="X1123" s="83"/>
      <c r="Y1123" s="84"/>
      <c r="Z1123" s="85"/>
      <c r="AA1123" s="85"/>
      <c r="AB1123" s="85"/>
      <c r="AC1123" s="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34"/>
      <c r="AN1123" s="34"/>
      <c r="AO1123" s="34"/>
      <c r="AP1123" s="19"/>
      <c r="AQ1123" s="19"/>
      <c r="AR1123" s="19"/>
      <c r="AS1123" s="48"/>
    </row>
    <row r="1124" spans="19:45">
      <c r="S1124" s="82"/>
      <c r="T1124" s="83"/>
      <c r="U1124" s="84"/>
      <c r="V1124" s="83"/>
      <c r="W1124" s="84"/>
      <c r="X1124" s="83"/>
      <c r="Y1124" s="84"/>
      <c r="Z1124" s="85"/>
      <c r="AA1124" s="85"/>
      <c r="AB1124" s="85"/>
      <c r="AC1124" s="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34"/>
      <c r="AN1124" s="34"/>
      <c r="AO1124" s="34"/>
      <c r="AP1124" s="19"/>
      <c r="AQ1124" s="19"/>
      <c r="AR1124" s="19"/>
      <c r="AS1124" s="48"/>
    </row>
    <row r="1125" spans="19:45">
      <c r="S1125" s="82"/>
      <c r="T1125" s="83"/>
      <c r="U1125" s="84"/>
      <c r="V1125" s="83"/>
      <c r="W1125" s="84"/>
      <c r="X1125" s="83"/>
      <c r="Y1125" s="84"/>
      <c r="Z1125" s="85"/>
      <c r="AA1125" s="85"/>
      <c r="AB1125" s="85"/>
      <c r="AC1125" s="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34"/>
      <c r="AN1125" s="34"/>
      <c r="AO1125" s="34"/>
      <c r="AP1125" s="19"/>
      <c r="AQ1125" s="19"/>
      <c r="AR1125" s="19"/>
      <c r="AS1125" s="48"/>
    </row>
    <row r="1126" spans="19:45">
      <c r="S1126" s="82"/>
      <c r="T1126" s="83"/>
      <c r="U1126" s="84"/>
      <c r="V1126" s="83"/>
      <c r="W1126" s="84"/>
      <c r="X1126" s="83"/>
      <c r="Y1126" s="84"/>
      <c r="Z1126" s="85"/>
      <c r="AA1126" s="85"/>
      <c r="AB1126" s="85"/>
      <c r="AC1126" s="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34"/>
      <c r="AN1126" s="34"/>
      <c r="AO1126" s="34"/>
      <c r="AP1126" s="19"/>
      <c r="AQ1126" s="19"/>
      <c r="AR1126" s="19"/>
      <c r="AS1126" s="48"/>
    </row>
    <row r="1127" spans="19:45">
      <c r="S1127" s="82"/>
      <c r="T1127" s="83"/>
      <c r="U1127" s="84"/>
      <c r="V1127" s="83"/>
      <c r="W1127" s="84"/>
      <c r="X1127" s="83"/>
      <c r="Y1127" s="84"/>
      <c r="Z1127" s="85"/>
      <c r="AA1127" s="85"/>
      <c r="AB1127" s="85"/>
      <c r="AC1127" s="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34"/>
      <c r="AN1127" s="34"/>
      <c r="AO1127" s="34"/>
      <c r="AP1127" s="19"/>
      <c r="AQ1127" s="19"/>
      <c r="AR1127" s="19"/>
      <c r="AS1127" s="48"/>
    </row>
    <row r="1128" spans="19:45">
      <c r="S1128" s="82"/>
      <c r="T1128" s="83"/>
      <c r="U1128" s="84"/>
      <c r="V1128" s="83"/>
      <c r="W1128" s="84"/>
      <c r="X1128" s="83"/>
      <c r="Y1128" s="84"/>
      <c r="Z1128" s="85"/>
      <c r="AA1128" s="85"/>
      <c r="AB1128" s="85"/>
      <c r="AC1128" s="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34"/>
      <c r="AN1128" s="34"/>
      <c r="AO1128" s="34"/>
      <c r="AP1128" s="19"/>
      <c r="AQ1128" s="19"/>
      <c r="AR1128" s="19"/>
      <c r="AS1128" s="48"/>
    </row>
    <row r="1129" spans="19:45">
      <c r="S1129" s="82"/>
      <c r="T1129" s="83"/>
      <c r="U1129" s="84"/>
      <c r="V1129" s="83"/>
      <c r="W1129" s="84"/>
      <c r="X1129" s="83"/>
      <c r="Y1129" s="84"/>
      <c r="Z1129" s="85"/>
      <c r="AA1129" s="85"/>
      <c r="AB1129" s="85"/>
      <c r="AC1129" s="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34"/>
      <c r="AN1129" s="34"/>
      <c r="AO1129" s="34"/>
      <c r="AP1129" s="19"/>
      <c r="AQ1129" s="19"/>
      <c r="AR1129" s="19"/>
      <c r="AS1129" s="48"/>
    </row>
    <row r="1130" spans="19:45">
      <c r="S1130" s="82"/>
      <c r="T1130" s="83"/>
      <c r="U1130" s="84"/>
      <c r="V1130" s="83"/>
      <c r="W1130" s="84"/>
      <c r="X1130" s="83"/>
      <c r="Y1130" s="84"/>
      <c r="Z1130" s="85"/>
      <c r="AA1130" s="85"/>
      <c r="AB1130" s="85"/>
      <c r="AC1130" s="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34"/>
      <c r="AN1130" s="34"/>
      <c r="AO1130" s="34"/>
      <c r="AP1130" s="19"/>
      <c r="AQ1130" s="19"/>
      <c r="AR1130" s="19"/>
      <c r="AS1130" s="48"/>
    </row>
    <row r="1131" spans="19:45">
      <c r="S1131" s="82"/>
      <c r="T1131" s="83"/>
      <c r="U1131" s="84"/>
      <c r="V1131" s="83"/>
      <c r="W1131" s="84"/>
      <c r="X1131" s="83"/>
      <c r="Y1131" s="84"/>
      <c r="Z1131" s="85"/>
      <c r="AA1131" s="85"/>
      <c r="AB1131" s="85"/>
      <c r="AC1131" s="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34"/>
      <c r="AN1131" s="34"/>
      <c r="AO1131" s="34"/>
      <c r="AP1131" s="19"/>
      <c r="AQ1131" s="19"/>
      <c r="AR1131" s="19"/>
      <c r="AS1131" s="48"/>
    </row>
    <row r="1132" spans="19:45">
      <c r="S1132" s="82"/>
      <c r="T1132" s="83"/>
      <c r="U1132" s="84"/>
      <c r="V1132" s="83"/>
      <c r="W1132" s="84"/>
      <c r="X1132" s="83"/>
      <c r="Y1132" s="84"/>
      <c r="Z1132" s="85"/>
      <c r="AA1132" s="85"/>
      <c r="AB1132" s="85"/>
      <c r="AC1132" s="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34"/>
      <c r="AN1132" s="34"/>
      <c r="AO1132" s="34"/>
      <c r="AP1132" s="19"/>
      <c r="AQ1132" s="19"/>
      <c r="AR1132" s="19"/>
      <c r="AS1132" s="48"/>
    </row>
    <row r="1133" spans="19:45">
      <c r="S1133" s="82"/>
      <c r="T1133" s="83"/>
      <c r="U1133" s="84"/>
      <c r="V1133" s="83"/>
      <c r="W1133" s="84"/>
      <c r="X1133" s="83"/>
      <c r="Y1133" s="84"/>
      <c r="Z1133" s="85"/>
      <c r="AA1133" s="85"/>
      <c r="AB1133" s="85"/>
      <c r="AC1133" s="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34"/>
      <c r="AN1133" s="34"/>
      <c r="AO1133" s="34"/>
      <c r="AP1133" s="19"/>
      <c r="AQ1133" s="19"/>
      <c r="AR1133" s="19"/>
      <c r="AS1133" s="48"/>
    </row>
    <row r="1134" spans="19:45">
      <c r="S1134" s="82"/>
      <c r="T1134" s="83"/>
      <c r="U1134" s="84"/>
      <c r="V1134" s="83"/>
      <c r="W1134" s="84"/>
      <c r="X1134" s="83"/>
      <c r="Y1134" s="84"/>
      <c r="Z1134" s="85"/>
      <c r="AA1134" s="85"/>
      <c r="AB1134" s="85"/>
      <c r="AC1134" s="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34"/>
      <c r="AN1134" s="34"/>
      <c r="AO1134" s="34"/>
      <c r="AP1134" s="19"/>
      <c r="AQ1134" s="19"/>
      <c r="AR1134" s="19"/>
      <c r="AS1134" s="48"/>
    </row>
    <row r="1135" spans="19:45">
      <c r="S1135" s="82"/>
      <c r="T1135" s="83"/>
      <c r="U1135" s="84"/>
      <c r="V1135" s="83"/>
      <c r="W1135" s="84"/>
      <c r="X1135" s="83"/>
      <c r="Y1135" s="84"/>
      <c r="Z1135" s="85"/>
      <c r="AA1135" s="85"/>
      <c r="AB1135" s="85"/>
      <c r="AC1135" s="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34"/>
      <c r="AN1135" s="34"/>
      <c r="AO1135" s="34"/>
      <c r="AP1135" s="19"/>
      <c r="AQ1135" s="19"/>
      <c r="AR1135" s="19"/>
      <c r="AS1135" s="48"/>
    </row>
    <row r="1136" spans="19:45">
      <c r="S1136" s="82"/>
      <c r="T1136" s="83"/>
      <c r="U1136" s="84"/>
      <c r="V1136" s="83"/>
      <c r="W1136" s="84"/>
      <c r="X1136" s="83"/>
      <c r="Y1136" s="84"/>
      <c r="Z1136" s="85"/>
      <c r="AA1136" s="85"/>
      <c r="AB1136" s="85"/>
      <c r="AC1136" s="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34"/>
      <c r="AN1136" s="34"/>
      <c r="AO1136" s="34"/>
      <c r="AP1136" s="19"/>
      <c r="AQ1136" s="19"/>
      <c r="AR1136" s="19"/>
      <c r="AS1136" s="48"/>
    </row>
    <row r="1137" spans="19:45">
      <c r="S1137" s="82"/>
      <c r="T1137" s="83"/>
      <c r="U1137" s="84"/>
      <c r="V1137" s="83"/>
      <c r="W1137" s="84"/>
      <c r="X1137" s="83"/>
      <c r="Y1137" s="84"/>
      <c r="Z1137" s="85"/>
      <c r="AA1137" s="85"/>
      <c r="AB1137" s="85"/>
      <c r="AC1137" s="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34"/>
      <c r="AN1137" s="34"/>
      <c r="AO1137" s="34"/>
      <c r="AP1137" s="19"/>
      <c r="AQ1137" s="19"/>
      <c r="AR1137" s="19"/>
      <c r="AS1137" s="48"/>
    </row>
    <row r="1138" spans="19:45">
      <c r="S1138" s="82"/>
      <c r="T1138" s="83"/>
      <c r="U1138" s="84"/>
      <c r="V1138" s="83"/>
      <c r="W1138" s="84"/>
      <c r="X1138" s="83"/>
      <c r="Y1138" s="84"/>
      <c r="Z1138" s="85"/>
      <c r="AA1138" s="85"/>
      <c r="AB1138" s="85"/>
      <c r="AC1138" s="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34"/>
      <c r="AN1138" s="34"/>
      <c r="AO1138" s="34"/>
      <c r="AP1138" s="19"/>
      <c r="AQ1138" s="19"/>
      <c r="AR1138" s="19"/>
      <c r="AS1138" s="48"/>
    </row>
    <row r="1139" spans="19:45">
      <c r="S1139" s="82"/>
      <c r="T1139" s="83"/>
      <c r="U1139" s="84"/>
      <c r="V1139" s="83"/>
      <c r="W1139" s="84"/>
      <c r="X1139" s="83"/>
      <c r="Y1139" s="84"/>
      <c r="Z1139" s="85"/>
      <c r="AA1139" s="85"/>
      <c r="AB1139" s="85"/>
      <c r="AC1139" s="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34"/>
      <c r="AN1139" s="34"/>
      <c r="AO1139" s="34"/>
      <c r="AP1139" s="19"/>
      <c r="AQ1139" s="19"/>
      <c r="AR1139" s="19"/>
      <c r="AS1139" s="48"/>
    </row>
    <row r="1140" spans="19:45">
      <c r="S1140" s="82"/>
      <c r="T1140" s="83"/>
      <c r="U1140" s="84"/>
      <c r="V1140" s="83"/>
      <c r="W1140" s="84"/>
      <c r="X1140" s="83"/>
      <c r="Y1140" s="84"/>
      <c r="Z1140" s="85"/>
      <c r="AA1140" s="85"/>
      <c r="AB1140" s="85"/>
      <c r="AC1140" s="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34"/>
      <c r="AN1140" s="34"/>
      <c r="AO1140" s="34"/>
      <c r="AP1140" s="19"/>
      <c r="AQ1140" s="19"/>
      <c r="AR1140" s="19"/>
      <c r="AS1140" s="48"/>
    </row>
    <row r="1141" spans="19:45">
      <c r="S1141" s="82"/>
      <c r="T1141" s="83"/>
      <c r="U1141" s="84"/>
      <c r="V1141" s="83"/>
      <c r="W1141" s="84"/>
      <c r="X1141" s="83"/>
      <c r="Y1141" s="84"/>
      <c r="Z1141" s="85"/>
      <c r="AA1141" s="85"/>
      <c r="AB1141" s="85"/>
      <c r="AC1141" s="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34"/>
      <c r="AN1141" s="34"/>
      <c r="AO1141" s="34"/>
      <c r="AP1141" s="19"/>
      <c r="AQ1141" s="19"/>
      <c r="AR1141" s="19"/>
      <c r="AS1141" s="48"/>
    </row>
    <row r="1142" spans="19:45">
      <c r="S1142" s="82"/>
      <c r="T1142" s="83"/>
      <c r="U1142" s="84"/>
      <c r="V1142" s="83"/>
      <c r="W1142" s="84"/>
      <c r="X1142" s="83"/>
      <c r="Y1142" s="84"/>
      <c r="Z1142" s="85"/>
      <c r="AA1142" s="85"/>
      <c r="AB1142" s="85"/>
      <c r="AC1142" s="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34"/>
      <c r="AN1142" s="34"/>
      <c r="AO1142" s="34"/>
      <c r="AP1142" s="19"/>
      <c r="AQ1142" s="19"/>
      <c r="AR1142" s="19"/>
      <c r="AS1142" s="48"/>
    </row>
    <row r="1143" spans="19:45">
      <c r="S1143" s="82"/>
      <c r="T1143" s="83"/>
      <c r="U1143" s="84"/>
      <c r="V1143" s="83"/>
      <c r="W1143" s="84"/>
      <c r="X1143" s="83"/>
      <c r="Y1143" s="84"/>
      <c r="Z1143" s="85"/>
      <c r="AA1143" s="85"/>
      <c r="AB1143" s="85"/>
      <c r="AC1143" s="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34"/>
      <c r="AN1143" s="34"/>
      <c r="AO1143" s="34"/>
      <c r="AP1143" s="19"/>
      <c r="AQ1143" s="19"/>
      <c r="AR1143" s="19"/>
      <c r="AS1143" s="48"/>
    </row>
    <row r="1144" spans="19:45">
      <c r="S1144" s="82"/>
      <c r="T1144" s="83"/>
      <c r="U1144" s="84"/>
      <c r="V1144" s="83"/>
      <c r="W1144" s="84"/>
      <c r="X1144" s="83"/>
      <c r="Y1144" s="84"/>
      <c r="Z1144" s="85"/>
      <c r="AA1144" s="85"/>
      <c r="AB1144" s="85"/>
      <c r="AC1144" s="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34"/>
      <c r="AN1144" s="34"/>
      <c r="AO1144" s="34"/>
      <c r="AP1144" s="19"/>
      <c r="AQ1144" s="19"/>
      <c r="AR1144" s="19"/>
      <c r="AS1144" s="48"/>
    </row>
    <row r="1145" spans="19:45">
      <c r="S1145" s="82"/>
      <c r="T1145" s="83"/>
      <c r="U1145" s="84"/>
      <c r="V1145" s="83"/>
      <c r="W1145" s="84"/>
      <c r="X1145" s="83"/>
      <c r="Y1145" s="84"/>
      <c r="Z1145" s="85"/>
      <c r="AA1145" s="85"/>
      <c r="AB1145" s="85"/>
      <c r="AC1145" s="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34"/>
      <c r="AN1145" s="34"/>
      <c r="AO1145" s="34"/>
      <c r="AP1145" s="19"/>
      <c r="AQ1145" s="19"/>
      <c r="AR1145" s="19"/>
      <c r="AS1145" s="48"/>
    </row>
    <row r="1146" spans="19:45">
      <c r="S1146" s="82"/>
      <c r="T1146" s="83"/>
      <c r="U1146" s="84"/>
      <c r="V1146" s="83"/>
      <c r="W1146" s="84"/>
      <c r="X1146" s="83"/>
      <c r="Y1146" s="84"/>
      <c r="Z1146" s="85"/>
      <c r="AA1146" s="85"/>
      <c r="AB1146" s="85"/>
      <c r="AC1146" s="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34"/>
      <c r="AN1146" s="34"/>
      <c r="AO1146" s="34"/>
      <c r="AP1146" s="19"/>
      <c r="AQ1146" s="19"/>
      <c r="AR1146" s="19"/>
      <c r="AS1146" s="48"/>
    </row>
    <row r="1147" spans="19:45">
      <c r="S1147" s="82"/>
      <c r="T1147" s="83"/>
      <c r="U1147" s="84"/>
      <c r="V1147" s="83"/>
      <c r="W1147" s="84"/>
      <c r="X1147" s="83"/>
      <c r="Y1147" s="84"/>
      <c r="Z1147" s="85"/>
      <c r="AA1147" s="85"/>
      <c r="AB1147" s="85"/>
      <c r="AC1147" s="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34"/>
      <c r="AN1147" s="34"/>
      <c r="AO1147" s="34"/>
      <c r="AP1147" s="19"/>
      <c r="AQ1147" s="19"/>
      <c r="AR1147" s="19"/>
      <c r="AS1147" s="48"/>
    </row>
    <row r="1148" spans="19:45">
      <c r="S1148" s="82"/>
      <c r="T1148" s="83"/>
      <c r="U1148" s="84"/>
      <c r="V1148" s="83"/>
      <c r="W1148" s="84"/>
      <c r="X1148" s="83"/>
      <c r="Y1148" s="84"/>
      <c r="Z1148" s="85"/>
      <c r="AA1148" s="85"/>
      <c r="AB1148" s="85"/>
      <c r="AC1148" s="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34"/>
      <c r="AN1148" s="34"/>
      <c r="AO1148" s="34"/>
      <c r="AP1148" s="19"/>
      <c r="AQ1148" s="19"/>
      <c r="AR1148" s="19"/>
      <c r="AS1148" s="48"/>
    </row>
    <row r="1149" spans="19:45">
      <c r="S1149" s="82"/>
      <c r="T1149" s="83"/>
      <c r="U1149" s="84"/>
      <c r="V1149" s="83"/>
      <c r="W1149" s="84"/>
      <c r="X1149" s="83"/>
      <c r="Y1149" s="84"/>
      <c r="Z1149" s="85"/>
      <c r="AA1149" s="85"/>
      <c r="AB1149" s="85"/>
      <c r="AC1149" s="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34"/>
      <c r="AN1149" s="34"/>
      <c r="AO1149" s="34"/>
      <c r="AP1149" s="19"/>
      <c r="AQ1149" s="19"/>
      <c r="AR1149" s="19"/>
      <c r="AS1149" s="48"/>
    </row>
    <row r="1150" spans="19:45">
      <c r="S1150" s="82"/>
      <c r="T1150" s="83"/>
      <c r="U1150" s="84"/>
      <c r="V1150" s="83"/>
      <c r="W1150" s="84"/>
      <c r="X1150" s="83"/>
      <c r="Y1150" s="84"/>
      <c r="Z1150" s="85"/>
      <c r="AA1150" s="85"/>
      <c r="AB1150" s="85"/>
      <c r="AC1150" s="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34"/>
      <c r="AN1150" s="34"/>
      <c r="AO1150" s="34"/>
      <c r="AP1150" s="19"/>
      <c r="AQ1150" s="19"/>
      <c r="AR1150" s="19"/>
      <c r="AS1150" s="48"/>
    </row>
    <row r="1151" spans="19:45">
      <c r="S1151" s="82"/>
      <c r="T1151" s="83"/>
      <c r="U1151" s="84"/>
      <c r="V1151" s="83"/>
      <c r="W1151" s="84"/>
      <c r="X1151" s="83"/>
      <c r="Y1151" s="84"/>
      <c r="Z1151" s="85"/>
      <c r="AA1151" s="85"/>
      <c r="AB1151" s="85"/>
      <c r="AC1151" s="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34"/>
      <c r="AN1151" s="34"/>
      <c r="AO1151" s="34"/>
      <c r="AP1151" s="19"/>
      <c r="AQ1151" s="19"/>
      <c r="AR1151" s="19"/>
      <c r="AS1151" s="48"/>
    </row>
    <row r="1152" spans="19:45">
      <c r="S1152" s="82"/>
      <c r="T1152" s="83"/>
      <c r="U1152" s="84"/>
      <c r="V1152" s="83"/>
      <c r="W1152" s="84"/>
      <c r="X1152" s="83"/>
      <c r="Y1152" s="84"/>
      <c r="Z1152" s="85"/>
      <c r="AA1152" s="85"/>
      <c r="AB1152" s="85"/>
      <c r="AC1152" s="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34"/>
      <c r="AN1152" s="34"/>
      <c r="AO1152" s="34"/>
      <c r="AP1152" s="19"/>
      <c r="AQ1152" s="19"/>
      <c r="AR1152" s="19"/>
      <c r="AS1152" s="48"/>
    </row>
    <row r="1153" spans="19:45">
      <c r="S1153" s="82"/>
      <c r="T1153" s="83"/>
      <c r="U1153" s="84"/>
      <c r="V1153" s="83"/>
      <c r="W1153" s="84"/>
      <c r="X1153" s="83"/>
      <c r="Y1153" s="84"/>
      <c r="Z1153" s="85"/>
      <c r="AA1153" s="85"/>
      <c r="AB1153" s="85"/>
      <c r="AC1153" s="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34"/>
      <c r="AN1153" s="34"/>
      <c r="AO1153" s="34"/>
      <c r="AP1153" s="19"/>
      <c r="AQ1153" s="19"/>
      <c r="AR1153" s="19"/>
      <c r="AS1153" s="48"/>
    </row>
    <row r="1154" spans="19:45">
      <c r="S1154" s="82"/>
      <c r="T1154" s="83"/>
      <c r="U1154" s="84"/>
      <c r="V1154" s="83"/>
      <c r="W1154" s="84"/>
      <c r="X1154" s="83"/>
      <c r="Y1154" s="84"/>
      <c r="Z1154" s="85"/>
      <c r="AA1154" s="85"/>
      <c r="AB1154" s="85"/>
      <c r="AC1154" s="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34"/>
      <c r="AN1154" s="34"/>
      <c r="AO1154" s="34"/>
      <c r="AP1154" s="19"/>
      <c r="AQ1154" s="19"/>
      <c r="AR1154" s="19"/>
      <c r="AS1154" s="48"/>
    </row>
    <row r="1155" spans="19:45">
      <c r="S1155" s="82"/>
      <c r="T1155" s="83"/>
      <c r="U1155" s="84"/>
      <c r="V1155" s="83"/>
      <c r="W1155" s="84"/>
      <c r="X1155" s="83"/>
      <c r="Y1155" s="8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</row>
    <row r="1156" spans="19:45">
      <c r="S1156" s="82">
        <v>0</v>
      </c>
      <c r="T1156" s="82">
        <v>0</v>
      </c>
      <c r="U1156" s="83">
        <v>0</v>
      </c>
      <c r="V1156" s="84">
        <v>0</v>
      </c>
      <c r="W1156" s="83">
        <v>0</v>
      </c>
      <c r="X1156" s="83">
        <f t="shared" ref="X1156:X1219" si="164">W1156+U1156</f>
        <v>0</v>
      </c>
      <c r="Y1156" s="84">
        <f t="shared" ref="Y1156:Y1219" si="165">W1156-U1156</f>
        <v>0</v>
      </c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</row>
    <row r="1157" spans="19:45">
      <c r="S1157" s="82">
        <v>0</v>
      </c>
      <c r="T1157" s="82">
        <v>0</v>
      </c>
      <c r="U1157" s="83">
        <v>0</v>
      </c>
      <c r="V1157" s="84">
        <v>0</v>
      </c>
      <c r="W1157" s="83">
        <v>0</v>
      </c>
      <c r="X1157" s="83">
        <f t="shared" si="164"/>
        <v>0</v>
      </c>
      <c r="Y1157" s="84">
        <f t="shared" si="165"/>
        <v>0</v>
      </c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</row>
    <row r="1158" spans="19:45">
      <c r="S1158" s="82">
        <v>0</v>
      </c>
      <c r="T1158" s="82">
        <v>0</v>
      </c>
      <c r="U1158" s="83">
        <v>0</v>
      </c>
      <c r="V1158" s="84">
        <v>0</v>
      </c>
      <c r="W1158" s="83">
        <v>0</v>
      </c>
      <c r="X1158" s="83">
        <f t="shared" si="164"/>
        <v>0</v>
      </c>
      <c r="Y1158" s="84">
        <f t="shared" si="165"/>
        <v>0</v>
      </c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</row>
    <row r="1159" spans="19:45">
      <c r="S1159" s="82">
        <v>0</v>
      </c>
      <c r="T1159" s="82">
        <v>0</v>
      </c>
      <c r="U1159" s="83">
        <v>0</v>
      </c>
      <c r="V1159" s="84">
        <v>0</v>
      </c>
      <c r="W1159" s="83">
        <v>0</v>
      </c>
      <c r="X1159" s="83">
        <f t="shared" si="164"/>
        <v>0</v>
      </c>
      <c r="Y1159" s="84">
        <f t="shared" si="165"/>
        <v>0</v>
      </c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</row>
    <row r="1160" spans="19:45">
      <c r="S1160" s="82">
        <v>0</v>
      </c>
      <c r="T1160" s="82">
        <v>0</v>
      </c>
      <c r="U1160" s="83">
        <v>0</v>
      </c>
      <c r="V1160" s="84">
        <v>0</v>
      </c>
      <c r="W1160" s="83">
        <v>0</v>
      </c>
      <c r="X1160" s="83">
        <f t="shared" si="164"/>
        <v>0</v>
      </c>
      <c r="Y1160" s="84">
        <f t="shared" si="165"/>
        <v>0</v>
      </c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</row>
    <row r="1161" spans="19:45">
      <c r="S1161" s="82">
        <v>0</v>
      </c>
      <c r="T1161" s="82">
        <v>0</v>
      </c>
      <c r="U1161" s="83">
        <v>0</v>
      </c>
      <c r="V1161" s="84">
        <v>0</v>
      </c>
      <c r="W1161" s="83">
        <v>0</v>
      </c>
      <c r="X1161" s="83">
        <f t="shared" si="164"/>
        <v>0</v>
      </c>
      <c r="Y1161" s="84">
        <f t="shared" si="165"/>
        <v>0</v>
      </c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</row>
    <row r="1162" spans="19:45">
      <c r="S1162" s="82">
        <v>0</v>
      </c>
      <c r="T1162" s="82">
        <v>0</v>
      </c>
      <c r="U1162" s="83">
        <v>0</v>
      </c>
      <c r="V1162" s="84">
        <v>0</v>
      </c>
      <c r="W1162" s="83">
        <v>0</v>
      </c>
      <c r="X1162" s="83">
        <f t="shared" si="164"/>
        <v>0</v>
      </c>
      <c r="Y1162" s="84">
        <f t="shared" si="165"/>
        <v>0</v>
      </c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</row>
    <row r="1163" spans="19:45">
      <c r="S1163" s="82">
        <v>0</v>
      </c>
      <c r="T1163" s="82">
        <v>0</v>
      </c>
      <c r="U1163" s="83">
        <v>0</v>
      </c>
      <c r="V1163" s="84">
        <v>0</v>
      </c>
      <c r="W1163" s="83">
        <v>0</v>
      </c>
      <c r="X1163" s="83">
        <f t="shared" si="164"/>
        <v>0</v>
      </c>
      <c r="Y1163" s="84">
        <f t="shared" si="165"/>
        <v>0</v>
      </c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</row>
    <row r="1164" spans="19:45">
      <c r="S1164" s="82">
        <v>0</v>
      </c>
      <c r="T1164" s="82">
        <v>0</v>
      </c>
      <c r="U1164" s="83">
        <v>0</v>
      </c>
      <c r="V1164" s="84">
        <v>0</v>
      </c>
      <c r="W1164" s="83">
        <v>0</v>
      </c>
      <c r="X1164" s="83">
        <f t="shared" si="164"/>
        <v>0</v>
      </c>
      <c r="Y1164" s="84">
        <f t="shared" si="165"/>
        <v>0</v>
      </c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</row>
    <row r="1165" spans="19:45">
      <c r="S1165" s="82">
        <v>0</v>
      </c>
      <c r="T1165" s="82">
        <v>0</v>
      </c>
      <c r="U1165" s="83">
        <v>0</v>
      </c>
      <c r="V1165" s="84">
        <v>0</v>
      </c>
      <c r="W1165" s="83">
        <v>0</v>
      </c>
      <c r="X1165" s="83">
        <f t="shared" si="164"/>
        <v>0</v>
      </c>
      <c r="Y1165" s="84">
        <f t="shared" si="165"/>
        <v>0</v>
      </c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</row>
    <row r="1166" spans="19:45">
      <c r="S1166" s="82">
        <v>0</v>
      </c>
      <c r="T1166" s="82">
        <v>0</v>
      </c>
      <c r="U1166" s="83">
        <v>0</v>
      </c>
      <c r="V1166" s="84">
        <v>0</v>
      </c>
      <c r="W1166" s="83">
        <v>0</v>
      </c>
      <c r="X1166" s="83">
        <f t="shared" si="164"/>
        <v>0</v>
      </c>
      <c r="Y1166" s="84">
        <f t="shared" si="165"/>
        <v>0</v>
      </c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</row>
    <row r="1167" spans="19:45">
      <c r="S1167" s="82">
        <v>0</v>
      </c>
      <c r="T1167" s="82">
        <v>0</v>
      </c>
      <c r="U1167" s="83">
        <v>0</v>
      </c>
      <c r="V1167" s="84">
        <v>0</v>
      </c>
      <c r="W1167" s="83">
        <v>0</v>
      </c>
      <c r="X1167" s="83">
        <f t="shared" si="164"/>
        <v>0</v>
      </c>
      <c r="Y1167" s="84">
        <f t="shared" si="165"/>
        <v>0</v>
      </c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</row>
    <row r="1168" spans="19:45">
      <c r="S1168" s="82">
        <v>0</v>
      </c>
      <c r="T1168" s="82">
        <v>0</v>
      </c>
      <c r="U1168" s="83">
        <v>0</v>
      </c>
      <c r="V1168" s="84">
        <v>0</v>
      </c>
      <c r="W1168" s="83">
        <v>0</v>
      </c>
      <c r="X1168" s="83">
        <f t="shared" si="164"/>
        <v>0</v>
      </c>
      <c r="Y1168" s="84">
        <f t="shared" si="165"/>
        <v>0</v>
      </c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</row>
    <row r="1169" spans="19:45">
      <c r="S1169" s="82">
        <v>0</v>
      </c>
      <c r="T1169" s="82">
        <v>0</v>
      </c>
      <c r="U1169" s="83">
        <v>0</v>
      </c>
      <c r="V1169" s="84">
        <v>0</v>
      </c>
      <c r="W1169" s="83">
        <v>0</v>
      </c>
      <c r="X1169" s="83">
        <f t="shared" si="164"/>
        <v>0</v>
      </c>
      <c r="Y1169" s="84">
        <f t="shared" si="165"/>
        <v>0</v>
      </c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</row>
    <row r="1170" spans="19:45">
      <c r="S1170" s="82">
        <v>0</v>
      </c>
      <c r="T1170" s="82">
        <v>0</v>
      </c>
      <c r="U1170" s="83">
        <v>0</v>
      </c>
      <c r="V1170" s="84">
        <v>0</v>
      </c>
      <c r="W1170" s="83">
        <v>0</v>
      </c>
      <c r="X1170" s="83">
        <f t="shared" si="164"/>
        <v>0</v>
      </c>
      <c r="Y1170" s="84">
        <f t="shared" si="165"/>
        <v>0</v>
      </c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</row>
    <row r="1171" spans="19:45">
      <c r="S1171" s="82">
        <v>0</v>
      </c>
      <c r="T1171" s="82">
        <v>0</v>
      </c>
      <c r="U1171" s="83">
        <v>0</v>
      </c>
      <c r="V1171" s="84">
        <v>0</v>
      </c>
      <c r="W1171" s="83">
        <v>0</v>
      </c>
      <c r="X1171" s="83">
        <f t="shared" si="164"/>
        <v>0</v>
      </c>
      <c r="Y1171" s="84">
        <f t="shared" si="165"/>
        <v>0</v>
      </c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</row>
    <row r="1172" spans="19:45">
      <c r="S1172" s="82">
        <v>0</v>
      </c>
      <c r="T1172" s="82">
        <v>0</v>
      </c>
      <c r="U1172" s="83">
        <v>0</v>
      </c>
      <c r="V1172" s="84">
        <v>0</v>
      </c>
      <c r="W1172" s="83">
        <v>0</v>
      </c>
      <c r="X1172" s="83">
        <f t="shared" si="164"/>
        <v>0</v>
      </c>
      <c r="Y1172" s="84">
        <f t="shared" si="165"/>
        <v>0</v>
      </c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</row>
    <row r="1173" spans="19:45">
      <c r="S1173" s="82">
        <v>0</v>
      </c>
      <c r="T1173" s="82">
        <v>0</v>
      </c>
      <c r="U1173" s="83">
        <v>0</v>
      </c>
      <c r="V1173" s="84">
        <v>0</v>
      </c>
      <c r="W1173" s="83">
        <v>0</v>
      </c>
      <c r="X1173" s="83">
        <f t="shared" si="164"/>
        <v>0</v>
      </c>
      <c r="Y1173" s="84">
        <f t="shared" si="165"/>
        <v>0</v>
      </c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</row>
    <row r="1174" spans="19:45">
      <c r="S1174" s="82">
        <v>0</v>
      </c>
      <c r="T1174" s="82">
        <v>0</v>
      </c>
      <c r="U1174" s="83">
        <v>0</v>
      </c>
      <c r="V1174" s="84">
        <v>0</v>
      </c>
      <c r="W1174" s="83">
        <v>0</v>
      </c>
      <c r="X1174" s="83">
        <f t="shared" si="164"/>
        <v>0</v>
      </c>
      <c r="Y1174" s="84">
        <f t="shared" si="165"/>
        <v>0</v>
      </c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</row>
    <row r="1175" spans="19:45">
      <c r="S1175" s="82">
        <v>0</v>
      </c>
      <c r="T1175" s="82">
        <v>0</v>
      </c>
      <c r="U1175" s="83">
        <v>0</v>
      </c>
      <c r="V1175" s="84">
        <v>0</v>
      </c>
      <c r="W1175" s="83">
        <v>0</v>
      </c>
      <c r="X1175" s="83">
        <f t="shared" si="164"/>
        <v>0</v>
      </c>
      <c r="Y1175" s="84">
        <f t="shared" si="165"/>
        <v>0</v>
      </c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</row>
    <row r="1176" spans="19:45">
      <c r="S1176" s="82">
        <v>0</v>
      </c>
      <c r="T1176" s="82">
        <v>0</v>
      </c>
      <c r="U1176" s="83">
        <v>0</v>
      </c>
      <c r="V1176" s="84">
        <v>0</v>
      </c>
      <c r="W1176" s="83">
        <v>0</v>
      </c>
      <c r="X1176" s="83">
        <f t="shared" si="164"/>
        <v>0</v>
      </c>
      <c r="Y1176" s="84">
        <f t="shared" si="165"/>
        <v>0</v>
      </c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</row>
    <row r="1177" spans="19:45">
      <c r="S1177" s="82">
        <v>0</v>
      </c>
      <c r="T1177" s="82">
        <v>0</v>
      </c>
      <c r="U1177" s="83">
        <v>0</v>
      </c>
      <c r="V1177" s="84">
        <v>0</v>
      </c>
      <c r="W1177" s="83">
        <v>0</v>
      </c>
      <c r="X1177" s="83">
        <f t="shared" si="164"/>
        <v>0</v>
      </c>
      <c r="Y1177" s="84">
        <f t="shared" si="165"/>
        <v>0</v>
      </c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</row>
    <row r="1178" spans="19:45">
      <c r="S1178" s="82">
        <v>0</v>
      </c>
      <c r="T1178" s="82">
        <v>0</v>
      </c>
      <c r="U1178" s="83">
        <v>0</v>
      </c>
      <c r="V1178" s="84">
        <v>0</v>
      </c>
      <c r="W1178" s="83">
        <v>0</v>
      </c>
      <c r="X1178" s="83">
        <f t="shared" si="164"/>
        <v>0</v>
      </c>
      <c r="Y1178" s="84">
        <f t="shared" si="165"/>
        <v>0</v>
      </c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</row>
    <row r="1179" spans="19:45">
      <c r="S1179" s="82">
        <v>0</v>
      </c>
      <c r="T1179" s="82">
        <v>0</v>
      </c>
      <c r="U1179" s="83">
        <v>0</v>
      </c>
      <c r="V1179" s="84">
        <v>0</v>
      </c>
      <c r="W1179" s="83">
        <v>0</v>
      </c>
      <c r="X1179" s="83">
        <f t="shared" si="164"/>
        <v>0</v>
      </c>
      <c r="Y1179" s="84">
        <f t="shared" si="165"/>
        <v>0</v>
      </c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</row>
    <row r="1180" spans="19:45">
      <c r="S1180" s="82">
        <v>0</v>
      </c>
      <c r="T1180" s="82">
        <v>0</v>
      </c>
      <c r="U1180" s="83">
        <v>0</v>
      </c>
      <c r="V1180" s="84">
        <v>0</v>
      </c>
      <c r="W1180" s="83">
        <v>0</v>
      </c>
      <c r="X1180" s="83">
        <f t="shared" si="164"/>
        <v>0</v>
      </c>
      <c r="Y1180" s="84">
        <f t="shared" si="165"/>
        <v>0</v>
      </c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</row>
    <row r="1181" spans="19:45">
      <c r="S1181" s="82">
        <v>0</v>
      </c>
      <c r="T1181" s="82">
        <v>0</v>
      </c>
      <c r="U1181" s="83">
        <v>0</v>
      </c>
      <c r="V1181" s="84">
        <v>0</v>
      </c>
      <c r="W1181" s="83">
        <v>0</v>
      </c>
      <c r="X1181" s="83">
        <f t="shared" si="164"/>
        <v>0</v>
      </c>
      <c r="Y1181" s="84">
        <f t="shared" si="165"/>
        <v>0</v>
      </c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</row>
    <row r="1182" spans="19:45">
      <c r="S1182" s="82">
        <v>0</v>
      </c>
      <c r="T1182" s="82">
        <v>0</v>
      </c>
      <c r="U1182" s="83">
        <v>0</v>
      </c>
      <c r="V1182" s="84">
        <v>0</v>
      </c>
      <c r="W1182" s="83">
        <v>0</v>
      </c>
      <c r="X1182" s="83">
        <f t="shared" si="164"/>
        <v>0</v>
      </c>
      <c r="Y1182" s="84">
        <f t="shared" si="165"/>
        <v>0</v>
      </c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</row>
    <row r="1183" spans="19:45">
      <c r="S1183" s="82">
        <v>0</v>
      </c>
      <c r="T1183" s="82">
        <v>0</v>
      </c>
      <c r="U1183" s="83">
        <v>0</v>
      </c>
      <c r="V1183" s="84">
        <v>0</v>
      </c>
      <c r="W1183" s="83">
        <v>0</v>
      </c>
      <c r="X1183" s="83">
        <f t="shared" si="164"/>
        <v>0</v>
      </c>
      <c r="Y1183" s="84">
        <f t="shared" si="165"/>
        <v>0</v>
      </c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</row>
    <row r="1184" spans="19:45">
      <c r="S1184" s="82">
        <v>0</v>
      </c>
      <c r="T1184" s="82">
        <v>0</v>
      </c>
      <c r="U1184" s="83">
        <v>0</v>
      </c>
      <c r="V1184" s="84">
        <v>0</v>
      </c>
      <c r="W1184" s="83">
        <v>0</v>
      </c>
      <c r="X1184" s="83">
        <f t="shared" si="164"/>
        <v>0</v>
      </c>
      <c r="Y1184" s="84">
        <f t="shared" si="165"/>
        <v>0</v>
      </c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</row>
    <row r="1185" spans="19:45">
      <c r="S1185" s="82">
        <v>0</v>
      </c>
      <c r="T1185" s="82">
        <v>0</v>
      </c>
      <c r="U1185" s="83">
        <v>0</v>
      </c>
      <c r="V1185" s="84">
        <v>0</v>
      </c>
      <c r="W1185" s="83">
        <v>0</v>
      </c>
      <c r="X1185" s="83">
        <f t="shared" si="164"/>
        <v>0</v>
      </c>
      <c r="Y1185" s="84">
        <f t="shared" si="165"/>
        <v>0</v>
      </c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</row>
    <row r="1186" spans="19:45">
      <c r="S1186" s="82">
        <v>0</v>
      </c>
      <c r="T1186" s="82">
        <v>0</v>
      </c>
      <c r="U1186" s="83">
        <v>0</v>
      </c>
      <c r="V1186" s="84">
        <v>0</v>
      </c>
      <c r="W1186" s="83">
        <v>0</v>
      </c>
      <c r="X1186" s="83">
        <f t="shared" si="164"/>
        <v>0</v>
      </c>
      <c r="Y1186" s="84">
        <f t="shared" si="165"/>
        <v>0</v>
      </c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</row>
    <row r="1187" spans="19:45">
      <c r="S1187" s="82">
        <v>0</v>
      </c>
      <c r="T1187" s="82">
        <v>0</v>
      </c>
      <c r="U1187" s="83">
        <v>0</v>
      </c>
      <c r="V1187" s="84">
        <v>0</v>
      </c>
      <c r="W1187" s="83">
        <v>0</v>
      </c>
      <c r="X1187" s="83">
        <f t="shared" si="164"/>
        <v>0</v>
      </c>
      <c r="Y1187" s="84">
        <f t="shared" si="165"/>
        <v>0</v>
      </c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</row>
    <row r="1188" spans="19:45">
      <c r="S1188" s="82">
        <v>0</v>
      </c>
      <c r="T1188" s="82">
        <v>0</v>
      </c>
      <c r="U1188" s="83">
        <v>0</v>
      </c>
      <c r="V1188" s="84">
        <v>0</v>
      </c>
      <c r="W1188" s="83">
        <v>0</v>
      </c>
      <c r="X1188" s="83">
        <f t="shared" si="164"/>
        <v>0</v>
      </c>
      <c r="Y1188" s="84">
        <f t="shared" si="165"/>
        <v>0</v>
      </c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</row>
    <row r="1189" spans="19:45">
      <c r="S1189" s="82">
        <v>0</v>
      </c>
      <c r="T1189" s="82">
        <v>0</v>
      </c>
      <c r="U1189" s="83">
        <v>0</v>
      </c>
      <c r="V1189" s="84">
        <v>0</v>
      </c>
      <c r="W1189" s="83">
        <v>0</v>
      </c>
      <c r="X1189" s="83">
        <f t="shared" si="164"/>
        <v>0</v>
      </c>
      <c r="Y1189" s="84">
        <f t="shared" si="165"/>
        <v>0</v>
      </c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</row>
    <row r="1190" spans="19:45">
      <c r="S1190" s="82">
        <v>0</v>
      </c>
      <c r="T1190" s="82">
        <v>0</v>
      </c>
      <c r="U1190" s="83">
        <v>0</v>
      </c>
      <c r="V1190" s="84">
        <v>0</v>
      </c>
      <c r="W1190" s="83">
        <v>0</v>
      </c>
      <c r="X1190" s="83">
        <f t="shared" si="164"/>
        <v>0</v>
      </c>
      <c r="Y1190" s="84">
        <f t="shared" si="165"/>
        <v>0</v>
      </c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</row>
    <row r="1191" spans="19:45">
      <c r="S1191" s="82">
        <v>0</v>
      </c>
      <c r="T1191" s="82">
        <v>0</v>
      </c>
      <c r="U1191" s="83">
        <v>0</v>
      </c>
      <c r="V1191" s="84">
        <v>0</v>
      </c>
      <c r="W1191" s="83">
        <v>0</v>
      </c>
      <c r="X1191" s="83">
        <f t="shared" si="164"/>
        <v>0</v>
      </c>
      <c r="Y1191" s="84">
        <f t="shared" si="165"/>
        <v>0</v>
      </c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</row>
    <row r="1192" spans="19:45">
      <c r="S1192" s="82">
        <v>0</v>
      </c>
      <c r="T1192" s="82">
        <v>0</v>
      </c>
      <c r="U1192" s="83">
        <v>0</v>
      </c>
      <c r="V1192" s="84">
        <v>0</v>
      </c>
      <c r="W1192" s="83">
        <v>0</v>
      </c>
      <c r="X1192" s="83">
        <f t="shared" si="164"/>
        <v>0</v>
      </c>
      <c r="Y1192" s="84">
        <f t="shared" si="165"/>
        <v>0</v>
      </c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</row>
    <row r="1193" spans="19:45">
      <c r="S1193" s="82">
        <v>0</v>
      </c>
      <c r="T1193" s="82">
        <v>0</v>
      </c>
      <c r="U1193" s="83">
        <v>0</v>
      </c>
      <c r="V1193" s="84">
        <v>0</v>
      </c>
      <c r="W1193" s="83">
        <v>0</v>
      </c>
      <c r="X1193" s="83">
        <f t="shared" si="164"/>
        <v>0</v>
      </c>
      <c r="Y1193" s="84">
        <f t="shared" si="165"/>
        <v>0</v>
      </c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</row>
    <row r="1194" spans="19:45">
      <c r="S1194" s="82">
        <v>0</v>
      </c>
      <c r="T1194" s="82">
        <v>0</v>
      </c>
      <c r="U1194" s="83">
        <v>0</v>
      </c>
      <c r="V1194" s="84">
        <v>0</v>
      </c>
      <c r="W1194" s="83">
        <v>0</v>
      </c>
      <c r="X1194" s="83">
        <f t="shared" si="164"/>
        <v>0</v>
      </c>
      <c r="Y1194" s="84">
        <f t="shared" si="165"/>
        <v>0</v>
      </c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</row>
    <row r="1195" spans="19:45">
      <c r="S1195" s="82">
        <v>0</v>
      </c>
      <c r="T1195" s="82">
        <v>0</v>
      </c>
      <c r="U1195" s="83">
        <v>0</v>
      </c>
      <c r="V1195" s="84">
        <v>0</v>
      </c>
      <c r="W1195" s="83">
        <v>0</v>
      </c>
      <c r="X1195" s="83">
        <f t="shared" si="164"/>
        <v>0</v>
      </c>
      <c r="Y1195" s="84">
        <f t="shared" si="165"/>
        <v>0</v>
      </c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</row>
    <row r="1196" spans="19:45">
      <c r="S1196" s="82">
        <v>0</v>
      </c>
      <c r="T1196" s="82">
        <v>0</v>
      </c>
      <c r="U1196" s="83">
        <v>0</v>
      </c>
      <c r="V1196" s="84">
        <v>0</v>
      </c>
      <c r="W1196" s="83">
        <v>0</v>
      </c>
      <c r="X1196" s="83">
        <f t="shared" si="164"/>
        <v>0</v>
      </c>
      <c r="Y1196" s="84">
        <f t="shared" si="165"/>
        <v>0</v>
      </c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</row>
    <row r="1197" spans="19:45">
      <c r="S1197" s="82">
        <v>0</v>
      </c>
      <c r="T1197" s="82">
        <v>0</v>
      </c>
      <c r="U1197" s="83">
        <v>0</v>
      </c>
      <c r="V1197" s="84">
        <v>0</v>
      </c>
      <c r="W1197" s="83">
        <v>0</v>
      </c>
      <c r="X1197" s="83">
        <f t="shared" si="164"/>
        <v>0</v>
      </c>
      <c r="Y1197" s="84">
        <f t="shared" si="165"/>
        <v>0</v>
      </c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</row>
    <row r="1198" spans="19:45">
      <c r="S1198" s="82">
        <v>0</v>
      </c>
      <c r="T1198" s="82">
        <v>0</v>
      </c>
      <c r="U1198" s="83">
        <v>0</v>
      </c>
      <c r="V1198" s="84">
        <v>0</v>
      </c>
      <c r="W1198" s="83">
        <v>0</v>
      </c>
      <c r="X1198" s="83">
        <f t="shared" si="164"/>
        <v>0</v>
      </c>
      <c r="Y1198" s="84">
        <f t="shared" si="165"/>
        <v>0</v>
      </c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</row>
    <row r="1199" spans="19:45">
      <c r="S1199" s="82">
        <v>0</v>
      </c>
      <c r="T1199" s="82">
        <v>0</v>
      </c>
      <c r="U1199" s="83">
        <v>0</v>
      </c>
      <c r="V1199" s="84">
        <v>0</v>
      </c>
      <c r="W1199" s="83">
        <v>0</v>
      </c>
      <c r="X1199" s="83">
        <f t="shared" si="164"/>
        <v>0</v>
      </c>
      <c r="Y1199" s="84">
        <f t="shared" si="165"/>
        <v>0</v>
      </c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</row>
    <row r="1200" spans="19:45">
      <c r="S1200" s="82">
        <v>0</v>
      </c>
      <c r="T1200" s="82">
        <v>0</v>
      </c>
      <c r="U1200" s="83">
        <v>0</v>
      </c>
      <c r="V1200" s="84">
        <v>0</v>
      </c>
      <c r="W1200" s="83">
        <v>0</v>
      </c>
      <c r="X1200" s="83">
        <f t="shared" si="164"/>
        <v>0</v>
      </c>
      <c r="Y1200" s="84">
        <f t="shared" si="165"/>
        <v>0</v>
      </c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</row>
    <row r="1201" spans="19:45">
      <c r="S1201" s="82">
        <v>0</v>
      </c>
      <c r="T1201" s="82">
        <v>0</v>
      </c>
      <c r="U1201" s="83">
        <v>0</v>
      </c>
      <c r="V1201" s="84">
        <v>0</v>
      </c>
      <c r="W1201" s="83">
        <v>0</v>
      </c>
      <c r="X1201" s="83">
        <f t="shared" si="164"/>
        <v>0</v>
      </c>
      <c r="Y1201" s="84">
        <f t="shared" si="165"/>
        <v>0</v>
      </c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</row>
    <row r="1202" spans="19:45">
      <c r="S1202" s="82">
        <v>0</v>
      </c>
      <c r="T1202" s="82">
        <v>0</v>
      </c>
      <c r="U1202" s="83">
        <v>0</v>
      </c>
      <c r="V1202" s="84">
        <v>0</v>
      </c>
      <c r="W1202" s="83">
        <v>0</v>
      </c>
      <c r="X1202" s="83">
        <f t="shared" si="164"/>
        <v>0</v>
      </c>
      <c r="Y1202" s="84">
        <f t="shared" si="165"/>
        <v>0</v>
      </c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</row>
    <row r="1203" spans="19:45">
      <c r="S1203" s="82">
        <v>0</v>
      </c>
      <c r="T1203" s="82">
        <v>0</v>
      </c>
      <c r="U1203" s="83">
        <v>0</v>
      </c>
      <c r="V1203" s="84">
        <v>0</v>
      </c>
      <c r="W1203" s="83">
        <v>0</v>
      </c>
      <c r="X1203" s="83">
        <f t="shared" si="164"/>
        <v>0</v>
      </c>
      <c r="Y1203" s="84">
        <f t="shared" si="165"/>
        <v>0</v>
      </c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</row>
    <row r="1204" spans="19:45">
      <c r="S1204" s="82">
        <v>0</v>
      </c>
      <c r="T1204" s="82">
        <v>0</v>
      </c>
      <c r="U1204" s="83">
        <v>0</v>
      </c>
      <c r="V1204" s="84">
        <v>0</v>
      </c>
      <c r="W1204" s="83">
        <v>0</v>
      </c>
      <c r="X1204" s="83">
        <f t="shared" si="164"/>
        <v>0</v>
      </c>
      <c r="Y1204" s="84">
        <f t="shared" si="165"/>
        <v>0</v>
      </c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</row>
    <row r="1205" spans="19:45">
      <c r="S1205" s="82">
        <v>0</v>
      </c>
      <c r="T1205" s="82">
        <v>0</v>
      </c>
      <c r="U1205" s="83">
        <v>0</v>
      </c>
      <c r="V1205" s="84">
        <v>0</v>
      </c>
      <c r="W1205" s="83">
        <v>0</v>
      </c>
      <c r="X1205" s="83">
        <f t="shared" si="164"/>
        <v>0</v>
      </c>
      <c r="Y1205" s="84">
        <f t="shared" si="165"/>
        <v>0</v>
      </c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</row>
    <row r="1206" spans="19:45">
      <c r="S1206" s="82">
        <v>0</v>
      </c>
      <c r="T1206" s="82">
        <v>0</v>
      </c>
      <c r="U1206" s="83">
        <v>0</v>
      </c>
      <c r="V1206" s="84">
        <v>0</v>
      </c>
      <c r="W1206" s="83">
        <v>0</v>
      </c>
      <c r="X1206" s="83">
        <f t="shared" si="164"/>
        <v>0</v>
      </c>
      <c r="Y1206" s="84">
        <f t="shared" si="165"/>
        <v>0</v>
      </c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</row>
    <row r="1207" spans="19:45">
      <c r="S1207" s="82">
        <v>0</v>
      </c>
      <c r="T1207" s="82">
        <v>0</v>
      </c>
      <c r="U1207" s="83">
        <v>0</v>
      </c>
      <c r="V1207" s="84">
        <v>0</v>
      </c>
      <c r="W1207" s="83">
        <v>0</v>
      </c>
      <c r="X1207" s="83">
        <f t="shared" si="164"/>
        <v>0</v>
      </c>
      <c r="Y1207" s="84">
        <f t="shared" si="165"/>
        <v>0</v>
      </c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</row>
    <row r="1208" spans="19:45">
      <c r="S1208" s="82">
        <v>0</v>
      </c>
      <c r="T1208" s="82">
        <v>0</v>
      </c>
      <c r="U1208" s="83">
        <v>0</v>
      </c>
      <c r="V1208" s="84">
        <v>0</v>
      </c>
      <c r="W1208" s="83">
        <v>0</v>
      </c>
      <c r="X1208" s="83">
        <f t="shared" si="164"/>
        <v>0</v>
      </c>
      <c r="Y1208" s="84">
        <f t="shared" si="165"/>
        <v>0</v>
      </c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</row>
    <row r="1209" spans="19:45">
      <c r="S1209" s="82">
        <v>0</v>
      </c>
      <c r="T1209" s="82">
        <v>0</v>
      </c>
      <c r="U1209" s="83">
        <v>0</v>
      </c>
      <c r="V1209" s="84">
        <v>0</v>
      </c>
      <c r="W1209" s="83">
        <v>0</v>
      </c>
      <c r="X1209" s="83">
        <f t="shared" si="164"/>
        <v>0</v>
      </c>
      <c r="Y1209" s="84">
        <f t="shared" si="165"/>
        <v>0</v>
      </c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</row>
    <row r="1210" spans="19:45">
      <c r="S1210" s="82">
        <v>0</v>
      </c>
      <c r="T1210" s="82">
        <v>0</v>
      </c>
      <c r="U1210" s="83">
        <v>0</v>
      </c>
      <c r="V1210" s="84">
        <v>0</v>
      </c>
      <c r="W1210" s="83">
        <v>0</v>
      </c>
      <c r="X1210" s="83">
        <f t="shared" si="164"/>
        <v>0</v>
      </c>
      <c r="Y1210" s="84">
        <f t="shared" si="165"/>
        <v>0</v>
      </c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</row>
    <row r="1211" spans="19:45">
      <c r="S1211" s="82">
        <v>0</v>
      </c>
      <c r="T1211" s="82">
        <v>0</v>
      </c>
      <c r="U1211" s="83">
        <v>0</v>
      </c>
      <c r="V1211" s="84">
        <v>0</v>
      </c>
      <c r="W1211" s="83">
        <v>0</v>
      </c>
      <c r="X1211" s="83">
        <f t="shared" si="164"/>
        <v>0</v>
      </c>
      <c r="Y1211" s="84">
        <f t="shared" si="165"/>
        <v>0</v>
      </c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</row>
    <row r="1212" spans="19:45">
      <c r="S1212" s="82">
        <v>0</v>
      </c>
      <c r="T1212" s="82">
        <v>0</v>
      </c>
      <c r="U1212" s="83">
        <v>0</v>
      </c>
      <c r="V1212" s="84">
        <v>0</v>
      </c>
      <c r="W1212" s="83">
        <v>0</v>
      </c>
      <c r="X1212" s="83">
        <f t="shared" si="164"/>
        <v>0</v>
      </c>
      <c r="Y1212" s="84">
        <f t="shared" si="165"/>
        <v>0</v>
      </c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</row>
    <row r="1213" spans="19:45">
      <c r="S1213" s="82">
        <v>0</v>
      </c>
      <c r="T1213" s="82">
        <v>0</v>
      </c>
      <c r="U1213" s="83">
        <v>0</v>
      </c>
      <c r="V1213" s="84">
        <v>0</v>
      </c>
      <c r="W1213" s="83">
        <v>0</v>
      </c>
      <c r="X1213" s="83">
        <f t="shared" si="164"/>
        <v>0</v>
      </c>
      <c r="Y1213" s="84">
        <f t="shared" si="165"/>
        <v>0</v>
      </c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</row>
    <row r="1214" spans="19:45">
      <c r="S1214" s="82">
        <v>0</v>
      </c>
      <c r="T1214" s="82">
        <v>0</v>
      </c>
      <c r="U1214" s="83">
        <v>0</v>
      </c>
      <c r="V1214" s="84">
        <v>0</v>
      </c>
      <c r="W1214" s="83">
        <v>0</v>
      </c>
      <c r="X1214" s="83">
        <f t="shared" si="164"/>
        <v>0</v>
      </c>
      <c r="Y1214" s="84">
        <f t="shared" si="165"/>
        <v>0</v>
      </c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</row>
    <row r="1215" spans="19:45">
      <c r="S1215" s="82">
        <v>0</v>
      </c>
      <c r="T1215" s="82">
        <v>0</v>
      </c>
      <c r="U1215" s="83">
        <v>0</v>
      </c>
      <c r="V1215" s="84">
        <v>0</v>
      </c>
      <c r="W1215" s="83">
        <v>0</v>
      </c>
      <c r="X1215" s="83">
        <f t="shared" si="164"/>
        <v>0</v>
      </c>
      <c r="Y1215" s="84">
        <f t="shared" si="165"/>
        <v>0</v>
      </c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</row>
    <row r="1216" spans="19:45">
      <c r="S1216" s="82">
        <v>0</v>
      </c>
      <c r="T1216" s="82">
        <v>0</v>
      </c>
      <c r="U1216" s="83">
        <v>0</v>
      </c>
      <c r="V1216" s="84">
        <v>0</v>
      </c>
      <c r="W1216" s="83">
        <v>0</v>
      </c>
      <c r="X1216" s="83">
        <f t="shared" si="164"/>
        <v>0</v>
      </c>
      <c r="Y1216" s="84">
        <f t="shared" si="165"/>
        <v>0</v>
      </c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</row>
    <row r="1217" spans="19:45">
      <c r="S1217" s="82">
        <v>0</v>
      </c>
      <c r="T1217" s="82">
        <v>0</v>
      </c>
      <c r="U1217" s="83">
        <v>0</v>
      </c>
      <c r="V1217" s="84">
        <v>0</v>
      </c>
      <c r="W1217" s="83">
        <v>0</v>
      </c>
      <c r="X1217" s="83">
        <f t="shared" si="164"/>
        <v>0</v>
      </c>
      <c r="Y1217" s="84">
        <f t="shared" si="165"/>
        <v>0</v>
      </c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</row>
    <row r="1218" spans="19:45">
      <c r="S1218" s="82">
        <v>0</v>
      </c>
      <c r="T1218" s="82">
        <v>0</v>
      </c>
      <c r="U1218" s="83">
        <v>0</v>
      </c>
      <c r="V1218" s="84">
        <v>0</v>
      </c>
      <c r="W1218" s="83">
        <v>0</v>
      </c>
      <c r="X1218" s="83">
        <f t="shared" si="164"/>
        <v>0</v>
      </c>
      <c r="Y1218" s="84">
        <f t="shared" si="165"/>
        <v>0</v>
      </c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</row>
    <row r="1219" spans="19:45">
      <c r="S1219" s="82">
        <v>0</v>
      </c>
      <c r="T1219" s="82">
        <v>0</v>
      </c>
      <c r="U1219" s="83">
        <v>0</v>
      </c>
      <c r="V1219" s="84">
        <v>0</v>
      </c>
      <c r="W1219" s="83">
        <v>0</v>
      </c>
      <c r="X1219" s="83">
        <f t="shared" si="164"/>
        <v>0</v>
      </c>
      <c r="Y1219" s="84">
        <f t="shared" si="165"/>
        <v>0</v>
      </c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</row>
    <row r="1220" spans="19:45">
      <c r="S1220" s="82">
        <v>0</v>
      </c>
      <c r="T1220" s="82">
        <v>0</v>
      </c>
      <c r="U1220" s="83">
        <v>0</v>
      </c>
      <c r="V1220" s="84">
        <v>0</v>
      </c>
      <c r="W1220" s="83">
        <v>0</v>
      </c>
      <c r="X1220" s="83">
        <f t="shared" ref="X1220" si="166">W1220+U1220</f>
        <v>0</v>
      </c>
      <c r="Y1220" s="84">
        <f t="shared" ref="Y1220" si="167">W1220-U1220</f>
        <v>0</v>
      </c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</row>
    <row r="1221" spans="19:45">
      <c r="S1221" s="127"/>
      <c r="T1221" s="127"/>
      <c r="U1221" s="128"/>
      <c r="V1221" s="129"/>
      <c r="W1221" s="128"/>
      <c r="X1221" s="129"/>
      <c r="Y1221" s="128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</row>
    <row r="1222" spans="19:45">
      <c r="S1222" s="127"/>
      <c r="T1222" s="127"/>
      <c r="U1222" s="128"/>
      <c r="V1222" s="129"/>
      <c r="W1222" s="128"/>
      <c r="X1222" s="129"/>
      <c r="Y1222" s="128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</row>
    <row r="1223" spans="19:45">
      <c r="S1223" s="127"/>
      <c r="T1223" s="127"/>
      <c r="U1223" s="128"/>
      <c r="V1223" s="129"/>
      <c r="W1223" s="128"/>
      <c r="X1223" s="129"/>
      <c r="Y1223" s="128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</row>
    <row r="1224" spans="19:45">
      <c r="S1224" s="127"/>
      <c r="T1224" s="127"/>
      <c r="U1224" s="128"/>
      <c r="V1224" s="129"/>
      <c r="W1224" s="128"/>
      <c r="X1224" s="129"/>
      <c r="Y1224" s="128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</row>
    <row r="1225" spans="19:45">
      <c r="S1225" s="127"/>
      <c r="T1225" s="127"/>
      <c r="U1225" s="128"/>
      <c r="V1225" s="129"/>
      <c r="W1225" s="128"/>
      <c r="X1225" s="129"/>
      <c r="Y1225" s="128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</row>
    <row r="1226" spans="19:45">
      <c r="S1226" s="127"/>
      <c r="T1226" s="127"/>
      <c r="U1226" s="128"/>
      <c r="V1226" s="129"/>
      <c r="W1226" s="128"/>
      <c r="X1226" s="129"/>
      <c r="Y1226" s="128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</row>
    <row r="1227" spans="19:45">
      <c r="S1227" s="127"/>
      <c r="T1227" s="127"/>
      <c r="U1227" s="128"/>
      <c r="V1227" s="129"/>
      <c r="W1227" s="128"/>
      <c r="X1227" s="129"/>
      <c r="Y1227" s="128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</row>
    <row r="1228" spans="19:45">
      <c r="S1228" s="127"/>
      <c r="T1228" s="127"/>
      <c r="U1228" s="128"/>
      <c r="V1228" s="129"/>
      <c r="W1228" s="128"/>
      <c r="X1228" s="129"/>
      <c r="Y1228" s="128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</row>
    <row r="1229" spans="19:45">
      <c r="S1229" s="127"/>
      <c r="T1229" s="127"/>
      <c r="U1229" s="128"/>
      <c r="V1229" s="129"/>
      <c r="W1229" s="128"/>
      <c r="X1229" s="129"/>
      <c r="Y1229" s="128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</row>
    <row r="1230" spans="19:45">
      <c r="S1230" s="127"/>
      <c r="T1230" s="127"/>
      <c r="U1230" s="128"/>
      <c r="V1230" s="129"/>
      <c r="W1230" s="128"/>
      <c r="X1230" s="129"/>
      <c r="Y1230" s="128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</row>
    <row r="1231" spans="19:45">
      <c r="S1231" s="127"/>
      <c r="T1231" s="127"/>
      <c r="U1231" s="128"/>
      <c r="V1231" s="129"/>
      <c r="W1231" s="128"/>
      <c r="X1231" s="129"/>
      <c r="Y1231" s="128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</row>
    <row r="1232" spans="19:45">
      <c r="S1232" s="127"/>
      <c r="T1232" s="127"/>
      <c r="U1232" s="128"/>
      <c r="V1232" s="129"/>
      <c r="W1232" s="128"/>
      <c r="X1232" s="129"/>
      <c r="Y1232" s="128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</row>
    <row r="1233" spans="19:45">
      <c r="S1233" s="127"/>
      <c r="T1233" s="127"/>
      <c r="U1233" s="128"/>
      <c r="V1233" s="129"/>
      <c r="W1233" s="128"/>
      <c r="X1233" s="129"/>
      <c r="Y1233" s="128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</row>
    <row r="1234" spans="19:45">
      <c r="S1234" s="127"/>
      <c r="T1234" s="127"/>
      <c r="U1234" s="128"/>
      <c r="V1234" s="129"/>
      <c r="W1234" s="128"/>
      <c r="X1234" s="129"/>
      <c r="Y1234" s="128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</row>
  </sheetData>
  <conditionalFormatting sqref="AT5:AT3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O2:CU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5:AU3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5:AV35 AU23:AU3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E5" r:id="rId1" display="https://www.pro-football-reference.com/teams/phi/2018.htm"/>
    <hyperlink ref="G5" r:id="rId2" display="https://www.pro-football-reference.com/teams/atl/2018.htm"/>
    <hyperlink ref="H5" r:id="rId3" display="https://www.pro-football-reference.com/boxscores/201809060phi.htm"/>
    <hyperlink ref="E6" r:id="rId4" display="https://www.pro-football-reference.com/teams/gnb/2018.htm"/>
    <hyperlink ref="G6" r:id="rId5" display="https://www.pro-football-reference.com/teams/chi/2018.htm"/>
    <hyperlink ref="H6" r:id="rId6" display="https://www.pro-football-reference.com/boxscores/201809090gnb.htm"/>
    <hyperlink ref="E7" r:id="rId7" display="https://www.pro-football-reference.com/teams/den/2018.htm"/>
    <hyperlink ref="G7" r:id="rId8" display="https://www.pro-football-reference.com/teams/sea/2018.htm"/>
    <hyperlink ref="H7" r:id="rId9" display="https://www.pro-football-reference.com/boxscores/201809090den.htm"/>
    <hyperlink ref="E8" r:id="rId10" display="https://www.pro-football-reference.com/teams/was/2018.htm"/>
    <hyperlink ref="G8" r:id="rId11" display="https://www.pro-football-reference.com/teams/crd/2018.htm"/>
    <hyperlink ref="H8" r:id="rId12" display="https://www.pro-football-reference.com/boxscores/201809090crd.htm"/>
    <hyperlink ref="E9" r:id="rId13" display="https://www.pro-football-reference.com/teams/car/2018.htm"/>
    <hyperlink ref="G9" r:id="rId14" display="https://www.pro-football-reference.com/teams/dal/2018.htm"/>
    <hyperlink ref="H9" r:id="rId15" display="https://www.pro-football-reference.com/boxscores/201809090car.htm"/>
    <hyperlink ref="E10" r:id="rId16" display="https://www.pro-football-reference.com/teams/kan/2018.htm"/>
    <hyperlink ref="G10" r:id="rId17" display="https://www.pro-football-reference.com/teams/sdg/2018.htm"/>
    <hyperlink ref="H10" r:id="rId18" display="https://www.pro-football-reference.com/boxscores/201809090sdg.htm"/>
    <hyperlink ref="E11" r:id="rId19" display="https://www.pro-football-reference.com/teams/pit/2018.htm"/>
    <hyperlink ref="G11" r:id="rId20" display="https://www.pro-football-reference.com/teams/cle/2018.htm"/>
    <hyperlink ref="H11" r:id="rId21" display="https://www.pro-football-reference.com/boxscores/201809090cle.htm"/>
    <hyperlink ref="E12" r:id="rId22" display="https://www.pro-football-reference.com/teams/mia/2018.htm"/>
    <hyperlink ref="G12" r:id="rId23" display="https://www.pro-football-reference.com/teams/oti/2018.htm"/>
    <hyperlink ref="H12" r:id="rId24" display="https://www.pro-football-reference.com/boxscores/201809090mia.htm"/>
    <hyperlink ref="E13" r:id="rId25" display="https://www.pro-football-reference.com/teams/rav/2018.htm"/>
    <hyperlink ref="G13" r:id="rId26" display="https://www.pro-football-reference.com/teams/buf/2018.htm"/>
    <hyperlink ref="H13" r:id="rId27" display="https://www.pro-football-reference.com/boxscores/201809090rav.htm"/>
    <hyperlink ref="E14" r:id="rId28" display="https://www.pro-football-reference.com/teams/cin/2018.htm"/>
    <hyperlink ref="G14" r:id="rId29" display="https://www.pro-football-reference.com/teams/clt/2018.htm"/>
    <hyperlink ref="H14" r:id="rId30" display="https://www.pro-football-reference.com/boxscores/201809090clt.htm"/>
    <hyperlink ref="E15" r:id="rId31" display="https://www.pro-football-reference.com/teams/tam/2018.htm"/>
    <hyperlink ref="G15" r:id="rId32" display="https://www.pro-football-reference.com/teams/nor/2018.htm"/>
    <hyperlink ref="H15" r:id="rId33" display="https://www.pro-football-reference.com/boxscores/201809090nor.htm"/>
    <hyperlink ref="E16" r:id="rId34" display="https://www.pro-football-reference.com/teams/jax/2018.htm"/>
    <hyperlink ref="G16" r:id="rId35" display="https://www.pro-football-reference.com/teams/nyg/2018.htm"/>
    <hyperlink ref="H16" r:id="rId36" display="https://www.pro-football-reference.com/boxscores/201809090nyg.htm"/>
    <hyperlink ref="E17" r:id="rId37" display="https://www.pro-football-reference.com/teams/min/2018.htm"/>
    <hyperlink ref="G17" r:id="rId38" display="https://www.pro-football-reference.com/teams/sfo/2018.htm"/>
    <hyperlink ref="H17" r:id="rId39" display="https://www.pro-football-reference.com/boxscores/201809090min.htm"/>
    <hyperlink ref="E18" r:id="rId40" display="https://www.pro-football-reference.com/teams/nwe/2018.htm"/>
    <hyperlink ref="G18" r:id="rId41" display="https://www.pro-football-reference.com/teams/htx/2018.htm"/>
    <hyperlink ref="H18" r:id="rId42" display="https://www.pro-football-reference.com/boxscores/201809090nwe.htm"/>
    <hyperlink ref="E19" r:id="rId43" display="https://www.pro-football-reference.com/teams/ram/2018.htm"/>
    <hyperlink ref="G19" r:id="rId44" display="https://www.pro-football-reference.com/teams/rai/2018.htm"/>
    <hyperlink ref="H19" r:id="rId45" display="https://www.pro-football-reference.com/boxscores/201809100rai.htm"/>
    <hyperlink ref="E20" r:id="rId46" display="https://www.pro-football-reference.com/teams/nyj/2018.htm"/>
    <hyperlink ref="G20" r:id="rId47" display="https://www.pro-football-reference.com/teams/det/2018.htm"/>
    <hyperlink ref="H20" r:id="rId48" display="https://www.pro-football-reference.com/boxscores/201809100det.htm"/>
    <hyperlink ref="E21" r:id="rId49" display="https://www.pro-football-reference.com/teams/cin/2018.htm"/>
    <hyperlink ref="G21" r:id="rId50" display="https://www.pro-football-reference.com/teams/rav/2018.htm"/>
    <hyperlink ref="H21" r:id="rId51" display="https://www.pro-football-reference.com/boxscores/201809130cin.htm"/>
    <hyperlink ref="E22" r:id="rId52" display="https://www.pro-football-reference.com/teams/dal/2018.htm"/>
    <hyperlink ref="G22" r:id="rId53" display="https://www.pro-football-reference.com/teams/nyg/2018.htm"/>
    <hyperlink ref="H22" r:id="rId54" display="https://www.pro-football-reference.com/boxscores/201809160dal.htm"/>
    <hyperlink ref="E23" r:id="rId55" display="https://www.pro-football-reference.com/teams/jax/2018.htm"/>
    <hyperlink ref="G23" r:id="rId56" display="https://www.pro-football-reference.com/teams/nwe/2018.htm"/>
    <hyperlink ref="H23" r:id="rId57" display="https://www.pro-football-reference.com/boxscores/201809160jax.htm"/>
    <hyperlink ref="E24" r:id="rId58" display="https://www.pro-football-reference.com/teams/den/2018.htm"/>
    <hyperlink ref="G24" r:id="rId59" display="https://www.pro-football-reference.com/teams/rai/2018.htm"/>
    <hyperlink ref="H24" r:id="rId60" display="https://www.pro-football-reference.com/boxscores/201809160den.htm"/>
    <hyperlink ref="E25" r:id="rId61" display="https://www.pro-football-reference.com/teams/ram/2018.htm"/>
    <hyperlink ref="G25" r:id="rId62" display="https://www.pro-football-reference.com/teams/crd/2018.htm"/>
    <hyperlink ref="H25" r:id="rId63" display="https://www.pro-football-reference.com/boxscores/201809160ram.htm"/>
    <hyperlink ref="E26" r:id="rId64" display="https://www.pro-football-reference.com/teams/sfo/2018.htm"/>
    <hyperlink ref="G26" r:id="rId65" display="https://www.pro-football-reference.com/teams/det/2018.htm"/>
    <hyperlink ref="H26" r:id="rId66" display="https://www.pro-football-reference.com/boxscores/201809160sfo.htm"/>
    <hyperlink ref="E27" r:id="rId67" display="https://www.pro-football-reference.com/teams/min/2018.htm"/>
    <hyperlink ref="G27" r:id="rId68" display="https://www.pro-football-reference.com/teams/gnb/2018.htm"/>
    <hyperlink ref="H27" r:id="rId69" display="https://www.pro-football-reference.com/boxscores/201809160gnb.htm"/>
    <hyperlink ref="E28" r:id="rId70" display="https://www.pro-football-reference.com/teams/kan/2018.htm"/>
    <hyperlink ref="G28" r:id="rId71" display="https://www.pro-football-reference.com/teams/pit/2018.htm"/>
    <hyperlink ref="H28" r:id="rId72" display="https://www.pro-football-reference.com/boxscores/201809160pit.htm"/>
    <hyperlink ref="E29" r:id="rId73" display="https://www.pro-football-reference.com/teams/clt/2018.htm"/>
    <hyperlink ref="G29" r:id="rId74" display="https://www.pro-football-reference.com/teams/was/2018.htm"/>
    <hyperlink ref="H29" r:id="rId75" display="https://www.pro-football-reference.com/boxscores/201809160was.htm"/>
    <hyperlink ref="E30" r:id="rId76" display="https://www.pro-football-reference.com/teams/sdg/2018.htm"/>
    <hyperlink ref="G30" r:id="rId77" display="https://www.pro-football-reference.com/teams/buf/2018.htm"/>
    <hyperlink ref="H30" r:id="rId78" display="https://www.pro-football-reference.com/boxscores/201809160buf.htm"/>
    <hyperlink ref="E31" r:id="rId79" display="https://www.pro-football-reference.com/teams/tam/2018.htm"/>
    <hyperlink ref="G31" r:id="rId80" display="https://www.pro-football-reference.com/teams/phi/2018.htm"/>
    <hyperlink ref="H31" r:id="rId81" display="https://www.pro-football-reference.com/boxscores/201809160tam.htm"/>
    <hyperlink ref="E32" r:id="rId82" display="https://www.pro-football-reference.com/teams/nor/2018.htm"/>
    <hyperlink ref="G32" r:id="rId83" display="https://www.pro-football-reference.com/teams/cle/2018.htm"/>
    <hyperlink ref="H32" r:id="rId84" display="https://www.pro-football-reference.com/boxscores/201809160nor.htm"/>
    <hyperlink ref="E33" r:id="rId85" display="https://www.pro-football-reference.com/teams/oti/2018.htm"/>
    <hyperlink ref="G33" r:id="rId86" display="https://www.pro-football-reference.com/teams/htx/2018.htm"/>
    <hyperlink ref="H33" r:id="rId87" display="https://www.pro-football-reference.com/boxscores/201809160oti.htm"/>
    <hyperlink ref="E34" r:id="rId88" display="https://www.pro-football-reference.com/teams/atl/2018.htm"/>
    <hyperlink ref="G34" r:id="rId89" display="https://www.pro-football-reference.com/teams/car/2018.htm"/>
    <hyperlink ref="H34" r:id="rId90" display="https://www.pro-football-reference.com/boxscores/201809160atl.htm"/>
    <hyperlink ref="E35" r:id="rId91" display="https://www.pro-football-reference.com/teams/mia/2018.htm"/>
    <hyperlink ref="G35" r:id="rId92" display="https://www.pro-football-reference.com/teams/nyj/2018.htm"/>
    <hyperlink ref="H35" r:id="rId93" display="https://www.pro-football-reference.com/boxscores/201809160nyj.htm"/>
    <hyperlink ref="E36" r:id="rId94" display="https://www.pro-football-reference.com/teams/chi/2018.htm"/>
    <hyperlink ref="G36" r:id="rId95" display="https://www.pro-football-reference.com/teams/sea/2018.htm"/>
    <hyperlink ref="H36" r:id="rId96" display="https://www.pro-football-reference.com/boxscores/201809170chi.htm"/>
    <hyperlink ref="E37" r:id="rId97" display="https://www.pro-football-reference.com/teams/cle/2018.htm"/>
    <hyperlink ref="G37" r:id="rId98" display="https://www.pro-football-reference.com/teams/nyj/2018.htm"/>
    <hyperlink ref="H37" r:id="rId99" display="https://www.pro-football-reference.com/boxscores/201809200cle.htm"/>
    <hyperlink ref="E38" r:id="rId100" display="https://www.pro-football-reference.com/teams/det/2018.htm"/>
    <hyperlink ref="G38" r:id="rId101" display="https://www.pro-football-reference.com/teams/nwe/2018.htm"/>
    <hyperlink ref="H38" r:id="rId102" display="https://www.pro-football-reference.com/boxscores/201809230det.htm"/>
    <hyperlink ref="E39" r:id="rId103" display="https://www.pro-football-reference.com/teams/chi/2018.htm"/>
    <hyperlink ref="G39" r:id="rId104" display="https://www.pro-football-reference.com/teams/crd/2018.htm"/>
    <hyperlink ref="H39" r:id="rId105" display="https://www.pro-football-reference.com/boxscores/201809230crd.htm"/>
    <hyperlink ref="E40" r:id="rId106" display="https://www.pro-football-reference.com/teams/sea/2018.htm"/>
    <hyperlink ref="G40" r:id="rId107" display="https://www.pro-football-reference.com/teams/dal/2018.htm"/>
    <hyperlink ref="H40" r:id="rId108" display="https://www.pro-football-reference.com/boxscores/201809230sea.htm"/>
    <hyperlink ref="E41" r:id="rId109" display="https://www.pro-football-reference.com/teams/ram/2018.htm"/>
    <hyperlink ref="G41" r:id="rId110" display="https://www.pro-football-reference.com/teams/sdg/2018.htm"/>
    <hyperlink ref="H41" r:id="rId111" display="https://www.pro-football-reference.com/boxscores/201809230ram.htm"/>
    <hyperlink ref="E42" r:id="rId112" display="https://www.pro-football-reference.com/teams/phi/2018.htm"/>
    <hyperlink ref="G42" r:id="rId113" display="https://www.pro-football-reference.com/teams/clt/2018.htm"/>
    <hyperlink ref="H42" r:id="rId114" display="https://www.pro-football-reference.com/boxscores/201809230phi.htm"/>
    <hyperlink ref="E43" r:id="rId115" display="https://www.pro-football-reference.com/teams/kan/2018.htm"/>
    <hyperlink ref="G43" r:id="rId116" display="https://www.pro-football-reference.com/teams/sfo/2018.htm"/>
    <hyperlink ref="H43" r:id="rId117" display="https://www.pro-football-reference.com/boxscores/201809230kan.htm"/>
    <hyperlink ref="E44" r:id="rId118" display="https://www.pro-football-reference.com/teams/buf/2018.htm"/>
    <hyperlink ref="G44" r:id="rId119" display="https://www.pro-football-reference.com/teams/min/2018.htm"/>
    <hyperlink ref="H44" r:id="rId120" display="https://www.pro-football-reference.com/boxscores/201809230min.htm"/>
    <hyperlink ref="E45" r:id="rId121" display="https://www.pro-football-reference.com/teams/oti/2018.htm"/>
    <hyperlink ref="G45" r:id="rId122" display="https://www.pro-football-reference.com/teams/jax/2018.htm"/>
    <hyperlink ref="H45" r:id="rId123" display="https://www.pro-football-reference.com/boxscores/201809230jax.htm"/>
    <hyperlink ref="E46" r:id="rId124" display="https://www.pro-football-reference.com/teams/nor/2018.htm"/>
    <hyperlink ref="G46" r:id="rId125" display="https://www.pro-football-reference.com/teams/atl/2018.htm"/>
    <hyperlink ref="H46" r:id="rId126" display="https://www.pro-football-reference.com/boxscores/201809230atl.htm"/>
    <hyperlink ref="E47" r:id="rId127" display="https://www.pro-football-reference.com/teams/rav/2018.htm"/>
    <hyperlink ref="G47" r:id="rId128" display="https://www.pro-football-reference.com/teams/den/2018.htm"/>
    <hyperlink ref="H47" r:id="rId129" display="https://www.pro-football-reference.com/boxscores/201809230rav.htm"/>
    <hyperlink ref="E48" r:id="rId130" display="https://www.pro-football-reference.com/teams/nyg/2018.htm"/>
    <hyperlink ref="G48" r:id="rId131" display="https://www.pro-football-reference.com/teams/htx/2018.htm"/>
    <hyperlink ref="H48" r:id="rId132" display="https://www.pro-football-reference.com/boxscores/201809230htx.htm"/>
    <hyperlink ref="E49" r:id="rId133" display="https://www.pro-football-reference.com/teams/mia/2018.htm"/>
    <hyperlink ref="G49" r:id="rId134" display="https://www.pro-football-reference.com/teams/rai/2018.htm"/>
    <hyperlink ref="H49" r:id="rId135" display="https://www.pro-football-reference.com/boxscores/201809230mia.htm"/>
    <hyperlink ref="E50" r:id="rId136" display="https://www.pro-football-reference.com/teams/car/2018.htm"/>
    <hyperlink ref="G50" r:id="rId137" display="https://www.pro-football-reference.com/teams/cin/2018.htm"/>
    <hyperlink ref="H50" r:id="rId138" display="https://www.pro-football-reference.com/boxscores/201809230car.htm"/>
    <hyperlink ref="E51" r:id="rId139" display="https://www.pro-football-reference.com/teams/was/2018.htm"/>
    <hyperlink ref="G51" r:id="rId140" display="https://www.pro-football-reference.com/teams/gnb/2018.htm"/>
    <hyperlink ref="H51" r:id="rId141" display="https://www.pro-football-reference.com/boxscores/201809230was.htm"/>
    <hyperlink ref="E52" r:id="rId142" display="https://www.pro-football-reference.com/teams/pit/2018.htm"/>
    <hyperlink ref="G52" r:id="rId143" display="https://www.pro-football-reference.com/teams/tam/2018.htm"/>
    <hyperlink ref="H52" r:id="rId144" display="https://www.pro-football-reference.com/boxscores/201809240tam.htm"/>
    <hyperlink ref="E53" r:id="rId145" display="https://www.pro-football-reference.com/teams/ram/2018.htm"/>
    <hyperlink ref="G53" r:id="rId146" display="https://www.pro-football-reference.com/teams/min/2018.htm"/>
    <hyperlink ref="H53" r:id="rId147" display="https://www.pro-football-reference.com/boxscores/201809270ram.htm"/>
    <hyperlink ref="E54" r:id="rId148" display="https://www.pro-football-reference.com/teams/rav/2018.htm"/>
    <hyperlink ref="G54" r:id="rId149" display="https://www.pro-football-reference.com/teams/pit/2018.htm"/>
    <hyperlink ref="H54" r:id="rId150" display="https://www.pro-football-reference.com/boxscores/201809300pit.htm"/>
    <hyperlink ref="E55" r:id="rId151" display="https://www.pro-football-reference.com/teams/nor/2018.htm"/>
    <hyperlink ref="G55" r:id="rId152" display="https://www.pro-football-reference.com/teams/nyg/2018.htm"/>
    <hyperlink ref="H55" r:id="rId153" display="https://www.pro-football-reference.com/boxscores/201809300nyg.htm"/>
    <hyperlink ref="E56" r:id="rId154" display="https://www.pro-football-reference.com/teams/sdg/2018.htm"/>
    <hyperlink ref="G56" r:id="rId155" display="https://www.pro-football-reference.com/teams/sfo/2018.htm"/>
    <hyperlink ref="H56" r:id="rId156" display="https://www.pro-football-reference.com/boxscores/201809300sdg.htm"/>
    <hyperlink ref="E57" r:id="rId157" display="https://www.pro-football-reference.com/teams/rai/2018.htm"/>
    <hyperlink ref="G57" r:id="rId158" display="https://www.pro-football-reference.com/teams/cle/2018.htm"/>
    <hyperlink ref="H57" r:id="rId159" display="https://www.pro-football-reference.com/boxscores/201809300rai.htm"/>
    <hyperlink ref="E58" r:id="rId160" display="https://www.pro-football-reference.com/teams/sea/2018.htm"/>
    <hyperlink ref="G58" r:id="rId161" display="https://www.pro-football-reference.com/teams/crd/2018.htm"/>
    <hyperlink ref="H58" r:id="rId162" display="https://www.pro-football-reference.com/boxscores/201809300crd.htm"/>
    <hyperlink ref="E59" r:id="rId163" display="https://www.pro-football-reference.com/teams/dal/2018.htm"/>
    <hyperlink ref="G59" r:id="rId164" display="https://www.pro-football-reference.com/teams/det/2018.htm"/>
    <hyperlink ref="H59" r:id="rId165" display="https://www.pro-football-reference.com/boxscores/201809300dal.htm"/>
    <hyperlink ref="E60" r:id="rId166" display="https://www.pro-football-reference.com/teams/chi/2018.htm"/>
    <hyperlink ref="G60" r:id="rId167" display="https://www.pro-football-reference.com/teams/tam/2018.htm"/>
    <hyperlink ref="H60" r:id="rId168" display="https://www.pro-football-reference.com/boxscores/201809300chi.htm"/>
    <hyperlink ref="E61" r:id="rId169" display="https://www.pro-football-reference.com/teams/nwe/2018.htm"/>
    <hyperlink ref="G61" r:id="rId170" display="https://www.pro-football-reference.com/teams/mia/2018.htm"/>
    <hyperlink ref="H61" r:id="rId171" display="https://www.pro-football-reference.com/boxscores/201809300nwe.htm"/>
    <hyperlink ref="E62" r:id="rId172" display="https://www.pro-football-reference.com/teams/oti/2018.htm"/>
    <hyperlink ref="G62" r:id="rId173" display="https://www.pro-football-reference.com/teams/phi/2018.htm"/>
    <hyperlink ref="H62" r:id="rId174" display="https://www.pro-football-reference.com/boxscores/201809300oti.htm"/>
    <hyperlink ref="E63" r:id="rId175" display="https://www.pro-football-reference.com/teams/gnb/2018.htm"/>
    <hyperlink ref="G63" r:id="rId176" display="https://www.pro-football-reference.com/teams/buf/2018.htm"/>
    <hyperlink ref="H63" r:id="rId177" display="https://www.pro-football-reference.com/boxscores/201809300gnb.htm"/>
    <hyperlink ref="E64" r:id="rId178" display="https://www.pro-football-reference.com/teams/jax/2018.htm"/>
    <hyperlink ref="G64" r:id="rId179" display="https://www.pro-football-reference.com/teams/nyj/2018.htm"/>
    <hyperlink ref="H64" r:id="rId180" display="https://www.pro-football-reference.com/boxscores/201809300jax.htm"/>
    <hyperlink ref="E65" r:id="rId181" display="https://www.pro-football-reference.com/teams/htx/2018.htm"/>
    <hyperlink ref="G65" r:id="rId182" display="https://www.pro-football-reference.com/teams/clt/2018.htm"/>
    <hyperlink ref="H65" r:id="rId183" display="https://www.pro-football-reference.com/boxscores/201809300clt.htm"/>
    <hyperlink ref="E66" r:id="rId184" display="https://www.pro-football-reference.com/teams/cin/2018.htm"/>
    <hyperlink ref="G66" r:id="rId185" display="https://www.pro-football-reference.com/teams/atl/2018.htm"/>
    <hyperlink ref="H66" r:id="rId186" display="https://www.pro-football-reference.com/boxscores/201809300atl.htm"/>
    <hyperlink ref="E67" r:id="rId187" display="https://www.pro-football-reference.com/teams/kan/2018.htm"/>
    <hyperlink ref="G67" r:id="rId188" display="https://www.pro-football-reference.com/teams/den/2018.htm"/>
    <hyperlink ref="H67" r:id="rId189" display="https://www.pro-football-reference.com/boxscores/201810010den.htm"/>
    <hyperlink ref="E68" r:id="rId190" display="https://www.pro-football-reference.com/teams/nwe/2018.htm"/>
    <hyperlink ref="G68" r:id="rId191" display="https://www.pro-football-reference.com/teams/clt/2018.htm"/>
    <hyperlink ref="H68" r:id="rId192" display="https://www.pro-football-reference.com/boxscores/201810040nwe.htm"/>
    <hyperlink ref="E69" r:id="rId193" display="https://www.pro-football-reference.com/teams/htx/2018.htm"/>
    <hyperlink ref="G69" r:id="rId194" display="https://www.pro-football-reference.com/teams/dal/2018.htm"/>
    <hyperlink ref="H69" r:id="rId195" display="https://www.pro-football-reference.com/boxscores/201810070htx.htm"/>
    <hyperlink ref="E70" r:id="rId196" display="https://www.pro-football-reference.com/teams/crd/2018.htm"/>
    <hyperlink ref="G70" r:id="rId197" display="https://www.pro-football-reference.com/teams/sfo/2018.htm"/>
    <hyperlink ref="H70" r:id="rId198" display="https://www.pro-football-reference.com/boxscores/201810070sfo.htm"/>
    <hyperlink ref="E71" r:id="rId199" display="https://www.pro-football-reference.com/teams/min/2018.htm"/>
    <hyperlink ref="G71" r:id="rId200" display="https://www.pro-football-reference.com/teams/phi/2018.htm"/>
    <hyperlink ref="H71" r:id="rId201" display="https://www.pro-football-reference.com/boxscores/201810070phi.htm"/>
    <hyperlink ref="E72" r:id="rId202" display="https://www.pro-football-reference.com/teams/ram/2018.htm"/>
    <hyperlink ref="G72" r:id="rId203" display="https://www.pro-football-reference.com/teams/sea/2018.htm"/>
    <hyperlink ref="H72" r:id="rId204" display="https://www.pro-football-reference.com/boxscores/201810070sea.htm"/>
    <hyperlink ref="E73" r:id="rId205" display="https://www.pro-football-reference.com/teams/sdg/2018.htm"/>
    <hyperlink ref="G73" r:id="rId206" display="https://www.pro-football-reference.com/teams/rai/2018.htm"/>
    <hyperlink ref="H73" r:id="rId207" display="https://www.pro-football-reference.com/boxscores/201810070sdg.htm"/>
    <hyperlink ref="E74" r:id="rId208" display="https://www.pro-football-reference.com/teams/det/2018.htm"/>
    <hyperlink ref="G74" r:id="rId209" display="https://www.pro-football-reference.com/teams/gnb/2018.htm"/>
    <hyperlink ref="H74" r:id="rId210" display="https://www.pro-football-reference.com/boxscores/201810070det.htm"/>
    <hyperlink ref="E75" r:id="rId211" display="https://www.pro-football-reference.com/teams/buf/2018.htm"/>
    <hyperlink ref="G75" r:id="rId212" display="https://www.pro-football-reference.com/teams/oti/2018.htm"/>
    <hyperlink ref="H75" r:id="rId213" display="https://www.pro-football-reference.com/boxscores/201810070buf.htm"/>
    <hyperlink ref="E76" r:id="rId214" display="https://www.pro-football-reference.com/teams/nyj/2018.htm"/>
    <hyperlink ref="G76" r:id="rId215" display="https://www.pro-football-reference.com/teams/den/2018.htm"/>
    <hyperlink ref="H76" r:id="rId216" display="https://www.pro-football-reference.com/boxscores/201810070nyj.htm"/>
    <hyperlink ref="E77" r:id="rId217" display="https://www.pro-football-reference.com/teams/cle/2018.htm"/>
    <hyperlink ref="G77" r:id="rId218" display="https://www.pro-football-reference.com/teams/rav/2018.htm"/>
    <hyperlink ref="H77" r:id="rId219" display="https://www.pro-football-reference.com/boxscores/201810070cle.htm"/>
    <hyperlink ref="E78" r:id="rId220" display="https://www.pro-football-reference.com/teams/pit/2018.htm"/>
    <hyperlink ref="G78" r:id="rId221" display="https://www.pro-football-reference.com/teams/atl/2018.htm"/>
    <hyperlink ref="H78" r:id="rId222" display="https://www.pro-football-reference.com/boxscores/201810070pit.htm"/>
    <hyperlink ref="E79" r:id="rId223" display="https://www.pro-football-reference.com/teams/cin/2018.htm"/>
    <hyperlink ref="G79" r:id="rId224" display="https://www.pro-football-reference.com/teams/mia/2018.htm"/>
    <hyperlink ref="H79" r:id="rId225" display="https://www.pro-football-reference.com/boxscores/201810070cin.htm"/>
    <hyperlink ref="E80" r:id="rId226" display="https://www.pro-football-reference.com/teams/kan/2018.htm"/>
    <hyperlink ref="G80" r:id="rId227" display="https://www.pro-football-reference.com/teams/jax/2018.htm"/>
    <hyperlink ref="H80" r:id="rId228" display="https://www.pro-football-reference.com/boxscores/201810070kan.htm"/>
    <hyperlink ref="E81" r:id="rId229" display="https://www.pro-football-reference.com/teams/car/2018.htm"/>
    <hyperlink ref="G81" r:id="rId230" display="https://www.pro-football-reference.com/teams/nyg/2018.htm"/>
    <hyperlink ref="H81" r:id="rId231" display="https://www.pro-football-reference.com/boxscores/201810070car.htm"/>
    <hyperlink ref="E82" r:id="rId232" display="https://www.pro-football-reference.com/teams/nor/2018.htm"/>
    <hyperlink ref="G82" r:id="rId233" display="https://www.pro-football-reference.com/teams/was/2018.htm"/>
    <hyperlink ref="H82" r:id="rId234" display="https://www.pro-football-reference.com/boxscores/201810080nor.htm"/>
    <hyperlink ref="E83" r:id="rId235" display="https://www.pro-football-reference.com/teams/phi/2018.htm"/>
    <hyperlink ref="G83" r:id="rId236" display="https://www.pro-football-reference.com/teams/nyg/2018.htm"/>
    <hyperlink ref="H83" r:id="rId237" display="https://www.pro-football-reference.com/boxscores/201810110nyg.htm"/>
    <hyperlink ref="E84" r:id="rId238" display="https://www.pro-football-reference.com/teams/nwe/2018.htm"/>
    <hyperlink ref="G84" r:id="rId239" display="https://www.pro-football-reference.com/teams/kan/2018.htm"/>
    <hyperlink ref="H84" r:id="rId240" display="https://www.pro-football-reference.com/boxscores/201810140nwe.htm"/>
    <hyperlink ref="E85" r:id="rId241" display="https://www.pro-football-reference.com/teams/dal/2018.htm"/>
    <hyperlink ref="G85" r:id="rId242" display="https://www.pro-football-reference.com/teams/jax/2018.htm"/>
    <hyperlink ref="H85" r:id="rId243" display="https://www.pro-football-reference.com/boxscores/201810140dal.htm"/>
    <hyperlink ref="E86" r:id="rId244" display="https://www.pro-football-reference.com/teams/rav/2018.htm"/>
    <hyperlink ref="G86" r:id="rId245" display="https://www.pro-football-reference.com/teams/oti/2018.htm"/>
    <hyperlink ref="H86" r:id="rId246" display="https://www.pro-football-reference.com/boxscores/201810140oti.htm"/>
    <hyperlink ref="E87" r:id="rId247" display="https://www.pro-football-reference.com/teams/ram/2018.htm"/>
    <hyperlink ref="G87" r:id="rId248" display="https://www.pro-football-reference.com/teams/den/2018.htm"/>
    <hyperlink ref="H87" r:id="rId249" display="https://www.pro-football-reference.com/boxscores/201810140den.htm"/>
    <hyperlink ref="E88" r:id="rId250" display="https://www.pro-football-reference.com/teams/sdg/2018.htm"/>
    <hyperlink ref="G88" r:id="rId251" display="https://www.pro-football-reference.com/teams/cle/2018.htm"/>
    <hyperlink ref="H88" r:id="rId252" display="https://www.pro-football-reference.com/boxscores/201810140cle.htm"/>
    <hyperlink ref="E89" r:id="rId253" display="https://www.pro-football-reference.com/teams/htx/2018.htm"/>
    <hyperlink ref="G89" r:id="rId254" display="https://www.pro-football-reference.com/teams/buf/2018.htm"/>
    <hyperlink ref="H89" r:id="rId255" display="https://www.pro-football-reference.com/boxscores/201810140htx.htm"/>
    <hyperlink ref="E90" r:id="rId256" display="https://www.pro-football-reference.com/teams/pit/2018.htm"/>
    <hyperlink ref="G90" r:id="rId257" display="https://www.pro-football-reference.com/teams/cin/2018.htm"/>
    <hyperlink ref="H90" r:id="rId258" display="https://www.pro-football-reference.com/boxscores/201810140cin.htm"/>
    <hyperlink ref="E91" r:id="rId259" display="https://www.pro-football-reference.com/teams/atl/2018.htm"/>
    <hyperlink ref="G91" r:id="rId260" display="https://www.pro-football-reference.com/teams/tam/2018.htm"/>
    <hyperlink ref="H91" r:id="rId261" display="https://www.pro-football-reference.com/boxscores/201810140atl.htm"/>
    <hyperlink ref="E92" r:id="rId262" display="https://www.pro-football-reference.com/teams/min/2018.htm"/>
    <hyperlink ref="G92" r:id="rId263" display="https://www.pro-football-reference.com/teams/crd/2018.htm"/>
    <hyperlink ref="H92" r:id="rId264" display="https://www.pro-football-reference.com/boxscores/201810140min.htm"/>
    <hyperlink ref="E93" r:id="rId265" display="https://www.pro-football-reference.com/teams/sea/2018.htm"/>
    <hyperlink ref="G93" r:id="rId266" display="https://www.pro-football-reference.com/teams/rai/2018.htm"/>
    <hyperlink ref="H93" r:id="rId267" display="https://www.pro-football-reference.com/boxscores/201810140rai.htm"/>
    <hyperlink ref="E94" r:id="rId268" display="https://www.pro-football-reference.com/teams/nyj/2018.htm"/>
    <hyperlink ref="G94" r:id="rId269" display="https://www.pro-football-reference.com/teams/clt/2018.htm"/>
    <hyperlink ref="H94" r:id="rId270" display="https://www.pro-football-reference.com/boxscores/201810140nyj.htm"/>
    <hyperlink ref="E95" r:id="rId271" display="https://www.pro-football-reference.com/teams/mia/2018.htm"/>
    <hyperlink ref="G95" r:id="rId272" display="https://www.pro-football-reference.com/teams/chi/2018.htm"/>
    <hyperlink ref="H95" r:id="rId273" display="https://www.pro-football-reference.com/boxscores/201810140mia.htm"/>
    <hyperlink ref="E96" r:id="rId274" display="https://www.pro-football-reference.com/teams/was/2018.htm"/>
    <hyperlink ref="G96" r:id="rId275" display="https://www.pro-football-reference.com/teams/car/2018.htm"/>
    <hyperlink ref="H96" r:id="rId276" display="https://www.pro-football-reference.com/boxscores/201810140was.htm"/>
    <hyperlink ref="E97" r:id="rId277" display="https://www.pro-football-reference.com/teams/gnb/2018.htm"/>
    <hyperlink ref="G97" r:id="rId278" display="https://www.pro-football-reference.com/teams/sfo/2018.htm"/>
    <hyperlink ref="H97" r:id="rId279" display="https://www.pro-football-reference.com/boxscores/201810150gnb.htm"/>
    <hyperlink ref="E98" r:id="rId280" display="https://www.pro-football-reference.com/teams/den/2018.htm"/>
    <hyperlink ref="G98" r:id="rId281" display="https://www.pro-football-reference.com/teams/crd/2018.htm"/>
    <hyperlink ref="H98" r:id="rId282" display="https://www.pro-football-reference.com/boxscores/201810180crd.htm"/>
    <hyperlink ref="E99" r:id="rId283" display="https://www.pro-football-reference.com/teams/kan/2018.htm"/>
    <hyperlink ref="G99" r:id="rId284" display="https://www.pro-football-reference.com/teams/cin/2018.htm"/>
    <hyperlink ref="H99" r:id="rId285" display="https://www.pro-football-reference.com/boxscores/201810210kan.htm"/>
    <hyperlink ref="E100" r:id="rId286" display="https://www.pro-football-reference.com/teams/was/2018.htm"/>
    <hyperlink ref="G100" r:id="rId287" display="https://www.pro-football-reference.com/teams/dal/2018.htm"/>
    <hyperlink ref="H100" r:id="rId288" display="https://www.pro-football-reference.com/boxscores/201810210was.htm"/>
    <hyperlink ref="E101" r:id="rId289" display="https://www.pro-football-reference.com/teams/ram/2018.htm"/>
    <hyperlink ref="G101" r:id="rId290" display="https://www.pro-football-reference.com/teams/sfo/2018.htm"/>
    <hyperlink ref="H101" r:id="rId291" display="https://www.pro-football-reference.com/boxscores/201810210sfo.htm"/>
    <hyperlink ref="E102" r:id="rId292" display="https://www.pro-football-reference.com/teams/nor/2018.htm"/>
    <hyperlink ref="G102" r:id="rId293" display="https://www.pro-football-reference.com/teams/rav/2018.htm"/>
    <hyperlink ref="H102" r:id="rId294" display="https://www.pro-football-reference.com/boxscores/201810210rav.htm"/>
    <hyperlink ref="E103" r:id="rId295" display="https://www.pro-football-reference.com/teams/min/2018.htm"/>
    <hyperlink ref="G103" r:id="rId296" display="https://www.pro-football-reference.com/teams/nyj/2018.htm"/>
    <hyperlink ref="H103" r:id="rId297" display="https://www.pro-football-reference.com/boxscores/201810210nyj.htm"/>
    <hyperlink ref="E104" r:id="rId298" display="https://www.pro-football-reference.com/teams/htx/2018.htm"/>
    <hyperlink ref="G104" r:id="rId299" display="https://www.pro-football-reference.com/teams/jax/2018.htm"/>
    <hyperlink ref="H104" r:id="rId300" display="https://www.pro-football-reference.com/boxscores/201810210jax.htm"/>
    <hyperlink ref="E105" r:id="rId301" display="https://www.pro-football-reference.com/teams/tam/2018.htm"/>
    <hyperlink ref="G105" r:id="rId302" display="https://www.pro-football-reference.com/teams/cle/2018.htm"/>
    <hyperlink ref="H105" r:id="rId303" display="https://www.pro-football-reference.com/boxscores/201810210tam.htm"/>
    <hyperlink ref="E106" r:id="rId304" display="https://www.pro-football-reference.com/teams/clt/2018.htm"/>
    <hyperlink ref="G106" r:id="rId305" display="https://www.pro-football-reference.com/teams/buf/2018.htm"/>
    <hyperlink ref="H106" r:id="rId306" display="https://www.pro-football-reference.com/boxscores/201810210clt.htm"/>
    <hyperlink ref="E107" r:id="rId307" display="https://www.pro-football-reference.com/teams/det/2018.htm"/>
    <hyperlink ref="G107" r:id="rId308" display="https://www.pro-football-reference.com/teams/mia/2018.htm"/>
    <hyperlink ref="H107" r:id="rId309" display="https://www.pro-football-reference.com/boxscores/201810210mia.htm"/>
    <hyperlink ref="E108" r:id="rId310" display="https://www.pro-football-reference.com/teams/nwe/2018.htm"/>
    <hyperlink ref="G108" r:id="rId311" display="https://www.pro-football-reference.com/teams/chi/2018.htm"/>
    <hyperlink ref="H108" r:id="rId312" display="https://www.pro-football-reference.com/boxscores/201810210chi.htm"/>
    <hyperlink ref="E109" r:id="rId313" display="https://www.pro-football-reference.com/teams/car/2018.htm"/>
    <hyperlink ref="G109" r:id="rId314" display="https://www.pro-football-reference.com/teams/phi/2018.htm"/>
    <hyperlink ref="H109" r:id="rId315" display="https://www.pro-football-reference.com/boxscores/201810210phi.htm"/>
    <hyperlink ref="E110" r:id="rId316" display="https://www.pro-football-reference.com/teams/sdg/2018.htm"/>
    <hyperlink ref="G110" r:id="rId317" display="https://www.pro-football-reference.com/teams/oti/2018.htm"/>
    <hyperlink ref="H110" r:id="rId318" display="https://www.pro-football-reference.com/boxscores/201810210sdg.htm"/>
    <hyperlink ref="E111" r:id="rId319" display="https://www.pro-football-reference.com/teams/atl/2018.htm"/>
    <hyperlink ref="G111" r:id="rId320" display="https://www.pro-football-reference.com/teams/nyg/2018.htm"/>
    <hyperlink ref="H111" r:id="rId321" display="https://www.pro-football-reference.com/boxscores/201810220atl.htm"/>
    <hyperlink ref="E112" r:id="rId322" display="https://www.pro-football-reference.com/teams/htx/2018.htm"/>
    <hyperlink ref="G112" r:id="rId323" display="https://www.pro-football-reference.com/teams/mia/2018.htm"/>
    <hyperlink ref="H112" r:id="rId324" display="https://www.pro-football-reference.com/boxscores/201810250htx.htm"/>
    <hyperlink ref="E113" r:id="rId325" display="https://www.pro-football-reference.com/teams/nor/2018.htm"/>
    <hyperlink ref="G113" r:id="rId326" display="https://www.pro-football-reference.com/teams/min/2018.htm"/>
    <hyperlink ref="H113" r:id="rId327" display="https://www.pro-football-reference.com/boxscores/201810280min.htm"/>
    <hyperlink ref="E114" r:id="rId328" display="https://www.pro-football-reference.com/teams/crd/2018.htm"/>
    <hyperlink ref="G114" r:id="rId329" display="https://www.pro-football-reference.com/teams/sfo/2018.htm"/>
    <hyperlink ref="H114" r:id="rId330" display="https://www.pro-football-reference.com/boxscores/201810280crd.htm"/>
    <hyperlink ref="E115" r:id="rId331" display="https://www.pro-football-reference.com/teams/ram/2018.htm"/>
    <hyperlink ref="G115" r:id="rId332" display="https://www.pro-football-reference.com/teams/gnb/2018.htm"/>
    <hyperlink ref="H115" r:id="rId333" display="https://www.pro-football-reference.com/boxscores/201810280ram.htm"/>
    <hyperlink ref="E116" r:id="rId334" display="https://www.pro-football-reference.com/teams/clt/2018.htm"/>
    <hyperlink ref="G116" r:id="rId335" display="https://www.pro-football-reference.com/teams/rai/2018.htm"/>
    <hyperlink ref="H116" r:id="rId336" display="https://www.pro-football-reference.com/boxscores/201810280rai.htm"/>
    <hyperlink ref="E117" r:id="rId337" display="https://www.pro-football-reference.com/teams/pit/2018.htm"/>
    <hyperlink ref="G117" r:id="rId338" display="https://www.pro-football-reference.com/teams/cle/2018.htm"/>
    <hyperlink ref="H117" r:id="rId339" display="https://www.pro-football-reference.com/boxscores/201810280pit.htm"/>
    <hyperlink ref="E118" r:id="rId340" display="https://www.pro-football-reference.com/teams/kan/2018.htm"/>
    <hyperlink ref="G118" r:id="rId341" display="https://www.pro-football-reference.com/teams/den/2018.htm"/>
    <hyperlink ref="H118" r:id="rId342" display="https://www.pro-football-reference.com/boxscores/201810280kan.htm"/>
    <hyperlink ref="E119" r:id="rId343" display="https://www.pro-football-reference.com/teams/cin/2018.htm"/>
    <hyperlink ref="G119" r:id="rId344" display="https://www.pro-football-reference.com/teams/tam/2018.htm"/>
    <hyperlink ref="H119" r:id="rId345" display="https://www.pro-football-reference.com/boxscores/201810280cin.htm"/>
    <hyperlink ref="E120" r:id="rId346" display="https://www.pro-football-reference.com/teams/was/2018.htm"/>
    <hyperlink ref="G120" r:id="rId347" display="https://www.pro-football-reference.com/teams/nyg/2018.htm"/>
    <hyperlink ref="H120" r:id="rId348" display="https://www.pro-football-reference.com/boxscores/201810280nyg.htm"/>
    <hyperlink ref="E121" r:id="rId349" display="https://www.pro-football-reference.com/teams/car/2018.htm"/>
    <hyperlink ref="G121" r:id="rId350" display="https://www.pro-football-reference.com/teams/rav/2018.htm"/>
    <hyperlink ref="H121" r:id="rId351" display="https://www.pro-football-reference.com/boxscores/201810280car.htm"/>
    <hyperlink ref="E122" r:id="rId352" display="https://www.pro-football-reference.com/teams/sea/2018.htm"/>
    <hyperlink ref="G122" r:id="rId353" display="https://www.pro-football-reference.com/teams/det/2018.htm"/>
    <hyperlink ref="H122" r:id="rId354" display="https://www.pro-football-reference.com/boxscores/201810280det.htm"/>
    <hyperlink ref="E123" r:id="rId355" display="https://www.pro-football-reference.com/teams/chi/2018.htm"/>
    <hyperlink ref="G123" r:id="rId356" display="https://www.pro-football-reference.com/teams/nyj/2018.htm"/>
    <hyperlink ref="H123" r:id="rId357" display="https://www.pro-football-reference.com/boxscores/201810280chi.htm"/>
    <hyperlink ref="E124" r:id="rId358" display="https://www.pro-football-reference.com/teams/phi/2018.htm"/>
    <hyperlink ref="G124" r:id="rId359" display="https://www.pro-football-reference.com/teams/jax/2018.htm"/>
    <hyperlink ref="H124" r:id="rId360" display="https://www.pro-football-reference.com/boxscores/201810280jax.htm"/>
    <hyperlink ref="E125" r:id="rId361" display="https://www.pro-football-reference.com/teams/nwe/2018.htm"/>
    <hyperlink ref="G125" r:id="rId362" display="https://www.pro-football-reference.com/teams/buf/2018.htm"/>
    <hyperlink ref="H125" r:id="rId363" display="https://www.pro-football-reference.com/boxscores/201810290buf.htm"/>
    <hyperlink ref="E126" r:id="rId364" display="https://www.pro-football-reference.com/teams/sfo/2018.htm"/>
    <hyperlink ref="G126" r:id="rId365" display="https://www.pro-football-reference.com/teams/rai/2018.htm"/>
    <hyperlink ref="H126" r:id="rId366" display="https://www.pro-football-reference.com/boxscores/201811010sfo.htm"/>
    <hyperlink ref="E127" r:id="rId367" display="https://www.pro-football-reference.com/teams/nwe/2018.htm"/>
    <hyperlink ref="G127" r:id="rId368" display="https://www.pro-football-reference.com/teams/gnb/2018.htm"/>
    <hyperlink ref="H127" r:id="rId369" display="https://www.pro-football-reference.com/boxscores/201811040nwe.htm"/>
    <hyperlink ref="E128" r:id="rId370" display="https://www.pro-football-reference.com/teams/nor/2018.htm"/>
    <hyperlink ref="G128" r:id="rId371" display="https://www.pro-football-reference.com/teams/ram/2018.htm"/>
    <hyperlink ref="H128" r:id="rId372" display="https://www.pro-football-reference.com/boxscores/201811040nor.htm"/>
    <hyperlink ref="E129" r:id="rId373" display="https://www.pro-football-reference.com/teams/htx/2018.htm"/>
    <hyperlink ref="G129" r:id="rId374" display="https://www.pro-football-reference.com/teams/den/2018.htm"/>
    <hyperlink ref="H129" r:id="rId375" display="https://www.pro-football-reference.com/boxscores/201811040den.htm"/>
    <hyperlink ref="E130" r:id="rId376" display="https://www.pro-football-reference.com/teams/sdg/2018.htm"/>
    <hyperlink ref="G130" r:id="rId377" display="https://www.pro-football-reference.com/teams/sea/2018.htm"/>
    <hyperlink ref="H130" r:id="rId378" display="https://www.pro-football-reference.com/boxscores/201811040sea.htm"/>
    <hyperlink ref="E131" r:id="rId379" display="https://www.pro-football-reference.com/teams/chi/2018.htm"/>
    <hyperlink ref="G131" r:id="rId380" display="https://www.pro-football-reference.com/teams/buf/2018.htm"/>
    <hyperlink ref="H131" r:id="rId381" display="https://www.pro-football-reference.com/boxscores/201811040buf.htm"/>
    <hyperlink ref="E132" r:id="rId382" display="https://www.pro-football-reference.com/teams/mia/2018.htm"/>
    <hyperlink ref="G132" r:id="rId383" display="https://www.pro-football-reference.com/teams/nyj/2018.htm"/>
    <hyperlink ref="H132" r:id="rId384" display="https://www.pro-football-reference.com/boxscores/201811040mia.htm"/>
    <hyperlink ref="E133" r:id="rId385" display="https://www.pro-football-reference.com/teams/kan/2018.htm"/>
    <hyperlink ref="G133" r:id="rId386" display="https://www.pro-football-reference.com/teams/cle/2018.htm"/>
    <hyperlink ref="H133" r:id="rId387" display="https://www.pro-football-reference.com/boxscores/201811040cle.htm"/>
    <hyperlink ref="E134" r:id="rId388" display="https://www.pro-football-reference.com/teams/atl/2018.htm"/>
    <hyperlink ref="G134" r:id="rId389" display="https://www.pro-football-reference.com/teams/was/2018.htm"/>
    <hyperlink ref="H134" r:id="rId390" display="https://www.pro-football-reference.com/boxscores/201811040was.htm"/>
    <hyperlink ref="E135" r:id="rId391" display="https://www.pro-football-reference.com/teams/pit/2018.htm"/>
    <hyperlink ref="G135" r:id="rId392" display="https://www.pro-football-reference.com/teams/rav/2018.htm"/>
    <hyperlink ref="H135" r:id="rId393" display="https://www.pro-football-reference.com/boxscores/201811040rav.htm"/>
    <hyperlink ref="E136" r:id="rId394" display="https://www.pro-football-reference.com/teams/min/2018.htm"/>
    <hyperlink ref="G136" r:id="rId395" display="https://www.pro-football-reference.com/teams/det/2018.htm"/>
    <hyperlink ref="H136" r:id="rId396" display="https://www.pro-football-reference.com/boxscores/201811040min.htm"/>
    <hyperlink ref="E137" r:id="rId397" display="https://www.pro-football-reference.com/teams/car/2018.htm"/>
    <hyperlink ref="G137" r:id="rId398" display="https://www.pro-football-reference.com/teams/tam/2018.htm"/>
    <hyperlink ref="H137" r:id="rId399" display="https://www.pro-football-reference.com/boxscores/201811040car.htm"/>
    <hyperlink ref="E138" r:id="rId400" display="https://www.pro-football-reference.com/teams/oti/2018.htm"/>
    <hyperlink ref="G138" r:id="rId401" display="https://www.pro-football-reference.com/teams/dal/2018.htm"/>
    <hyperlink ref="H138" r:id="rId402" display="https://www.pro-football-reference.com/boxscores/201811050dal.htm"/>
    <hyperlink ref="E139" r:id="rId403" display="https://www.pro-football-reference.com/teams/pit/2018.htm"/>
    <hyperlink ref="G139" r:id="rId404" display="https://www.pro-football-reference.com/teams/car/2018.htm"/>
    <hyperlink ref="H139" r:id="rId405" display="https://www.pro-football-reference.com/boxscores/201811080pit.htm"/>
    <hyperlink ref="E140" r:id="rId406" display="https://www.pro-football-reference.com/teams/dal/2018.htm"/>
    <hyperlink ref="G140" r:id="rId407" display="https://www.pro-football-reference.com/teams/phi/2018.htm"/>
    <hyperlink ref="H140" r:id="rId408" display="https://www.pro-football-reference.com/boxscores/201811110phi.htm"/>
    <hyperlink ref="E141" r:id="rId409" display="https://www.pro-football-reference.com/teams/ram/2018.htm"/>
    <hyperlink ref="G141" r:id="rId410" display="https://www.pro-football-reference.com/teams/sea/2018.htm"/>
    <hyperlink ref="H141" r:id="rId411" display="https://www.pro-football-reference.com/boxscores/201811110ram.htm"/>
    <hyperlink ref="E142" r:id="rId412" display="https://www.pro-football-reference.com/teams/gnb/2018.htm"/>
    <hyperlink ref="G142" r:id="rId413" display="https://www.pro-football-reference.com/teams/mia/2018.htm"/>
    <hyperlink ref="H142" r:id="rId414" display="https://www.pro-football-reference.com/boxscores/201811110gnb.htm"/>
    <hyperlink ref="E143" r:id="rId415" display="https://www.pro-football-reference.com/teams/sdg/2018.htm"/>
    <hyperlink ref="G143" r:id="rId416" display="https://www.pro-football-reference.com/teams/rai/2018.htm"/>
    <hyperlink ref="H143" r:id="rId417" display="https://www.pro-football-reference.com/boxscores/201811110rai.htm"/>
    <hyperlink ref="E144" r:id="rId418" display="https://www.pro-football-reference.com/teams/oti/2018.htm"/>
    <hyperlink ref="G144" r:id="rId419" display="https://www.pro-football-reference.com/teams/nwe/2018.htm"/>
    <hyperlink ref="H144" r:id="rId420" display="https://www.pro-football-reference.com/boxscores/201811110oti.htm"/>
    <hyperlink ref="E145" r:id="rId421" display="https://www.pro-football-reference.com/teams/buf/2018.htm"/>
    <hyperlink ref="G145" r:id="rId422" display="https://www.pro-football-reference.com/teams/nyj/2018.htm"/>
    <hyperlink ref="H145" r:id="rId423" display="https://www.pro-football-reference.com/boxscores/201811110nyj.htm"/>
    <hyperlink ref="E146" r:id="rId424" display="https://www.pro-football-reference.com/teams/kan/2018.htm"/>
    <hyperlink ref="G146" r:id="rId425" display="https://www.pro-football-reference.com/teams/crd/2018.htm"/>
    <hyperlink ref="H146" r:id="rId426" display="https://www.pro-football-reference.com/boxscores/201811110kan.htm"/>
    <hyperlink ref="E147" r:id="rId427" display="https://www.pro-football-reference.com/teams/was/2018.htm"/>
    <hyperlink ref="G147" r:id="rId428" display="https://www.pro-football-reference.com/teams/tam/2018.htm"/>
    <hyperlink ref="H147" r:id="rId429" display="https://www.pro-football-reference.com/boxscores/201811110tam.htm"/>
    <hyperlink ref="E148" r:id="rId430" display="https://www.pro-football-reference.com/teams/clt/2018.htm"/>
    <hyperlink ref="G148" r:id="rId431" display="https://www.pro-football-reference.com/teams/jax/2018.htm"/>
    <hyperlink ref="H148" r:id="rId432" display="https://www.pro-football-reference.com/boxscores/201811110clt.htm"/>
    <hyperlink ref="E149" r:id="rId433" display="https://www.pro-football-reference.com/teams/nor/2018.htm"/>
    <hyperlink ref="G149" r:id="rId434" display="https://www.pro-football-reference.com/teams/cin/2018.htm"/>
    <hyperlink ref="H149" r:id="rId435" display="https://www.pro-football-reference.com/boxscores/201811110cin.htm"/>
    <hyperlink ref="E150" r:id="rId436" display="https://www.pro-football-reference.com/teams/cle/2018.htm"/>
    <hyperlink ref="G150" r:id="rId437" display="https://www.pro-football-reference.com/teams/atl/2018.htm"/>
    <hyperlink ref="H150" r:id="rId438" display="https://www.pro-football-reference.com/boxscores/201811110cle.htm"/>
    <hyperlink ref="E151" r:id="rId439" display="https://www.pro-football-reference.com/teams/chi/2018.htm"/>
    <hyperlink ref="G151" r:id="rId440" display="https://www.pro-football-reference.com/teams/det/2018.htm"/>
    <hyperlink ref="H151" r:id="rId441" display="https://www.pro-football-reference.com/boxscores/201811110chi.htm"/>
    <hyperlink ref="E152" r:id="rId442" display="https://www.pro-football-reference.com/teams/nyg/2018.htm"/>
    <hyperlink ref="G152" r:id="rId443" display="https://www.pro-football-reference.com/teams/sfo/2018.htm"/>
    <hyperlink ref="H152" r:id="rId444" display="https://www.pro-football-reference.com/boxscores/201811120sfo.htm"/>
    <hyperlink ref="E153" r:id="rId445" display="https://www.pro-football-reference.com/teams/sea/2018.htm"/>
    <hyperlink ref="G153" r:id="rId446" display="https://www.pro-football-reference.com/teams/gnb/2018.htm"/>
    <hyperlink ref="H153" r:id="rId447" display="https://www.pro-football-reference.com/boxscores/201811150sea.htm"/>
    <hyperlink ref="E154" r:id="rId448" display="https://www.pro-football-reference.com/teams/chi/2018.htm"/>
    <hyperlink ref="G154" r:id="rId449" display="https://www.pro-football-reference.com/teams/min/2018.htm"/>
    <hyperlink ref="H154" r:id="rId450" display="https://www.pro-football-reference.com/boxscores/201811180chi.htm"/>
    <hyperlink ref="E155" r:id="rId451" display="https://www.pro-football-reference.com/teams/nor/2018.htm"/>
    <hyperlink ref="G155" r:id="rId452" display="https://www.pro-football-reference.com/teams/phi/2018.htm"/>
    <hyperlink ref="H155" r:id="rId453" display="https://www.pro-football-reference.com/boxscores/201811180nor.htm"/>
    <hyperlink ref="E156" r:id="rId454" display="https://www.pro-football-reference.com/teams/den/2018.htm"/>
    <hyperlink ref="G156" r:id="rId455" display="https://www.pro-football-reference.com/teams/sdg/2018.htm"/>
    <hyperlink ref="H156" r:id="rId456" display="https://www.pro-football-reference.com/boxscores/201811180sdg.htm"/>
    <hyperlink ref="E157" r:id="rId457" display="https://www.pro-football-reference.com/teams/rai/2018.htm"/>
    <hyperlink ref="G157" r:id="rId458" display="https://www.pro-football-reference.com/teams/crd/2018.htm"/>
    <hyperlink ref="H157" r:id="rId459" display="https://www.pro-football-reference.com/boxscores/201811180crd.htm"/>
    <hyperlink ref="E158" r:id="rId460" display="https://www.pro-football-reference.com/teams/pit/2018.htm"/>
    <hyperlink ref="G158" r:id="rId461" display="https://www.pro-football-reference.com/teams/jax/2018.htm"/>
    <hyperlink ref="H158" r:id="rId462" display="https://www.pro-football-reference.com/boxscores/201811180jax.htm"/>
    <hyperlink ref="E159" r:id="rId463" display="https://www.pro-football-reference.com/teams/nyg/2018.htm"/>
    <hyperlink ref="G159" r:id="rId464" display="https://www.pro-football-reference.com/teams/tam/2018.htm"/>
    <hyperlink ref="H159" r:id="rId465" display="https://www.pro-football-reference.com/boxscores/201811180nyg.htm"/>
    <hyperlink ref="E160" r:id="rId466" display="https://www.pro-football-reference.com/teams/det/2018.htm"/>
    <hyperlink ref="G160" r:id="rId467" display="https://www.pro-football-reference.com/teams/car/2018.htm"/>
    <hyperlink ref="H160" r:id="rId468" display="https://www.pro-football-reference.com/boxscores/201811180det.htm"/>
    <hyperlink ref="E161" r:id="rId469" display="https://www.pro-football-reference.com/teams/htx/2018.htm"/>
    <hyperlink ref="G161" r:id="rId470" display="https://www.pro-football-reference.com/teams/was/2018.htm"/>
    <hyperlink ref="H161" r:id="rId471" display="https://www.pro-football-reference.com/boxscores/201811180was.htm"/>
    <hyperlink ref="E162" r:id="rId472" display="https://www.pro-football-reference.com/teams/clt/2018.htm"/>
    <hyperlink ref="G162" r:id="rId473" display="https://www.pro-football-reference.com/teams/oti/2018.htm"/>
    <hyperlink ref="H162" r:id="rId474" display="https://www.pro-football-reference.com/boxscores/201811180clt.htm"/>
    <hyperlink ref="E163" r:id="rId475" display="https://www.pro-football-reference.com/teams/dal/2018.htm"/>
    <hyperlink ref="G163" r:id="rId476" display="https://www.pro-football-reference.com/teams/atl/2018.htm"/>
    <hyperlink ref="H163" r:id="rId477" display="https://www.pro-football-reference.com/boxscores/201811180atl.htm"/>
    <hyperlink ref="E164" r:id="rId478" display="https://www.pro-football-reference.com/teams/rav/2018.htm"/>
    <hyperlink ref="G164" r:id="rId479" display="https://www.pro-football-reference.com/teams/cin/2018.htm"/>
    <hyperlink ref="H164" r:id="rId480" display="https://www.pro-football-reference.com/boxscores/201811180rav.htm"/>
    <hyperlink ref="E165" r:id="rId481" display="https://www.pro-football-reference.com/teams/ram/2018.htm"/>
    <hyperlink ref="G165" r:id="rId482" display="https://www.pro-football-reference.com/teams/kan/2018.htm"/>
    <hyperlink ref="H165" r:id="rId483" display="https://www.pro-football-reference.com/boxscores/201811190ram.htm"/>
    <hyperlink ref="E166" r:id="rId484" display="https://www.pro-football-reference.com/teams/nor/2018.htm"/>
    <hyperlink ref="G166" r:id="rId485" display="https://www.pro-football-reference.com/teams/atl/2018.htm"/>
    <hyperlink ref="H166" r:id="rId486" display="https://www.pro-football-reference.com/boxscores/201811220nor.htm"/>
    <hyperlink ref="E167" r:id="rId487" display="https://www.pro-football-reference.com/teams/dal/2018.htm"/>
    <hyperlink ref="G167" r:id="rId488" display="https://www.pro-football-reference.com/teams/was/2018.htm"/>
    <hyperlink ref="H167" r:id="rId489" display="https://www.pro-football-reference.com/boxscores/201811220dal.htm"/>
    <hyperlink ref="E168" r:id="rId490" display="https://www.pro-football-reference.com/teams/chi/2018.htm"/>
    <hyperlink ref="G168" r:id="rId491" display="https://www.pro-football-reference.com/teams/det/2018.htm"/>
    <hyperlink ref="H168" r:id="rId492" display="https://www.pro-football-reference.com/boxscores/201811220det.htm"/>
    <hyperlink ref="E169" r:id="rId493" display="https://www.pro-football-reference.com/teams/min/2018.htm"/>
    <hyperlink ref="G169" r:id="rId494" display="https://www.pro-football-reference.com/teams/gnb/2018.htm"/>
    <hyperlink ref="H169" r:id="rId495" display="https://www.pro-football-reference.com/boxscores/201811250min.htm"/>
    <hyperlink ref="E170" r:id="rId496" display="https://www.pro-football-reference.com/teams/clt/2018.htm"/>
    <hyperlink ref="G170" r:id="rId497" display="https://www.pro-football-reference.com/teams/mia/2018.htm"/>
    <hyperlink ref="H170" r:id="rId498" display="https://www.pro-football-reference.com/boxscores/201811250clt.htm"/>
    <hyperlink ref="E171" r:id="rId499" display="https://www.pro-football-reference.com/teams/den/2018.htm"/>
    <hyperlink ref="G171" r:id="rId500" display="https://www.pro-football-reference.com/teams/pit/2018.htm"/>
    <hyperlink ref="H171" r:id="rId501" display="https://www.pro-football-reference.com/boxscores/201811250den.htm"/>
    <hyperlink ref="E172" r:id="rId502" display="https://www.pro-football-reference.com/teams/sdg/2018.htm"/>
    <hyperlink ref="G172" r:id="rId503" display="https://www.pro-football-reference.com/teams/crd/2018.htm"/>
    <hyperlink ref="H172" r:id="rId504" display="https://www.pro-football-reference.com/boxscores/201811250sdg.htm"/>
    <hyperlink ref="E173" r:id="rId505" display="https://www.pro-football-reference.com/teams/cle/2018.htm"/>
    <hyperlink ref="G173" r:id="rId506" display="https://www.pro-football-reference.com/teams/cin/2018.htm"/>
    <hyperlink ref="H173" r:id="rId507" display="https://www.pro-football-reference.com/boxscores/201811250cin.htm"/>
    <hyperlink ref="E174" r:id="rId508" display="https://www.pro-football-reference.com/teams/nwe/2018.htm"/>
    <hyperlink ref="G174" r:id="rId509" display="https://www.pro-football-reference.com/teams/nyj/2018.htm"/>
    <hyperlink ref="H174" r:id="rId510" display="https://www.pro-football-reference.com/boxscores/201811250nyj.htm"/>
    <hyperlink ref="E175" r:id="rId511" display="https://www.pro-football-reference.com/teams/tam/2018.htm"/>
    <hyperlink ref="G175" r:id="rId512" display="https://www.pro-football-reference.com/teams/sfo/2018.htm"/>
    <hyperlink ref="H175" r:id="rId513" display="https://www.pro-football-reference.com/boxscores/201811250tam.htm"/>
    <hyperlink ref="E176" r:id="rId514" display="https://www.pro-football-reference.com/teams/rav/2018.htm"/>
    <hyperlink ref="G176" r:id="rId515" display="https://www.pro-football-reference.com/teams/rai/2018.htm"/>
    <hyperlink ref="H176" r:id="rId516" display="https://www.pro-football-reference.com/boxscores/201811250rav.htm"/>
    <hyperlink ref="E177" r:id="rId517" display="https://www.pro-football-reference.com/teams/sea/2018.htm"/>
    <hyperlink ref="G177" r:id="rId518" display="https://www.pro-football-reference.com/teams/car/2018.htm"/>
    <hyperlink ref="H177" r:id="rId519" display="https://www.pro-football-reference.com/boxscores/201811250car.htm"/>
    <hyperlink ref="E178" r:id="rId520" display="https://www.pro-football-reference.com/teams/phi/2018.htm"/>
    <hyperlink ref="G178" r:id="rId521" display="https://www.pro-football-reference.com/teams/nyg/2018.htm"/>
    <hyperlink ref="H178" r:id="rId522" display="https://www.pro-football-reference.com/boxscores/201811250phi.htm"/>
    <hyperlink ref="E179" r:id="rId523" display="https://www.pro-football-reference.com/teams/buf/2018.htm"/>
    <hyperlink ref="G179" r:id="rId524" display="https://www.pro-football-reference.com/teams/jax/2018.htm"/>
    <hyperlink ref="H179" r:id="rId525" display="https://www.pro-football-reference.com/boxscores/201811250buf.htm"/>
    <hyperlink ref="E180" r:id="rId526" display="https://www.pro-football-reference.com/teams/htx/2018.htm"/>
    <hyperlink ref="G180" r:id="rId527" display="https://www.pro-football-reference.com/teams/oti/2018.htm"/>
    <hyperlink ref="H180" r:id="rId528" display="https://www.pro-football-reference.com/boxscores/201811260htx.htm"/>
    <hyperlink ref="E181" r:id="rId529" display="https://www.pro-football-reference.com/teams/dal/2018.htm"/>
    <hyperlink ref="G181" r:id="rId530" display="https://www.pro-football-reference.com/teams/nor/2018.htm"/>
    <hyperlink ref="H181" r:id="rId531" display="https://www.pro-football-reference.com/boxscores/201811290dal.htm"/>
    <hyperlink ref="E182" r:id="rId532" display="https://www.pro-football-reference.com/teams/sdg/2018.htm"/>
    <hyperlink ref="G182" r:id="rId533" display="https://www.pro-football-reference.com/teams/pit/2018.htm"/>
    <hyperlink ref="H182" r:id="rId534" display="https://www.pro-football-reference.com/boxscores/201812020pit.htm"/>
    <hyperlink ref="E183" r:id="rId535" display="https://www.pro-football-reference.com/teams/sea/2018.htm"/>
    <hyperlink ref="G183" r:id="rId536" display="https://www.pro-football-reference.com/teams/sfo/2018.htm"/>
    <hyperlink ref="H183" r:id="rId537" display="https://www.pro-football-reference.com/boxscores/201812020sea.htm"/>
    <hyperlink ref="E184" r:id="rId538" display="https://www.pro-football-reference.com/teams/nwe/2018.htm"/>
    <hyperlink ref="G184" r:id="rId539" display="https://www.pro-football-reference.com/teams/min/2018.htm"/>
    <hyperlink ref="H184" r:id="rId540" display="https://www.pro-football-reference.com/boxscores/201812020nwe.htm"/>
    <hyperlink ref="E185" r:id="rId541" display="https://www.pro-football-reference.com/teams/kan/2018.htm"/>
    <hyperlink ref="G185" r:id="rId542" display="https://www.pro-football-reference.com/teams/rai/2018.htm"/>
    <hyperlink ref="H185" r:id="rId543" display="https://www.pro-football-reference.com/boxscores/201812020rai.htm"/>
    <hyperlink ref="E186" r:id="rId544" display="https://www.pro-football-reference.com/teams/oti/2018.htm"/>
    <hyperlink ref="G186" r:id="rId545" display="https://www.pro-football-reference.com/teams/nyj/2018.htm"/>
    <hyperlink ref="H186" r:id="rId546" display="https://www.pro-football-reference.com/boxscores/201812020oti.htm"/>
    <hyperlink ref="E187" r:id="rId547" display="https://www.pro-football-reference.com/teams/nyg/2018.htm"/>
    <hyperlink ref="G187" r:id="rId548" display="https://www.pro-football-reference.com/teams/chi/2018.htm"/>
    <hyperlink ref="H187" r:id="rId549" display="https://www.pro-football-reference.com/boxscores/201812020nyg.htm"/>
    <hyperlink ref="E188" r:id="rId550" display="https://www.pro-football-reference.com/teams/jax/2018.htm"/>
    <hyperlink ref="G188" r:id="rId551" display="https://www.pro-football-reference.com/teams/clt/2018.htm"/>
    <hyperlink ref="H188" r:id="rId552" display="https://www.pro-football-reference.com/boxscores/201812020jax.htm"/>
    <hyperlink ref="E189" r:id="rId553" display="https://www.pro-football-reference.com/teams/tam/2018.htm"/>
    <hyperlink ref="G189" r:id="rId554" display="https://www.pro-football-reference.com/teams/car/2018.htm"/>
    <hyperlink ref="H189" r:id="rId555" display="https://www.pro-football-reference.com/boxscores/201812020tam.htm"/>
    <hyperlink ref="E190" r:id="rId556" display="https://www.pro-football-reference.com/teams/ram/2018.htm"/>
    <hyperlink ref="G190" r:id="rId557" display="https://www.pro-football-reference.com/teams/det/2018.htm"/>
    <hyperlink ref="H190" r:id="rId558" display="https://www.pro-football-reference.com/boxscores/201812020det.htm"/>
    <hyperlink ref="E191" r:id="rId559" display="https://www.pro-football-reference.com/teams/htx/2018.htm"/>
    <hyperlink ref="G191" r:id="rId560" display="https://www.pro-football-reference.com/teams/cle/2018.htm"/>
    <hyperlink ref="H191" r:id="rId561" display="https://www.pro-football-reference.com/boxscores/201812020htx.htm"/>
    <hyperlink ref="E192" r:id="rId562" display="https://www.pro-football-reference.com/teams/mia/2018.htm"/>
    <hyperlink ref="G192" r:id="rId563" display="https://www.pro-football-reference.com/teams/buf/2018.htm"/>
    <hyperlink ref="H192" r:id="rId564" display="https://www.pro-football-reference.com/boxscores/201812020mia.htm"/>
    <hyperlink ref="E193" r:id="rId565" display="https://www.pro-football-reference.com/teams/den/2018.htm"/>
    <hyperlink ref="G193" r:id="rId566" display="https://www.pro-football-reference.com/teams/cin/2018.htm"/>
    <hyperlink ref="H193" r:id="rId567" display="https://www.pro-football-reference.com/boxscores/201812020cin.htm"/>
    <hyperlink ref="E194" r:id="rId568" display="https://www.pro-football-reference.com/teams/rav/2018.htm"/>
    <hyperlink ref="G194" r:id="rId569" display="https://www.pro-football-reference.com/teams/atl/2018.htm"/>
    <hyperlink ref="H194" r:id="rId570" display="https://www.pro-football-reference.com/boxscores/201812020atl.htm"/>
    <hyperlink ref="E195" r:id="rId571" display="https://www.pro-football-reference.com/teams/crd/2018.htm"/>
    <hyperlink ref="G195" r:id="rId572" display="https://www.pro-football-reference.com/teams/gnb/2018.htm"/>
    <hyperlink ref="H195" r:id="rId573" display="https://www.pro-football-reference.com/boxscores/201812020gnb.htm"/>
    <hyperlink ref="E196" r:id="rId574" display="https://www.pro-football-reference.com/teams/phi/2018.htm"/>
    <hyperlink ref="G196" r:id="rId575" display="https://www.pro-football-reference.com/teams/was/2018.htm"/>
    <hyperlink ref="H196" r:id="rId576" display="https://www.pro-football-reference.com/boxscores/201812030phi.htm"/>
    <hyperlink ref="E197" r:id="rId577" display="https://www.pro-football-reference.com/teams/oti/2018.htm"/>
    <hyperlink ref="G197" r:id="rId578" display="https://www.pro-football-reference.com/teams/jax/2018.htm"/>
    <hyperlink ref="H197" r:id="rId579" display="https://www.pro-football-reference.com/boxscores/201812060oti.htm"/>
    <hyperlink ref="E198" r:id="rId580" display="https://www.pro-football-reference.com/teams/chi/2018.htm"/>
    <hyperlink ref="G198" r:id="rId581" display="https://www.pro-football-reference.com/teams/ram/2018.htm"/>
    <hyperlink ref="H198" r:id="rId582" display="https://www.pro-football-reference.com/boxscores/201812090chi.htm"/>
    <hyperlink ref="E199" r:id="rId583" display="https://www.pro-football-reference.com/teams/rai/2018.htm"/>
    <hyperlink ref="G199" r:id="rId584" display="https://www.pro-football-reference.com/teams/pit/2018.htm"/>
    <hyperlink ref="H199" r:id="rId585" display="https://www.pro-football-reference.com/boxscores/201812090rai.htm"/>
    <hyperlink ref="E200" r:id="rId586" display="https://www.pro-football-reference.com/teams/dal/2018.htm"/>
    <hyperlink ref="G200" r:id="rId587" display="https://www.pro-football-reference.com/teams/phi/2018.htm"/>
    <hyperlink ref="H200" r:id="rId588" display="https://www.pro-football-reference.com/boxscores/201812090dal.htm"/>
    <hyperlink ref="E201" r:id="rId589" display="https://www.pro-football-reference.com/teams/det/2018.htm"/>
    <hyperlink ref="G201" r:id="rId590" display="https://www.pro-football-reference.com/teams/crd/2018.htm"/>
    <hyperlink ref="H201" r:id="rId591" display="https://www.pro-football-reference.com/boxscores/201812090crd.htm"/>
    <hyperlink ref="E202" r:id="rId592" display="https://www.pro-football-reference.com/teams/sfo/2018.htm"/>
    <hyperlink ref="G202" r:id="rId593" display="https://www.pro-football-reference.com/teams/den/2018.htm"/>
    <hyperlink ref="H202" r:id="rId594" display="https://www.pro-football-reference.com/boxscores/201812090sfo.htm"/>
    <hyperlink ref="E203" r:id="rId595" display="https://www.pro-football-reference.com/teams/sdg/2018.htm"/>
    <hyperlink ref="G203" r:id="rId596" display="https://www.pro-football-reference.com/teams/cin/2018.htm"/>
    <hyperlink ref="H203" r:id="rId597" display="https://www.pro-football-reference.com/boxscores/201812090sdg.htm"/>
    <hyperlink ref="E204" r:id="rId598" display="https://www.pro-football-reference.com/teams/clt/2018.htm"/>
    <hyperlink ref="G204" r:id="rId599" display="https://www.pro-football-reference.com/teams/htx/2018.htm"/>
    <hyperlink ref="H204" r:id="rId600" display="https://www.pro-football-reference.com/boxscores/201812090htx.htm"/>
    <hyperlink ref="E205" r:id="rId601" display="https://www.pro-football-reference.com/teams/nyj/2018.htm"/>
    <hyperlink ref="G205" r:id="rId602" display="https://www.pro-football-reference.com/teams/buf/2018.htm"/>
    <hyperlink ref="H205" r:id="rId603" display="https://www.pro-football-reference.com/boxscores/201812090buf.htm"/>
    <hyperlink ref="E206" r:id="rId604" display="https://www.pro-football-reference.com/teams/mia/2018.htm"/>
    <hyperlink ref="G206" r:id="rId605" display="https://www.pro-football-reference.com/teams/nwe/2018.htm"/>
    <hyperlink ref="H206" r:id="rId606" display="https://www.pro-football-reference.com/boxscores/201812090mia.htm"/>
    <hyperlink ref="E207" r:id="rId607" display="https://www.pro-football-reference.com/teams/gnb/2018.htm"/>
    <hyperlink ref="G207" r:id="rId608" display="https://www.pro-football-reference.com/teams/atl/2018.htm"/>
    <hyperlink ref="H207" r:id="rId609" display="https://www.pro-football-reference.com/boxscores/201812090gnb.htm"/>
    <hyperlink ref="E208" r:id="rId610" display="https://www.pro-football-reference.com/teams/nyg/2018.htm"/>
    <hyperlink ref="G208" r:id="rId611" display="https://www.pro-football-reference.com/teams/was/2018.htm"/>
    <hyperlink ref="H208" r:id="rId612" display="https://www.pro-football-reference.com/boxscores/201812090was.htm"/>
    <hyperlink ref="E209" r:id="rId613" display="https://www.pro-football-reference.com/teams/kan/2018.htm"/>
    <hyperlink ref="G209" r:id="rId614" display="https://www.pro-football-reference.com/teams/rav/2018.htm"/>
    <hyperlink ref="H209" r:id="rId615" display="https://www.pro-football-reference.com/boxscores/201812090kan.htm"/>
    <hyperlink ref="E210" r:id="rId616" display="https://www.pro-football-reference.com/teams/nor/2018.htm"/>
    <hyperlink ref="G210" r:id="rId617" display="https://www.pro-football-reference.com/teams/tam/2018.htm"/>
    <hyperlink ref="H210" r:id="rId618" display="https://www.pro-football-reference.com/boxscores/201812090tam.htm"/>
    <hyperlink ref="E211" r:id="rId619" display="https://www.pro-football-reference.com/teams/cle/2018.htm"/>
    <hyperlink ref="G211" r:id="rId620" display="https://www.pro-football-reference.com/teams/car/2018.htm"/>
    <hyperlink ref="H211" r:id="rId621" display="https://www.pro-football-reference.com/boxscores/201812090cle.htm"/>
    <hyperlink ref="E212" r:id="rId622" display="https://www.pro-football-reference.com/teams/sea/2018.htm"/>
    <hyperlink ref="G212" r:id="rId623" display="https://www.pro-football-reference.com/teams/min/2018.htm"/>
    <hyperlink ref="H212" r:id="rId624" display="https://www.pro-football-reference.com/boxscores/201812100sea.htm"/>
    <hyperlink ref="E213" r:id="rId625" display="https://www.pro-football-reference.com/teams/sdg/2018.htm"/>
    <hyperlink ref="G213" r:id="rId626" display="https://www.pro-football-reference.com/teams/kan/2018.htm"/>
    <hyperlink ref="H213" r:id="rId627" display="https://www.pro-football-reference.com/boxscores/201812130kan.htm"/>
    <hyperlink ref="E214" r:id="rId628" display="https://www.pro-football-reference.com/teams/cle/2018.htm"/>
    <hyperlink ref="G214" r:id="rId629" display="https://www.pro-football-reference.com/teams/den/2018.htm"/>
    <hyperlink ref="H214" r:id="rId630" display="https://www.pro-football-reference.com/boxscores/201812150den.htm"/>
    <hyperlink ref="E215" r:id="rId631" display="https://www.pro-football-reference.com/teams/htx/2018.htm"/>
    <hyperlink ref="G215" r:id="rId632" display="https://www.pro-football-reference.com/teams/nyj/2018.htm"/>
    <hyperlink ref="H215" r:id="rId633" display="https://www.pro-football-reference.com/boxscores/201812150nyj.htm"/>
    <hyperlink ref="E216" r:id="rId634" display="https://www.pro-football-reference.com/teams/phi/2018.htm"/>
    <hyperlink ref="G216" r:id="rId635" display="https://www.pro-football-reference.com/teams/ram/2018.htm"/>
    <hyperlink ref="H216" r:id="rId636" display="https://www.pro-football-reference.com/boxscores/201812160ram.htm"/>
    <hyperlink ref="E217" r:id="rId637" display="https://www.pro-football-reference.com/teams/pit/2018.htm"/>
    <hyperlink ref="G217" r:id="rId638" display="https://www.pro-football-reference.com/teams/nwe/2018.htm"/>
    <hyperlink ref="H217" r:id="rId639" display="https://www.pro-football-reference.com/boxscores/201812160pit.htm"/>
    <hyperlink ref="E218" r:id="rId640" display="https://www.pro-football-reference.com/teams/sfo/2018.htm"/>
    <hyperlink ref="G218" r:id="rId641" display="https://www.pro-football-reference.com/teams/sea/2018.htm"/>
    <hyperlink ref="H218" r:id="rId642" display="https://www.pro-football-reference.com/boxscores/201812160sfo.htm"/>
    <hyperlink ref="E219" r:id="rId643" display="https://www.pro-football-reference.com/teams/chi/2018.htm"/>
    <hyperlink ref="G219" r:id="rId644" display="https://www.pro-football-reference.com/teams/gnb/2018.htm"/>
    <hyperlink ref="H219" r:id="rId645" display="https://www.pro-football-reference.com/boxscores/201812160chi.htm"/>
    <hyperlink ref="E220" r:id="rId646" display="https://www.pro-football-reference.com/teams/min/2018.htm"/>
    <hyperlink ref="G220" r:id="rId647" display="https://www.pro-football-reference.com/teams/mia/2018.htm"/>
    <hyperlink ref="H220" r:id="rId648" display="https://www.pro-football-reference.com/boxscores/201812160min.htm"/>
    <hyperlink ref="E221" r:id="rId649" display="https://www.pro-football-reference.com/teams/clt/2018.htm"/>
    <hyperlink ref="G221" r:id="rId650" display="https://www.pro-football-reference.com/teams/dal/2018.htm"/>
    <hyperlink ref="H221" r:id="rId651" display="https://www.pro-football-reference.com/boxscores/201812160clt.htm"/>
    <hyperlink ref="E222" r:id="rId652" display="https://www.pro-football-reference.com/teams/oti/2018.htm"/>
    <hyperlink ref="G222" r:id="rId653" display="https://www.pro-football-reference.com/teams/nyg/2018.htm"/>
    <hyperlink ref="H222" r:id="rId654" display="https://www.pro-football-reference.com/boxscores/201812160nyg.htm"/>
    <hyperlink ref="E223" r:id="rId655" display="https://www.pro-football-reference.com/teams/buf/2018.htm"/>
    <hyperlink ref="G223" r:id="rId656" display="https://www.pro-football-reference.com/teams/det/2018.htm"/>
    <hyperlink ref="H223" r:id="rId657" display="https://www.pro-football-reference.com/boxscores/201812160buf.htm"/>
    <hyperlink ref="E224" r:id="rId658" display="https://www.pro-football-reference.com/teams/was/2018.htm"/>
    <hyperlink ref="G224" r:id="rId659" display="https://www.pro-football-reference.com/teams/jax/2018.htm"/>
    <hyperlink ref="H224" r:id="rId660" display="https://www.pro-football-reference.com/boxscores/201812160jax.htm"/>
    <hyperlink ref="E225" r:id="rId661" display="https://www.pro-football-reference.com/teams/cin/2018.htm"/>
    <hyperlink ref="G225" r:id="rId662" display="https://www.pro-football-reference.com/teams/rai/2018.htm"/>
    <hyperlink ref="H225" r:id="rId663" display="https://www.pro-football-reference.com/boxscores/201812160cin.htm"/>
    <hyperlink ref="E226" r:id="rId664" display="https://www.pro-football-reference.com/teams/atl/2018.htm"/>
    <hyperlink ref="G226" r:id="rId665" display="https://www.pro-football-reference.com/teams/crd/2018.htm"/>
    <hyperlink ref="H226" r:id="rId666" display="https://www.pro-football-reference.com/boxscores/201812160atl.htm"/>
    <hyperlink ref="E227" r:id="rId667" display="https://www.pro-football-reference.com/teams/rav/2018.htm"/>
    <hyperlink ref="G227" r:id="rId668" display="https://www.pro-football-reference.com/teams/tam/2018.htm"/>
    <hyperlink ref="H227" r:id="rId669" display="https://www.pro-football-reference.com/boxscores/201812160rav.htm"/>
    <hyperlink ref="E228" r:id="rId670" display="https://www.pro-football-reference.com/teams/nor/2018.htm"/>
    <hyperlink ref="G228" r:id="rId671" display="https://www.pro-football-reference.com/teams/car/2018.htm"/>
    <hyperlink ref="H228" r:id="rId672" display="https://www.pro-football-reference.com/boxscores/201812170car.htm"/>
    <hyperlink ref="E229" r:id="rId673" display="https://www.pro-football-reference.com/teams/rav/2018.htm"/>
    <hyperlink ref="G229" r:id="rId674" display="https://www.pro-football-reference.com/teams/sdg/2018.htm"/>
    <hyperlink ref="H229" r:id="rId675" display="https://www.pro-football-reference.com/boxscores/201812220sdg.htm"/>
    <hyperlink ref="E230" r:id="rId676" display="https://www.pro-football-reference.com/teams/oti/2018.htm"/>
    <hyperlink ref="G230" r:id="rId677" display="https://www.pro-football-reference.com/teams/was/2018.htm"/>
    <hyperlink ref="H230" r:id="rId678" display="https://www.pro-football-reference.com/boxscores/201812220oti.htm"/>
    <hyperlink ref="E231" r:id="rId679" display="https://www.pro-football-reference.com/teams/sea/2018.htm"/>
    <hyperlink ref="G231" r:id="rId680" display="https://www.pro-football-reference.com/teams/kan/2018.htm"/>
    <hyperlink ref="H231" r:id="rId681" display="https://www.pro-football-reference.com/boxscores/201812230sea.htm"/>
    <hyperlink ref="E232" r:id="rId682" display="https://www.pro-football-reference.com/teams/nor/2018.htm"/>
    <hyperlink ref="G232" r:id="rId683" display="https://www.pro-football-reference.com/teams/pit/2018.htm"/>
    <hyperlink ref="H232" r:id="rId684" display="https://www.pro-football-reference.com/boxscores/201812230nor.htm"/>
    <hyperlink ref="E233" r:id="rId685" display="https://www.pro-football-reference.com/teams/ram/2018.htm"/>
    <hyperlink ref="G233" r:id="rId686" display="https://www.pro-football-reference.com/teams/crd/2018.htm"/>
    <hyperlink ref="H233" r:id="rId687" display="https://www.pro-football-reference.com/boxscores/201812230crd.htm"/>
    <hyperlink ref="E234" r:id="rId688" display="https://www.pro-football-reference.com/teams/chi/2018.htm"/>
    <hyperlink ref="G234" r:id="rId689" display="https://www.pro-football-reference.com/teams/sfo/2018.htm"/>
    <hyperlink ref="H234" r:id="rId690" display="https://www.pro-football-reference.com/boxscores/201812230sfo.htm"/>
    <hyperlink ref="E235" r:id="rId691" display="https://www.pro-football-reference.com/teams/nwe/2018.htm"/>
    <hyperlink ref="G235" r:id="rId692" display="https://www.pro-football-reference.com/teams/buf/2018.htm"/>
    <hyperlink ref="H235" r:id="rId693" display="https://www.pro-football-reference.com/boxscores/201812230nwe.htm"/>
    <hyperlink ref="E236" r:id="rId694" display="https://www.pro-football-reference.com/teams/min/2018.htm"/>
    <hyperlink ref="G236" r:id="rId695" display="https://www.pro-football-reference.com/teams/det/2018.htm"/>
    <hyperlink ref="H236" r:id="rId696" display="https://www.pro-football-reference.com/boxscores/201812230det.htm"/>
    <hyperlink ref="E237" r:id="rId697" display="https://www.pro-football-reference.com/teams/clt/2018.htm"/>
    <hyperlink ref="G237" r:id="rId698" display="https://www.pro-football-reference.com/teams/nyg/2018.htm"/>
    <hyperlink ref="H237" r:id="rId699" display="https://www.pro-football-reference.com/boxscores/201812230clt.htm"/>
    <hyperlink ref="E238" r:id="rId700" display="https://www.pro-football-reference.com/teams/jax/2018.htm"/>
    <hyperlink ref="G238" r:id="rId701" display="https://www.pro-football-reference.com/teams/mia/2018.htm"/>
    <hyperlink ref="H238" r:id="rId702" display="https://www.pro-football-reference.com/boxscores/201812230mia.htm"/>
    <hyperlink ref="E239" r:id="rId703" display="https://www.pro-football-reference.com/teams/atl/2018.htm"/>
    <hyperlink ref="G239" r:id="rId704" display="https://www.pro-football-reference.com/teams/car/2018.htm"/>
    <hyperlink ref="H239" r:id="rId705" display="https://www.pro-football-reference.com/boxscores/201812230car.htm"/>
    <hyperlink ref="E240" r:id="rId706" display="https://www.pro-football-reference.com/teams/cle/2018.htm"/>
    <hyperlink ref="G240" r:id="rId707" display="https://www.pro-football-reference.com/teams/cin/2018.htm"/>
    <hyperlink ref="H240" r:id="rId708" display="https://www.pro-football-reference.com/boxscores/201812230cle.htm"/>
    <hyperlink ref="E241" r:id="rId709" display="https://www.pro-football-reference.com/teams/phi/2018.htm"/>
    <hyperlink ref="G241" r:id="rId710" display="https://www.pro-football-reference.com/teams/htx/2018.htm"/>
    <hyperlink ref="H241" r:id="rId711" display="https://www.pro-football-reference.com/boxscores/201812230phi.htm"/>
    <hyperlink ref="E242" r:id="rId712" display="https://www.pro-football-reference.com/teams/dal/2018.htm"/>
    <hyperlink ref="G242" r:id="rId713" display="https://www.pro-football-reference.com/teams/tam/2018.htm"/>
    <hyperlink ref="H242" r:id="rId714" display="https://www.pro-football-reference.com/boxscores/201812230dal.htm"/>
    <hyperlink ref="E243" r:id="rId715" display="https://www.pro-football-reference.com/teams/gnb/2018.htm"/>
    <hyperlink ref="G243" r:id="rId716" display="https://www.pro-football-reference.com/teams/nyj/2018.htm"/>
    <hyperlink ref="H243" r:id="rId717" display="https://www.pro-football-reference.com/boxscores/201812230nyj.htm"/>
    <hyperlink ref="E244" r:id="rId718" display="https://www.pro-football-reference.com/teams/rai/2018.htm"/>
    <hyperlink ref="G244" r:id="rId719" display="https://www.pro-football-reference.com/teams/den/2018.htm"/>
    <hyperlink ref="H244" r:id="rId720" display="https://www.pro-football-reference.com/boxscores/201812240rai.htm"/>
    <hyperlink ref="E245" r:id="rId721" display="https://www.pro-football-reference.com/teams/clt/2018.htm"/>
    <hyperlink ref="G245" r:id="rId722" display="https://www.pro-football-reference.com/teams/oti/2018.htm"/>
    <hyperlink ref="H245" r:id="rId723" display="https://www.pro-football-reference.com/boxscores/201812300oti.htm"/>
    <hyperlink ref="E246" r:id="rId724" display="https://www.pro-football-reference.com/teams/chi/2018.htm"/>
    <hyperlink ref="G246" r:id="rId725" display="https://www.pro-football-reference.com/teams/min/2018.htm"/>
    <hyperlink ref="H246" r:id="rId726" display="https://www.pro-football-reference.com/boxscores/201812300min.htm"/>
    <hyperlink ref="E247" r:id="rId727" display="https://www.pro-football-reference.com/teams/sdg/2018.htm"/>
    <hyperlink ref="G247" r:id="rId728" display="https://www.pro-football-reference.com/teams/den/2018.htm"/>
    <hyperlink ref="H247" r:id="rId729" display="https://www.pro-football-reference.com/boxscores/201812300den.htm"/>
    <hyperlink ref="E248" r:id="rId730" display="https://www.pro-football-reference.com/teams/rav/2018.htm"/>
    <hyperlink ref="G248" r:id="rId731" display="https://www.pro-football-reference.com/teams/cle/2018.htm"/>
    <hyperlink ref="H248" r:id="rId732" display="https://www.pro-football-reference.com/boxscores/201812300rav.htm"/>
    <hyperlink ref="E249" r:id="rId733" display="https://www.pro-football-reference.com/teams/kan/2018.htm"/>
    <hyperlink ref="G249" r:id="rId734" display="https://www.pro-football-reference.com/teams/rai/2018.htm"/>
    <hyperlink ref="H249" r:id="rId735" display="https://www.pro-football-reference.com/boxscores/201812300kan.htm"/>
    <hyperlink ref="E250" r:id="rId736" display="https://www.pro-football-reference.com/teams/ram/2018.htm"/>
    <hyperlink ref="G250" r:id="rId737" display="https://www.pro-football-reference.com/teams/sfo/2018.htm"/>
    <hyperlink ref="H250" r:id="rId738" display="https://www.pro-football-reference.com/boxscores/201812300ram.htm"/>
    <hyperlink ref="E251" r:id="rId739" display="https://www.pro-football-reference.com/teams/pit/2018.htm"/>
    <hyperlink ref="G251" r:id="rId740" display="https://www.pro-football-reference.com/teams/cin/2018.htm"/>
    <hyperlink ref="H251" r:id="rId741" display="https://www.pro-football-reference.com/boxscores/201812300pit.htm"/>
    <hyperlink ref="E252" r:id="rId742" display="https://www.pro-football-reference.com/teams/sea/2018.htm"/>
    <hyperlink ref="G252" r:id="rId743" display="https://www.pro-football-reference.com/teams/crd/2018.htm"/>
    <hyperlink ref="H252" r:id="rId744" display="https://www.pro-football-reference.com/boxscores/201812300sea.htm"/>
    <hyperlink ref="E253" r:id="rId745" display="https://www.pro-football-reference.com/teams/phi/2018.htm"/>
    <hyperlink ref="G253" r:id="rId746" display="https://www.pro-football-reference.com/teams/was/2018.htm"/>
    <hyperlink ref="H253" r:id="rId747" display="https://www.pro-football-reference.com/boxscores/201812300was.htm"/>
    <hyperlink ref="E254" r:id="rId748" display="https://www.pro-football-reference.com/teams/det/2018.htm"/>
    <hyperlink ref="G254" r:id="rId749" display="https://www.pro-football-reference.com/teams/gnb/2018.htm"/>
    <hyperlink ref="H254" r:id="rId750" display="https://www.pro-football-reference.com/boxscores/201812300gnb.htm"/>
    <hyperlink ref="E255" r:id="rId751" display="https://www.pro-football-reference.com/teams/nwe/2018.htm"/>
    <hyperlink ref="G255" r:id="rId752" display="https://www.pro-football-reference.com/teams/nyj/2018.htm"/>
    <hyperlink ref="H255" r:id="rId753" display="https://www.pro-football-reference.com/boxscores/201812300nwe.htm"/>
    <hyperlink ref="E256" r:id="rId754" display="https://www.pro-football-reference.com/teams/car/2018.htm"/>
    <hyperlink ref="G256" r:id="rId755" display="https://www.pro-football-reference.com/teams/nor/2018.htm"/>
    <hyperlink ref="H256" r:id="rId756" display="https://www.pro-football-reference.com/boxscores/201812300nor.htm"/>
    <hyperlink ref="E257" r:id="rId757" display="https://www.pro-football-reference.com/teams/buf/2018.htm"/>
    <hyperlink ref="G257" r:id="rId758" display="https://www.pro-football-reference.com/teams/mia/2018.htm"/>
    <hyperlink ref="H257" r:id="rId759" display="https://www.pro-football-reference.com/boxscores/201812300buf.htm"/>
    <hyperlink ref="E258" r:id="rId760" display="https://www.pro-football-reference.com/teams/dal/2018.htm"/>
    <hyperlink ref="G258" r:id="rId761" display="https://www.pro-football-reference.com/teams/nyg/2018.htm"/>
    <hyperlink ref="H258" r:id="rId762" display="https://www.pro-football-reference.com/boxscores/201812300nyg.htm"/>
    <hyperlink ref="E259" r:id="rId763" display="https://www.pro-football-reference.com/teams/htx/2018.htm"/>
    <hyperlink ref="G259" r:id="rId764" display="https://www.pro-football-reference.com/teams/jax/2018.htm"/>
    <hyperlink ref="H259" r:id="rId765" display="https://www.pro-football-reference.com/boxscores/201812300htx.htm"/>
    <hyperlink ref="E260" r:id="rId766" display="https://www.pro-football-reference.com/teams/atl/2018.htm"/>
    <hyperlink ref="G260" r:id="rId767" display="https://www.pro-football-reference.com/teams/tam/2018.htm"/>
    <hyperlink ref="H260" r:id="rId768" display="https://www.pro-football-reference.com/boxscores/201812300tam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42"/>
  <sheetViews>
    <sheetView workbookViewId="0">
      <selection activeCell="I20" sqref="I20"/>
    </sheetView>
  </sheetViews>
  <sheetFormatPr defaultRowHeight="14.4"/>
  <cols>
    <col min="1" max="1" width="11.44140625" bestFit="1" customWidth="1"/>
    <col min="4" max="5" width="12" bestFit="1" customWidth="1"/>
    <col min="26" max="26" width="11" bestFit="1" customWidth="1"/>
    <col min="32" max="32" width="20.21875" bestFit="1" customWidth="1"/>
    <col min="43" max="43" width="11.5546875" bestFit="1" customWidth="1"/>
  </cols>
  <sheetData>
    <row r="1" spans="1:62">
      <c r="A1" s="138" t="str">
        <f>'ZSD Model'!AZ6</f>
        <v>Kansas City Chiefs</v>
      </c>
      <c r="B1" s="139"/>
      <c r="C1" s="20" t="s">
        <v>1</v>
      </c>
      <c r="D1" s="21" t="s">
        <v>2</v>
      </c>
      <c r="E1" s="21" t="s">
        <v>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0"/>
      <c r="AB1" s="1"/>
      <c r="AC1" s="1"/>
      <c r="AD1" s="1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2"/>
      <c r="BH1" s="137"/>
      <c r="BI1" s="137"/>
      <c r="BJ1" s="137"/>
    </row>
    <row r="2" spans="1:62">
      <c r="A2" s="20" t="s">
        <v>0</v>
      </c>
      <c r="B2" s="37">
        <f>'ZSD Model'!BD6</f>
        <v>20.555493656372416</v>
      </c>
      <c r="C2" s="22">
        <v>0</v>
      </c>
      <c r="D2" s="23">
        <f>(1+B5)^(-B6)</f>
        <v>4.1378551151864445E-4</v>
      </c>
      <c r="E2" s="22">
        <f>SUM(D2)</f>
        <v>4.1378551151864445E-4</v>
      </c>
      <c r="F2" s="22"/>
      <c r="G2" s="22"/>
      <c r="H2" s="22"/>
      <c r="I2" s="22"/>
      <c r="J2" s="22"/>
      <c r="K2" s="22"/>
      <c r="L2" s="24"/>
      <c r="M2" s="24"/>
      <c r="N2" s="22"/>
      <c r="O2" s="22"/>
      <c r="P2" s="22"/>
      <c r="Q2" s="22"/>
      <c r="R2" s="22"/>
      <c r="S2" s="22"/>
      <c r="T2" s="22"/>
      <c r="U2" s="22"/>
      <c r="V2" s="22"/>
      <c r="AB2" s="1"/>
      <c r="AC2" s="1"/>
      <c r="AD2" s="1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2"/>
      <c r="BH2" s="137"/>
      <c r="BI2" s="137"/>
      <c r="BJ2" s="137"/>
    </row>
    <row r="3" spans="1:62">
      <c r="A3" s="20" t="s">
        <v>5</v>
      </c>
      <c r="B3" s="37">
        <f>'ZSD Model'!X2</f>
        <v>112.98523284313725</v>
      </c>
      <c r="C3" s="22">
        <v>1</v>
      </c>
      <c r="D3" s="23">
        <f>(B6*(B5^(C3)))/((FACT(C3))*(1+B5)^(B6+C3))</f>
        <v>1.5474243173037487E-3</v>
      </c>
      <c r="E3" s="22">
        <f>SUM($D$2:D3)</f>
        <v>1.9612098288223933E-3</v>
      </c>
      <c r="F3" s="22"/>
      <c r="G3" s="22"/>
      <c r="H3" s="22"/>
      <c r="I3" s="22"/>
      <c r="J3" s="22"/>
      <c r="K3" s="22"/>
      <c r="L3" s="24"/>
      <c r="M3" s="24"/>
      <c r="N3" s="22"/>
      <c r="O3" s="22"/>
      <c r="P3" s="22"/>
      <c r="Q3" s="22"/>
      <c r="R3" s="22"/>
      <c r="S3" s="22"/>
      <c r="T3" s="22"/>
      <c r="U3" s="22"/>
      <c r="V3" s="22"/>
      <c r="AB3" s="1"/>
      <c r="AC3" s="1"/>
      <c r="AD3" s="1"/>
      <c r="AF3" s="2"/>
      <c r="AG3" s="4"/>
      <c r="AH3" s="5"/>
      <c r="AI3" s="1"/>
      <c r="AJ3" s="6"/>
      <c r="AK3" s="1"/>
      <c r="AL3" s="6"/>
      <c r="AM3" s="1"/>
      <c r="AN3" s="1"/>
      <c r="AO3" s="7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>
      <c r="A4" s="21"/>
      <c r="B4" s="22"/>
      <c r="C4" s="22">
        <v>2</v>
      </c>
      <c r="D4" s="23">
        <f>(B6*(B6+1)*(B5^(C4)))/((FACT(C4))*(1+B5)^(B6+C4))</f>
        <v>3.52638394542881E-3</v>
      </c>
      <c r="E4" s="22">
        <f>SUM($D$2:D4)</f>
        <v>5.4875937742512038E-3</v>
      </c>
      <c r="F4" s="22"/>
      <c r="G4" s="22"/>
      <c r="H4" s="25"/>
      <c r="I4" s="22"/>
      <c r="J4" s="22"/>
      <c r="K4" s="22"/>
      <c r="L4" s="24"/>
      <c r="M4" s="24"/>
      <c r="N4" s="22"/>
      <c r="O4" s="22"/>
      <c r="P4" s="22"/>
      <c r="Q4" s="22"/>
      <c r="R4" s="22"/>
      <c r="S4" s="22"/>
      <c r="T4" s="22"/>
      <c r="U4" s="22"/>
      <c r="V4" s="22"/>
      <c r="AB4" s="1"/>
      <c r="AC4" s="1"/>
      <c r="AD4" s="1"/>
      <c r="AF4" s="2"/>
      <c r="AG4" s="4"/>
      <c r="AH4" s="5"/>
      <c r="AI4" s="1"/>
      <c r="AJ4" s="6"/>
      <c r="AK4" s="1"/>
      <c r="AL4" s="6"/>
      <c r="AM4" s="1"/>
      <c r="AN4" s="1"/>
      <c r="AO4" s="7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>
      <c r="A5" s="38" t="s">
        <v>6</v>
      </c>
      <c r="B5" s="22">
        <f>(B3/B2)-1</f>
        <v>4.496595447033239</v>
      </c>
      <c r="C5" s="22">
        <v>3</v>
      </c>
      <c r="D5" s="23">
        <f>(B6*(B6+1)*(B6+2)*(B5^(C5)))/((FACT(C5))*(1+B5)^(B6+C5))</f>
        <v>6.3190634888637808E-3</v>
      </c>
      <c r="E5" s="22">
        <f>SUM($D$2:D5)</f>
        <v>1.1806657263114985E-2</v>
      </c>
      <c r="F5" s="22"/>
      <c r="G5" s="22"/>
      <c r="H5" s="25"/>
      <c r="I5" s="22"/>
      <c r="J5" s="22"/>
      <c r="K5" s="22"/>
      <c r="L5" s="24"/>
      <c r="M5" s="24"/>
      <c r="N5" s="22"/>
      <c r="O5" s="22"/>
      <c r="P5" s="22"/>
      <c r="Q5" s="22"/>
      <c r="R5" s="22"/>
      <c r="S5" s="22"/>
      <c r="T5" s="22"/>
      <c r="U5" s="22"/>
      <c r="V5" s="22"/>
      <c r="AB5" s="1"/>
      <c r="AC5" s="1"/>
      <c r="AD5" s="1"/>
      <c r="AF5" s="2"/>
      <c r="AG5" s="4"/>
      <c r="AH5" s="5"/>
      <c r="AI5" s="1"/>
      <c r="AJ5" s="6"/>
      <c r="AK5" s="1"/>
      <c r="AL5" s="6"/>
      <c r="AM5" s="1"/>
      <c r="AN5" s="1"/>
      <c r="AO5" s="7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>
      <c r="A6" s="38" t="s">
        <v>7</v>
      </c>
      <c r="B6" s="22">
        <f>B2^2/(B3-B2)</f>
        <v>4.5713460102208003</v>
      </c>
      <c r="C6" s="22">
        <v>4</v>
      </c>
      <c r="D6" s="23">
        <f>(B6*(B6+1)*(B6+2)*(B6+3)*(B5^(C6)))/((FACT(C6))*(1+B5)^(B6+C6))</f>
        <v>9.7848881127084088E-3</v>
      </c>
      <c r="E6" s="22">
        <f>SUM($D$2:D6)</f>
        <v>2.1591545375823393E-2</v>
      </c>
      <c r="F6" s="22"/>
      <c r="G6" s="22"/>
      <c r="H6" s="25"/>
      <c r="I6" s="22"/>
      <c r="J6" s="22"/>
      <c r="K6" s="22"/>
      <c r="L6" s="24"/>
      <c r="M6" s="24"/>
      <c r="N6" s="22"/>
      <c r="O6" s="22"/>
      <c r="P6" s="22"/>
      <c r="Q6" s="22"/>
      <c r="R6" s="22"/>
      <c r="S6" s="22"/>
      <c r="T6" s="22"/>
      <c r="U6" s="22"/>
      <c r="V6" s="22"/>
      <c r="AB6" s="1"/>
      <c r="AC6" s="1"/>
      <c r="AD6" s="1"/>
      <c r="AF6" s="2"/>
      <c r="AG6" s="4"/>
      <c r="AH6" s="5"/>
      <c r="AI6" s="1"/>
      <c r="AJ6" s="6"/>
      <c r="AK6" s="1"/>
      <c r="AL6" s="6"/>
      <c r="AM6" s="1"/>
      <c r="AN6" s="1"/>
      <c r="AO6" s="7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>
      <c r="A7" s="38" t="s">
        <v>8</v>
      </c>
      <c r="B7" s="22">
        <f>KURT(D2:D101)</f>
        <v>-7.7363430399104427E-2</v>
      </c>
      <c r="C7" s="22">
        <v>5</v>
      </c>
      <c r="D7" s="23">
        <f>(B6*(B6+1)*(B6+2)*(B6+3)*(B6+4)*(B5^(C7)))/((FACT(C7))*(1+B5)^(B6+C7))</f>
        <v>1.3722237429061004E-2</v>
      </c>
      <c r="E7" s="22">
        <f>SUM($D$2:D7)</f>
        <v>3.5313782804884397E-2</v>
      </c>
      <c r="F7" s="22"/>
      <c r="G7" s="22"/>
      <c r="H7" s="25"/>
      <c r="I7" s="22"/>
      <c r="J7" s="22"/>
      <c r="K7" s="22"/>
      <c r="L7" s="24"/>
      <c r="M7" s="24"/>
      <c r="N7" s="22"/>
      <c r="O7" s="22"/>
      <c r="P7" s="22"/>
      <c r="Q7" s="22"/>
      <c r="R7" s="22"/>
      <c r="S7" s="22"/>
      <c r="T7" s="22"/>
      <c r="U7" s="22"/>
      <c r="V7" s="22"/>
      <c r="AB7" s="1"/>
      <c r="AC7" s="1"/>
      <c r="AD7" s="1"/>
      <c r="AF7" s="2"/>
      <c r="AG7" s="4"/>
      <c r="AH7" s="5"/>
      <c r="AI7" s="1"/>
      <c r="AJ7" s="6"/>
      <c r="AK7" s="1"/>
      <c r="AL7" s="6"/>
      <c r="AM7" s="1"/>
      <c r="AN7" s="1"/>
      <c r="AO7" s="7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>
      <c r="A8" s="38" t="s">
        <v>9</v>
      </c>
      <c r="B8" s="22">
        <f>SKEW(D2:D101)</f>
        <v>1.1965155282836213</v>
      </c>
      <c r="C8" s="22">
        <v>6</v>
      </c>
      <c r="D8" s="23">
        <f>(B6*(B6+1)*(B6+2)*(B6+3)*(B6+4)*(B6+5)*(B5^(C8)))/((FACT(C8))*(1+B5)^(B6+C8))</f>
        <v>1.7907573328752927E-2</v>
      </c>
      <c r="E8" s="22">
        <f>SUM($D$2:D8)</f>
        <v>5.3221356133637321E-2</v>
      </c>
      <c r="F8" s="22"/>
      <c r="G8" s="22"/>
      <c r="H8" s="22"/>
      <c r="I8" s="22"/>
      <c r="J8" s="22"/>
      <c r="K8" s="22"/>
      <c r="L8" s="24"/>
      <c r="M8" s="24"/>
      <c r="N8" s="22"/>
      <c r="O8" s="22"/>
      <c r="P8" s="22"/>
      <c r="Q8" s="22"/>
      <c r="R8" s="22"/>
      <c r="S8" s="22"/>
      <c r="T8" s="22"/>
      <c r="U8" s="22"/>
      <c r="V8" s="22"/>
      <c r="AB8" s="1"/>
      <c r="AC8" s="1"/>
      <c r="AD8" s="1"/>
      <c r="AF8" s="2"/>
      <c r="AG8" s="4"/>
      <c r="AH8" s="5"/>
      <c r="AI8" s="1"/>
      <c r="AJ8" s="6"/>
      <c r="AK8" s="1"/>
      <c r="AL8" s="6"/>
      <c r="AM8" s="1"/>
      <c r="AN8" s="1"/>
      <c r="AO8" s="7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>
      <c r="A9" s="20"/>
      <c r="B9" s="22"/>
      <c r="C9" s="22">
        <v>7</v>
      </c>
      <c r="D9" s="23">
        <f>(B6*(B6+1)*(B6+2)*(B6+3)*(B6+4)*(B6+5)*(B6+6)*(B5^(C9)))/((FACT(C9))*(1+B5)^(B6+C9))</f>
        <v>2.2123764593345061E-2</v>
      </c>
      <c r="E9" s="22">
        <f>SUM($D$2:D9)</f>
        <v>7.5345120726982379E-2</v>
      </c>
      <c r="F9" s="22"/>
      <c r="G9" s="22"/>
      <c r="H9" s="22"/>
      <c r="I9" s="22"/>
      <c r="J9" s="22"/>
      <c r="K9" s="22"/>
      <c r="L9" s="24"/>
      <c r="M9" s="24"/>
      <c r="N9" s="22">
        <f>(1+B5)^(-B6)</f>
        <v>4.1378551151864445E-4</v>
      </c>
      <c r="O9" s="22"/>
      <c r="P9" s="22"/>
      <c r="Q9" s="22"/>
      <c r="R9" s="22"/>
      <c r="S9" s="22"/>
      <c r="T9" s="22"/>
      <c r="U9" s="22"/>
      <c r="V9" s="22"/>
      <c r="AB9" s="1"/>
      <c r="AC9" s="1"/>
      <c r="AD9" s="1"/>
      <c r="AF9" s="2"/>
      <c r="AG9" s="4"/>
      <c r="AH9" s="5"/>
      <c r="AI9" s="1"/>
      <c r="AJ9" s="6"/>
      <c r="AK9" s="1"/>
      <c r="AL9" s="6"/>
      <c r="AM9" s="1"/>
      <c r="AN9" s="1"/>
      <c r="AO9" s="7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>
      <c r="A10" s="22"/>
      <c r="B10" s="22"/>
      <c r="C10" s="22">
        <v>8</v>
      </c>
      <c r="D10" s="23">
        <f>(B6*(B6+1)*(B6+2)*(B6+3)*(B6+4)*(B6+5)*(B6+6)*(B6+7)*(B5^(C10)))/((FACT(C10))*(1+B5)^(B6+C10))</f>
        <v>2.6178391875433416E-2</v>
      </c>
      <c r="E10" s="22">
        <f>SUM($D$2:D10)</f>
        <v>0.10152351260241579</v>
      </c>
      <c r="F10" s="22"/>
      <c r="G10" s="22"/>
      <c r="H10" s="22"/>
      <c r="I10" s="22"/>
      <c r="J10" s="22"/>
      <c r="K10" s="22"/>
      <c r="L10" s="24"/>
      <c r="M10" s="24"/>
      <c r="N10" s="22">
        <f>B6*B5^1/(FACT(1)*(1 + B5)^(B6 + 1))</f>
        <v>1.5474243173037487E-3</v>
      </c>
      <c r="O10" s="22"/>
      <c r="P10" s="22"/>
      <c r="Q10" s="22"/>
      <c r="R10" s="22"/>
      <c r="S10" s="22"/>
      <c r="T10" s="22"/>
      <c r="U10" s="22"/>
      <c r="V10" s="22"/>
      <c r="AB10" s="1"/>
      <c r="AC10" s="1"/>
      <c r="AD10" s="1"/>
      <c r="AF10" s="2"/>
      <c r="AG10" s="4"/>
      <c r="AH10" s="5"/>
      <c r="AI10" s="1"/>
      <c r="AJ10" s="6"/>
      <c r="AK10" s="1"/>
      <c r="AL10" s="6"/>
      <c r="AM10" s="1"/>
      <c r="AN10" s="1"/>
      <c r="AO10" s="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>
      <c r="A11" s="39"/>
      <c r="B11" s="22"/>
      <c r="C11" s="22">
        <v>9</v>
      </c>
      <c r="D11" s="23">
        <f>(B6*(B6+1)*(B6+2)*(B6+3)*(B6+4)*(B6+5)*(B6+6)*(B6+7)*(B6+8)*(B5^(C11)))/((FACT(C11))*(1+B5)^(B6+C11))</f>
        <v>2.9913847664255085E-2</v>
      </c>
      <c r="E11" s="22">
        <f>SUM($D$2:D11)</f>
        <v>0.13143736026667088</v>
      </c>
      <c r="F11" s="22"/>
      <c r="G11" s="22"/>
      <c r="H11" s="22"/>
      <c r="I11" s="22"/>
      <c r="J11" s="22"/>
      <c r="K11" s="22"/>
      <c r="L11" s="24"/>
      <c r="M11" s="24"/>
      <c r="N11" s="22"/>
      <c r="O11" s="22"/>
      <c r="P11" s="22"/>
      <c r="Q11" s="22"/>
      <c r="R11" s="22"/>
      <c r="S11" s="22"/>
      <c r="T11" s="22"/>
      <c r="U11" s="22"/>
      <c r="V11" s="22"/>
      <c r="AB11" s="1"/>
      <c r="AC11" s="1"/>
      <c r="AD11" s="1"/>
      <c r="AF11" s="2"/>
      <c r="AG11" s="4"/>
      <c r="AH11" s="5"/>
      <c r="AI11" s="1"/>
      <c r="AJ11" s="6"/>
      <c r="AK11" s="1"/>
      <c r="AL11" s="6"/>
      <c r="AM11" s="1"/>
      <c r="AN11" s="1"/>
      <c r="AO11" s="7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>
      <c r="A12" s="39"/>
      <c r="B12" s="40"/>
      <c r="C12" s="22">
        <v>10</v>
      </c>
      <c r="D12" s="23">
        <f>(B6*(B6+1)*(B6+2)*(B6+3)*(B6+4)*(B6+5)*(B6+6)*(B6+7)*(B6+8)*(B6+9)*(B5^(C12)))/((FACT(C12))*(1+B5)^(B6+C12))</f>
        <v>3.3211251662674225E-2</v>
      </c>
      <c r="E12" s="22">
        <f>SUM($D$2:D12)</f>
        <v>0.1646486119293451</v>
      </c>
      <c r="F12" s="22"/>
      <c r="G12" s="22"/>
      <c r="H12" s="22"/>
      <c r="I12" s="22"/>
      <c r="J12" s="22"/>
      <c r="K12" s="22"/>
      <c r="L12" s="24"/>
      <c r="M12" s="24"/>
      <c r="N12" s="22"/>
      <c r="O12" s="22"/>
      <c r="P12" s="22"/>
      <c r="Q12" s="22"/>
      <c r="R12" s="22"/>
      <c r="S12" s="22"/>
      <c r="T12" s="22"/>
      <c r="U12" s="22"/>
      <c r="V12" s="22"/>
      <c r="AB12" s="1"/>
      <c r="AC12" s="1"/>
      <c r="AD12" s="1"/>
      <c r="AF12" s="2"/>
      <c r="AG12" s="4"/>
      <c r="AH12" s="5"/>
      <c r="AI12" s="1"/>
      <c r="AJ12" s="6"/>
      <c r="AK12" s="1"/>
      <c r="AL12" s="6"/>
      <c r="AM12" s="1"/>
      <c r="AN12" s="1"/>
      <c r="AO12" s="7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>
      <c r="A13" s="39"/>
      <c r="B13" s="40"/>
      <c r="C13" s="22">
        <v>11</v>
      </c>
      <c r="D13" s="23">
        <f>(B6*(B6+1)*(B6+2)*(B6+3)*(B6+4)*(B6+5)*(B6+6)*(B6+7)*(B6+8)*(B6+9)*(B6+10)*(B5^(C13)))/((FACT(C13))*(1+B5)^(B6+C13))</f>
        <v>3.5990035253439689E-2</v>
      </c>
      <c r="E13" s="22">
        <f>SUM($D$2:D13)</f>
        <v>0.20063864718278479</v>
      </c>
      <c r="F13" s="22"/>
      <c r="G13" s="22"/>
      <c r="H13" s="22"/>
      <c r="I13" s="22"/>
      <c r="J13" s="22"/>
      <c r="K13" s="22"/>
      <c r="L13" s="24"/>
      <c r="M13" s="24"/>
      <c r="N13" s="22"/>
      <c r="O13" s="22"/>
      <c r="P13" s="22"/>
      <c r="Q13" s="22"/>
      <c r="R13" s="22"/>
      <c r="S13" s="22"/>
      <c r="T13" s="22"/>
      <c r="U13" s="22"/>
      <c r="V13" s="22"/>
      <c r="AB13" s="1"/>
      <c r="AC13" s="1"/>
      <c r="AD13" s="1"/>
      <c r="AF13" s="2"/>
      <c r="AG13" s="4"/>
      <c r="AH13" s="5"/>
      <c r="AI13" s="1"/>
      <c r="AJ13" s="6"/>
      <c r="AK13" s="1"/>
      <c r="AL13" s="6"/>
      <c r="AM13" s="1"/>
      <c r="AN13" s="1"/>
      <c r="AO13" s="7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>
      <c r="A14" s="39"/>
      <c r="B14" s="41"/>
      <c r="C14" s="22">
        <v>12</v>
      </c>
      <c r="D14" s="23">
        <f>(B6*(B6+1)*(B6+2)*(B6+3)*(B6+4)*(B6+5)*(B6+6)*(B6+7)*(B6+8)*(B6+9)*(B6+10)*(B6+11)*(B5^(C14)))/((FACT(C14))*(1+B5)^(B6+C14))</f>
        <v>3.8204737836943517E-2</v>
      </c>
      <c r="E14" s="22">
        <f>SUM($D$2:D14)</f>
        <v>0.23884338501972829</v>
      </c>
      <c r="F14" s="22"/>
      <c r="G14" s="22"/>
      <c r="H14" s="22"/>
      <c r="I14" s="22"/>
      <c r="J14" s="22"/>
      <c r="K14" s="22"/>
      <c r="L14" s="24"/>
      <c r="M14" s="24"/>
      <c r="N14" s="22"/>
      <c r="O14" s="22"/>
      <c r="P14" s="22"/>
      <c r="Q14" s="22"/>
      <c r="R14" s="22"/>
      <c r="S14" s="22"/>
      <c r="T14" s="22"/>
      <c r="U14" s="22"/>
      <c r="V14" s="22"/>
      <c r="AB14" s="1"/>
      <c r="AC14" s="1"/>
      <c r="AD14" s="1"/>
      <c r="AF14" s="2"/>
      <c r="AG14" s="4"/>
      <c r="AH14" s="5"/>
      <c r="AI14" s="1"/>
      <c r="AJ14" s="6"/>
      <c r="AK14" s="1"/>
      <c r="AL14" s="6"/>
      <c r="AM14" s="1"/>
      <c r="AN14" s="1"/>
      <c r="AO14" s="7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>
      <c r="A15" s="39"/>
      <c r="B15" s="37"/>
      <c r="C15" s="22">
        <v>13</v>
      </c>
      <c r="D15" s="23">
        <f>(B6*(B6+1)*(B6+2)*(B6+3)*(B6+4)*(B6+5)*(B6+6)*(B6+7)*(B6+8)*(B6+9)*(B6+10)*(B6+11)*(B6+12)*(B5^(C15)))/((FACT(C15))*(1+B5)^(B6+C15))</f>
        <v>3.9840217405563552E-2</v>
      </c>
      <c r="E15" s="22">
        <f>SUM($D$2:D15)</f>
        <v>0.27868360242529183</v>
      </c>
      <c r="F15" s="22"/>
      <c r="G15" s="22"/>
      <c r="H15" s="22"/>
      <c r="I15" s="22"/>
      <c r="J15" s="22"/>
      <c r="K15" s="22"/>
      <c r="L15" s="24"/>
      <c r="M15" s="24"/>
      <c r="N15" s="22"/>
      <c r="O15" s="22"/>
      <c r="P15" s="22"/>
      <c r="Q15" s="22"/>
      <c r="R15" s="22"/>
      <c r="S15" s="22"/>
      <c r="T15" s="22"/>
      <c r="U15" s="22"/>
      <c r="V15" s="22"/>
      <c r="AB15" s="1"/>
      <c r="AC15" s="1"/>
      <c r="AD15" s="1"/>
      <c r="AF15" s="2"/>
      <c r="AG15" s="4"/>
      <c r="AH15" s="5"/>
      <c r="AI15" s="1"/>
      <c r="AJ15" s="6"/>
      <c r="AK15" s="1"/>
      <c r="AL15" s="6"/>
      <c r="AM15" s="1"/>
      <c r="AN15" s="1"/>
      <c r="AO15" s="7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>
      <c r="A16" s="39"/>
      <c r="B16" s="37"/>
      <c r="C16" s="22">
        <v>14</v>
      </c>
      <c r="D16" s="23">
        <f>(B6*(B6+1)*(B6+2)*(B6+3)*(B6+4)*(B6+5)*(B6+6)*(B6+7)*(B6+8)*(B6+9)*(B6+10)*(B6+11)*(B6+12)*(B6+13)*(B5^(C16)))/((FACT(C16))*(1+B5)^(B6+C16))</f>
        <v>4.0906162330230769E-2</v>
      </c>
      <c r="E16" s="22">
        <f>SUM($D$2:D16)</f>
        <v>0.31958976475552259</v>
      </c>
      <c r="F16" s="22"/>
      <c r="G16" s="22"/>
      <c r="H16" s="22"/>
      <c r="I16" s="22"/>
      <c r="J16" s="22"/>
      <c r="K16" s="22"/>
      <c r="L16" s="24"/>
      <c r="M16" s="24"/>
      <c r="N16" s="22"/>
      <c r="O16" s="22"/>
      <c r="P16" s="22"/>
      <c r="Q16" s="22"/>
      <c r="R16" s="22"/>
      <c r="S16" s="22"/>
      <c r="T16" s="22"/>
      <c r="U16" s="22"/>
      <c r="V16" s="22"/>
      <c r="AB16" s="1"/>
      <c r="AC16" s="1"/>
      <c r="AD16" s="1"/>
      <c r="AF16" s="2"/>
      <c r="AG16" s="4"/>
      <c r="AH16" s="5"/>
      <c r="AI16" s="1"/>
      <c r="AJ16" s="6"/>
      <c r="AK16" s="1"/>
      <c r="AL16" s="6"/>
      <c r="AM16" s="1"/>
      <c r="AN16" s="1"/>
      <c r="AO16" s="7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>
      <c r="A17" s="42"/>
      <c r="B17" s="42"/>
      <c r="C17" s="22">
        <v>15</v>
      </c>
      <c r="D17" s="23">
        <f>(B6*(B6+1)*(B6+2)*(B6+3)*(B6+4)*(B6+5)*(B6+6)*(B6+7)*(B6+8)*(B6+9)*(B6+10)*(B6+11)*(B6+12)*(B6+13)*(B6+14)*(B5^(C17)))/((FACT(C17))*(1+B5)^(B6+C17))</f>
        <v>4.1431523437360063E-2</v>
      </c>
      <c r="E17" s="22">
        <f>SUM($D$2:D17)</f>
        <v>0.36102128819288265</v>
      </c>
      <c r="F17" s="22"/>
      <c r="G17" s="22"/>
      <c r="H17" s="22"/>
      <c r="I17" s="22"/>
      <c r="J17" s="22"/>
      <c r="K17" s="22"/>
      <c r="L17" s="24"/>
      <c r="M17" s="24"/>
      <c r="N17" s="22"/>
      <c r="O17" s="22"/>
      <c r="P17" s="22"/>
      <c r="Q17" s="22"/>
      <c r="R17" s="22"/>
      <c r="S17" s="22"/>
      <c r="T17" s="22"/>
      <c r="U17" s="22"/>
      <c r="V17" s="22"/>
      <c r="AB17" s="1"/>
      <c r="AC17" s="1"/>
      <c r="AD17" s="1"/>
      <c r="AF17" s="2"/>
      <c r="AG17" s="4"/>
      <c r="AH17" s="5"/>
      <c r="AI17" s="1"/>
      <c r="AJ17" s="6"/>
      <c r="AK17" s="1"/>
      <c r="AL17" s="6"/>
      <c r="AM17" s="1"/>
      <c r="AN17" s="1"/>
      <c r="AO17" s="7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>
      <c r="A18" s="39"/>
      <c r="B18" s="42"/>
      <c r="C18" s="22">
        <v>16</v>
      </c>
      <c r="D18" s="23">
        <f>(B6*(B6+1)*(B6+2)*(B6+3)*(B6+4)*(B6+5)*(B6+6)*(B6+7)*(B6+8)*(B6+9)*(B6+10)*(B6+11)*(B6+12)*(B6+13)*(B6+14)*(B6+15)*(B5^(C18)))/((FACT(C18))*(1+B5)^(B6+C18))</f>
        <v>4.1459270642017862E-2</v>
      </c>
      <c r="E18" s="22">
        <f>SUM($D$2:D18)</f>
        <v>0.40248055883490053</v>
      </c>
      <c r="F18" s="22"/>
      <c r="G18" s="22"/>
      <c r="H18" s="22"/>
      <c r="I18" s="22"/>
      <c r="J18" s="22"/>
      <c r="K18" s="22"/>
      <c r="L18" s="24"/>
      <c r="M18" s="24"/>
      <c r="N18" s="22"/>
      <c r="O18" s="22"/>
      <c r="P18" s="22"/>
      <c r="Q18" s="22"/>
      <c r="R18" s="22"/>
      <c r="S18" s="22"/>
      <c r="T18" s="22"/>
      <c r="U18" s="22"/>
      <c r="V18" s="22"/>
      <c r="AB18" s="1"/>
      <c r="AC18" s="1"/>
      <c r="AD18" s="1"/>
      <c r="AF18" s="2"/>
      <c r="AG18" s="4"/>
      <c r="AH18" s="5"/>
      <c r="AI18" s="1"/>
      <c r="AJ18" s="6"/>
      <c r="AK18" s="1"/>
      <c r="AL18" s="6"/>
      <c r="AM18" s="1"/>
      <c r="AN18" s="1"/>
      <c r="AO18" s="7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>
      <c r="A19" s="43"/>
      <c r="B19" s="42"/>
      <c r="C19" s="22">
        <v>17</v>
      </c>
      <c r="D19" s="23">
        <f>(B6*(B6+1)*(B6+2)*(B6+3)*(B6+4)*(B6+5)*(B6+6)*(B6+7)*(B6+8)*(B6+9)*(B6+10)*(B6+11)*(B6+12)*(B6+13)*(B6+14)*(B6+15)*(B6+16)*(B5^(C19)))/((FACT(C19))*(1+B5)^(B6+C19))</f>
        <v>4.1041713840489616E-2</v>
      </c>
      <c r="E19" s="22">
        <f>SUM($D$2:D19)</f>
        <v>0.44352227267539013</v>
      </c>
      <c r="F19" s="22"/>
      <c r="G19" s="22"/>
      <c r="H19" s="22"/>
      <c r="I19" s="22"/>
      <c r="J19" s="22"/>
      <c r="K19" s="22"/>
      <c r="L19" s="24"/>
      <c r="M19" s="24"/>
      <c r="N19" s="22"/>
      <c r="O19" s="22"/>
      <c r="P19" s="22"/>
      <c r="Q19" s="22"/>
      <c r="R19" s="22"/>
      <c r="S19" s="22"/>
      <c r="T19" s="22"/>
      <c r="U19" s="22"/>
      <c r="V19" s="22"/>
      <c r="AB19" s="1"/>
      <c r="AC19" s="1"/>
      <c r="AD19" s="1"/>
      <c r="AF19" s="2"/>
      <c r="AG19" s="4"/>
      <c r="AH19" s="5"/>
      <c r="AI19" s="1"/>
      <c r="AJ19" s="6"/>
      <c r="AK19" s="1"/>
      <c r="AL19" s="6"/>
      <c r="AM19" s="1"/>
      <c r="AN19" s="1"/>
      <c r="AO19" s="7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>
      <c r="A20" s="44"/>
      <c r="B20" s="42"/>
      <c r="C20" s="22">
        <v>18</v>
      </c>
      <c r="D20" s="23">
        <f>(B6*(B6+1)*(B6+2)*(B6+3)*(B6+4)*(B6+5)*(B6+6)*(B6+7)*(B6+8)*(B6+9)*(B6+10)*(B6+11)*(B6+12)*(B6+13)*(B6+14)*(B6+15)*(B6+16)*(B6+17)*(B5^(C20)))/((FACT(C20))*(1+B5)^(B6+C20))</f>
        <v>4.0236506882076639E-2</v>
      </c>
      <c r="E20" s="22">
        <f>SUM($D$2:D20)</f>
        <v>0.48375877955746677</v>
      </c>
      <c r="F20" s="22"/>
      <c r="G20" s="22"/>
      <c r="H20" s="22"/>
      <c r="I20" s="22"/>
      <c r="J20" s="22"/>
      <c r="K20" s="22"/>
      <c r="L20" s="24"/>
      <c r="M20" s="24"/>
      <c r="N20" s="22"/>
      <c r="O20" s="22"/>
      <c r="P20" s="22"/>
      <c r="Q20" s="22"/>
      <c r="R20" s="22"/>
      <c r="S20" s="22"/>
      <c r="T20" s="22"/>
      <c r="U20" s="22"/>
      <c r="V20" s="22"/>
      <c r="AB20" s="1"/>
      <c r="AC20" s="1"/>
      <c r="AD20" s="1"/>
      <c r="AF20" s="2"/>
      <c r="AG20" s="4"/>
      <c r="AH20" s="5"/>
      <c r="AI20" s="1"/>
      <c r="AJ20" s="6"/>
      <c r="AK20" s="1"/>
      <c r="AL20" s="6"/>
      <c r="AM20" s="1"/>
      <c r="AN20" s="1"/>
      <c r="AO20" s="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>
      <c r="A21" s="39"/>
      <c r="B21" s="36"/>
      <c r="C21" s="22">
        <v>19</v>
      </c>
      <c r="D21" s="23">
        <f>(B6*(B6+1)*(B6+2)*(B6+3)*(B6+4)*(B6+5)*(B6+6)*(B6+7)*(B6+8)*(B6+9)*(B6+10)*(B6+11)*(B6+12)*(B6+13)*(B6+14)*(B6+15)*(B6+16)*(B6+17)*(B6+18)*(B5^(C21)))/((FACT(C21))*(1+B5)^(B6+C21))</f>
        <v>3.9103368497348016E-2</v>
      </c>
      <c r="E21" s="22">
        <f>SUM($D$2:D21)</f>
        <v>0.52286214805481479</v>
      </c>
      <c r="F21" s="22"/>
      <c r="G21" s="22"/>
      <c r="H21" s="22"/>
      <c r="I21" s="22"/>
      <c r="J21" s="22"/>
      <c r="K21" s="22"/>
      <c r="L21" s="24"/>
      <c r="M21" s="24"/>
      <c r="N21" s="22"/>
      <c r="O21" s="22"/>
      <c r="P21" s="22"/>
      <c r="Q21" s="22"/>
      <c r="R21" s="22"/>
      <c r="S21" s="22"/>
      <c r="T21" s="22"/>
      <c r="U21" s="22"/>
      <c r="V21" s="22"/>
      <c r="AB21" s="1"/>
      <c r="AC21" s="1"/>
      <c r="AD21" s="1"/>
      <c r="AF21" s="2"/>
      <c r="AG21" s="4"/>
      <c r="AH21" s="5"/>
      <c r="AI21" s="1"/>
      <c r="AJ21" s="6"/>
      <c r="AK21" s="1"/>
      <c r="AL21" s="6"/>
      <c r="AM21" s="1"/>
      <c r="AN21" s="1"/>
      <c r="AO21" s="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>
      <c r="A22" s="43"/>
      <c r="B22" s="36"/>
      <c r="C22" s="22">
        <v>20</v>
      </c>
      <c r="D22" s="23">
        <f>(B6*(B6+1)*(B6+2)*(B6+3)*(B6+4)*(B6+5)*(B6+6)*(B6+7)*(B6+8)*(B6+9)*(B6+10)*(B6+11)*(B6+12)*(B6+13)*(B6+14)*(B6+15)*(B6+16)*(B6+17)*(B6+18)*(B6+19)*(B5^(C22)))/((FACT(C22))*(1+B5)^(B6+C22))</f>
        <v>3.7701497492916201E-2</v>
      </c>
      <c r="E22" s="22">
        <f>SUM($D$2:D22)</f>
        <v>0.56056364554773097</v>
      </c>
      <c r="F22" s="22"/>
      <c r="G22" s="22"/>
      <c r="H22" s="22"/>
      <c r="I22" s="22"/>
      <c r="J22" s="22"/>
      <c r="K22" s="22"/>
      <c r="L22" s="24"/>
      <c r="M22" s="24"/>
      <c r="N22" s="22"/>
      <c r="O22" s="22"/>
      <c r="P22" s="22"/>
      <c r="Q22" s="22"/>
      <c r="R22" s="22"/>
      <c r="S22" s="22"/>
      <c r="T22" s="22"/>
      <c r="U22" s="22"/>
      <c r="V22" s="22"/>
      <c r="AB22" s="1"/>
      <c r="AC22" s="1"/>
      <c r="AD22" s="1"/>
      <c r="AF22" s="2"/>
      <c r="AG22" s="4"/>
      <c r="AH22" s="5"/>
      <c r="AI22" s="1"/>
      <c r="AJ22" s="6"/>
      <c r="AK22" s="1"/>
      <c r="AL22" s="6"/>
      <c r="AM22" s="1"/>
      <c r="AN22" s="1"/>
      <c r="AO22" s="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>
      <c r="A23" s="12"/>
      <c r="B23" s="12"/>
      <c r="C23" s="22">
        <v>21</v>
      </c>
      <c r="D23" s="23">
        <f>(B6*(B6+1)*(B6+2)*(B6+3)*(B6+4)*(B6+5)*(B6+6)*(B6+7)*(B6+8)*(B6+9)*(B6+10)*(B6+11)*(B6+12)*(B6+13)*(B6+14)*(B6+15)*(B6+16)*(B6+17)*(B6+18)*(B6+19)*(B6+20)*(B5^(C23)))/((FACT(C23))*(1+B5)^(B6+C23))</f>
        <v>3.6087624578586774E-2</v>
      </c>
      <c r="E23" s="22">
        <f>SUM($D$2:D23)</f>
        <v>0.5966512701263178</v>
      </c>
      <c r="F23" s="22"/>
      <c r="G23" s="22"/>
      <c r="H23" s="22"/>
      <c r="I23" s="22"/>
      <c r="J23" s="22"/>
      <c r="K23" s="22"/>
      <c r="L23" s="24"/>
      <c r="M23" s="24"/>
      <c r="N23" s="22"/>
      <c r="O23" s="22"/>
      <c r="P23" s="22"/>
      <c r="Q23" s="22"/>
      <c r="R23" s="22"/>
      <c r="S23" s="22"/>
      <c r="T23" s="22"/>
      <c r="U23" s="22"/>
      <c r="V23" s="22"/>
      <c r="AB23" s="1"/>
      <c r="AC23" s="1"/>
      <c r="AD23" s="1"/>
      <c r="AF23" s="2"/>
      <c r="AG23" s="4"/>
      <c r="AH23" s="5"/>
      <c r="AI23" s="1"/>
      <c r="AJ23" s="6"/>
      <c r="AK23" s="1"/>
      <c r="AL23" s="6"/>
      <c r="AM23" s="1"/>
      <c r="AN23" s="1"/>
      <c r="AO23" s="7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>
      <c r="A24" s="12"/>
      <c r="C24" s="22">
        <v>22</v>
      </c>
      <c r="D24" s="23">
        <f>(B6*(B6+1)*(B6+2)*(B6+3)*(B6+4)*(B6+5)*(B6+6)*(B6+7)*(B6+8)*(B6+9)*(B6+10)*(B6+11)*(B6+12)*(B6+13)*(B6+14)*(B6+15)*(B6+16)*(B6+17)*(B6+18)*(B6+19)*(B6+20)*(B6+21)*(B5^(C24)))/((FACT(C24))*(1+B5)^(B6+C24))</f>
        <v>3.4314624173397541E-2</v>
      </c>
      <c r="E24" s="22">
        <f>SUM($D$2:D24)</f>
        <v>0.63096589429971539</v>
      </c>
      <c r="F24" s="22"/>
      <c r="G24" s="22"/>
      <c r="H24" s="22"/>
      <c r="I24" s="22"/>
      <c r="J24" s="22"/>
      <c r="K24" s="22"/>
      <c r="L24" s="24"/>
      <c r="M24" s="24"/>
      <c r="N24" s="22"/>
      <c r="O24" s="22"/>
      <c r="P24" s="22"/>
      <c r="Q24" s="22"/>
      <c r="R24" s="22"/>
      <c r="S24" s="22"/>
      <c r="T24" s="22"/>
      <c r="U24" s="22"/>
      <c r="V24" s="22"/>
      <c r="AB24" s="1"/>
      <c r="AC24" s="1"/>
      <c r="AD24" s="1"/>
      <c r="AF24" s="2"/>
      <c r="AG24" s="4"/>
      <c r="AH24" s="5"/>
      <c r="AI24" s="1"/>
      <c r="AJ24" s="6"/>
      <c r="AK24" s="1"/>
      <c r="AL24" s="6"/>
      <c r="AM24" s="1"/>
      <c r="AN24" s="1"/>
      <c r="AO24" s="7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>
      <c r="C25" s="22">
        <v>23</v>
      </c>
      <c r="D25" s="23">
        <f>(B6*(B6+1)*(B6+2)*(B6+3)*(B6+4)*(B6+5)*(B6+6)*(B6+7)*(B6+8)*(B6+9)*(B6+10)*(B6+11)*(B6+12)*(B6+13)*(B6+14)*(B6+15)*(B6+16)*(B6+17)*(B6+18)*(B6+19)*(B6+20)*(B6+21)*(B6+22)*(B5^(C25)))/((FACT(C25))*(1+B5)^(B6+C25))</f>
        <v>3.2430601824504336E-2</v>
      </c>
      <c r="E25" s="22">
        <f>SUM($D$2:D25)</f>
        <v>0.66339649612421969</v>
      </c>
      <c r="F25" s="22"/>
      <c r="G25" s="22"/>
      <c r="H25" s="22"/>
      <c r="I25" s="22"/>
      <c r="J25" s="22"/>
      <c r="K25" s="22"/>
      <c r="L25" s="24"/>
      <c r="M25" s="24"/>
      <c r="N25" s="22"/>
      <c r="O25" s="22"/>
      <c r="P25" s="22"/>
      <c r="Q25" s="22"/>
      <c r="R25" s="22"/>
      <c r="S25" s="22"/>
      <c r="T25" s="22"/>
      <c r="U25" s="22"/>
      <c r="V25" s="22"/>
      <c r="AB25" s="1"/>
      <c r="AC25" s="1"/>
      <c r="AD25" s="1"/>
      <c r="AF25" s="2"/>
      <c r="AG25" s="4"/>
      <c r="AH25" s="5"/>
      <c r="AI25" s="1"/>
      <c r="AJ25" s="6"/>
      <c r="AK25" s="1"/>
      <c r="AL25" s="6"/>
      <c r="AM25" s="1"/>
      <c r="AN25" s="1"/>
      <c r="AO25" s="7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>
      <c r="C26" s="22">
        <v>24</v>
      </c>
      <c r="D26" s="23">
        <f>(B6*(B6+1)*(B6+2)*(B6+3)*(B6+4)*(B6+5)*(B6+6)*(B6+7)*(B6+8)*(B6+9)*(B6+10)*(B6+11)*(B6+12)*(B6+13)*(B6+14)*(B6+15)*(B6+16)*(B6+17)*(B6+18)*(B6+19)*(B6+20)*(B6+21)*(B6+22)*(B6+23)*(B5^(C26)))/((FACT(C26))*(1+B5)^(B6+C26))</f>
        <v>3.047837284398908E-2</v>
      </c>
      <c r="E26" s="22">
        <f>SUM($D$2:D26)</f>
        <v>0.69387486896820882</v>
      </c>
      <c r="F26" s="22"/>
      <c r="G26" s="22"/>
      <c r="H26" s="22"/>
      <c r="I26" s="22"/>
      <c r="J26" s="22"/>
      <c r="K26" s="22"/>
      <c r="L26" s="24"/>
      <c r="M26" s="24"/>
      <c r="N26" s="22"/>
      <c r="O26" s="22"/>
      <c r="P26" s="22"/>
      <c r="Q26" s="22"/>
      <c r="R26" s="22"/>
      <c r="S26" s="22"/>
      <c r="T26" s="22"/>
      <c r="U26" s="22"/>
      <c r="V26" s="22"/>
      <c r="AB26" s="1"/>
      <c r="AC26" s="1"/>
      <c r="AD26" s="1"/>
      <c r="AF26" s="2"/>
      <c r="AG26" s="4"/>
      <c r="AH26" s="5"/>
      <c r="AI26" s="1"/>
      <c r="AJ26" s="6"/>
      <c r="AK26" s="1"/>
      <c r="AL26" s="6"/>
      <c r="AM26" s="1"/>
      <c r="AN26" s="1"/>
      <c r="AO26" s="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>
      <c r="C27" s="22">
        <v>25</v>
      </c>
      <c r="D27" s="23">
        <f>(B6*(B6+1)*(B6+2)*(B6+3)*(B6+4)*(B6+5)*(B6+6)*(B6+7)*(B6+8)*(B6+9)*(B6+10)*(B6+11)*(B6+12)*(B6+13)*(B6+14)*(B6+15)*(B6+16)*(B6+17)*(B6+18)*(B6+19)*(B6+20)*(B6+21)*(B6+22)*(B6+23)*(B6+24)*(B5^(C27)))/((FACT(C27))*(1+B5)^(B6+C27))</f>
        <v>2.8495252662503689E-2</v>
      </c>
      <c r="E27" s="22">
        <f>SUM($D$2:D27)</f>
        <v>0.72237012163071257</v>
      </c>
      <c r="F27" s="22"/>
      <c r="G27" s="22"/>
      <c r="H27" s="26"/>
      <c r="I27" s="27"/>
      <c r="J27" s="27"/>
      <c r="K27" s="28"/>
      <c r="L27" s="24"/>
      <c r="M27" s="24"/>
      <c r="N27" s="22"/>
      <c r="O27" s="22"/>
      <c r="P27" s="22"/>
      <c r="Q27" s="22"/>
      <c r="R27" s="22"/>
      <c r="S27" s="22"/>
      <c r="T27" s="22"/>
      <c r="U27" s="22"/>
      <c r="V27" s="22"/>
      <c r="AB27" s="1"/>
      <c r="AC27" s="1"/>
      <c r="AD27" s="1"/>
      <c r="AF27" s="2"/>
      <c r="AG27" s="4"/>
      <c r="AH27" s="5"/>
      <c r="AI27" s="1"/>
      <c r="AJ27" s="6"/>
      <c r="AK27" s="1"/>
      <c r="AL27" s="6"/>
      <c r="AM27" s="1"/>
      <c r="AN27" s="1"/>
      <c r="AO27" s="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>
      <c r="C28" s="22">
        <v>26</v>
      </c>
      <c r="D28" s="23">
        <f>(B6*(B6+1)*(B6+2)*(B6+3)*(B6+4)*(B6+5)*(B6+6)*(B6+7)*(B6+8)*(B6+9)*(B6+10)*(B6+11)*(B6+12)*(B6+13)*(B6+14)*(B6+15)*(B6+16)*(B6+17)*(B6+18)*(B6+19)*(B6+20)*(B6+21)*(B6+22)*(B6+23)*(B6+24)*(B6+25)*(B5^(C28)))/((FACT(C28))*(1+B5)^(B6+C28))</f>
        <v>2.6513087170607717E-2</v>
      </c>
      <c r="E28" s="22">
        <f>SUM($D$2:D28)</f>
        <v>0.74888320880132031</v>
      </c>
      <c r="F28" s="22"/>
      <c r="G28" s="22"/>
      <c r="H28" s="22"/>
      <c r="I28" s="27"/>
      <c r="J28" s="27"/>
      <c r="K28" s="28"/>
      <c r="L28" s="24"/>
      <c r="M28" s="24"/>
      <c r="N28" s="22"/>
      <c r="O28" s="22"/>
      <c r="P28" s="22"/>
      <c r="Q28" s="22"/>
      <c r="R28" s="22"/>
      <c r="S28" s="22"/>
      <c r="T28" s="22"/>
      <c r="U28" s="22"/>
      <c r="V28" s="22"/>
      <c r="AB28" s="1"/>
      <c r="AC28" s="1"/>
      <c r="AD28" s="1"/>
      <c r="AF28" s="2"/>
      <c r="AG28" s="4"/>
      <c r="AH28" s="5"/>
      <c r="AI28" s="1"/>
      <c r="AJ28" s="6"/>
      <c r="AK28" s="1"/>
      <c r="AL28" s="6"/>
      <c r="AM28" s="1"/>
      <c r="AN28" s="1"/>
      <c r="AO28" s="7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>
      <c r="C29" s="22">
        <v>27</v>
      </c>
      <c r="D29" s="23">
        <f>(B6*(B6+1)*(B6+2)*(B6+3)*(B6+4)*(B6+5)*(B6+6)*(B6+7)*(B6+8)*(B6+9)*(B6+10)*(B6+11)*(B6+12)*(B6+13)*(B6+14)*(B6+15)*(B6+16)*(B6+17)*(B6+18)*(B6+19)*(B6+20)*(B6+21)*(B6+22)*(B6+23)*(B6+24)*(B6+25)*(B6+26)*(B5^(C29)))/((FACT(C29))*(1+B5)^(B6+C29))</f>
        <v>2.4558460500378389E-2</v>
      </c>
      <c r="E29" s="22">
        <f>SUM($D$2:D29)</f>
        <v>0.77344166930169866</v>
      </c>
      <c r="F29" s="22"/>
      <c r="G29" s="22"/>
      <c r="H29" s="22"/>
      <c r="I29" s="22"/>
      <c r="J29" s="22"/>
      <c r="K29" s="22"/>
      <c r="L29" s="24"/>
      <c r="M29" s="24"/>
      <c r="N29" s="22"/>
      <c r="O29" s="22"/>
      <c r="P29" s="22"/>
      <c r="Q29" s="22"/>
      <c r="R29" s="22"/>
      <c r="S29" s="22"/>
      <c r="T29" s="22"/>
      <c r="U29" s="22"/>
      <c r="V29" s="22"/>
      <c r="AB29" s="1"/>
      <c r="AC29" s="1"/>
      <c r="AD29" s="1"/>
      <c r="AF29" s="2"/>
      <c r="AG29" s="4"/>
      <c r="AH29" s="5"/>
      <c r="AI29" s="1"/>
      <c r="AJ29" s="6"/>
      <c r="AK29" s="1"/>
      <c r="AL29" s="6"/>
      <c r="AM29" s="1"/>
      <c r="AN29" s="1"/>
      <c r="AO29" s="7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>
      <c r="C30" s="22">
        <v>28</v>
      </c>
      <c r="D3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$5^(C30)))/((FACT(C30))*(1+$B$5)^($B$6+C30))</f>
        <v>2.2653027274336011E-2</v>
      </c>
      <c r="E30" s="22">
        <f>SUM($D$2:D30)</f>
        <v>0.79609469657603471</v>
      </c>
      <c r="F30" s="22"/>
      <c r="G30" s="22"/>
      <c r="H30" s="22"/>
      <c r="I30" s="22"/>
      <c r="J30" s="22"/>
      <c r="K30" s="22"/>
      <c r="L30" s="24"/>
      <c r="M30" s="24"/>
      <c r="N30" s="22"/>
      <c r="O30" s="22"/>
      <c r="P30" s="22"/>
      <c r="Q30" s="22"/>
      <c r="R30" s="22"/>
      <c r="S30" s="22"/>
      <c r="T30" s="22"/>
      <c r="U30" s="22"/>
      <c r="V30" s="22"/>
      <c r="AB30" s="1"/>
      <c r="AC30" s="1"/>
      <c r="AD30" s="1"/>
      <c r="AF30" s="2"/>
      <c r="AG30" s="4"/>
      <c r="AH30" s="5"/>
      <c r="AI30" s="1"/>
      <c r="AJ30" s="6"/>
      <c r="AK30" s="1"/>
      <c r="AL30" s="6"/>
      <c r="AM30" s="1"/>
      <c r="AN30" s="1"/>
      <c r="AO30" s="7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>
      <c r="C31" s="22">
        <v>29</v>
      </c>
      <c r="D3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$5^(C31)))/((FACT(C31))*(1+$B$5)^($B$6+C31))</f>
        <v>2.0813925643788832E-2</v>
      </c>
      <c r="E31" s="22">
        <f>SUM($D$2:D31)</f>
        <v>0.81690862221982352</v>
      </c>
      <c r="F31" s="22"/>
      <c r="G31" s="22"/>
      <c r="H31" s="22"/>
      <c r="I31" s="22"/>
      <c r="J31" s="22"/>
      <c r="K31" s="22"/>
      <c r="L31" s="24"/>
      <c r="M31" s="24"/>
      <c r="N31" s="22"/>
      <c r="O31" s="22"/>
      <c r="P31" s="22"/>
      <c r="Q31" s="22"/>
      <c r="R31" s="22"/>
      <c r="S31" s="22"/>
      <c r="T31" s="22"/>
      <c r="U31" s="22"/>
      <c r="V31" s="22"/>
      <c r="AB31" s="1"/>
      <c r="AC31" s="1"/>
      <c r="AD31" s="1"/>
      <c r="AF31" s="2"/>
      <c r="AG31" s="4"/>
      <c r="AH31" s="5"/>
      <c r="AI31" s="1"/>
      <c r="AJ31" s="6"/>
      <c r="AK31" s="1"/>
      <c r="AL31" s="6"/>
      <c r="AM31" s="1"/>
      <c r="AN31" s="1"/>
      <c r="AO31" s="7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>
      <c r="C32" s="22">
        <v>30</v>
      </c>
      <c r="D3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$5^(C32)))/((FACT(C32))*(1+$B$5)^($B$6+C32))</f>
        <v>1.9054236039199656E-2</v>
      </c>
      <c r="E32" s="22">
        <f>SUM($D$2:D32)</f>
        <v>0.83596285825902317</v>
      </c>
      <c r="F32" s="22"/>
      <c r="G32" s="22"/>
      <c r="H32" s="22"/>
      <c r="I32" s="22"/>
      <c r="J32" s="22"/>
      <c r="K32" s="22"/>
      <c r="L32" s="24"/>
      <c r="M32" s="24"/>
      <c r="N32" s="22"/>
      <c r="O32" s="22"/>
      <c r="P32" s="22"/>
      <c r="Q32" s="22"/>
      <c r="R32" s="22"/>
      <c r="S32" s="22"/>
      <c r="T32" s="22"/>
      <c r="U32" s="22"/>
      <c r="V32" s="22"/>
      <c r="AB32" s="1"/>
      <c r="AC32" s="1"/>
      <c r="AD32" s="1"/>
      <c r="AF32" s="2"/>
      <c r="AG32" s="4"/>
      <c r="AH32" s="5"/>
      <c r="AI32" s="1"/>
      <c r="AJ32" s="6"/>
      <c r="AK32" s="1"/>
      <c r="AL32" s="6"/>
      <c r="AM32" s="1"/>
      <c r="AN32" s="1"/>
      <c r="AO32" s="7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3:62">
      <c r="C33" s="22">
        <v>31</v>
      </c>
      <c r="D3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$5^(C33)))/((FACT(C33))*(1+$B$5)^($B$6+C33))</f>
        <v>1.7383458232732657E-2</v>
      </c>
      <c r="E33" s="22">
        <f>SUM($D$2:D33)</f>
        <v>0.85334631649175585</v>
      </c>
      <c r="F33" s="22"/>
      <c r="G33" s="22"/>
      <c r="H33" s="22"/>
      <c r="I33" s="22"/>
      <c r="J33" s="22"/>
      <c r="K33" s="22"/>
      <c r="L33" s="24"/>
      <c r="M33" s="24"/>
      <c r="N33" s="22"/>
      <c r="O33" s="22"/>
      <c r="P33" s="22"/>
      <c r="Q33" s="22"/>
      <c r="R33" s="22"/>
      <c r="S33" s="22"/>
      <c r="T33" s="22"/>
      <c r="U33" s="22"/>
      <c r="V33" s="22"/>
      <c r="AB33" s="1"/>
      <c r="AC33" s="1"/>
      <c r="AD33" s="1"/>
      <c r="AF33" s="2"/>
      <c r="AG33" s="4"/>
      <c r="AH33" s="5"/>
      <c r="AI33" s="1"/>
      <c r="AJ33" s="6"/>
      <c r="AK33" s="1"/>
      <c r="AL33" s="6"/>
      <c r="AM33" s="1"/>
      <c r="AN33" s="1"/>
      <c r="AO33" s="7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3:62">
      <c r="C34" s="22">
        <v>32</v>
      </c>
      <c r="D3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$5^(C34)))/((FACT(C34))*(1+$B$5)^($B$6+C34))</f>
        <v>1.5807985970902414E-2</v>
      </c>
      <c r="E34" s="22">
        <f>SUM($D$2:D34)</f>
        <v>0.86915430246265823</v>
      </c>
      <c r="F34" s="22"/>
      <c r="G34" s="22"/>
      <c r="H34" s="22"/>
      <c r="I34" s="22"/>
      <c r="J34" s="22"/>
      <c r="K34" s="22"/>
      <c r="L34" s="24"/>
      <c r="M34" s="24"/>
      <c r="N34" s="22"/>
      <c r="O34" s="22"/>
      <c r="P34" s="22"/>
      <c r="Q34" s="22"/>
      <c r="R34" s="22"/>
      <c r="S34" s="22"/>
      <c r="T34" s="22"/>
      <c r="U34" s="22"/>
      <c r="V34" s="22"/>
      <c r="AB34" s="1"/>
      <c r="AC34" s="1"/>
      <c r="AD34" s="1"/>
      <c r="AF34" s="2"/>
      <c r="AG34" s="4"/>
      <c r="AH34" s="5"/>
      <c r="AI34" s="1"/>
      <c r="AJ34" s="6"/>
      <c r="AK34" s="1"/>
      <c r="AL34" s="6"/>
      <c r="AM34" s="1"/>
      <c r="AN34" s="1"/>
      <c r="AO34" s="7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3:62">
      <c r="C35" s="22">
        <v>33</v>
      </c>
      <c r="D3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$5^(C35)))/((FACT(C35))*(1+$B$5)^($B$6+C35))</f>
        <v>1.4331564065638196E-2</v>
      </c>
      <c r="E35" s="22">
        <f>SUM($D$2:D35)</f>
        <v>0.88348586652829642</v>
      </c>
      <c r="F35" s="22"/>
      <c r="G35" s="22"/>
      <c r="H35" s="22"/>
      <c r="I35" s="22"/>
      <c r="J35" s="22"/>
      <c r="K35" s="22"/>
      <c r="L35" s="24"/>
      <c r="M35" s="24"/>
      <c r="N35" s="22"/>
      <c r="O35" s="22"/>
      <c r="P35" s="22"/>
      <c r="Q35" s="22"/>
      <c r="R35" s="22"/>
      <c r="S35" s="22"/>
      <c r="T35" s="22"/>
      <c r="U35" s="22"/>
      <c r="V35" s="22"/>
      <c r="AB35" s="1"/>
      <c r="AC35" s="1"/>
      <c r="AD35" s="1"/>
      <c r="AF35" s="2"/>
      <c r="AG35" s="4"/>
      <c r="AH35" s="5"/>
      <c r="AI35" s="1"/>
      <c r="AJ35" s="6"/>
      <c r="AK35" s="1"/>
      <c r="AL35" s="6"/>
      <c r="AM35" s="1"/>
      <c r="AN35" s="1"/>
      <c r="AO35" s="7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3:62">
      <c r="C36" s="22">
        <v>34</v>
      </c>
      <c r="D3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$5^(C36)))/((FACT(C36))*(1+$B$5)^($B$6+C36))</f>
        <v>1.2955717485060945E-2</v>
      </c>
      <c r="E36" s="22">
        <f>SUM($D$2:D36)</f>
        <v>0.89644158401335738</v>
      </c>
      <c r="F36" s="22"/>
      <c r="G36" s="22"/>
      <c r="H36" s="22"/>
      <c r="I36" s="22"/>
      <c r="J36" s="22"/>
      <c r="K36" s="22"/>
      <c r="L36" s="24"/>
      <c r="M36" s="24"/>
      <c r="N36" s="22"/>
      <c r="O36" s="22"/>
      <c r="P36" s="22"/>
      <c r="Q36" s="22"/>
      <c r="R36" s="22"/>
      <c r="S36" s="22"/>
      <c r="T36" s="22"/>
      <c r="U36" s="22"/>
      <c r="V36" s="22"/>
      <c r="AB36" s="1"/>
      <c r="AC36" s="1"/>
      <c r="AD36" s="1"/>
      <c r="AF36" s="2"/>
      <c r="AG36" s="4"/>
      <c r="AH36" s="5"/>
      <c r="AI36" s="1"/>
      <c r="AJ36" s="6"/>
      <c r="AK36" s="1"/>
      <c r="AL36" s="6"/>
      <c r="AM36" s="1"/>
      <c r="AN36" s="1"/>
      <c r="AO36" s="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3:62">
      <c r="C37" s="22">
        <v>35</v>
      </c>
      <c r="D3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$5^(C37)))/((FACT(C37))*(1+$B$5)^($B$6+C37))</f>
        <v>1.1680145745009543E-2</v>
      </c>
      <c r="E37" s="22">
        <f>SUM($D$2:D37)</f>
        <v>0.90812172975836691</v>
      </c>
      <c r="F37" s="22"/>
      <c r="G37" s="22"/>
      <c r="H37" s="22"/>
      <c r="I37" s="22"/>
      <c r="J37" s="22"/>
      <c r="K37" s="22"/>
      <c r="L37" s="24"/>
      <c r="M37" s="24"/>
      <c r="N37" s="22"/>
      <c r="O37" s="22"/>
      <c r="P37" s="22"/>
      <c r="Q37" s="22"/>
      <c r="R37" s="22"/>
      <c r="S37" s="22"/>
      <c r="T37" s="22"/>
      <c r="U37" s="22"/>
      <c r="V37" s="22"/>
      <c r="AB37" s="1"/>
      <c r="AC37" s="1"/>
      <c r="AD37" s="1"/>
      <c r="AF37" s="2"/>
      <c r="AG37" s="4"/>
      <c r="AH37" s="5"/>
      <c r="AI37" s="1"/>
      <c r="AJ37" s="6"/>
      <c r="AK37" s="1"/>
      <c r="AL37" s="6"/>
      <c r="AM37" s="1"/>
      <c r="AN37" s="1"/>
      <c r="AO37" s="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3:62">
      <c r="C38" s="22">
        <v>36</v>
      </c>
      <c r="D3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$5^(C38)))/((FACT(C38))*(1+$B$5)^($B$6+C38))</f>
        <v>1.0503078870536219E-2</v>
      </c>
      <c r="E38" s="22">
        <f>SUM($D$2:D38)</f>
        <v>0.91862480862890317</v>
      </c>
      <c r="F38" s="22"/>
      <c r="G38" s="22"/>
      <c r="H38" s="22"/>
      <c r="I38" s="22"/>
      <c r="J38" s="22"/>
      <c r="K38" s="22"/>
      <c r="L38" s="24"/>
      <c r="M38" s="24"/>
      <c r="N38" s="22"/>
      <c r="O38" s="22"/>
      <c r="P38" s="22"/>
      <c r="Q38" s="22"/>
      <c r="R38" s="22"/>
      <c r="S38" s="22"/>
      <c r="T38" s="22"/>
      <c r="U38" s="22"/>
      <c r="V38" s="22"/>
      <c r="AB38" s="1"/>
      <c r="AC38" s="1"/>
      <c r="AD38" s="1"/>
      <c r="AF38" s="2"/>
      <c r="AG38" s="4"/>
      <c r="AH38" s="5"/>
      <c r="AI38" s="1"/>
      <c r="AJ38" s="6"/>
      <c r="AK38" s="1"/>
      <c r="AL38" s="6"/>
      <c r="AM38" s="1"/>
      <c r="AN38" s="1"/>
      <c r="AO38" s="7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3:62">
      <c r="C39" s="22">
        <v>37</v>
      </c>
      <c r="D3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$5^(C39)))/((FACT(C39))*(1+$B$5)^($B$6+C39))</f>
        <v>9.4215934808947986E-3</v>
      </c>
      <c r="E39" s="22">
        <f>SUM($D$2:D39)</f>
        <v>0.92804640210979794</v>
      </c>
      <c r="F39" s="22"/>
      <c r="G39" s="22"/>
      <c r="H39" s="22"/>
      <c r="I39" s="22"/>
      <c r="J39" s="22"/>
      <c r="K39" s="22"/>
      <c r="L39" s="24"/>
      <c r="M39" s="24"/>
      <c r="N39" s="22"/>
      <c r="O39" s="22"/>
      <c r="P39" s="22"/>
      <c r="Q39" s="22"/>
      <c r="R39" s="22"/>
      <c r="S39" s="22"/>
      <c r="T39" s="22"/>
      <c r="U39" s="22"/>
      <c r="V39" s="22"/>
      <c r="AB39" s="1"/>
      <c r="AC39" s="1"/>
      <c r="AD39" s="1"/>
      <c r="AF39" s="2"/>
      <c r="AG39" s="4"/>
      <c r="AH39" s="5"/>
      <c r="AI39" s="1"/>
      <c r="AJ39" s="6"/>
      <c r="AK39" s="1"/>
      <c r="AL39" s="6"/>
      <c r="AM39" s="1"/>
      <c r="AN39" s="1"/>
      <c r="AO39" s="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3:62">
      <c r="C40" s="22">
        <v>38</v>
      </c>
      <c r="D4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$5^(C40)))/((FACT(C40))*(1+$B$5)^($B$6+C40))</f>
        <v>8.4318892578728617E-3</v>
      </c>
      <c r="E40" s="22">
        <f>SUM($D$2:D40)</f>
        <v>0.9364782913676708</v>
      </c>
      <c r="F40" s="22"/>
      <c r="G40" s="22"/>
      <c r="H40" s="22"/>
      <c r="I40" s="22"/>
      <c r="J40" s="22"/>
      <c r="K40" s="22"/>
      <c r="L40" s="24"/>
      <c r="M40" s="24"/>
      <c r="N40" s="22"/>
      <c r="O40" s="22"/>
      <c r="P40" s="22"/>
      <c r="Q40" s="22"/>
      <c r="R40" s="22"/>
      <c r="S40" s="22"/>
      <c r="T40" s="22"/>
      <c r="U40" s="22"/>
      <c r="V40" s="22"/>
      <c r="AB40" s="1"/>
      <c r="AC40" s="1"/>
      <c r="AD40" s="1"/>
      <c r="AF40" s="2"/>
      <c r="AG40" s="4"/>
      <c r="AH40" s="5"/>
      <c r="AI40" s="1"/>
      <c r="AJ40" s="6"/>
      <c r="AK40" s="1"/>
      <c r="AL40" s="6"/>
      <c r="AM40" s="1"/>
      <c r="AN40" s="1"/>
      <c r="AO40" s="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3:62">
      <c r="C41" s="22">
        <v>39</v>
      </c>
      <c r="D4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$5^(C41)))/((FACT(C41))*(1+$B$5)^($B$6+C41))</f>
        <v>7.5295272850123629E-3</v>
      </c>
      <c r="E41" s="22">
        <f>SUM($D$2:D41)</f>
        <v>0.94400781865268313</v>
      </c>
      <c r="F41" s="22"/>
      <c r="G41" s="22"/>
      <c r="H41" s="22"/>
      <c r="I41" s="22"/>
      <c r="J41" s="22"/>
      <c r="K41" s="22"/>
      <c r="L41" s="24"/>
      <c r="M41" s="24"/>
      <c r="N41" s="22"/>
      <c r="O41" s="22"/>
      <c r="P41" s="22"/>
      <c r="Q41" s="22"/>
      <c r="R41" s="22"/>
      <c r="S41" s="22"/>
      <c r="T41" s="22"/>
      <c r="U41" s="22"/>
      <c r="V41" s="22"/>
      <c r="AB41" s="1"/>
      <c r="AC41" s="1"/>
      <c r="AD41" s="1"/>
      <c r="AF41" s="2"/>
      <c r="AG41" s="4"/>
      <c r="AH41" s="5"/>
      <c r="AI41" s="1"/>
      <c r="AJ41" s="6"/>
      <c r="AK41" s="1"/>
      <c r="AL41" s="6"/>
      <c r="AM41" s="1"/>
      <c r="AN41" s="1"/>
      <c r="AO41" s="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3:62">
      <c r="C42" s="22">
        <v>40</v>
      </c>
      <c r="D4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$5^(C42)))/((FACT(C42))*(1+$B$5)^($B$6+C42))</f>
        <v>6.7096325842693214E-3</v>
      </c>
      <c r="E42" s="22">
        <f>SUM($D$2:D42)</f>
        <v>0.9507174512369525</v>
      </c>
      <c r="F42" s="22"/>
      <c r="G42" s="22"/>
      <c r="H42" s="22"/>
      <c r="I42" s="22"/>
      <c r="J42" s="22"/>
      <c r="K42" s="22"/>
      <c r="L42" s="24"/>
      <c r="M42" s="24"/>
      <c r="N42" s="22"/>
      <c r="O42" s="22"/>
      <c r="P42" s="22"/>
      <c r="Q42" s="22"/>
      <c r="R42" s="22"/>
      <c r="S42" s="22"/>
      <c r="T42" s="22"/>
      <c r="U42" s="22"/>
      <c r="V42" s="22"/>
      <c r="AB42" s="1"/>
      <c r="AC42" s="1"/>
      <c r="AD42" s="1"/>
      <c r="AF42" s="2"/>
      <c r="AG42" s="4"/>
      <c r="AH42" s="5"/>
      <c r="AI42" s="1"/>
      <c r="AJ42" s="6"/>
      <c r="AK42" s="1"/>
      <c r="AL42" s="6"/>
      <c r="AM42" s="1"/>
      <c r="AN42" s="1"/>
      <c r="AO42" s="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3:62">
      <c r="C43" s="22">
        <v>41</v>
      </c>
      <c r="D4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$5^(C43)))/((FACT(C43))*(1+$B$5)^($B$6+C43))</f>
        <v>5.9670637063076971E-3</v>
      </c>
      <c r="E43" s="22">
        <f>SUM($D$2:D43)</f>
        <v>0.95668451494326023</v>
      </c>
      <c r="F43" s="22"/>
      <c r="G43" s="22"/>
      <c r="H43" s="22"/>
      <c r="I43" s="22"/>
      <c r="J43" s="22"/>
      <c r="K43" s="22"/>
      <c r="L43" s="24"/>
      <c r="M43" s="24"/>
      <c r="N43" s="22"/>
      <c r="O43" s="22"/>
      <c r="P43" s="22"/>
      <c r="Q43" s="22"/>
      <c r="R43" s="22"/>
      <c r="S43" s="22"/>
      <c r="T43" s="22"/>
      <c r="U43" s="22"/>
      <c r="V43" s="22"/>
      <c r="AB43" s="1"/>
      <c r="AC43" s="1"/>
      <c r="AD43" s="1"/>
      <c r="AF43" s="2"/>
      <c r="AG43" s="4"/>
      <c r="AH43" s="5"/>
      <c r="AI43" s="1"/>
      <c r="AJ43" s="6"/>
      <c r="AK43" s="1"/>
      <c r="AL43" s="6"/>
      <c r="AM43" s="1"/>
      <c r="AN43" s="1"/>
      <c r="AO43" s="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3:62">
      <c r="C44" s="22">
        <v>42</v>
      </c>
      <c r="D4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$5^(C44)))/((FACT(C44))*(1+$B$5)^($B$6+C44))</f>
        <v>5.2965525192408894E-3</v>
      </c>
      <c r="E44" s="22">
        <f>SUM($D$2:D44)</f>
        <v>0.96198106746250112</v>
      </c>
      <c r="F44" s="22"/>
      <c r="G44" s="22"/>
      <c r="H44" s="22"/>
      <c r="I44" s="22"/>
      <c r="J44" s="22"/>
      <c r="K44" s="22"/>
      <c r="L44" s="24"/>
      <c r="M44" s="24"/>
      <c r="N44" s="22"/>
      <c r="O44" s="22"/>
      <c r="P44" s="22"/>
      <c r="Q44" s="22"/>
      <c r="R44" s="22"/>
      <c r="S44" s="22"/>
      <c r="T44" s="22"/>
      <c r="U44" s="22"/>
      <c r="V44" s="22"/>
      <c r="AB44" s="1"/>
      <c r="AC44" s="1"/>
      <c r="AD44" s="1"/>
      <c r="AF44" s="2"/>
      <c r="AG44" s="4"/>
      <c r="AH44" s="5"/>
      <c r="AI44" s="1"/>
      <c r="AJ44" s="6"/>
      <c r="AK44" s="1"/>
      <c r="AL44" s="6"/>
      <c r="AM44" s="1"/>
      <c r="AN44" s="1"/>
      <c r="AO44" s="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3:62">
      <c r="C45" s="22">
        <v>43</v>
      </c>
      <c r="D4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$5^(C45)))/((FACT(C45))*(1+$B$5)^($B$6+C45))</f>
        <v>4.6928174459810864E-3</v>
      </c>
      <c r="E45" s="22">
        <f>SUM($D$2:D45)</f>
        <v>0.96667388490848216</v>
      </c>
      <c r="F45" s="22"/>
      <c r="G45" s="22"/>
      <c r="H45" s="22"/>
      <c r="I45" s="22"/>
      <c r="J45" s="22"/>
      <c r="K45" s="22"/>
      <c r="L45" s="24"/>
      <c r="M45" s="24"/>
      <c r="N45" s="22"/>
      <c r="O45" s="22"/>
      <c r="P45" s="22"/>
      <c r="Q45" s="22"/>
      <c r="R45" s="22"/>
      <c r="S45" s="22"/>
      <c r="T45" s="22"/>
      <c r="U45" s="22"/>
      <c r="V45" s="22"/>
      <c r="AB45" s="1"/>
      <c r="AC45" s="1"/>
      <c r="AD45" s="1"/>
      <c r="AF45" s="2"/>
      <c r="AG45" s="4"/>
      <c r="AH45" s="5"/>
      <c r="AI45" s="1"/>
      <c r="AJ45" s="6"/>
      <c r="AK45" s="1"/>
      <c r="AL45" s="6"/>
      <c r="AM45" s="1"/>
      <c r="AN45" s="1"/>
      <c r="AO45" s="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3:62">
      <c r="C46" s="22">
        <v>44</v>
      </c>
      <c r="D4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$5^(C46)))/((FACT(C46))*(1+$B$5)^($B$6+C46))</f>
        <v>4.1506533703576255E-3</v>
      </c>
      <c r="E46" s="22">
        <f>SUM($D$2:D46)</f>
        <v>0.97082453827883974</v>
      </c>
      <c r="F46" s="22"/>
      <c r="G46" s="22"/>
      <c r="H46" s="22"/>
      <c r="I46" s="22"/>
      <c r="J46" s="22"/>
      <c r="K46" s="22"/>
      <c r="L46" s="24"/>
      <c r="M46" s="24"/>
      <c r="N46" s="22"/>
      <c r="O46" s="22"/>
      <c r="P46" s="22"/>
      <c r="Q46" s="22"/>
      <c r="R46" s="22"/>
      <c r="S46" s="22"/>
      <c r="T46" s="22"/>
      <c r="U46" s="22"/>
      <c r="V46" s="22"/>
      <c r="AB46" s="1"/>
      <c r="AC46" s="1"/>
      <c r="AD46" s="1"/>
      <c r="AF46" s="2"/>
      <c r="AG46" s="4"/>
      <c r="AH46" s="5"/>
      <c r="AI46" s="1"/>
      <c r="AJ46" s="6"/>
      <c r="AK46" s="1"/>
      <c r="AL46" s="6"/>
      <c r="AM46" s="1"/>
      <c r="AN46" s="1"/>
      <c r="AO46" s="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3:62">
      <c r="C47" s="22">
        <v>45</v>
      </c>
      <c r="D4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$5^(C47)))/((FACT(C47))*(1+$B$5)^($B$6+C47))</f>
        <v>3.6650013058839763E-3</v>
      </c>
      <c r="E47" s="22">
        <f>SUM($D$2:D47)</f>
        <v>0.97448953958472373</v>
      </c>
      <c r="F47" s="22"/>
      <c r="G47" s="22"/>
      <c r="H47" s="22"/>
      <c r="I47" s="22"/>
      <c r="J47" s="22"/>
      <c r="K47" s="22"/>
      <c r="L47" s="24"/>
      <c r="M47" s="29"/>
      <c r="N47" s="22"/>
      <c r="O47" s="22"/>
      <c r="P47" s="22"/>
      <c r="Q47" s="22"/>
      <c r="R47" s="22"/>
      <c r="S47" s="22"/>
      <c r="T47" s="22"/>
      <c r="U47" s="22"/>
      <c r="V47" s="22"/>
      <c r="AB47" s="1"/>
      <c r="AC47" s="1"/>
      <c r="AD47" s="1"/>
      <c r="AF47" s="2"/>
      <c r="AG47" s="4"/>
      <c r="AH47" s="5"/>
      <c r="AI47" s="1"/>
      <c r="AJ47" s="6"/>
      <c r="AK47" s="1"/>
      <c r="AL47" s="6"/>
      <c r="AM47" s="1"/>
      <c r="AN47" s="1"/>
      <c r="AO47" s="7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3:62">
      <c r="C48" s="22">
        <v>46</v>
      </c>
      <c r="D4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$5^(C48)))/((FACT(C48))*(1+$B$5)^($B$6+C48))</f>
        <v>3.2310007298047907E-3</v>
      </c>
      <c r="E48" s="22">
        <f>SUM($D$2:D48)</f>
        <v>0.97772054031452849</v>
      </c>
      <c r="F48" s="22"/>
      <c r="G48" s="22"/>
      <c r="H48" s="22"/>
      <c r="I48" s="22"/>
      <c r="J48" s="22"/>
      <c r="K48" s="22"/>
      <c r="L48" s="24"/>
      <c r="M48" s="24"/>
      <c r="N48" s="22"/>
      <c r="O48" s="22"/>
      <c r="P48" s="22"/>
      <c r="Q48" s="22"/>
      <c r="R48" s="22"/>
      <c r="S48" s="22"/>
      <c r="T48" s="22"/>
      <c r="U48" s="22"/>
      <c r="V48" s="22"/>
      <c r="AB48" s="1"/>
      <c r="AC48" s="1"/>
      <c r="AD48" s="1"/>
      <c r="AF48" s="2"/>
      <c r="AG48" s="4"/>
      <c r="AH48" s="5"/>
      <c r="AI48" s="1"/>
      <c r="AJ48" s="6"/>
      <c r="AK48" s="1"/>
      <c r="AL48" s="6"/>
      <c r="AM48" s="1"/>
      <c r="AN48" s="1"/>
      <c r="AO48" s="7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3:62">
      <c r="C49" s="22">
        <v>47</v>
      </c>
      <c r="D4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$5^(C49)))/((FACT(C49))*(1+$B$5)^($B$6+C49))</f>
        <v>2.8440272534552931E-3</v>
      </c>
      <c r="E49" s="22">
        <f>SUM($D$2:D49)</f>
        <v>0.98056456756798382</v>
      </c>
      <c r="F49" s="22"/>
      <c r="G49" s="22"/>
      <c r="H49" s="22"/>
      <c r="I49" s="22"/>
      <c r="J49" s="22"/>
      <c r="K49" s="22"/>
      <c r="L49" s="24"/>
      <c r="M49" s="24"/>
      <c r="N49" s="22"/>
      <c r="O49" s="22"/>
      <c r="P49" s="22"/>
      <c r="Q49" s="22"/>
      <c r="R49" s="22"/>
      <c r="S49" s="22"/>
      <c r="T49" s="22"/>
      <c r="U49" s="22"/>
      <c r="V49" s="22"/>
      <c r="AB49" s="1"/>
      <c r="AC49" s="1"/>
      <c r="AD49" s="1"/>
      <c r="AF49" s="2"/>
      <c r="AG49" s="4"/>
      <c r="AH49" s="5"/>
      <c r="AI49" s="1"/>
      <c r="AJ49" s="6"/>
      <c r="AK49" s="1"/>
      <c r="AL49" s="6"/>
      <c r="AM49" s="1"/>
      <c r="AN49" s="1"/>
      <c r="AO49" s="7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3:62">
      <c r="C50" s="22">
        <v>48</v>
      </c>
      <c r="D5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$5^(C50)))/((FACT(C50))*(1+$B$5)^($B$6+C50))</f>
        <v>2.4997180469905826E-3</v>
      </c>
      <c r="E50" s="22">
        <f>SUM($D$2:D50)</f>
        <v>0.98306428561497439</v>
      </c>
      <c r="F50" s="22"/>
      <c r="G50" s="22"/>
      <c r="H50" s="22"/>
      <c r="I50" s="22"/>
      <c r="J50" s="22"/>
      <c r="K50" s="22"/>
      <c r="L50" s="24"/>
      <c r="M50" s="24"/>
      <c r="N50" s="22"/>
      <c r="O50" s="22"/>
      <c r="P50" s="22"/>
      <c r="Q50" s="22"/>
      <c r="R50" s="22"/>
      <c r="S50" s="22"/>
      <c r="T50" s="22"/>
      <c r="U50" s="22"/>
      <c r="V50" s="22"/>
      <c r="AB50" s="1"/>
      <c r="AC50" s="1"/>
      <c r="AD50" s="1"/>
      <c r="AF50" s="2"/>
      <c r="AG50" s="4"/>
      <c r="AH50" s="5"/>
      <c r="AI50" s="1"/>
      <c r="AJ50" s="6"/>
      <c r="AK50" s="1"/>
      <c r="AL50" s="6"/>
      <c r="AM50" s="1"/>
      <c r="AN50" s="1"/>
      <c r="AO50" s="13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3:62">
      <c r="C51" s="22">
        <v>49</v>
      </c>
      <c r="D5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$5^(C51)))/((FACT(C51))*(1+$B$5)^($B$6+C51))</f>
        <v>2.1939871764746735E-3</v>
      </c>
      <c r="E51" s="22">
        <f>SUM($D$2:D51)</f>
        <v>0.98525827279144906</v>
      </c>
      <c r="F51" s="22"/>
      <c r="G51" s="22"/>
      <c r="H51" s="22"/>
      <c r="I51" s="22"/>
      <c r="J51" s="22"/>
      <c r="K51" s="22"/>
      <c r="L51" s="24"/>
      <c r="M51" s="24"/>
      <c r="N51" s="22"/>
      <c r="O51" s="22"/>
      <c r="P51" s="22"/>
      <c r="Q51" s="22"/>
      <c r="R51" s="22"/>
      <c r="S51" s="22"/>
      <c r="T51" s="22"/>
      <c r="U51" s="22"/>
      <c r="V51" s="22"/>
      <c r="AB51" s="1"/>
      <c r="AC51" s="1"/>
      <c r="AD51" s="1"/>
      <c r="AF51" s="2"/>
      <c r="AG51" s="4"/>
      <c r="AH51" s="5"/>
      <c r="AI51" s="1"/>
      <c r="AJ51" s="6"/>
      <c r="AK51" s="1"/>
      <c r="AL51" s="6"/>
      <c r="AM51" s="1"/>
      <c r="AN51" s="1"/>
      <c r="AO51" s="7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3:62">
      <c r="C52" s="22">
        <v>50</v>
      </c>
      <c r="D5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$5^(C52)))/((FACT(C52))*(1+$B$5)^($B$6+C52))</f>
        <v>1.923032754590405E-3</v>
      </c>
      <c r="E52" s="22">
        <f>SUM($D$2:D52)</f>
        <v>0.98718130554603944</v>
      </c>
      <c r="F52" s="22"/>
      <c r="G52" s="22"/>
      <c r="H52" s="22"/>
      <c r="I52" s="22"/>
      <c r="J52" s="22"/>
      <c r="K52" s="22"/>
      <c r="L52" s="24"/>
      <c r="M52" s="24"/>
      <c r="N52" s="22"/>
      <c r="O52" s="22"/>
      <c r="P52" s="22"/>
      <c r="Q52" s="22"/>
      <c r="R52" s="22"/>
      <c r="S52" s="22"/>
      <c r="T52" s="22"/>
      <c r="U52" s="22"/>
      <c r="V52" s="22"/>
      <c r="AB52" s="1"/>
      <c r="AC52" s="1"/>
      <c r="AD52" s="1"/>
      <c r="AF52" s="2"/>
      <c r="AG52" s="4"/>
      <c r="AH52" s="5"/>
      <c r="AI52" s="1"/>
      <c r="AJ52" s="6"/>
      <c r="AK52" s="1"/>
      <c r="AL52" s="6"/>
      <c r="AM52" s="1"/>
      <c r="AN52" s="1"/>
      <c r="AO52" s="7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3:62">
      <c r="C53" s="22">
        <v>51</v>
      </c>
      <c r="D5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$5^(C53)))/((FACT(C53))*(1+$B$5)^($B$6+C53))</f>
        <v>1.6833375601905381E-3</v>
      </c>
      <c r="E53" s="22">
        <f>SUM($D$2:D53)</f>
        <v>0.98886464310623001</v>
      </c>
      <c r="F53" s="22"/>
      <c r="G53" s="22"/>
      <c r="H53" s="22"/>
      <c r="I53" s="22"/>
      <c r="J53" s="22"/>
      <c r="K53" s="22"/>
      <c r="L53" s="24"/>
      <c r="M53" s="24"/>
      <c r="N53" s="22"/>
      <c r="O53" s="22"/>
      <c r="P53" s="22"/>
      <c r="Q53" s="22"/>
      <c r="R53" s="22"/>
      <c r="S53" s="22"/>
      <c r="T53" s="22"/>
      <c r="U53" s="22"/>
      <c r="V53" s="22"/>
      <c r="AB53" s="1"/>
      <c r="AC53" s="1"/>
      <c r="AD53" s="1"/>
      <c r="AF53" s="2"/>
      <c r="AG53" s="4"/>
      <c r="AH53" s="5"/>
      <c r="AI53" s="1"/>
      <c r="AJ53" s="6"/>
      <c r="AK53" s="1"/>
      <c r="AL53" s="6"/>
      <c r="AM53" s="1"/>
      <c r="AN53" s="1"/>
      <c r="AO53" s="7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3:62">
      <c r="C54" s="22">
        <v>52</v>
      </c>
      <c r="D5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$5^(C54)))/((FACT(C54))*(1+$B$5)^($B$6+C54))</f>
        <v>1.4716645514447654E-3</v>
      </c>
      <c r="E54" s="22">
        <f>SUM($D$2:D54)</f>
        <v>0.99033630765767477</v>
      </c>
      <c r="F54" s="22"/>
      <c r="G54" s="22"/>
      <c r="H54" s="22"/>
      <c r="I54" s="22"/>
      <c r="J54" s="22"/>
      <c r="K54" s="22"/>
      <c r="L54" s="24"/>
      <c r="M54" s="24"/>
      <c r="N54" s="22"/>
      <c r="O54" s="22"/>
      <c r="P54" s="22"/>
      <c r="Q54" s="22"/>
      <c r="R54" s="22"/>
      <c r="S54" s="22"/>
      <c r="T54" s="22"/>
      <c r="U54" s="22"/>
      <c r="V54" s="22"/>
      <c r="AB54" s="1"/>
      <c r="AC54" s="1"/>
      <c r="AD54" s="1"/>
      <c r="AF54" s="2"/>
      <c r="AG54" s="4"/>
      <c r="AH54" s="5"/>
      <c r="AI54" s="1"/>
      <c r="AJ54" s="6"/>
      <c r="AK54" s="1"/>
      <c r="AL54" s="6"/>
      <c r="AM54" s="1"/>
      <c r="AN54" s="1"/>
      <c r="AO54" s="7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3:62">
      <c r="C55" s="22">
        <v>53</v>
      </c>
      <c r="D5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$5^(C55)))/((FACT(C55))*(1+$B$5)^($B$6+C55))</f>
        <v>1.2850484854292233E-3</v>
      </c>
      <c r="E55" s="22">
        <f>SUM($D$2:D55)</f>
        <v>0.99162135614310398</v>
      </c>
      <c r="F55" s="22"/>
      <c r="G55" s="22"/>
      <c r="H55" s="22"/>
      <c r="I55" s="22"/>
      <c r="J55" s="22"/>
      <c r="K55" s="22"/>
      <c r="L55" s="24"/>
      <c r="M55" s="24"/>
      <c r="N55" s="22"/>
      <c r="O55" s="22"/>
      <c r="P55" s="22"/>
      <c r="Q55" s="22"/>
      <c r="R55" s="22"/>
      <c r="S55" s="22"/>
      <c r="T55" s="22"/>
      <c r="U55" s="22"/>
      <c r="V55" s="22"/>
      <c r="AB55" s="1"/>
      <c r="AC55" s="1"/>
      <c r="AD55" s="1"/>
      <c r="AF55" s="2"/>
      <c r="AG55" s="4"/>
      <c r="AH55" s="5"/>
      <c r="AI55" s="1"/>
      <c r="AJ55" s="6"/>
      <c r="AK55" s="1"/>
      <c r="AL55" s="6"/>
      <c r="AM55" s="1"/>
      <c r="AN55" s="1"/>
      <c r="AO55" s="7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3:62">
      <c r="C56" s="22">
        <v>54</v>
      </c>
      <c r="D5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$5^(C56)))/((FACT(C56))*(1+$B$5)^($B$6+C56))</f>
        <v>1.1207846651769043E-3</v>
      </c>
      <c r="E56" s="22">
        <f>SUM($D$2:D56)</f>
        <v>0.99274214080828094</v>
      </c>
      <c r="F56" s="22"/>
      <c r="G56" s="22"/>
      <c r="H56" s="22"/>
      <c r="I56" s="22"/>
      <c r="J56" s="22"/>
      <c r="K56" s="22"/>
      <c r="L56" s="24"/>
      <c r="M56" s="24"/>
      <c r="N56" s="22"/>
      <c r="O56" s="22"/>
      <c r="P56" s="22"/>
      <c r="Q56" s="22"/>
      <c r="R56" s="22"/>
      <c r="S56" s="22"/>
      <c r="T56" s="22"/>
      <c r="U56" s="22"/>
      <c r="V56" s="22"/>
      <c r="AB56" s="1"/>
      <c r="AC56" s="1"/>
      <c r="AD56" s="1"/>
      <c r="AF56" s="2"/>
      <c r="AG56" s="4"/>
      <c r="AH56" s="5"/>
      <c r="AI56" s="1"/>
      <c r="AJ56" s="6"/>
      <c r="AK56" s="1"/>
      <c r="AL56" s="6"/>
      <c r="AM56" s="1"/>
      <c r="AN56" s="1"/>
      <c r="AO56" s="13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3:62">
      <c r="C57" s="22">
        <v>55</v>
      </c>
      <c r="D5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$5^(C57)))/((FACT(C57))*(1+$B$5)^($B$6+C57))</f>
        <v>9.7641566389689287E-4</v>
      </c>
      <c r="E57" s="22">
        <f>SUM($D$2:D57)</f>
        <v>0.99371855647217788</v>
      </c>
      <c r="F57" s="22"/>
      <c r="G57" s="22"/>
      <c r="H57" s="22"/>
      <c r="I57" s="22"/>
      <c r="J57" s="22"/>
      <c r="K57" s="22"/>
      <c r="L57" s="24"/>
      <c r="M57" s="24"/>
      <c r="N57" s="22"/>
      <c r="O57" s="22"/>
      <c r="P57" s="22"/>
      <c r="Q57" s="22"/>
      <c r="R57" s="22"/>
      <c r="S57" s="22"/>
      <c r="T57" s="22"/>
      <c r="U57" s="22"/>
      <c r="V57" s="22"/>
      <c r="AB57" s="1"/>
      <c r="AC57" s="1"/>
      <c r="AD57" s="1"/>
      <c r="AF57" s="2"/>
      <c r="AG57" s="4"/>
      <c r="AH57" s="5"/>
      <c r="AI57" s="1"/>
      <c r="AJ57" s="6"/>
      <c r="AK57" s="1"/>
      <c r="AL57" s="6"/>
      <c r="AM57" s="1"/>
      <c r="AN57" s="1"/>
      <c r="AO57" s="7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3:62">
      <c r="C58" s="22">
        <v>56</v>
      </c>
      <c r="D5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$5^(C58)))/((FACT(C58))*(1+$B$5)^($B$6+C58))</f>
        <v>8.4971672492409887E-4</v>
      </c>
      <c r="E58" s="22">
        <f>SUM($D$2:D58)</f>
        <v>0.99456827319710195</v>
      </c>
      <c r="F58" s="22"/>
      <c r="G58" s="22"/>
      <c r="H58" s="22"/>
      <c r="I58" s="22"/>
      <c r="J58" s="22"/>
      <c r="K58" s="22"/>
      <c r="L58" s="24"/>
      <c r="M58" s="24"/>
      <c r="N58" s="22"/>
      <c r="O58" s="22"/>
      <c r="P58" s="22"/>
      <c r="Q58" s="22"/>
      <c r="R58" s="22"/>
      <c r="S58" s="22"/>
      <c r="T58" s="22"/>
      <c r="U58" s="22" t="e">
        <f>VAR(AB1:AB58)</f>
        <v>#DIV/0!</v>
      </c>
      <c r="V58" s="22"/>
      <c r="AB58" s="1"/>
      <c r="AC58" s="1"/>
      <c r="AD58" s="1"/>
      <c r="AF58" s="2"/>
      <c r="AG58" s="4"/>
      <c r="AH58" s="5"/>
      <c r="AI58" s="1"/>
      <c r="AJ58" s="6"/>
      <c r="AK58" s="1"/>
      <c r="AL58" s="6"/>
      <c r="AM58" s="1"/>
      <c r="AN58" s="1"/>
      <c r="AO58" s="7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3:62">
      <c r="C59" s="22">
        <v>57</v>
      </c>
      <c r="D5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$5^(C59)))/((FACT(C59))*(1+$B$5)^($B$6+C59))</f>
        <v>7.3868040408399448E-4</v>
      </c>
      <c r="E59" s="22">
        <f>SUM($D$2:D59)</f>
        <v>0.99530695360118593</v>
      </c>
      <c r="F59" s="22"/>
      <c r="G59" s="22"/>
      <c r="H59" s="22"/>
      <c r="I59" s="22"/>
      <c r="J59" s="22"/>
      <c r="K59" s="22"/>
      <c r="L59" s="24"/>
      <c r="M59" s="24"/>
      <c r="N59" s="22"/>
      <c r="O59" s="22"/>
      <c r="P59" s="22"/>
      <c r="Q59" s="22"/>
      <c r="R59" s="22"/>
      <c r="S59" s="22"/>
      <c r="T59" s="22"/>
      <c r="U59" s="22"/>
      <c r="V59" s="22"/>
      <c r="AB59" s="1"/>
      <c r="AC59" s="1"/>
      <c r="AD59" s="1"/>
      <c r="AF59" s="2"/>
      <c r="AG59" s="4"/>
      <c r="AH59" s="5"/>
      <c r="AI59" s="1"/>
      <c r="AJ59" s="6"/>
      <c r="AK59" s="1"/>
      <c r="AL59" s="6"/>
      <c r="AM59" s="1"/>
      <c r="AN59" s="1"/>
      <c r="AO59" s="7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3:62">
      <c r="C60" s="22">
        <v>58</v>
      </c>
      <c r="D6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$5^(C60)))/((FACT(C60))*(1+$B$5)^($B$6+C60))</f>
        <v>6.4150090728897315E-4</v>
      </c>
      <c r="E60" s="22">
        <f>SUM($D$2:D60)</f>
        <v>0.99594845450847491</v>
      </c>
      <c r="F60" s="22"/>
      <c r="G60" s="22"/>
      <c r="H60" s="22"/>
      <c r="I60" s="22"/>
      <c r="J60" s="22"/>
      <c r="K60" s="22"/>
      <c r="L60" s="24"/>
      <c r="M60" s="24"/>
      <c r="N60" s="22"/>
      <c r="O60" s="22"/>
      <c r="P60" s="22"/>
      <c r="Q60" s="22"/>
      <c r="R60" s="22"/>
      <c r="S60" s="22"/>
      <c r="T60" s="22"/>
      <c r="U60" s="22"/>
      <c r="V60" s="22"/>
      <c r="AB60" s="1"/>
      <c r="AC60" s="1"/>
      <c r="AD60" s="1"/>
      <c r="AF60" s="2"/>
      <c r="AG60" s="4"/>
      <c r="AH60" s="5"/>
      <c r="AI60" s="1"/>
      <c r="AJ60" s="6"/>
      <c r="AK60" s="1"/>
      <c r="AL60" s="6"/>
      <c r="AM60" s="1"/>
      <c r="AN60" s="1"/>
      <c r="AO60" s="13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3:62">
      <c r="C61" s="22">
        <v>59</v>
      </c>
      <c r="D6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$5^(C61)))/((FACT(C61))*(1+$B$5)^($B$6+C61))</f>
        <v>5.5655847885290554E-4</v>
      </c>
      <c r="E61" s="22">
        <f>SUM($D$2:D61)</f>
        <v>0.99650501298732785</v>
      </c>
      <c r="F61" s="22"/>
      <c r="G61" s="22"/>
      <c r="H61" s="22"/>
      <c r="I61" s="22"/>
      <c r="J61" s="22"/>
      <c r="K61" s="22"/>
      <c r="L61" s="24"/>
      <c r="M61" s="24"/>
      <c r="N61" s="22"/>
      <c r="O61" s="22"/>
      <c r="P61" s="22"/>
      <c r="Q61" s="22"/>
      <c r="R61" s="22"/>
      <c r="S61" s="22"/>
      <c r="T61" s="22"/>
      <c r="U61" s="22"/>
      <c r="V61" s="22"/>
      <c r="AB61" s="1"/>
      <c r="AC61" s="1"/>
      <c r="AD61" s="1"/>
      <c r="AF61" s="2"/>
      <c r="AG61" s="4"/>
      <c r="AH61" s="5"/>
      <c r="AI61" s="1"/>
      <c r="AJ61" s="6"/>
      <c r="AK61" s="1"/>
      <c r="AL61" s="6"/>
      <c r="AM61" s="1"/>
      <c r="AN61" s="1"/>
      <c r="AO61" s="7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3:62">
      <c r="C62" s="22">
        <v>60</v>
      </c>
      <c r="D6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$5^(C62)))/((FACT(C62))*(1+$B$5)^($B$6+C62))</f>
        <v>4.8240411364207895E-4</v>
      </c>
      <c r="E62" s="22">
        <f>SUM($D$2:D62)</f>
        <v>0.99698741710096994</v>
      </c>
      <c r="F62" s="22"/>
      <c r="G62" s="22"/>
      <c r="H62" s="22"/>
      <c r="I62" s="22"/>
      <c r="J62" s="22"/>
      <c r="K62" s="22"/>
      <c r="L62" s="24"/>
      <c r="M62" s="24"/>
      <c r="N62" s="22"/>
      <c r="O62" s="22"/>
      <c r="P62" s="22"/>
      <c r="Q62" s="22"/>
      <c r="R62" s="22"/>
      <c r="S62" s="22"/>
      <c r="T62" s="22"/>
      <c r="U62" s="22"/>
      <c r="V62" s="22"/>
      <c r="AB62" s="1"/>
      <c r="AC62" s="1"/>
      <c r="AD62" s="1"/>
      <c r="AF62" s="2"/>
      <c r="AG62" s="4"/>
      <c r="AH62" s="5"/>
      <c r="AI62" s="1"/>
      <c r="AJ62" s="6"/>
      <c r="AK62" s="1"/>
      <c r="AL62" s="6"/>
      <c r="AM62" s="1"/>
      <c r="AN62" s="1"/>
      <c r="AO62" s="7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3:62">
      <c r="C63" s="22">
        <v>61</v>
      </c>
      <c r="D6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$5^(C63)))/((FACT(C63))*(1+$B$5)^($B$6+C63))</f>
        <v>4.1774479717247419E-4</v>
      </c>
      <c r="E63" s="22">
        <f>SUM($D$2:D63)</f>
        <v>0.99740516189814243</v>
      </c>
      <c r="L63" s="1"/>
      <c r="M63" s="1"/>
      <c r="AB63" s="1"/>
      <c r="AC63" s="1"/>
      <c r="AD63" s="1"/>
      <c r="AF63" s="2"/>
      <c r="AG63" s="4"/>
      <c r="AH63" s="5"/>
      <c r="AI63" s="1"/>
      <c r="AJ63" s="6"/>
      <c r="AK63" s="1"/>
      <c r="AL63" s="6"/>
      <c r="AM63" s="1"/>
      <c r="AN63" s="1"/>
      <c r="AO63" s="7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3:62">
      <c r="C64" s="22">
        <v>62</v>
      </c>
      <c r="D6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$5^(C64)))/((FACT(C64))*(1+$B$5)^($B$6+C64))</f>
        <v>3.6142942055153833E-4</v>
      </c>
      <c r="E64" s="22">
        <f>SUM($D$2:D64)</f>
        <v>0.99776659131869394</v>
      </c>
      <c r="L64" s="1"/>
      <c r="M64" s="1"/>
      <c r="AB64" s="1"/>
      <c r="AC64" s="1"/>
      <c r="AD64" s="1"/>
      <c r="AF64" s="2"/>
      <c r="AG64" s="4"/>
      <c r="AH64" s="5"/>
      <c r="AI64" s="1"/>
      <c r="AJ64" s="6"/>
      <c r="AK64" s="1"/>
      <c r="AL64" s="6"/>
      <c r="AM64" s="1"/>
      <c r="AN64" s="1"/>
      <c r="AO64" s="13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3:61">
      <c r="C65" s="22">
        <v>63</v>
      </c>
      <c r="D6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$5^(C65)))/((FACT(C65))*(1+$B$5)^($B$6+C65))</f>
        <v>3.1243547025521634E-4</v>
      </c>
      <c r="E65" s="22">
        <f>SUM($D$2:D65)</f>
        <v>0.99807902678894911</v>
      </c>
      <c r="AB65" s="1"/>
      <c r="AC65" s="1"/>
      <c r="AD65" s="1"/>
      <c r="AF65" s="2"/>
      <c r="AG65" s="4"/>
      <c r="AH65" s="5"/>
      <c r="AI65" s="1"/>
      <c r="AJ65" s="6"/>
      <c r="AK65" s="1"/>
      <c r="AL65" s="6"/>
      <c r="AM65" s="1"/>
      <c r="AN65" s="1"/>
      <c r="AO65" s="7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3:61">
      <c r="C66" s="22">
        <v>64</v>
      </c>
      <c r="D6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$5^(C66)))/((FACT(C66))*(1+$B$5)^($B$6+C66))</f>
        <v>2.6985655473930984E-4</v>
      </c>
      <c r="E66" s="22">
        <f>SUM($D$2:D66)</f>
        <v>0.99834888334368843</v>
      </c>
      <c r="AB66" s="1"/>
      <c r="AC66" s="1"/>
      <c r="AD66" s="1"/>
      <c r="AF66" s="2"/>
      <c r="AG66" s="4"/>
      <c r="AH66" s="5"/>
      <c r="AI66" s="1"/>
      <c r="AJ66" s="6"/>
      <c r="AK66" s="1"/>
      <c r="AL66" s="6"/>
      <c r="AM66" s="1"/>
      <c r="AN66" s="1"/>
      <c r="AO66" s="7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3:61">
      <c r="C67" s="22">
        <v>65</v>
      </c>
      <c r="D6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$5^(C67)))/((FACT(C67))*(1+$B$5)^($B$6+C67))</f>
        <v>2.3289079953364716E-4</v>
      </c>
      <c r="E67" s="22">
        <f>SUM($D$2:D67)</f>
        <v>0.99858177414322213</v>
      </c>
      <c r="AF67" s="2"/>
      <c r="AG67" s="4"/>
      <c r="AH67" s="5"/>
      <c r="AI67" s="1"/>
      <c r="AJ67" s="6"/>
      <c r="AK67" s="1"/>
      <c r="AL67" s="6"/>
      <c r="AM67" s="1"/>
      <c r="AN67" s="1"/>
      <c r="AO67" s="7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3:61">
      <c r="C68" s="22">
        <v>66</v>
      </c>
      <c r="D6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$5^(C68)))/((FACT(C68))*(1+$B$5)^($B$6+C68))</f>
        <v>2.0083011860659957E-4</v>
      </c>
      <c r="E68" s="22">
        <f>SUM($D$2:D68)</f>
        <v>0.99878260426182874</v>
      </c>
      <c r="AF68" s="2"/>
      <c r="AG68" s="4"/>
      <c r="AH68" s="5"/>
      <c r="AI68" s="1"/>
      <c r="AJ68" s="6"/>
      <c r="AK68" s="1"/>
      <c r="AL68" s="6"/>
      <c r="AM68" s="1"/>
      <c r="AN68" s="1"/>
      <c r="AO68" s="13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3:61">
      <c r="C69" s="22">
        <v>67</v>
      </c>
      <c r="D6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$5^(C69)))/((FACT(C69))*(1+$B$5)^($B$6+C69))</f>
        <v>1.7305035138888962E-4</v>
      </c>
      <c r="E69" s="22">
        <f>SUM($D$2:D69)</f>
        <v>0.99895565461321767</v>
      </c>
      <c r="AC69" s="14"/>
      <c r="AD69" s="14"/>
    </row>
    <row r="70" spans="3:61">
      <c r="C70" s="22">
        <v>68</v>
      </c>
      <c r="D7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$5^(C70)))/((FACT(C70))*(1+$B$5)^($B$6+C70))</f>
        <v>1.4900224100156847E-4</v>
      </c>
      <c r="E70" s="22">
        <f>SUM($D$2:D70)</f>
        <v>0.99910465685421923</v>
      </c>
    </row>
    <row r="71" spans="3:61">
      <c r="C71" s="22">
        <v>69</v>
      </c>
      <c r="D7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$5^(C71)))/((FACT(C71))*(1+$B$5)^($B$6+C71))</f>
        <v>1.2820321915035007E-4</v>
      </c>
      <c r="E71" s="22">
        <f>SUM($D$2:D71)</f>
        <v>0.99923286007336953</v>
      </c>
      <c r="AB71" s="15"/>
      <c r="AC71" s="15"/>
      <c r="AD71" s="15"/>
    </row>
    <row r="72" spans="3:61">
      <c r="C72" s="22">
        <v>70</v>
      </c>
      <c r="D7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$5^(C72)))/((FACT(C72))*(1+$B$5)^($B$6+C72))</f>
        <v>1.1022995614023947E-4</v>
      </c>
      <c r="E72" s="22">
        <f>SUM($D$2:D72)</f>
        <v>0.99934309002950972</v>
      </c>
      <c r="AB72" s="15"/>
      <c r="AC72" s="15"/>
      <c r="AD72" s="15"/>
    </row>
    <row r="73" spans="3:61">
      <c r="C73" s="22">
        <v>71</v>
      </c>
      <c r="D7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$5^(C73)))/((FACT(C73))*(1+$B$5)^($B$6+C73))</f>
        <v>9.4711629940266069E-5</v>
      </c>
      <c r="E73" s="22">
        <f>SUM($D$2:D73)</f>
        <v>0.99943780165944995</v>
      </c>
    </row>
    <row r="74" spans="3:61">
      <c r="C74" s="22">
        <v>72</v>
      </c>
      <c r="D7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$5^(C74)))/((FACT(C74))*(1+$B$5)^($B$6+C74))</f>
        <v>8.1323865686153832E-5</v>
      </c>
      <c r="E74" s="22">
        <f>SUM($D$2:D74)</f>
        <v>0.99951912552513611</v>
      </c>
    </row>
    <row r="75" spans="3:61">
      <c r="C75" s="22">
        <v>73</v>
      </c>
      <c r="D7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$5^(C75)))/((FACT(C75))*(1+$B$5)^($B$6+C75))</f>
        <v>6.9783296024547762E-5</v>
      </c>
      <c r="E75" s="22">
        <f>SUM($D$2:D75)</f>
        <v>0.99958890882116069</v>
      </c>
    </row>
    <row r="76" spans="3:61">
      <c r="C76" s="22">
        <v>74</v>
      </c>
      <c r="D7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$5^(C76)))/((FACT(C76))*(1+$B$5)^($B$6+C76))</f>
        <v>5.9842692920935054E-5</v>
      </c>
      <c r="E76" s="22">
        <f>SUM($D$2:D76)</f>
        <v>0.99964875151408161</v>
      </c>
    </row>
    <row r="77" spans="3:61">
      <c r="C77" s="22">
        <v>75</v>
      </c>
      <c r="D7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$5^(C77)))/((FACT(C77))*(1+$B$5)^($B$6+C77))</f>
        <v>5.1286622679832335E-5</v>
      </c>
      <c r="E77" s="22">
        <f>SUM($D$2:D77)</f>
        <v>0.99970003813676145</v>
      </c>
    </row>
    <row r="78" spans="3:61">
      <c r="C78" s="22">
        <v>76</v>
      </c>
      <c r="D7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$5^(C78)))/((FACT(C78))*(1+$B$5)^($B$6+C78))</f>
        <v>4.3927577717664311E-5</v>
      </c>
      <c r="E78" s="22">
        <f>SUM($D$2:D78)</f>
        <v>0.9997439657144791</v>
      </c>
    </row>
    <row r="79" spans="3:61">
      <c r="C79" s="22">
        <v>77</v>
      </c>
      <c r="D7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$5^(C79)))/((FACT(C79))*(1+$B$5)^($B$6+C79))</f>
        <v>3.7602540888448861E-5</v>
      </c>
      <c r="E79" s="22">
        <f>SUM($D$2:D79)</f>
        <v>0.99978156825536757</v>
      </c>
    </row>
    <row r="80" spans="3:61">
      <c r="C80" s="22">
        <v>78</v>
      </c>
      <c r="D8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$5^(C80)))/((FACT(C80))*(1+$B$5)^($B$6+C80))</f>
        <v>3.2169940730855421E-5</v>
      </c>
      <c r="E80" s="22">
        <f>SUM($D$2:D80)</f>
        <v>0.99981373819609842</v>
      </c>
    </row>
    <row r="81" spans="3:5">
      <c r="C81" s="22">
        <v>79</v>
      </c>
      <c r="D8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$5^(C81)))/((FACT(C81))*(1+$B$5)^($B$6+C81))</f>
        <v>2.7506958755480017E-5</v>
      </c>
      <c r="E81" s="22">
        <f>SUM($D$2:D81)</f>
        <v>0.99984124515485395</v>
      </c>
    </row>
    <row r="82" spans="3:5">
      <c r="C82" s="22">
        <v>80</v>
      </c>
      <c r="D8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$5^(C82)))/((FACT(C82))*(1+$B$5)^($B$6+C82))</f>
        <v>2.3507152723991603E-5</v>
      </c>
      <c r="E82" s="22">
        <f>SUM($D$2:D82)</f>
        <v>0.99986475230757799</v>
      </c>
    </row>
    <row r="83" spans="3:5">
      <c r="C83" s="22">
        <v>81</v>
      </c>
      <c r="D8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$5^(C83)))/((FACT(C83))*(1+$B$5)^($B$6+C83))</f>
        <v>2.00783627102281E-5</v>
      </c>
      <c r="E83" s="22">
        <f>SUM($D$2:D83)</f>
        <v>0.99988483067028822</v>
      </c>
    </row>
    <row r="84" spans="3:5">
      <c r="C84" s="22">
        <v>82</v>
      </c>
      <c r="D8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$5^(C84)))/((FACT(C84))*(1+$B$5)^($B$6+C84))</f>
        <v>1.7140869519407999E-5</v>
      </c>
      <c r="E84" s="22">
        <f>SUM($D$2:D84)</f>
        <v>0.99990197153980764</v>
      </c>
    </row>
    <row r="85" spans="3:5">
      <c r="C85" s="22">
        <v>83</v>
      </c>
      <c r="D8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$5^(C85)))/((FACT(C85))*(1+$B$5)^($B$6+C85))</f>
        <v>1.4625777732715673E-5</v>
      </c>
      <c r="E85" s="22">
        <f>SUM($D$2:D85)</f>
        <v>0.99991659731754035</v>
      </c>
    </row>
    <row r="86" spans="3:5">
      <c r="C86" s="22">
        <v>84</v>
      </c>
      <c r="D8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$5^(C86)))/((FACT(C86))*(1+$B$5)^($B$6+C86))</f>
        <v>1.2473598210471289E-5</v>
      </c>
      <c r="E86" s="22">
        <f>SUM($D$2:D86)</f>
        <v>0.99992907091575078</v>
      </c>
    </row>
    <row r="87" spans="3:5">
      <c r="C87" s="22">
        <v>85</v>
      </c>
      <c r="D8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$5^(C87)))/((FACT(C87))*(1+$B$5)^($B$6+C87))</f>
        <v>1.0633007307781558E-5</v>
      </c>
      <c r="E87" s="22">
        <f>SUM($D$2:D87)</f>
        <v>0.99993970392305853</v>
      </c>
    </row>
    <row r="88" spans="3:5">
      <c r="C88" s="22">
        <v>86</v>
      </c>
      <c r="D8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$5^(C88)))/((FACT(C88))*(1+$B$5)^($B$6+C88))</f>
        <v>9.0597623198298749E-6</v>
      </c>
      <c r="E88" s="22">
        <f>SUM($D$2:D88)</f>
        <v>0.99994876368537833</v>
      </c>
    </row>
    <row r="89" spans="3:5">
      <c r="C89" s="22">
        <v>87</v>
      </c>
      <c r="D8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$5^(C89)))/((FACT(C89))*(1+$B$5)^($B$6+C89))</f>
        <v>7.7157547738850309E-6</v>
      </c>
      <c r="E89" s="22">
        <f>SUM($D$2:D89)</f>
        <v>0.9999564794401522</v>
      </c>
    </row>
    <row r="90" spans="3:5">
      <c r="C90" s="22">
        <v>88</v>
      </c>
      <c r="D9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$5^(C90)))/((FACT(C90))*(1+$B$5)^($B$6+C90))</f>
        <v>6.5681851205656167E-6</v>
      </c>
      <c r="E90" s="22">
        <f>SUM($D$2:D90)</f>
        <v>0.99996304762527277</v>
      </c>
    </row>
    <row r="91" spans="3:5">
      <c r="C91" s="22">
        <v>89</v>
      </c>
      <c r="D9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$5^(C91)))/((FACT(C91))*(1+$B$5)^($B$6+C91))</f>
        <v>5.5888441504341578E-6</v>
      </c>
      <c r="E91" s="22">
        <f>SUM($D$2:D91)</f>
        <v>0.99996863646942324</v>
      </c>
    </row>
    <row r="92" spans="3:5">
      <c r="C92" s="22">
        <v>90</v>
      </c>
      <c r="D9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$5^(C92)))/((FACT(C92))*(1+$B$5)^($B$6+C92))</f>
        <v>4.7534880787600686E-6</v>
      </c>
      <c r="E92" s="22">
        <f>SUM($D$2:D92)</f>
        <v>0.99997338995750196</v>
      </c>
    </row>
    <row r="93" spans="3:5">
      <c r="C93" s="22">
        <v>91</v>
      </c>
      <c r="D9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$5^(C93)))/((FACT(C93))*(1+$B$5)^($B$6+C93))</f>
        <v>4.0412957083985051E-6</v>
      </c>
      <c r="E93" s="22">
        <f>SUM($D$2:D93)</f>
        <v>0.99997743125321037</v>
      </c>
    </row>
    <row r="94" spans="3:5">
      <c r="C94" s="22">
        <v>92</v>
      </c>
      <c r="D9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$5^(C94)))/((FACT(C94))*(1+$B$5)^($B$6+C94))</f>
        <v>3.4343974065017533E-6</v>
      </c>
      <c r="E94" s="22">
        <f>SUM($D$2:D94)</f>
        <v>0.99998086565061683</v>
      </c>
    </row>
    <row r="95" spans="3:5">
      <c r="C95" s="22">
        <v>93</v>
      </c>
      <c r="D9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$5^(C95)))/((FACT(C95))*(1+$B$5)^($B$6+C95))</f>
        <v>2.9174668243412268E-6</v>
      </c>
      <c r="E95" s="22">
        <f>SUM($D$2:D95)</f>
        <v>0.99998378311744118</v>
      </c>
    </row>
    <row r="96" spans="3:5">
      <c r="C96" s="22">
        <v>94</v>
      </c>
      <c r="D9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$5^(C96)))/((FACT(C96))*(1+$B$5)^($B$6+C96))</f>
        <v>2.4773673603783476E-6</v>
      </c>
      <c r="E96" s="22">
        <f>SUM($D$2:D96)</f>
        <v>0.99998626048480155</v>
      </c>
    </row>
    <row r="97" spans="3:5">
      <c r="C97" s="22">
        <v>95</v>
      </c>
      <c r="D9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$5^(C97)))/((FACT(C97))*(1+$B$5)^($B$6+C97))</f>
        <v>2.1028463244829341E-6</v>
      </c>
      <c r="E97" s="22">
        <f>SUM($D$2:D97)</f>
        <v>0.99998836333112606</v>
      </c>
    </row>
    <row r="98" spans="3:5">
      <c r="C98" s="22">
        <v>96</v>
      </c>
      <c r="D9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$5^(C98)))/((FACT(C98))*(1+$B$5)^($B$6+C98))</f>
        <v>1.7842706153319863E-6</v>
      </c>
      <c r="E98" s="22">
        <f>SUM($D$2:D98)</f>
        <v>0.99999014760174143</v>
      </c>
    </row>
    <row r="99" spans="3:5">
      <c r="C99" s="22">
        <v>97</v>
      </c>
      <c r="D9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$6+96)*($B$5^(C99)))/((FACT(C99))*(1+$B$5)^($B$6+C99))</f>
        <v>1.5133984827089771E-6</v>
      </c>
      <c r="E99" s="22">
        <f>SUM($D$2:D99)</f>
        <v>0.99999166100022419</v>
      </c>
    </row>
    <row r="100" spans="3:5">
      <c r="C100" s="22">
        <v>98</v>
      </c>
      <c r="D10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$6+96)*($B$6+97)*($B$5^(C100)))/((FACT(C100))*(1+$B$5)^($B$6+C100))</f>
        <v>1.2831826204325712E-6</v>
      </c>
      <c r="E100" s="22">
        <f>SUM($D$2:D100)</f>
        <v>0.99999294418284457</v>
      </c>
    </row>
    <row r="101" spans="3:5">
      <c r="C101" s="22">
        <v>99</v>
      </c>
      <c r="D10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$6+96)*($B$6+97)*($B$6+98)*($B$5^(C101)))/((FACT(C101))*(1+$B$5)^($B$6+C101))</f>
        <v>1.0876004322612532E-6</v>
      </c>
      <c r="E101" s="22">
        <f>SUM($D$2:D101)</f>
        <v>0.99999403178327684</v>
      </c>
    </row>
    <row r="102" spans="3:5">
      <c r="C102" s="22"/>
      <c r="D102" s="23"/>
      <c r="E102" s="22"/>
    </row>
    <row r="103" spans="3:5">
      <c r="C103" s="22"/>
      <c r="D103" s="23"/>
      <c r="E103" s="22"/>
    </row>
    <row r="104" spans="3:5">
      <c r="C104" s="22"/>
      <c r="D104" s="23"/>
      <c r="E104" s="22"/>
    </row>
    <row r="105" spans="3:5">
      <c r="C105" s="22"/>
      <c r="D105" s="23"/>
      <c r="E105" s="22"/>
    </row>
    <row r="106" spans="3:5">
      <c r="C106" s="22"/>
      <c r="D106" s="23"/>
      <c r="E106" s="22"/>
    </row>
    <row r="107" spans="3:5">
      <c r="C107" s="22"/>
      <c r="D107" s="23"/>
      <c r="E107" s="22"/>
    </row>
    <row r="108" spans="3:5">
      <c r="C108" s="22"/>
      <c r="D108" s="23"/>
      <c r="E108" s="22"/>
    </row>
    <row r="109" spans="3:5">
      <c r="C109" s="22"/>
      <c r="D109" s="23"/>
      <c r="E109" s="22"/>
    </row>
    <row r="110" spans="3:5">
      <c r="C110" s="22"/>
      <c r="D110" s="23"/>
      <c r="E110" s="22"/>
    </row>
    <row r="111" spans="3:5">
      <c r="C111" s="22"/>
      <c r="D111" s="23"/>
      <c r="E111" s="22"/>
    </row>
    <row r="112" spans="3:5">
      <c r="C112" s="22"/>
      <c r="D112" s="23"/>
      <c r="E112" s="22"/>
    </row>
    <row r="113" spans="3:5">
      <c r="C113" s="22"/>
      <c r="D113" s="23"/>
      <c r="E113" s="22"/>
    </row>
    <row r="114" spans="3:5">
      <c r="C114" s="22"/>
      <c r="D114" s="23"/>
      <c r="E114" s="22"/>
    </row>
    <row r="115" spans="3:5">
      <c r="C115" s="22"/>
      <c r="D115" s="23"/>
      <c r="E115" s="22"/>
    </row>
    <row r="116" spans="3:5">
      <c r="C116" s="22"/>
      <c r="D116" s="23"/>
      <c r="E116" s="22"/>
    </row>
    <row r="117" spans="3:5">
      <c r="C117" s="22"/>
      <c r="D117" s="23"/>
      <c r="E117" s="22"/>
    </row>
    <row r="118" spans="3:5">
      <c r="C118" s="22"/>
      <c r="D118" s="23"/>
      <c r="E118" s="22"/>
    </row>
    <row r="119" spans="3:5">
      <c r="C119" s="22"/>
      <c r="D119" s="23"/>
      <c r="E119" s="22"/>
    </row>
    <row r="120" spans="3:5">
      <c r="C120" s="22"/>
      <c r="D120" s="23"/>
      <c r="E120" s="22"/>
    </row>
    <row r="121" spans="3:5">
      <c r="C121" s="22"/>
      <c r="D121" s="23"/>
      <c r="E121" s="22"/>
    </row>
    <row r="122" spans="3:5">
      <c r="C122" s="22"/>
      <c r="D122" s="23"/>
      <c r="E122" s="22"/>
    </row>
    <row r="123" spans="3:5">
      <c r="C123" s="22"/>
      <c r="D123" s="23"/>
      <c r="E123" s="22"/>
    </row>
    <row r="124" spans="3:5">
      <c r="C124" s="22"/>
      <c r="D124" s="23"/>
      <c r="E124" s="22"/>
    </row>
    <row r="125" spans="3:5">
      <c r="C125" s="22"/>
      <c r="D125" s="23"/>
      <c r="E125" s="22"/>
    </row>
    <row r="126" spans="3:5">
      <c r="C126" s="22"/>
      <c r="D126" s="23"/>
      <c r="E126" s="22"/>
    </row>
    <row r="127" spans="3:5">
      <c r="C127" s="22"/>
      <c r="D127" s="23"/>
      <c r="E127" s="22"/>
    </row>
    <row r="128" spans="3:5">
      <c r="C128" s="22"/>
      <c r="D128" s="23"/>
      <c r="E128" s="22"/>
    </row>
    <row r="129" spans="3:5">
      <c r="C129" s="22"/>
      <c r="D129" s="23"/>
      <c r="E129" s="22"/>
    </row>
    <row r="130" spans="3:5">
      <c r="C130" s="22"/>
      <c r="D130" s="23"/>
      <c r="E130" s="22"/>
    </row>
    <row r="131" spans="3:5">
      <c r="C131" s="22"/>
      <c r="D131" s="23"/>
      <c r="E131" s="22"/>
    </row>
    <row r="132" spans="3:5">
      <c r="C132" s="22"/>
      <c r="D132" s="23"/>
      <c r="E132" s="22"/>
    </row>
    <row r="133" spans="3:5">
      <c r="C133" s="22"/>
      <c r="D133" s="23"/>
      <c r="E133" s="22"/>
    </row>
    <row r="134" spans="3:5">
      <c r="C134" s="22"/>
      <c r="D134" s="23"/>
      <c r="E134" s="22"/>
    </row>
    <row r="135" spans="3:5">
      <c r="C135" s="22"/>
      <c r="D135" s="23"/>
      <c r="E135" s="22"/>
    </row>
    <row r="136" spans="3:5">
      <c r="C136" s="22"/>
      <c r="D136" s="23"/>
      <c r="E136" s="22"/>
    </row>
    <row r="137" spans="3:5">
      <c r="C137" s="22"/>
      <c r="D137" s="23"/>
      <c r="E137" s="22"/>
    </row>
    <row r="138" spans="3:5">
      <c r="C138" s="22"/>
      <c r="D138" s="23"/>
      <c r="E138" s="22"/>
    </row>
    <row r="139" spans="3:5">
      <c r="C139" s="22"/>
      <c r="D139" s="23"/>
      <c r="E139" s="22"/>
    </row>
    <row r="140" spans="3:5">
      <c r="C140" s="22"/>
      <c r="D140" s="23"/>
      <c r="E140" s="22"/>
    </row>
    <row r="141" spans="3:5">
      <c r="C141" s="22"/>
      <c r="D141" s="23"/>
    </row>
    <row r="142" spans="3:5">
      <c r="C142" s="22"/>
    </row>
  </sheetData>
  <mergeCells count="31">
    <mergeCell ref="A1:B1"/>
    <mergeCell ref="BD1:BD2"/>
    <mergeCell ref="BE1:BE2"/>
    <mergeCell ref="BF1:BF2"/>
    <mergeCell ref="BH1:BH2"/>
    <mergeCell ref="AR1:AR2"/>
    <mergeCell ref="AS1:AS2"/>
    <mergeCell ref="AT1:AT2"/>
    <mergeCell ref="AU1:AU2"/>
    <mergeCell ref="AV1:AV2"/>
    <mergeCell ref="AW1:AW2"/>
    <mergeCell ref="AL1:AL2"/>
    <mergeCell ref="AM1:AM2"/>
    <mergeCell ref="AN1:AN2"/>
    <mergeCell ref="AO1:AO2"/>
    <mergeCell ref="AP1:AP2"/>
    <mergeCell ref="BI1:BI2"/>
    <mergeCell ref="BJ1:BJ2"/>
    <mergeCell ref="AX1:AX2"/>
    <mergeCell ref="AY1:AY2"/>
    <mergeCell ref="AZ1:AZ2"/>
    <mergeCell ref="BA1:BA2"/>
    <mergeCell ref="BB1:BB2"/>
    <mergeCell ref="BC1:BC2"/>
    <mergeCell ref="AQ1:AQ2"/>
    <mergeCell ref="AF1:AF2"/>
    <mergeCell ref="AG1:AG2"/>
    <mergeCell ref="AH1:AH2"/>
    <mergeCell ref="AI1:AI2"/>
    <mergeCell ref="AJ1:AJ2"/>
    <mergeCell ref="AK1:A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42"/>
  <sheetViews>
    <sheetView workbookViewId="0">
      <selection activeCell="L24" sqref="L24"/>
    </sheetView>
  </sheetViews>
  <sheetFormatPr defaultRowHeight="14.4"/>
  <cols>
    <col min="1" max="1" width="11.44140625" bestFit="1" customWidth="1"/>
    <col min="4" max="5" width="12" bestFit="1" customWidth="1"/>
    <col min="26" max="26" width="11" bestFit="1" customWidth="1"/>
    <col min="32" max="32" width="20.21875" bestFit="1" customWidth="1"/>
    <col min="43" max="43" width="11.5546875" bestFit="1" customWidth="1"/>
  </cols>
  <sheetData>
    <row r="1" spans="1:62">
      <c r="A1" s="138" t="str">
        <f>'ZSD Model'!AZ5</f>
        <v>Indianapolis Colts</v>
      </c>
      <c r="B1" s="139"/>
      <c r="C1" s="20" t="s">
        <v>1</v>
      </c>
      <c r="D1" s="21" t="s">
        <v>2</v>
      </c>
      <c r="E1" s="21" t="s">
        <v>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0"/>
      <c r="AB1" s="1"/>
      <c r="AC1" s="1"/>
      <c r="AD1" s="1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2"/>
      <c r="BH1" s="137"/>
      <c r="BI1" s="137"/>
      <c r="BJ1" s="137"/>
    </row>
    <row r="2" spans="1:62">
      <c r="A2" s="20" t="s">
        <v>0</v>
      </c>
      <c r="B2" s="37">
        <f>'ZSD Model'!BD5</f>
        <v>9.0401885520197371</v>
      </c>
      <c r="C2" s="22">
        <v>0</v>
      </c>
      <c r="D2" s="23">
        <f>(1+B5)^(-B6)</f>
        <v>0.11255883256713095</v>
      </c>
      <c r="E2" s="22">
        <f>SUM(D2)</f>
        <v>0.11255883256713095</v>
      </c>
      <c r="F2" s="22"/>
      <c r="G2" s="22"/>
      <c r="H2" s="22"/>
      <c r="I2" s="22"/>
      <c r="J2" s="22"/>
      <c r="K2" s="22"/>
      <c r="L2" s="24"/>
      <c r="M2" s="24"/>
      <c r="N2" s="22"/>
      <c r="O2" s="22"/>
      <c r="P2" s="22"/>
      <c r="Q2" s="22"/>
      <c r="R2" s="22"/>
      <c r="S2" s="22"/>
      <c r="T2" s="22"/>
      <c r="U2" s="22"/>
      <c r="V2" s="22"/>
      <c r="AB2" s="1"/>
      <c r="AC2" s="1"/>
      <c r="AD2" s="1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2"/>
      <c r="BH2" s="137"/>
      <c r="BI2" s="137"/>
      <c r="BJ2" s="137"/>
    </row>
    <row r="3" spans="1:62">
      <c r="A3" s="20" t="s">
        <v>5</v>
      </c>
      <c r="B3" s="37">
        <f>'ZSD Model'!Y2</f>
        <v>98.341115196078434</v>
      </c>
      <c r="C3" s="22">
        <v>1</v>
      </c>
      <c r="D3" s="23">
        <f>(B6*(B5^(C3)))/((FACT(C3))*(1+B5)^(B6+C3))</f>
        <v>9.3540444325326558E-2</v>
      </c>
      <c r="E3" s="22">
        <f>SUM($D$2:D3)</f>
        <v>0.20609927689245749</v>
      </c>
      <c r="F3" s="22"/>
      <c r="G3" s="22"/>
      <c r="H3" s="22"/>
      <c r="I3" s="22"/>
      <c r="J3" s="22"/>
      <c r="K3" s="22"/>
      <c r="L3" s="24"/>
      <c r="M3" s="24"/>
      <c r="N3" s="22"/>
      <c r="O3" s="22"/>
      <c r="P3" s="22"/>
      <c r="Q3" s="22"/>
      <c r="R3" s="22"/>
      <c r="S3" s="22"/>
      <c r="T3" s="22"/>
      <c r="U3" s="22"/>
      <c r="V3" s="22"/>
      <c r="AB3" s="1"/>
      <c r="AC3" s="1"/>
      <c r="AD3" s="1"/>
      <c r="AF3" s="2"/>
      <c r="AG3" s="4"/>
      <c r="AH3" s="5"/>
      <c r="AI3" s="1"/>
      <c r="AJ3" s="6"/>
      <c r="AK3" s="1"/>
      <c r="AL3" s="6"/>
      <c r="AM3" s="1"/>
      <c r="AN3" s="1"/>
      <c r="AO3" s="7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>
      <c r="A4" s="21"/>
      <c r="B4" s="22"/>
      <c r="C4" s="22">
        <v>2</v>
      </c>
      <c r="D4" s="23">
        <f>(B6*(B6+1)*(B5^(C4)))/((FACT(C4))*(1+B5)^(B6+C4))</f>
        <v>8.1338522471741295E-2</v>
      </c>
      <c r="E4" s="22">
        <f>SUM($D$2:D4)</f>
        <v>0.28743779936419878</v>
      </c>
      <c r="F4" s="22"/>
      <c r="G4" s="22"/>
      <c r="H4" s="25"/>
      <c r="I4" s="22"/>
      <c r="J4" s="22"/>
      <c r="K4" s="22"/>
      <c r="L4" s="24"/>
      <c r="M4" s="24"/>
      <c r="N4" s="22"/>
      <c r="O4" s="22"/>
      <c r="P4" s="22"/>
      <c r="Q4" s="22"/>
      <c r="R4" s="22"/>
      <c r="S4" s="22"/>
      <c r="T4" s="22"/>
      <c r="U4" s="22"/>
      <c r="V4" s="22"/>
      <c r="AB4" s="1"/>
      <c r="AC4" s="1"/>
      <c r="AD4" s="1"/>
      <c r="AF4" s="2"/>
      <c r="AG4" s="4"/>
      <c r="AH4" s="5"/>
      <c r="AI4" s="1"/>
      <c r="AJ4" s="6"/>
      <c r="AK4" s="1"/>
      <c r="AL4" s="6"/>
      <c r="AM4" s="1"/>
      <c r="AN4" s="1"/>
      <c r="AO4" s="7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>
      <c r="A5" s="38" t="s">
        <v>6</v>
      </c>
      <c r="B5" s="22">
        <f>(B3/B2)-1</f>
        <v>9.8782150538339497</v>
      </c>
      <c r="C5" s="22">
        <v>3</v>
      </c>
      <c r="D5" s="23">
        <f>(B6*(B6+1)*(B6+2)*(B5^(C5)))/((FACT(C5))*(1+B5)^(B6+C5))</f>
        <v>7.1772633113360226E-2</v>
      </c>
      <c r="E5" s="22">
        <f>SUM($D$2:D5)</f>
        <v>0.35921043247755902</v>
      </c>
      <c r="F5" s="22"/>
      <c r="G5" s="22"/>
      <c r="H5" s="25"/>
      <c r="I5" s="22"/>
      <c r="J5" s="22"/>
      <c r="K5" s="22"/>
      <c r="L5" s="24"/>
      <c r="M5" s="24"/>
      <c r="N5" s="22"/>
      <c r="O5" s="22"/>
      <c r="P5" s="22"/>
      <c r="Q5" s="22"/>
      <c r="R5" s="22"/>
      <c r="S5" s="22"/>
      <c r="T5" s="22"/>
      <c r="U5" s="22"/>
      <c r="V5" s="22"/>
      <c r="AB5" s="1"/>
      <c r="AC5" s="1"/>
      <c r="AD5" s="1"/>
      <c r="AF5" s="2"/>
      <c r="AG5" s="4"/>
      <c r="AH5" s="5"/>
      <c r="AI5" s="1"/>
      <c r="AJ5" s="6"/>
      <c r="AK5" s="1"/>
      <c r="AL5" s="6"/>
      <c r="AM5" s="1"/>
      <c r="AN5" s="1"/>
      <c r="AO5" s="7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>
      <c r="A6" s="38" t="s">
        <v>7</v>
      </c>
      <c r="B6" s="22">
        <f>B2^2/(B3-B2)</f>
        <v>0.91516417720740406</v>
      </c>
      <c r="C6" s="22">
        <v>4</v>
      </c>
      <c r="D6" s="23">
        <f>(B6*(B6+1)*(B6+2)*(B6+3)*(B5^(C6)))/((FACT(C6))*(1+B5)^(B6+C6))</f>
        <v>6.3792511848313027E-2</v>
      </c>
      <c r="E6" s="22">
        <f>SUM($D$2:D6)</f>
        <v>0.42300294432587204</v>
      </c>
      <c r="F6" s="22"/>
      <c r="G6" s="22"/>
      <c r="H6" s="25"/>
      <c r="I6" s="22"/>
      <c r="J6" s="22"/>
      <c r="K6" s="22"/>
      <c r="L6" s="24"/>
      <c r="M6" s="24"/>
      <c r="N6" s="22"/>
      <c r="O6" s="22"/>
      <c r="P6" s="22"/>
      <c r="Q6" s="22"/>
      <c r="R6" s="22"/>
      <c r="S6" s="22"/>
      <c r="T6" s="22"/>
      <c r="U6" s="22"/>
      <c r="V6" s="22"/>
      <c r="AB6" s="1"/>
      <c r="AC6" s="1"/>
      <c r="AD6" s="1"/>
      <c r="AF6" s="2"/>
      <c r="AG6" s="4"/>
      <c r="AH6" s="5"/>
      <c r="AI6" s="1"/>
      <c r="AJ6" s="6"/>
      <c r="AK6" s="1"/>
      <c r="AL6" s="6"/>
      <c r="AM6" s="1"/>
      <c r="AN6" s="1"/>
      <c r="AO6" s="7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>
      <c r="A7" s="38" t="s">
        <v>8</v>
      </c>
      <c r="B7" s="22">
        <f>KURT(D2:D101)</f>
        <v>8.7452972154639639</v>
      </c>
      <c r="C7" s="22">
        <v>5</v>
      </c>
      <c r="D7" s="23">
        <f>(B6*(B6+1)*(B6+2)*(B6+3)*(B6+4)*(B5^(C7)))/((FACT(C7))*(1+B5)^(B6+C7))</f>
        <v>5.6945388989558955E-2</v>
      </c>
      <c r="E7" s="22">
        <f>SUM($D$2:D7)</f>
        <v>0.47994833331543102</v>
      </c>
      <c r="F7" s="22"/>
      <c r="G7" s="22"/>
      <c r="H7" s="25"/>
      <c r="I7" s="22"/>
      <c r="J7" s="22"/>
      <c r="K7" s="22"/>
      <c r="L7" s="24"/>
      <c r="M7" s="24"/>
      <c r="N7" s="22"/>
      <c r="O7" s="22"/>
      <c r="P7" s="22"/>
      <c r="Q7" s="22"/>
      <c r="R7" s="22"/>
      <c r="S7" s="22"/>
      <c r="T7" s="22"/>
      <c r="U7" s="22"/>
      <c r="V7" s="22"/>
      <c r="AB7" s="1"/>
      <c r="AC7" s="1"/>
      <c r="AD7" s="1"/>
      <c r="AF7" s="2"/>
      <c r="AG7" s="4"/>
      <c r="AH7" s="5"/>
      <c r="AI7" s="1"/>
      <c r="AJ7" s="6"/>
      <c r="AK7" s="1"/>
      <c r="AL7" s="6"/>
      <c r="AM7" s="1"/>
      <c r="AN7" s="1"/>
      <c r="AO7" s="7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>
      <c r="A8" s="38" t="s">
        <v>9</v>
      </c>
      <c r="B8" s="22">
        <f>SKEW(D2:D101)</f>
        <v>2.9001594989276285</v>
      </c>
      <c r="C8" s="22">
        <v>6</v>
      </c>
      <c r="D8" s="23">
        <f>(B6*(B6+1)*(B6+2)*(B6+3)*(B6+4)*(B6+5)*(B5^(C8)))/((FACT(C8))*(1+B5)^(B6+C8))</f>
        <v>5.0979427399664344E-2</v>
      </c>
      <c r="E8" s="22">
        <f>SUM($D$2:D8)</f>
        <v>0.5309277607150954</v>
      </c>
      <c r="F8" s="22"/>
      <c r="G8" s="22"/>
      <c r="H8" s="22"/>
      <c r="I8" s="22"/>
      <c r="J8" s="22"/>
      <c r="K8" s="22"/>
      <c r="L8" s="24"/>
      <c r="M8" s="24"/>
      <c r="N8" s="22"/>
      <c r="O8" s="22"/>
      <c r="P8" s="22"/>
      <c r="Q8" s="22"/>
      <c r="R8" s="22"/>
      <c r="S8" s="22"/>
      <c r="T8" s="22"/>
      <c r="U8" s="22"/>
      <c r="V8" s="22"/>
      <c r="AB8" s="1"/>
      <c r="AC8" s="1"/>
      <c r="AD8" s="1"/>
      <c r="AF8" s="2"/>
      <c r="AG8" s="4"/>
      <c r="AH8" s="5"/>
      <c r="AI8" s="1"/>
      <c r="AJ8" s="6"/>
      <c r="AK8" s="1"/>
      <c r="AL8" s="6"/>
      <c r="AM8" s="1"/>
      <c r="AN8" s="1"/>
      <c r="AO8" s="7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>
      <c r="A9" s="20"/>
      <c r="B9" s="22"/>
      <c r="C9" s="22">
        <v>7</v>
      </c>
      <c r="D9" s="23">
        <f>(B6*(B6+1)*(B6+2)*(B6+3)*(B6+4)*(B6+5)*(B6+6)*(B5^(C9)))/((FACT(C9))*(1+B5)^(B6+C9))</f>
        <v>4.5732005293996417E-2</v>
      </c>
      <c r="E9" s="22">
        <f>SUM($D$2:D9)</f>
        <v>0.57665976600909186</v>
      </c>
      <c r="F9" s="22"/>
      <c r="G9" s="22"/>
      <c r="H9" s="22"/>
      <c r="I9" s="22"/>
      <c r="J9" s="22"/>
      <c r="K9" s="22"/>
      <c r="L9" s="24"/>
      <c r="M9" s="24"/>
      <c r="N9" s="22">
        <f>(1+B5)^(-B6)</f>
        <v>0.11255883256713095</v>
      </c>
      <c r="O9" s="22"/>
      <c r="P9" s="22"/>
      <c r="Q9" s="22"/>
      <c r="R9" s="22"/>
      <c r="S9" s="22"/>
      <c r="T9" s="22"/>
      <c r="U9" s="22"/>
      <c r="V9" s="22"/>
      <c r="AB9" s="1"/>
      <c r="AC9" s="1"/>
      <c r="AD9" s="1"/>
      <c r="AF9" s="2"/>
      <c r="AG9" s="4"/>
      <c r="AH9" s="5"/>
      <c r="AI9" s="1"/>
      <c r="AJ9" s="6"/>
      <c r="AK9" s="1"/>
      <c r="AL9" s="6"/>
      <c r="AM9" s="1"/>
      <c r="AN9" s="1"/>
      <c r="AO9" s="7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>
      <c r="A10" s="22"/>
      <c r="B10" s="22"/>
      <c r="C10" s="22">
        <v>8</v>
      </c>
      <c r="D10" s="23">
        <f>(B6*(B6+1)*(B6+2)*(B6+3)*(B6+4)*(B6+5)*(B6+6)*(B6+7)*(B5^(C10)))/((FACT(C10))*(1+B5)^(B6+C10))</f>
        <v>4.1087623463323425E-2</v>
      </c>
      <c r="E10" s="22">
        <f>SUM($D$2:D10)</f>
        <v>0.61774738947241525</v>
      </c>
      <c r="F10" s="22"/>
      <c r="G10" s="22"/>
      <c r="H10" s="22"/>
      <c r="I10" s="22"/>
      <c r="J10" s="22"/>
      <c r="K10" s="22"/>
      <c r="L10" s="24"/>
      <c r="M10" s="24"/>
      <c r="N10" s="22">
        <f>B6*B5^1/(FACT(1)*(1 + B5)^(B6 + 1))</f>
        <v>9.3540444325326558E-2</v>
      </c>
      <c r="O10" s="22"/>
      <c r="P10" s="22"/>
      <c r="Q10" s="22"/>
      <c r="R10" s="22"/>
      <c r="S10" s="22"/>
      <c r="T10" s="22"/>
      <c r="U10" s="22"/>
      <c r="V10" s="22"/>
      <c r="AB10" s="1"/>
      <c r="AC10" s="1"/>
      <c r="AD10" s="1"/>
      <c r="AF10" s="2"/>
      <c r="AG10" s="4"/>
      <c r="AH10" s="5"/>
      <c r="AI10" s="1"/>
      <c r="AJ10" s="6"/>
      <c r="AK10" s="1"/>
      <c r="AL10" s="6"/>
      <c r="AM10" s="1"/>
      <c r="AN10" s="1"/>
      <c r="AO10" s="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>
      <c r="A11" s="39"/>
      <c r="B11" s="22"/>
      <c r="C11" s="22">
        <v>9</v>
      </c>
      <c r="D11" s="23">
        <f>(B6*(B6+1)*(B6+2)*(B6+3)*(B6+4)*(B6+5)*(B6+6)*(B6+7)*(B6+8)*(B5^(C11)))/((FACT(C11))*(1+B5)^(B6+C11))</f>
        <v>3.6958870859780592E-2</v>
      </c>
      <c r="E11" s="22">
        <f>SUM($D$2:D11)</f>
        <v>0.65470626033219581</v>
      </c>
      <c r="F11" s="22"/>
      <c r="G11" s="22"/>
      <c r="H11" s="22"/>
      <c r="I11" s="22"/>
      <c r="J11" s="22"/>
      <c r="K11" s="22"/>
      <c r="L11" s="24"/>
      <c r="M11" s="24"/>
      <c r="N11" s="22"/>
      <c r="O11" s="22"/>
      <c r="P11" s="22"/>
      <c r="Q11" s="22"/>
      <c r="R11" s="22"/>
      <c r="S11" s="22"/>
      <c r="T11" s="22"/>
      <c r="U11" s="22"/>
      <c r="V11" s="22"/>
      <c r="AB11" s="1"/>
      <c r="AC11" s="1"/>
      <c r="AD11" s="1"/>
      <c r="AF11" s="2"/>
      <c r="AG11" s="4"/>
      <c r="AH11" s="5"/>
      <c r="AI11" s="1"/>
      <c r="AJ11" s="6"/>
      <c r="AK11" s="1"/>
      <c r="AL11" s="6"/>
      <c r="AM11" s="1"/>
      <c r="AN11" s="1"/>
      <c r="AO11" s="7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>
      <c r="A12" s="39"/>
      <c r="B12" s="40"/>
      <c r="C12" s="22">
        <v>10</v>
      </c>
      <c r="D12" s="23">
        <f>(B6*(B6+1)*(B6+2)*(B6+3)*(B6+4)*(B6+5)*(B6+6)*(B6+7)*(B6+8)*(B6+9)*(B5^(C12)))/((FACT(C12))*(1+B5)^(B6+C12))</f>
        <v>3.3276637884304898E-2</v>
      </c>
      <c r="E12" s="22">
        <f>SUM($D$2:D12)</f>
        <v>0.68798289821650072</v>
      </c>
      <c r="F12" s="22"/>
      <c r="G12" s="22"/>
      <c r="H12" s="22"/>
      <c r="I12" s="22"/>
      <c r="J12" s="22"/>
      <c r="K12" s="22"/>
      <c r="L12" s="24"/>
      <c r="M12" s="24"/>
      <c r="N12" s="22"/>
      <c r="O12" s="22"/>
      <c r="P12" s="22"/>
      <c r="Q12" s="22"/>
      <c r="R12" s="22"/>
      <c r="S12" s="22"/>
      <c r="T12" s="22"/>
      <c r="U12" s="22"/>
      <c r="V12" s="22"/>
      <c r="AB12" s="1"/>
      <c r="AC12" s="1"/>
      <c r="AD12" s="1"/>
      <c r="AF12" s="2"/>
      <c r="AG12" s="4"/>
      <c r="AH12" s="5"/>
      <c r="AI12" s="1"/>
      <c r="AJ12" s="6"/>
      <c r="AK12" s="1"/>
      <c r="AL12" s="6"/>
      <c r="AM12" s="1"/>
      <c r="AN12" s="1"/>
      <c r="AO12" s="7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>
      <c r="A13" s="39"/>
      <c r="B13" s="40"/>
      <c r="C13" s="22">
        <v>11</v>
      </c>
      <c r="D13" s="23">
        <f>(B6*(B6+1)*(B6+2)*(B6+3)*(B6+4)*(B6+5)*(B6+6)*(B6+7)*(B6+8)*(B6+9)*(B6+10)*(B5^(C13)))/((FACT(C13))*(1+B5)^(B6+C13))</f>
        <v>2.9984572719567969E-2</v>
      </c>
      <c r="E13" s="22">
        <f>SUM($D$2:D13)</f>
        <v>0.71796747093606872</v>
      </c>
      <c r="F13" s="22"/>
      <c r="G13" s="22"/>
      <c r="H13" s="22"/>
      <c r="I13" s="22"/>
      <c r="J13" s="22"/>
      <c r="K13" s="22"/>
      <c r="L13" s="24"/>
      <c r="M13" s="24"/>
      <c r="N13" s="22"/>
      <c r="O13" s="22"/>
      <c r="P13" s="22"/>
      <c r="Q13" s="22"/>
      <c r="R13" s="22"/>
      <c r="S13" s="22"/>
      <c r="T13" s="22"/>
      <c r="U13" s="22"/>
      <c r="V13" s="22"/>
      <c r="AB13" s="1"/>
      <c r="AC13" s="1"/>
      <c r="AD13" s="1"/>
      <c r="AF13" s="2"/>
      <c r="AG13" s="4"/>
      <c r="AH13" s="5"/>
      <c r="AI13" s="1"/>
      <c r="AJ13" s="6"/>
      <c r="AK13" s="1"/>
      <c r="AL13" s="6"/>
      <c r="AM13" s="1"/>
      <c r="AN13" s="1"/>
      <c r="AO13" s="7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>
      <c r="A14" s="39"/>
      <c r="B14" s="41"/>
      <c r="C14" s="22">
        <v>12</v>
      </c>
      <c r="D14" s="23">
        <f>(B6*(B6+1)*(B6+2)*(B6+3)*(B6+4)*(B6+5)*(B6+6)*(B6+7)*(B6+8)*(B6+9)*(B6+10)*(B6+11)*(B5^(C14)))/((FACT(C14))*(1+B5)^(B6+C14))</f>
        <v>2.7035691727340379E-2</v>
      </c>
      <c r="E14" s="22">
        <f>SUM($D$2:D14)</f>
        <v>0.74500316266340905</v>
      </c>
      <c r="F14" s="22"/>
      <c r="G14" s="22"/>
      <c r="H14" s="22"/>
      <c r="I14" s="22"/>
      <c r="J14" s="22"/>
      <c r="K14" s="22"/>
      <c r="L14" s="24"/>
      <c r="M14" s="24"/>
      <c r="N14" s="22"/>
      <c r="O14" s="22"/>
      <c r="P14" s="22"/>
      <c r="Q14" s="22"/>
      <c r="R14" s="22"/>
      <c r="S14" s="22"/>
      <c r="T14" s="22"/>
      <c r="U14" s="22"/>
      <c r="V14" s="22"/>
      <c r="AB14" s="1"/>
      <c r="AC14" s="1"/>
      <c r="AD14" s="1"/>
      <c r="AF14" s="2"/>
      <c r="AG14" s="4"/>
      <c r="AH14" s="5"/>
      <c r="AI14" s="1"/>
      <c r="AJ14" s="6"/>
      <c r="AK14" s="1"/>
      <c r="AL14" s="6"/>
      <c r="AM14" s="1"/>
      <c r="AN14" s="1"/>
      <c r="AO14" s="7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>
      <c r="A15" s="39"/>
      <c r="B15" s="37"/>
      <c r="C15" s="22">
        <v>13</v>
      </c>
      <c r="D15" s="23">
        <f>(B6*(B6+1)*(B6+2)*(B6+3)*(B6+4)*(B6+5)*(B6+6)*(B6+7)*(B6+8)*(B6+9)*(B6+10)*(B6+11)*(B6+12)*(B5^(C15)))/((FACT(C15))*(1+B5)^(B6+C15))</f>
        <v>2.439017415097065E-2</v>
      </c>
      <c r="E15" s="22">
        <f>SUM($D$2:D15)</f>
        <v>0.76939333681437971</v>
      </c>
      <c r="F15" s="22"/>
      <c r="G15" s="22"/>
      <c r="H15" s="22"/>
      <c r="I15" s="22"/>
      <c r="J15" s="22"/>
      <c r="K15" s="22"/>
      <c r="L15" s="24"/>
      <c r="M15" s="24"/>
      <c r="N15" s="22"/>
      <c r="O15" s="22"/>
      <c r="P15" s="22"/>
      <c r="Q15" s="22"/>
      <c r="R15" s="22"/>
      <c r="S15" s="22"/>
      <c r="T15" s="22"/>
      <c r="U15" s="22"/>
      <c r="V15" s="22"/>
      <c r="AB15" s="1"/>
      <c r="AC15" s="1"/>
      <c r="AD15" s="1"/>
      <c r="AF15" s="2"/>
      <c r="AG15" s="4"/>
      <c r="AH15" s="5"/>
      <c r="AI15" s="1"/>
      <c r="AJ15" s="6"/>
      <c r="AK15" s="1"/>
      <c r="AL15" s="6"/>
      <c r="AM15" s="1"/>
      <c r="AN15" s="1"/>
      <c r="AO15" s="7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>
      <c r="A16" s="39"/>
      <c r="B16" s="37"/>
      <c r="C16" s="22">
        <v>14</v>
      </c>
      <c r="D16" s="23">
        <f>(B6*(B6+1)*(B6+2)*(B6+3)*(B6+4)*(B6+5)*(B6+6)*(B6+7)*(B6+8)*(B6+9)*(B6+10)*(B6+11)*(B6+12)*(B6+13)*(B5^(C16)))/((FACT(C16))*(1+B5)^(B6+C16))</f>
        <v>2.2013851718311862E-2</v>
      </c>
      <c r="E16" s="22">
        <f>SUM($D$2:D16)</f>
        <v>0.79140718853269154</v>
      </c>
      <c r="F16" s="22"/>
      <c r="G16" s="22"/>
      <c r="H16" s="22"/>
      <c r="I16" s="22"/>
      <c r="J16" s="22"/>
      <c r="K16" s="22"/>
      <c r="L16" s="24"/>
      <c r="M16" s="24"/>
      <c r="N16" s="22"/>
      <c r="O16" s="22"/>
      <c r="P16" s="22"/>
      <c r="Q16" s="22"/>
      <c r="R16" s="22"/>
      <c r="S16" s="22"/>
      <c r="T16" s="22"/>
      <c r="U16" s="22"/>
      <c r="V16" s="22"/>
      <c r="AB16" s="1"/>
      <c r="AC16" s="1"/>
      <c r="AD16" s="1"/>
      <c r="AF16" s="2"/>
      <c r="AG16" s="4"/>
      <c r="AH16" s="5"/>
      <c r="AI16" s="1"/>
      <c r="AJ16" s="6"/>
      <c r="AK16" s="1"/>
      <c r="AL16" s="6"/>
      <c r="AM16" s="1"/>
      <c r="AN16" s="1"/>
      <c r="AO16" s="7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>
      <c r="A17" s="42"/>
      <c r="B17" s="42"/>
      <c r="C17" s="22">
        <v>15</v>
      </c>
      <c r="D17" s="23">
        <f>(B6*(B6+1)*(B6+2)*(B6+3)*(B6+4)*(B6+5)*(B6+6)*(B6+7)*(B6+8)*(B6+9)*(B6+10)*(B6+11)*(B6+12)*(B6+13)*(B6+14)*(B5^(C17)))/((FACT(C17))*(1+B5)^(B6+C17))</f>
        <v>1.9877128826451321E-2</v>
      </c>
      <c r="E17" s="22">
        <f>SUM($D$2:D17)</f>
        <v>0.81128431735914286</v>
      </c>
      <c r="F17" s="22"/>
      <c r="G17" s="22"/>
      <c r="H17" s="22"/>
      <c r="I17" s="22"/>
      <c r="J17" s="22"/>
      <c r="K17" s="22"/>
      <c r="L17" s="24"/>
      <c r="M17" s="24"/>
      <c r="N17" s="22"/>
      <c r="O17" s="22"/>
      <c r="P17" s="22"/>
      <c r="Q17" s="22"/>
      <c r="R17" s="22"/>
      <c r="S17" s="22"/>
      <c r="T17" s="22"/>
      <c r="U17" s="22"/>
      <c r="V17" s="22"/>
      <c r="AB17" s="1"/>
      <c r="AC17" s="1"/>
      <c r="AD17" s="1"/>
      <c r="AF17" s="2"/>
      <c r="AG17" s="4"/>
      <c r="AH17" s="5"/>
      <c r="AI17" s="1"/>
      <c r="AJ17" s="6"/>
      <c r="AK17" s="1"/>
      <c r="AL17" s="6"/>
      <c r="AM17" s="1"/>
      <c r="AN17" s="1"/>
      <c r="AO17" s="7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>
      <c r="A18" s="39"/>
      <c r="B18" s="42"/>
      <c r="C18" s="22">
        <v>16</v>
      </c>
      <c r="D18" s="23">
        <f>(B6*(B6+1)*(B6+2)*(B6+3)*(B6+4)*(B6+5)*(B6+6)*(B6+7)*(B6+8)*(B6+9)*(B6+10)*(B6+11)*(B6+12)*(B6+13)*(B6+14)*(B6+15)*(B5^(C18)))/((FACT(C18))*(1+B5)^(B6+C18))</f>
        <v>1.7954182252131405E-2</v>
      </c>
      <c r="E18" s="22">
        <f>SUM($D$2:D18)</f>
        <v>0.82923849961127427</v>
      </c>
      <c r="F18" s="22"/>
      <c r="G18" s="22"/>
      <c r="H18" s="22"/>
      <c r="I18" s="22"/>
      <c r="J18" s="22"/>
      <c r="K18" s="22"/>
      <c r="L18" s="24"/>
      <c r="M18" s="24"/>
      <c r="N18" s="22"/>
      <c r="O18" s="22"/>
      <c r="P18" s="22"/>
      <c r="Q18" s="22"/>
      <c r="R18" s="22"/>
      <c r="S18" s="22"/>
      <c r="T18" s="22"/>
      <c r="U18" s="22"/>
      <c r="V18" s="22"/>
      <c r="AB18" s="1"/>
      <c r="AC18" s="1"/>
      <c r="AD18" s="1"/>
      <c r="AF18" s="2"/>
      <c r="AG18" s="4"/>
      <c r="AH18" s="5"/>
      <c r="AI18" s="1"/>
      <c r="AJ18" s="6"/>
      <c r="AK18" s="1"/>
      <c r="AL18" s="6"/>
      <c r="AM18" s="1"/>
      <c r="AN18" s="1"/>
      <c r="AO18" s="7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>
      <c r="A19" s="43"/>
      <c r="B19" s="42"/>
      <c r="C19" s="22">
        <v>17</v>
      </c>
      <c r="D19" s="23">
        <f>(B6*(B6+1)*(B6+2)*(B6+3)*(B6+4)*(B6+5)*(B6+6)*(B6+7)*(B6+8)*(B6+9)*(B6+10)*(B6+11)*(B6+12)*(B6+13)*(B6+14)*(B6+15)*(B6+16)*(B5^(C19)))/((FACT(C19))*(1+B5)^(B6+C19))</f>
        <v>1.6222349803479558E-2</v>
      </c>
      <c r="E19" s="22">
        <f>SUM($D$2:D19)</f>
        <v>0.84546084941475386</v>
      </c>
      <c r="F19" s="22"/>
      <c r="G19" s="22"/>
      <c r="H19" s="22"/>
      <c r="I19" s="22"/>
      <c r="J19" s="22"/>
      <c r="K19" s="22"/>
      <c r="L19" s="24"/>
      <c r="M19" s="24"/>
      <c r="N19" s="22"/>
      <c r="O19" s="22"/>
      <c r="P19" s="22"/>
      <c r="Q19" s="22"/>
      <c r="R19" s="22"/>
      <c r="S19" s="22"/>
      <c r="T19" s="22"/>
      <c r="U19" s="22"/>
      <c r="V19" s="22"/>
      <c r="AB19" s="1"/>
      <c r="AC19" s="1"/>
      <c r="AD19" s="1"/>
      <c r="AF19" s="2"/>
      <c r="AG19" s="4"/>
      <c r="AH19" s="5"/>
      <c r="AI19" s="1"/>
      <c r="AJ19" s="6"/>
      <c r="AK19" s="1"/>
      <c r="AL19" s="6"/>
      <c r="AM19" s="1"/>
      <c r="AN19" s="1"/>
      <c r="AO19" s="7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>
      <c r="A20" s="44"/>
      <c r="B20" s="42"/>
      <c r="C20" s="22">
        <v>18</v>
      </c>
      <c r="D20" s="23">
        <f>(B6*(B6+1)*(B6+2)*(B6+3)*(B6+4)*(B6+5)*(B6+6)*(B6+7)*(B6+8)*(B6+9)*(B6+10)*(B6+11)*(B6+12)*(B6+13)*(B6+14)*(B6+15)*(B6+16)*(B6+17)*(B5^(C20)))/((FACT(C20))*(1+B5)^(B6+C20))</f>
        <v>1.4661651277892635E-2</v>
      </c>
      <c r="E20" s="22">
        <f>SUM($D$2:D20)</f>
        <v>0.86012250069264651</v>
      </c>
      <c r="F20" s="22"/>
      <c r="G20" s="22"/>
      <c r="H20" s="22"/>
      <c r="I20" s="22"/>
      <c r="J20" s="22"/>
      <c r="K20" s="22"/>
      <c r="L20" s="24"/>
      <c r="M20" s="24"/>
      <c r="N20" s="22"/>
      <c r="O20" s="22"/>
      <c r="P20" s="22"/>
      <c r="Q20" s="22"/>
      <c r="R20" s="22"/>
      <c r="S20" s="22"/>
      <c r="T20" s="22"/>
      <c r="U20" s="22"/>
      <c r="V20" s="22"/>
      <c r="AB20" s="1"/>
      <c r="AC20" s="1"/>
      <c r="AD20" s="1"/>
      <c r="AF20" s="2"/>
      <c r="AG20" s="4"/>
      <c r="AH20" s="5"/>
      <c r="AI20" s="1"/>
      <c r="AJ20" s="6"/>
      <c r="AK20" s="1"/>
      <c r="AL20" s="6"/>
      <c r="AM20" s="1"/>
      <c r="AN20" s="1"/>
      <c r="AO20" s="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>
      <c r="A21" s="39"/>
      <c r="B21" s="36"/>
      <c r="C21" s="22">
        <v>19</v>
      </c>
      <c r="D21" s="23">
        <f>(B6*(B6+1)*(B6+2)*(B6+3)*(B6+4)*(B6+5)*(B6+6)*(B6+7)*(B6+8)*(B6+9)*(B6+10)*(B6+11)*(B6+12)*(B6+13)*(B6+14)*(B6+15)*(B6+16)*(B6+17)*(B6+18)*(B5^(C21)))/((FACT(C21))*(1+B5)^(B6+C21))</f>
        <v>1.3254404993403766E-2</v>
      </c>
      <c r="E21" s="22">
        <f>SUM($D$2:D21)</f>
        <v>0.87337690568605031</v>
      </c>
      <c r="F21" s="22"/>
      <c r="G21" s="22"/>
      <c r="H21" s="22"/>
      <c r="I21" s="22"/>
      <c r="J21" s="22"/>
      <c r="K21" s="22"/>
      <c r="L21" s="24"/>
      <c r="M21" s="24"/>
      <c r="N21" s="22"/>
      <c r="O21" s="22"/>
      <c r="P21" s="22"/>
      <c r="Q21" s="22"/>
      <c r="R21" s="22"/>
      <c r="S21" s="22"/>
      <c r="T21" s="22"/>
      <c r="U21" s="22"/>
      <c r="V21" s="22"/>
      <c r="AB21" s="1"/>
      <c r="AC21" s="1"/>
      <c r="AD21" s="1"/>
      <c r="AF21" s="2"/>
      <c r="AG21" s="4"/>
      <c r="AH21" s="5"/>
      <c r="AI21" s="1"/>
      <c r="AJ21" s="6"/>
      <c r="AK21" s="1"/>
      <c r="AL21" s="6"/>
      <c r="AM21" s="1"/>
      <c r="AN21" s="1"/>
      <c r="AO21" s="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>
      <c r="A22" s="43"/>
      <c r="B22" s="36"/>
      <c r="C22" s="22">
        <v>20</v>
      </c>
      <c r="D22" s="23">
        <f>(B6*(B6+1)*(B6+2)*(B6+3)*(B6+4)*(B6+5)*(B6+6)*(B6+7)*(B6+8)*(B6+9)*(B6+10)*(B6+11)*(B6+12)*(B6+13)*(B6+14)*(B6+15)*(B6+16)*(B6+17)*(B6+18)*(B6+19)*(B5^(C22)))/((FACT(C22))*(1+B5)^(B6+C22))</f>
        <v>1.1984915278632111E-2</v>
      </c>
      <c r="E22" s="22">
        <f>SUM($D$2:D22)</f>
        <v>0.88536182096468241</v>
      </c>
      <c r="F22" s="22"/>
      <c r="G22" s="22"/>
      <c r="H22" s="22"/>
      <c r="I22" s="22"/>
      <c r="J22" s="22"/>
      <c r="K22" s="22"/>
      <c r="L22" s="24"/>
      <c r="M22" s="24"/>
      <c r="N22" s="22"/>
      <c r="O22" s="22"/>
      <c r="P22" s="22"/>
      <c r="Q22" s="22"/>
      <c r="R22" s="22"/>
      <c r="S22" s="22"/>
      <c r="T22" s="22"/>
      <c r="U22" s="22"/>
      <c r="V22" s="22"/>
      <c r="AB22" s="1"/>
      <c r="AC22" s="1"/>
      <c r="AD22" s="1"/>
      <c r="AF22" s="2"/>
      <c r="AG22" s="4"/>
      <c r="AH22" s="5"/>
      <c r="AI22" s="1"/>
      <c r="AJ22" s="6"/>
      <c r="AK22" s="1"/>
      <c r="AL22" s="6"/>
      <c r="AM22" s="1"/>
      <c r="AN22" s="1"/>
      <c r="AO22" s="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>
      <c r="A23" s="12"/>
      <c r="B23" s="12"/>
      <c r="C23" s="22">
        <v>21</v>
      </c>
      <c r="D23" s="23">
        <f>(B6*(B6+1)*(B6+2)*(B6+3)*(B6+4)*(B6+5)*(B6+6)*(B6+7)*(B6+8)*(B6+9)*(B6+10)*(B6+11)*(B6+12)*(B6+13)*(B6+14)*(B6+15)*(B6+16)*(B6+17)*(B6+18)*(B6+19)*(B6+20)*(B5^(C23)))/((FACT(C23))*(1+B5)^(B6+C23))</f>
        <v>1.0839213935860877E-2</v>
      </c>
      <c r="E23" s="22">
        <f>SUM($D$2:D23)</f>
        <v>0.89620103490054326</v>
      </c>
      <c r="F23" s="22"/>
      <c r="G23" s="22"/>
      <c r="H23" s="22"/>
      <c r="I23" s="22"/>
      <c r="J23" s="22"/>
      <c r="K23" s="22"/>
      <c r="L23" s="24"/>
      <c r="M23" s="24"/>
      <c r="N23" s="22"/>
      <c r="O23" s="22"/>
      <c r="P23" s="22"/>
      <c r="Q23" s="22"/>
      <c r="R23" s="22"/>
      <c r="S23" s="22"/>
      <c r="T23" s="22"/>
      <c r="U23" s="22"/>
      <c r="V23" s="22"/>
      <c r="AB23" s="1"/>
      <c r="AC23" s="1"/>
      <c r="AD23" s="1"/>
      <c r="AF23" s="2"/>
      <c r="AG23" s="4"/>
      <c r="AH23" s="5"/>
      <c r="AI23" s="1"/>
      <c r="AJ23" s="6"/>
      <c r="AK23" s="1"/>
      <c r="AL23" s="6"/>
      <c r="AM23" s="1"/>
      <c r="AN23" s="1"/>
      <c r="AO23" s="7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>
      <c r="A24" s="12"/>
      <c r="C24" s="22">
        <v>22</v>
      </c>
      <c r="D24" s="23">
        <f>(B6*(B6+1)*(B6+2)*(B6+3)*(B6+4)*(B6+5)*(B6+6)*(B6+7)*(B6+8)*(B6+9)*(B6+10)*(B6+11)*(B6+12)*(B6+13)*(B6+14)*(B6+15)*(B6+16)*(B6+17)*(B6+18)*(B6+19)*(B6+20)*(B6+21)*(B5^(C24)))/((FACT(C24))*(1+B5)^(B6+C24))</f>
        <v>9.8048436416496038E-3</v>
      </c>
      <c r="E24" s="22">
        <f>SUM($D$2:D24)</f>
        <v>0.90600587854219283</v>
      </c>
      <c r="F24" s="22"/>
      <c r="G24" s="22"/>
      <c r="H24" s="22"/>
      <c r="I24" s="22"/>
      <c r="J24" s="22"/>
      <c r="K24" s="22"/>
      <c r="L24" s="24"/>
      <c r="M24" s="24"/>
      <c r="N24" s="22"/>
      <c r="O24" s="22"/>
      <c r="P24" s="22"/>
      <c r="Q24" s="22"/>
      <c r="R24" s="22"/>
      <c r="S24" s="22"/>
      <c r="T24" s="22"/>
      <c r="U24" s="22"/>
      <c r="V24" s="22"/>
      <c r="AB24" s="1"/>
      <c r="AC24" s="1"/>
      <c r="AD24" s="1"/>
      <c r="AF24" s="2"/>
      <c r="AG24" s="4"/>
      <c r="AH24" s="5"/>
      <c r="AI24" s="1"/>
      <c r="AJ24" s="6"/>
      <c r="AK24" s="1"/>
      <c r="AL24" s="6"/>
      <c r="AM24" s="1"/>
      <c r="AN24" s="1"/>
      <c r="AO24" s="7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>
      <c r="C25" s="22">
        <v>23</v>
      </c>
      <c r="D25" s="23">
        <f>(B6*(B6+1)*(B6+2)*(B6+3)*(B6+4)*(B6+5)*(B6+6)*(B6+7)*(B6+8)*(B6+9)*(B6+10)*(B6+11)*(B6+12)*(B6+13)*(B6+14)*(B6+15)*(B6+16)*(B6+17)*(B6+18)*(B6+19)*(B6+20)*(B6+21)*(B6+22)*(B5^(C25)))/((FACT(C25))*(1+B5)^(B6+C25))</f>
        <v>8.8706745490536327E-3</v>
      </c>
      <c r="E25" s="22">
        <f>SUM($D$2:D25)</f>
        <v>0.91487655309124649</v>
      </c>
      <c r="F25" s="22"/>
      <c r="G25" s="22"/>
      <c r="H25" s="22"/>
      <c r="I25" s="22"/>
      <c r="J25" s="22"/>
      <c r="K25" s="22"/>
      <c r="L25" s="24"/>
      <c r="M25" s="24"/>
      <c r="N25" s="22"/>
      <c r="O25" s="22"/>
      <c r="P25" s="22"/>
      <c r="Q25" s="22"/>
      <c r="R25" s="22"/>
      <c r="S25" s="22"/>
      <c r="T25" s="22"/>
      <c r="U25" s="22"/>
      <c r="V25" s="22"/>
      <c r="AB25" s="1"/>
      <c r="AC25" s="1"/>
      <c r="AD25" s="1"/>
      <c r="AF25" s="2"/>
      <c r="AG25" s="4"/>
      <c r="AH25" s="5"/>
      <c r="AI25" s="1"/>
      <c r="AJ25" s="6"/>
      <c r="AK25" s="1"/>
      <c r="AL25" s="6"/>
      <c r="AM25" s="1"/>
      <c r="AN25" s="1"/>
      <c r="AO25" s="7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>
      <c r="C26" s="22">
        <v>24</v>
      </c>
      <c r="D26" s="23">
        <f>(B6*(B6+1)*(B6+2)*(B6+3)*(B6+4)*(B6+5)*(B6+6)*(B6+7)*(B6+8)*(B6+9)*(B6+10)*(B6+11)*(B6+12)*(B6+13)*(B6+14)*(B6+15)*(B6+16)*(B6+17)*(B6+18)*(B6+19)*(B6+20)*(B6+21)*(B6+22)*(B6+23)*(B5^(C26)))/((FACT(C26))*(1+B5)^(B6+C26))</f>
        <v>8.0267476101823863E-3</v>
      </c>
      <c r="E26" s="22">
        <f>SUM($D$2:D26)</f>
        <v>0.9229033007014289</v>
      </c>
      <c r="F26" s="22"/>
      <c r="G26" s="22"/>
      <c r="H26" s="22"/>
      <c r="I26" s="22"/>
      <c r="J26" s="22"/>
      <c r="K26" s="22"/>
      <c r="L26" s="24"/>
      <c r="M26" s="24"/>
      <c r="N26" s="22"/>
      <c r="O26" s="22"/>
      <c r="P26" s="22"/>
      <c r="Q26" s="22"/>
      <c r="R26" s="22"/>
      <c r="S26" s="22"/>
      <c r="T26" s="22"/>
      <c r="U26" s="22"/>
      <c r="V26" s="22"/>
      <c r="AB26" s="1"/>
      <c r="AC26" s="1"/>
      <c r="AD26" s="1"/>
      <c r="AF26" s="2"/>
      <c r="AG26" s="4"/>
      <c r="AH26" s="5"/>
      <c r="AI26" s="1"/>
      <c r="AJ26" s="6"/>
      <c r="AK26" s="1"/>
      <c r="AL26" s="6"/>
      <c r="AM26" s="1"/>
      <c r="AN26" s="1"/>
      <c r="AO26" s="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>
      <c r="C27" s="22">
        <v>25</v>
      </c>
      <c r="D27" s="23">
        <f>(B6*(B6+1)*(B6+2)*(B6+3)*(B6+4)*(B6+5)*(B6+6)*(B6+7)*(B6+8)*(B6+9)*(B6+10)*(B6+11)*(B6+12)*(B6+13)*(B6+14)*(B6+15)*(B6+16)*(B6+17)*(B6+18)*(B6+19)*(B6+20)*(B6+21)*(B6+22)*(B6+23)*(B6+24)*(B5^(C27)))/((FACT(C27))*(1+B5)^(B6+C27))</f>
        <v>7.2641397137622006E-3</v>
      </c>
      <c r="E27" s="22">
        <f>SUM($D$2:D27)</f>
        <v>0.93016744041519106</v>
      </c>
      <c r="F27" s="22"/>
      <c r="G27" s="22"/>
      <c r="H27" s="26"/>
      <c r="I27" s="27"/>
      <c r="J27" s="27"/>
      <c r="K27" s="28"/>
      <c r="L27" s="24"/>
      <c r="M27" s="24"/>
      <c r="N27" s="22"/>
      <c r="O27" s="22"/>
      <c r="P27" s="22"/>
      <c r="Q27" s="22"/>
      <c r="R27" s="22"/>
      <c r="S27" s="22"/>
      <c r="T27" s="22"/>
      <c r="U27" s="22"/>
      <c r="V27" s="22"/>
      <c r="AB27" s="1"/>
      <c r="AC27" s="1"/>
      <c r="AD27" s="1"/>
      <c r="AF27" s="2"/>
      <c r="AG27" s="4"/>
      <c r="AH27" s="5"/>
      <c r="AI27" s="1"/>
      <c r="AJ27" s="6"/>
      <c r="AK27" s="1"/>
      <c r="AL27" s="6"/>
      <c r="AM27" s="1"/>
      <c r="AN27" s="1"/>
      <c r="AO27" s="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>
      <c r="C28" s="22">
        <v>26</v>
      </c>
      <c r="D28" s="23">
        <f>(B6*(B6+1)*(B6+2)*(B6+3)*(B6+4)*(B6+5)*(B6+6)*(B6+7)*(B6+8)*(B6+9)*(B6+10)*(B6+11)*(B6+12)*(B6+13)*(B6+14)*(B6+15)*(B6+16)*(B6+17)*(B6+18)*(B6+19)*(B6+20)*(B6+21)*(B6+22)*(B6+23)*(B6+24)*(B6+25)*(B5^(C28)))/((FACT(C28))*(1+B5)^(B6+C28))</f>
        <v>6.5748468571886877E-3</v>
      </c>
      <c r="E28" s="22">
        <f>SUM($D$2:D28)</f>
        <v>0.93674228727237974</v>
      </c>
      <c r="F28" s="22"/>
      <c r="G28" s="22"/>
      <c r="H28" s="22"/>
      <c r="I28" s="27"/>
      <c r="J28" s="27"/>
      <c r="K28" s="28"/>
      <c r="L28" s="24"/>
      <c r="M28" s="24"/>
      <c r="N28" s="22"/>
      <c r="O28" s="22"/>
      <c r="P28" s="22"/>
      <c r="Q28" s="22"/>
      <c r="R28" s="22"/>
      <c r="S28" s="22"/>
      <c r="T28" s="22"/>
      <c r="U28" s="22"/>
      <c r="V28" s="22"/>
      <c r="AB28" s="1"/>
      <c r="AC28" s="1"/>
      <c r="AD28" s="1"/>
      <c r="AF28" s="2"/>
      <c r="AG28" s="4"/>
      <c r="AH28" s="5"/>
      <c r="AI28" s="1"/>
      <c r="AJ28" s="6"/>
      <c r="AK28" s="1"/>
      <c r="AL28" s="6"/>
      <c r="AM28" s="1"/>
      <c r="AN28" s="1"/>
      <c r="AO28" s="7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>
      <c r="C29" s="22">
        <v>27</v>
      </c>
      <c r="D29" s="23">
        <f>(B6*(B6+1)*(B6+2)*(B6+3)*(B6+4)*(B6+5)*(B6+6)*(B6+7)*(B6+8)*(B6+9)*(B6+10)*(B6+11)*(B6+12)*(B6+13)*(B6+14)*(B6+15)*(B6+16)*(B6+17)*(B6+18)*(B6+19)*(B6+20)*(B6+21)*(B6+22)*(B6+23)*(B6+24)*(B6+25)*(B6+26)*(B5^(C29)))/((FACT(C29))*(1+B5)^(B6+C29))</f>
        <v>5.9516823910889692E-3</v>
      </c>
      <c r="E29" s="22">
        <f>SUM($D$2:D29)</f>
        <v>0.94269396966346874</v>
      </c>
      <c r="F29" s="22"/>
      <c r="G29" s="22"/>
      <c r="H29" s="22"/>
      <c r="I29" s="22"/>
      <c r="J29" s="22"/>
      <c r="K29" s="22"/>
      <c r="L29" s="24"/>
      <c r="M29" s="24"/>
      <c r="N29" s="22"/>
      <c r="O29" s="22"/>
      <c r="P29" s="22"/>
      <c r="Q29" s="22"/>
      <c r="R29" s="22"/>
      <c r="S29" s="22"/>
      <c r="T29" s="22"/>
      <c r="U29" s="22"/>
      <c r="V29" s="22"/>
      <c r="AB29" s="1"/>
      <c r="AC29" s="1"/>
      <c r="AD29" s="1"/>
      <c r="AF29" s="2"/>
      <c r="AG29" s="4"/>
      <c r="AH29" s="5"/>
      <c r="AI29" s="1"/>
      <c r="AJ29" s="6"/>
      <c r="AK29" s="1"/>
      <c r="AL29" s="6"/>
      <c r="AM29" s="1"/>
      <c r="AN29" s="1"/>
      <c r="AO29" s="7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>
      <c r="C30" s="22">
        <v>28</v>
      </c>
      <c r="D3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$5^(C30)))/((FACT(C30))*(1+$B$5)^($B$6+C30))</f>
        <v>5.3881879808807083E-3</v>
      </c>
      <c r="E30" s="22">
        <f>SUM($D$2:D30)</f>
        <v>0.94808215764434944</v>
      </c>
      <c r="F30" s="22"/>
      <c r="G30" s="22"/>
      <c r="H30" s="22"/>
      <c r="I30" s="22"/>
      <c r="J30" s="22"/>
      <c r="K30" s="22"/>
      <c r="L30" s="24"/>
      <c r="M30" s="24"/>
      <c r="N30" s="22"/>
      <c r="O30" s="22"/>
      <c r="P30" s="22"/>
      <c r="Q30" s="22"/>
      <c r="R30" s="22"/>
      <c r="S30" s="22"/>
      <c r="T30" s="22"/>
      <c r="U30" s="22"/>
      <c r="V30" s="22"/>
      <c r="AB30" s="1"/>
      <c r="AC30" s="1"/>
      <c r="AD30" s="1"/>
      <c r="AF30" s="2"/>
      <c r="AG30" s="4"/>
      <c r="AH30" s="5"/>
      <c r="AI30" s="1"/>
      <c r="AJ30" s="6"/>
      <c r="AK30" s="1"/>
      <c r="AL30" s="6"/>
      <c r="AM30" s="1"/>
      <c r="AN30" s="1"/>
      <c r="AO30" s="7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>
      <c r="C31" s="22">
        <v>29</v>
      </c>
      <c r="D3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$5^(C31)))/((FACT(C31))*(1+$B$5)^($B$6+C31))</f>
        <v>4.8785553867317401E-3</v>
      </c>
      <c r="E31" s="22">
        <f>SUM($D$2:D31)</f>
        <v>0.95296071303108121</v>
      </c>
      <c r="F31" s="22"/>
      <c r="G31" s="22"/>
      <c r="H31" s="22"/>
      <c r="I31" s="22"/>
      <c r="J31" s="22"/>
      <c r="K31" s="22"/>
      <c r="L31" s="24"/>
      <c r="M31" s="24"/>
      <c r="N31" s="22"/>
      <c r="O31" s="22"/>
      <c r="P31" s="22"/>
      <c r="Q31" s="22"/>
      <c r="R31" s="22"/>
      <c r="S31" s="22"/>
      <c r="T31" s="22"/>
      <c r="U31" s="22"/>
      <c r="V31" s="22"/>
      <c r="AB31" s="1"/>
      <c r="AC31" s="1"/>
      <c r="AD31" s="1"/>
      <c r="AF31" s="2"/>
      <c r="AG31" s="4"/>
      <c r="AH31" s="5"/>
      <c r="AI31" s="1"/>
      <c r="AJ31" s="6"/>
      <c r="AK31" s="1"/>
      <c r="AL31" s="6"/>
      <c r="AM31" s="1"/>
      <c r="AN31" s="1"/>
      <c r="AO31" s="7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>
      <c r="C32" s="22">
        <v>30</v>
      </c>
      <c r="D3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$5^(C32)))/((FACT(C32))*(1+$B$5)^($B$6+C32))</f>
        <v>4.4175575129626731E-3</v>
      </c>
      <c r="E32" s="22">
        <f>SUM($D$2:D32)</f>
        <v>0.9573782705440439</v>
      </c>
      <c r="F32" s="22"/>
      <c r="G32" s="22"/>
      <c r="H32" s="22"/>
      <c r="I32" s="22"/>
      <c r="J32" s="22"/>
      <c r="K32" s="22"/>
      <c r="L32" s="24"/>
      <c r="M32" s="24"/>
      <c r="N32" s="22"/>
      <c r="O32" s="22"/>
      <c r="P32" s="22"/>
      <c r="Q32" s="22"/>
      <c r="R32" s="22"/>
      <c r="S32" s="22"/>
      <c r="T32" s="22"/>
      <c r="U32" s="22"/>
      <c r="V32" s="22"/>
      <c r="AB32" s="1"/>
      <c r="AC32" s="1"/>
      <c r="AD32" s="1"/>
      <c r="AF32" s="2"/>
      <c r="AG32" s="4"/>
      <c r="AH32" s="5"/>
      <c r="AI32" s="1"/>
      <c r="AJ32" s="6"/>
      <c r="AK32" s="1"/>
      <c r="AL32" s="6"/>
      <c r="AM32" s="1"/>
      <c r="AN32" s="1"/>
      <c r="AO32" s="7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3:62">
      <c r="C33" s="22">
        <v>31</v>
      </c>
      <c r="D3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$5^(C33)))/((FACT(C33))*(1+$B$5)^($B$6+C33))</f>
        <v>4.0004874493747488E-3</v>
      </c>
      <c r="E33" s="22">
        <f>SUM($D$2:D33)</f>
        <v>0.96137875799341865</v>
      </c>
      <c r="F33" s="22"/>
      <c r="G33" s="22"/>
      <c r="H33" s="22"/>
      <c r="I33" s="22"/>
      <c r="J33" s="22"/>
      <c r="K33" s="22"/>
      <c r="L33" s="24"/>
      <c r="M33" s="24"/>
      <c r="N33" s="22"/>
      <c r="O33" s="22"/>
      <c r="P33" s="22"/>
      <c r="Q33" s="22"/>
      <c r="R33" s="22"/>
      <c r="S33" s="22"/>
      <c r="T33" s="22"/>
      <c r="U33" s="22"/>
      <c r="V33" s="22"/>
      <c r="AB33" s="1"/>
      <c r="AC33" s="1"/>
      <c r="AD33" s="1"/>
      <c r="AF33" s="2"/>
      <c r="AG33" s="4"/>
      <c r="AH33" s="5"/>
      <c r="AI33" s="1"/>
      <c r="AJ33" s="6"/>
      <c r="AK33" s="1"/>
      <c r="AL33" s="6"/>
      <c r="AM33" s="1"/>
      <c r="AN33" s="1"/>
      <c r="AO33" s="7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3:62">
      <c r="C34" s="22">
        <v>32</v>
      </c>
      <c r="D3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$5^(C34)))/((FACT(C34))*(1+$B$5)^($B$6+C34))</f>
        <v>3.6231044405567415E-3</v>
      </c>
      <c r="E34" s="22">
        <f>SUM($D$2:D34)</f>
        <v>0.96500186243397534</v>
      </c>
      <c r="F34" s="22"/>
      <c r="G34" s="22"/>
      <c r="H34" s="22"/>
      <c r="I34" s="22"/>
      <c r="J34" s="22"/>
      <c r="K34" s="22"/>
      <c r="L34" s="24"/>
      <c r="M34" s="24"/>
      <c r="N34" s="22"/>
      <c r="O34" s="22"/>
      <c r="P34" s="22"/>
      <c r="Q34" s="22"/>
      <c r="R34" s="22"/>
      <c r="S34" s="22"/>
      <c r="T34" s="22"/>
      <c r="U34" s="22"/>
      <c r="V34" s="22"/>
      <c r="AB34" s="1"/>
      <c r="AC34" s="1"/>
      <c r="AD34" s="1"/>
      <c r="AF34" s="2"/>
      <c r="AG34" s="4"/>
      <c r="AH34" s="5"/>
      <c r="AI34" s="1"/>
      <c r="AJ34" s="6"/>
      <c r="AK34" s="1"/>
      <c r="AL34" s="6"/>
      <c r="AM34" s="1"/>
      <c r="AN34" s="1"/>
      <c r="AO34" s="7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3:62">
      <c r="C35" s="22">
        <v>33</v>
      </c>
      <c r="D3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$5^(C35)))/((FACT(C35))*(1+$B$5)^($B$6+C35))</f>
        <v>3.2815858893592573E-3</v>
      </c>
      <c r="E35" s="22">
        <f>SUM($D$2:D35)</f>
        <v>0.96828344832333457</v>
      </c>
      <c r="F35" s="22"/>
      <c r="G35" s="22"/>
      <c r="H35" s="22"/>
      <c r="I35" s="22"/>
      <c r="J35" s="22"/>
      <c r="K35" s="22"/>
      <c r="L35" s="24"/>
      <c r="M35" s="24"/>
      <c r="N35" s="22"/>
      <c r="O35" s="22"/>
      <c r="P35" s="22"/>
      <c r="Q35" s="22"/>
      <c r="R35" s="22"/>
      <c r="S35" s="22"/>
      <c r="T35" s="22"/>
      <c r="U35" s="22"/>
      <c r="V35" s="22"/>
      <c r="AB35" s="1"/>
      <c r="AC35" s="1"/>
      <c r="AD35" s="1"/>
      <c r="AF35" s="2"/>
      <c r="AG35" s="4"/>
      <c r="AH35" s="5"/>
      <c r="AI35" s="1"/>
      <c r="AJ35" s="6"/>
      <c r="AK35" s="1"/>
      <c r="AL35" s="6"/>
      <c r="AM35" s="1"/>
      <c r="AN35" s="1"/>
      <c r="AO35" s="7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3:62">
      <c r="C36" s="22">
        <v>34</v>
      </c>
      <c r="D3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$5^(C36)))/((FACT(C36))*(1+$B$5)^($B$6+C36))</f>
        <v>2.9724846378165752E-3</v>
      </c>
      <c r="E36" s="22">
        <f>SUM($D$2:D36)</f>
        <v>0.9712559329611512</v>
      </c>
      <c r="F36" s="22"/>
      <c r="G36" s="22"/>
      <c r="H36" s="22"/>
      <c r="I36" s="22"/>
      <c r="J36" s="22"/>
      <c r="K36" s="22"/>
      <c r="L36" s="24"/>
      <c r="M36" s="24"/>
      <c r="N36" s="22"/>
      <c r="O36" s="22"/>
      <c r="P36" s="22"/>
      <c r="Q36" s="22"/>
      <c r="R36" s="22"/>
      <c r="S36" s="22"/>
      <c r="T36" s="22"/>
      <c r="U36" s="22"/>
      <c r="V36" s="22"/>
      <c r="AB36" s="1"/>
      <c r="AC36" s="1"/>
      <c r="AD36" s="1"/>
      <c r="AF36" s="2"/>
      <c r="AG36" s="4"/>
      <c r="AH36" s="5"/>
      <c r="AI36" s="1"/>
      <c r="AJ36" s="6"/>
      <c r="AK36" s="1"/>
      <c r="AL36" s="6"/>
      <c r="AM36" s="1"/>
      <c r="AN36" s="1"/>
      <c r="AO36" s="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3:62">
      <c r="C37" s="22">
        <v>35</v>
      </c>
      <c r="D3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$5^(C37)))/((FACT(C37))*(1+$B$5)^($B$6+C37))</f>
        <v>2.6926908804265647E-3</v>
      </c>
      <c r="E37" s="22">
        <f>SUM($D$2:D37)</f>
        <v>0.97394862384157777</v>
      </c>
      <c r="F37" s="22"/>
      <c r="G37" s="22"/>
      <c r="H37" s="22"/>
      <c r="I37" s="22"/>
      <c r="J37" s="22"/>
      <c r="K37" s="22"/>
      <c r="L37" s="24"/>
      <c r="M37" s="24"/>
      <c r="N37" s="22"/>
      <c r="O37" s="22"/>
      <c r="P37" s="22"/>
      <c r="Q37" s="22"/>
      <c r="R37" s="22"/>
      <c r="S37" s="22"/>
      <c r="T37" s="22"/>
      <c r="U37" s="22"/>
      <c r="V37" s="22"/>
      <c r="AB37" s="1"/>
      <c r="AC37" s="1"/>
      <c r="AD37" s="1"/>
      <c r="AF37" s="2"/>
      <c r="AG37" s="4"/>
      <c r="AH37" s="5"/>
      <c r="AI37" s="1"/>
      <c r="AJ37" s="6"/>
      <c r="AK37" s="1"/>
      <c r="AL37" s="6"/>
      <c r="AM37" s="1"/>
      <c r="AN37" s="1"/>
      <c r="AO37" s="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3:62">
      <c r="C38" s="22">
        <v>36</v>
      </c>
      <c r="D3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$5^(C38)))/((FACT(C38))*(1+$B$5)^($B$6+C38))</f>
        <v>2.4393981564838001E-3</v>
      </c>
      <c r="E38" s="22">
        <f>SUM($D$2:D38)</f>
        <v>0.97638802199806152</v>
      </c>
      <c r="F38" s="22"/>
      <c r="G38" s="22"/>
      <c r="H38" s="22"/>
      <c r="I38" s="22"/>
      <c r="J38" s="22"/>
      <c r="K38" s="22"/>
      <c r="L38" s="24"/>
      <c r="M38" s="24"/>
      <c r="N38" s="22"/>
      <c r="O38" s="22"/>
      <c r="P38" s="22"/>
      <c r="Q38" s="22"/>
      <c r="R38" s="22"/>
      <c r="S38" s="22"/>
      <c r="T38" s="22"/>
      <c r="U38" s="22"/>
      <c r="V38" s="22"/>
      <c r="AB38" s="1"/>
      <c r="AC38" s="1"/>
      <c r="AD38" s="1"/>
      <c r="AF38" s="2"/>
      <c r="AG38" s="4"/>
      <c r="AH38" s="5"/>
      <c r="AI38" s="1"/>
      <c r="AJ38" s="6"/>
      <c r="AK38" s="1"/>
      <c r="AL38" s="6"/>
      <c r="AM38" s="1"/>
      <c r="AN38" s="1"/>
      <c r="AO38" s="7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3:62">
      <c r="C39" s="22">
        <v>37</v>
      </c>
      <c r="D3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$5^(C39)))/((FACT(C39))*(1+$B$5)^($B$6+C39))</f>
        <v>2.2100729442909154E-3</v>
      </c>
      <c r="E39" s="22">
        <f>SUM($D$2:D39)</f>
        <v>0.97859809494235239</v>
      </c>
      <c r="F39" s="22"/>
      <c r="G39" s="22"/>
      <c r="H39" s="22"/>
      <c r="I39" s="22"/>
      <c r="J39" s="22"/>
      <c r="K39" s="22"/>
      <c r="L39" s="24"/>
      <c r="M39" s="24"/>
      <c r="N39" s="22"/>
      <c r="O39" s="22"/>
      <c r="P39" s="22"/>
      <c r="Q39" s="22"/>
      <c r="R39" s="22"/>
      <c r="S39" s="22"/>
      <c r="T39" s="22"/>
      <c r="U39" s="22"/>
      <c r="V39" s="22"/>
      <c r="AB39" s="1"/>
      <c r="AC39" s="1"/>
      <c r="AD39" s="1"/>
      <c r="AF39" s="2"/>
      <c r="AG39" s="4"/>
      <c r="AH39" s="5"/>
      <c r="AI39" s="1"/>
      <c r="AJ39" s="6"/>
      <c r="AK39" s="1"/>
      <c r="AL39" s="6"/>
      <c r="AM39" s="1"/>
      <c r="AN39" s="1"/>
      <c r="AO39" s="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3:62">
      <c r="C40" s="22">
        <v>38</v>
      </c>
      <c r="D4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$5^(C40)))/((FACT(C40))*(1+$B$5)^($B$6+C40))</f>
        <v>2.0024274437325795E-3</v>
      </c>
      <c r="E40" s="22">
        <f>SUM($D$2:D40)</f>
        <v>0.98060052238608497</v>
      </c>
      <c r="F40" s="22"/>
      <c r="G40" s="22"/>
      <c r="H40" s="22"/>
      <c r="I40" s="22"/>
      <c r="J40" s="22"/>
      <c r="K40" s="22"/>
      <c r="L40" s="24"/>
      <c r="M40" s="24"/>
      <c r="N40" s="22"/>
      <c r="O40" s="22"/>
      <c r="P40" s="22"/>
      <c r="Q40" s="22"/>
      <c r="R40" s="22"/>
      <c r="S40" s="22"/>
      <c r="T40" s="22"/>
      <c r="U40" s="22"/>
      <c r="V40" s="22"/>
      <c r="AB40" s="1"/>
      <c r="AC40" s="1"/>
      <c r="AD40" s="1"/>
      <c r="AF40" s="2"/>
      <c r="AG40" s="4"/>
      <c r="AH40" s="5"/>
      <c r="AI40" s="1"/>
      <c r="AJ40" s="6"/>
      <c r="AK40" s="1"/>
      <c r="AL40" s="6"/>
      <c r="AM40" s="1"/>
      <c r="AN40" s="1"/>
      <c r="AO40" s="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3:62">
      <c r="C41" s="22">
        <v>39</v>
      </c>
      <c r="D4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$5^(C41)))/((FACT(C41))*(1+$B$5)^($B$6+C41))</f>
        <v>1.8143951873172998E-3</v>
      </c>
      <c r="E41" s="22">
        <f>SUM($D$2:D41)</f>
        <v>0.98241491757340227</v>
      </c>
      <c r="F41" s="22"/>
      <c r="G41" s="22"/>
      <c r="H41" s="22"/>
      <c r="I41" s="22"/>
      <c r="J41" s="22"/>
      <c r="K41" s="22"/>
      <c r="L41" s="24"/>
      <c r="M41" s="24"/>
      <c r="N41" s="22"/>
      <c r="O41" s="22"/>
      <c r="P41" s="22"/>
      <c r="Q41" s="22"/>
      <c r="R41" s="22"/>
      <c r="S41" s="22"/>
      <c r="T41" s="22"/>
      <c r="U41" s="22"/>
      <c r="V41" s="22"/>
      <c r="AB41" s="1"/>
      <c r="AC41" s="1"/>
      <c r="AD41" s="1"/>
      <c r="AF41" s="2"/>
      <c r="AG41" s="4"/>
      <c r="AH41" s="5"/>
      <c r="AI41" s="1"/>
      <c r="AJ41" s="6"/>
      <c r="AK41" s="1"/>
      <c r="AL41" s="6"/>
      <c r="AM41" s="1"/>
      <c r="AN41" s="1"/>
      <c r="AO41" s="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3:62">
      <c r="C42" s="22">
        <v>40</v>
      </c>
      <c r="D4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$5^(C42)))/((FACT(C42))*(1+$B$5)^($B$6+C42))</f>
        <v>1.6441091652591266E-3</v>
      </c>
      <c r="E42" s="22">
        <f>SUM($D$2:D42)</f>
        <v>0.98405902673866141</v>
      </c>
      <c r="F42" s="22"/>
      <c r="G42" s="22"/>
      <c r="H42" s="22"/>
      <c r="I42" s="22"/>
      <c r="J42" s="22"/>
      <c r="K42" s="22"/>
      <c r="L42" s="24"/>
      <c r="M42" s="24"/>
      <c r="N42" s="22"/>
      <c r="O42" s="22"/>
      <c r="P42" s="22"/>
      <c r="Q42" s="22"/>
      <c r="R42" s="22"/>
      <c r="S42" s="22"/>
      <c r="T42" s="22"/>
      <c r="U42" s="22"/>
      <c r="V42" s="22"/>
      <c r="AB42" s="1"/>
      <c r="AC42" s="1"/>
      <c r="AD42" s="1"/>
      <c r="AF42" s="2"/>
      <c r="AG42" s="4"/>
      <c r="AH42" s="5"/>
      <c r="AI42" s="1"/>
      <c r="AJ42" s="6"/>
      <c r="AK42" s="1"/>
      <c r="AL42" s="6"/>
      <c r="AM42" s="1"/>
      <c r="AN42" s="1"/>
      <c r="AO42" s="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3:62">
      <c r="C43" s="22">
        <v>41</v>
      </c>
      <c r="D4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$5^(C43)))/((FACT(C43))*(1+$B$5)^($B$6+C43))</f>
        <v>1.4898821889570511E-3</v>
      </c>
      <c r="E43" s="22">
        <f>SUM($D$2:D43)</f>
        <v>0.98554890892761848</v>
      </c>
      <c r="F43" s="22"/>
      <c r="G43" s="22"/>
      <c r="H43" s="22"/>
      <c r="I43" s="22"/>
      <c r="J43" s="22"/>
      <c r="K43" s="22"/>
      <c r="L43" s="24"/>
      <c r="M43" s="24"/>
      <c r="N43" s="22"/>
      <c r="O43" s="22"/>
      <c r="P43" s="22"/>
      <c r="Q43" s="22"/>
      <c r="R43" s="22"/>
      <c r="S43" s="22"/>
      <c r="T43" s="22"/>
      <c r="U43" s="22"/>
      <c r="V43" s="22"/>
      <c r="AB43" s="1"/>
      <c r="AC43" s="1"/>
      <c r="AD43" s="1"/>
      <c r="AF43" s="2"/>
      <c r="AG43" s="4"/>
      <c r="AH43" s="5"/>
      <c r="AI43" s="1"/>
      <c r="AJ43" s="6"/>
      <c r="AK43" s="1"/>
      <c r="AL43" s="6"/>
      <c r="AM43" s="1"/>
      <c r="AN43" s="1"/>
      <c r="AO43" s="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3:62">
      <c r="C44" s="22">
        <v>42</v>
      </c>
      <c r="D4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$5^(C44)))/((FACT(C44))*(1+$B$5)^($B$6+C44))</f>
        <v>1.3501892504966368E-3</v>
      </c>
      <c r="E44" s="22">
        <f>SUM($D$2:D44)</f>
        <v>0.98689909817811516</v>
      </c>
      <c r="F44" s="22"/>
      <c r="G44" s="22"/>
      <c r="H44" s="22"/>
      <c r="I44" s="22"/>
      <c r="J44" s="22"/>
      <c r="K44" s="22"/>
      <c r="L44" s="24"/>
      <c r="M44" s="24"/>
      <c r="N44" s="22"/>
      <c r="O44" s="22"/>
      <c r="P44" s="22"/>
      <c r="Q44" s="22"/>
      <c r="R44" s="22"/>
      <c r="S44" s="22"/>
      <c r="T44" s="22"/>
      <c r="U44" s="22"/>
      <c r="V44" s="22"/>
      <c r="AB44" s="1"/>
      <c r="AC44" s="1"/>
      <c r="AD44" s="1"/>
      <c r="AF44" s="2"/>
      <c r="AG44" s="4"/>
      <c r="AH44" s="5"/>
      <c r="AI44" s="1"/>
      <c r="AJ44" s="6"/>
      <c r="AK44" s="1"/>
      <c r="AL44" s="6"/>
      <c r="AM44" s="1"/>
      <c r="AN44" s="1"/>
      <c r="AO44" s="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3:62">
      <c r="C45" s="22">
        <v>43</v>
      </c>
      <c r="D4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$5^(C45)))/((FACT(C45))*(1+$B$5)^($B$6+C45))</f>
        <v>1.2236516644731348E-3</v>
      </c>
      <c r="E45" s="22">
        <f>SUM($D$2:D45)</f>
        <v>0.9881227498425883</v>
      </c>
      <c r="F45" s="22"/>
      <c r="G45" s="22"/>
      <c r="H45" s="22"/>
      <c r="I45" s="22"/>
      <c r="J45" s="22"/>
      <c r="K45" s="22"/>
      <c r="L45" s="24"/>
      <c r="M45" s="24"/>
      <c r="N45" s="22"/>
      <c r="O45" s="22"/>
      <c r="P45" s="22"/>
      <c r="Q45" s="22"/>
      <c r="R45" s="22"/>
      <c r="S45" s="22"/>
      <c r="T45" s="22"/>
      <c r="U45" s="22"/>
      <c r="V45" s="22"/>
      <c r="AB45" s="1"/>
      <c r="AC45" s="1"/>
      <c r="AD45" s="1"/>
      <c r="AF45" s="2"/>
      <c r="AG45" s="4"/>
      <c r="AH45" s="5"/>
      <c r="AI45" s="1"/>
      <c r="AJ45" s="6"/>
      <c r="AK45" s="1"/>
      <c r="AL45" s="6"/>
      <c r="AM45" s="1"/>
      <c r="AN45" s="1"/>
      <c r="AO45" s="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3:62">
      <c r="C46" s="22">
        <v>44</v>
      </c>
      <c r="D4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$5^(C46)))/((FACT(C46))*(1+$B$5)^($B$6+C46))</f>
        <v>1.1090228032601605E-3</v>
      </c>
      <c r="E46" s="22">
        <f>SUM($D$2:D46)</f>
        <v>0.98923177264584849</v>
      </c>
      <c r="F46" s="22"/>
      <c r="G46" s="22"/>
      <c r="H46" s="22"/>
      <c r="I46" s="22"/>
      <c r="J46" s="22"/>
      <c r="K46" s="22"/>
      <c r="L46" s="24"/>
      <c r="M46" s="24"/>
      <c r="N46" s="22"/>
      <c r="O46" s="22"/>
      <c r="P46" s="22"/>
      <c r="Q46" s="22"/>
      <c r="R46" s="22"/>
      <c r="S46" s="22"/>
      <c r="T46" s="22"/>
      <c r="U46" s="22"/>
      <c r="V46" s="22"/>
      <c r="AB46" s="1"/>
      <c r="AC46" s="1"/>
      <c r="AD46" s="1"/>
      <c r="AF46" s="2"/>
      <c r="AG46" s="4"/>
      <c r="AH46" s="5"/>
      <c r="AI46" s="1"/>
      <c r="AJ46" s="6"/>
      <c r="AK46" s="1"/>
      <c r="AL46" s="6"/>
      <c r="AM46" s="1"/>
      <c r="AN46" s="1"/>
      <c r="AO46" s="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3:62">
      <c r="C47" s="22">
        <v>45</v>
      </c>
      <c r="D4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$5^(C47)))/((FACT(C47))*(1+$B$5)^($B$6+C47))</f>
        <v>1.0051752584288268E-3</v>
      </c>
      <c r="E47" s="22">
        <f>SUM($D$2:D47)</f>
        <v>0.9902369479042773</v>
      </c>
      <c r="F47" s="22"/>
      <c r="G47" s="22"/>
      <c r="H47" s="22"/>
      <c r="I47" s="22"/>
      <c r="J47" s="22"/>
      <c r="K47" s="22"/>
      <c r="L47" s="24"/>
      <c r="M47" s="29"/>
      <c r="N47" s="22"/>
      <c r="O47" s="22"/>
      <c r="P47" s="22"/>
      <c r="Q47" s="22"/>
      <c r="R47" s="22"/>
      <c r="S47" s="22"/>
      <c r="T47" s="22"/>
      <c r="U47" s="22"/>
      <c r="V47" s="22"/>
      <c r="AB47" s="1"/>
      <c r="AC47" s="1"/>
      <c r="AD47" s="1"/>
      <c r="AF47" s="2"/>
      <c r="AG47" s="4"/>
      <c r="AH47" s="5"/>
      <c r="AI47" s="1"/>
      <c r="AJ47" s="6"/>
      <c r="AK47" s="1"/>
      <c r="AL47" s="6"/>
      <c r="AM47" s="1"/>
      <c r="AN47" s="1"/>
      <c r="AO47" s="7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3:62">
      <c r="C48" s="22">
        <v>46</v>
      </c>
      <c r="D4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$5^(C48)))/((FACT(C48))*(1+$B$5)^($B$6+C48))</f>
        <v>9.1108927984832823E-4</v>
      </c>
      <c r="E48" s="22">
        <f>SUM($D$2:D48)</f>
        <v>0.99114803718412559</v>
      </c>
      <c r="F48" s="22"/>
      <c r="G48" s="22"/>
      <c r="H48" s="22"/>
      <c r="I48" s="22"/>
      <c r="J48" s="22"/>
      <c r="K48" s="22"/>
      <c r="L48" s="24"/>
      <c r="M48" s="24"/>
      <c r="N48" s="22"/>
      <c r="O48" s="22"/>
      <c r="P48" s="22"/>
      <c r="Q48" s="22"/>
      <c r="R48" s="22"/>
      <c r="S48" s="22"/>
      <c r="T48" s="22"/>
      <c r="U48" s="22"/>
      <c r="V48" s="22"/>
      <c r="AB48" s="1"/>
      <c r="AC48" s="1"/>
      <c r="AD48" s="1"/>
      <c r="AF48" s="2"/>
      <c r="AG48" s="4"/>
      <c r="AH48" s="5"/>
      <c r="AI48" s="1"/>
      <c r="AJ48" s="6"/>
      <c r="AK48" s="1"/>
      <c r="AL48" s="6"/>
      <c r="AM48" s="1"/>
      <c r="AN48" s="1"/>
      <c r="AO48" s="7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3:62">
      <c r="C49" s="22">
        <v>47</v>
      </c>
      <c r="D4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$5^(C49)))/((FACT(C49))*(1+$B$5)^($B$6+C49))</f>
        <v>8.2584236047740967E-4</v>
      </c>
      <c r="E49" s="22">
        <f>SUM($D$2:D49)</f>
        <v>0.99197387954460303</v>
      </c>
      <c r="F49" s="22"/>
      <c r="G49" s="22"/>
      <c r="H49" s="22"/>
      <c r="I49" s="22"/>
      <c r="J49" s="22"/>
      <c r="K49" s="22"/>
      <c r="L49" s="24"/>
      <c r="M49" s="24"/>
      <c r="N49" s="22"/>
      <c r="O49" s="22"/>
      <c r="P49" s="22"/>
      <c r="Q49" s="22"/>
      <c r="R49" s="22"/>
      <c r="S49" s="22"/>
      <c r="T49" s="22"/>
      <c r="U49" s="22"/>
      <c r="V49" s="22"/>
      <c r="AB49" s="1"/>
      <c r="AC49" s="1"/>
      <c r="AD49" s="1"/>
      <c r="AF49" s="2"/>
      <c r="AG49" s="4"/>
      <c r="AH49" s="5"/>
      <c r="AI49" s="1"/>
      <c r="AJ49" s="6"/>
      <c r="AK49" s="1"/>
      <c r="AL49" s="6"/>
      <c r="AM49" s="1"/>
      <c r="AN49" s="1"/>
      <c r="AO49" s="7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3:62">
      <c r="C50" s="22">
        <v>48</v>
      </c>
      <c r="D5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$5^(C50)))/((FACT(C50))*(1+$B$5)^($B$6+C50))</f>
        <v>7.4859984932147477E-4</v>
      </c>
      <c r="E50" s="22">
        <f>SUM($D$2:D50)</f>
        <v>0.99272247939392455</v>
      </c>
      <c r="F50" s="22"/>
      <c r="G50" s="22"/>
      <c r="H50" s="22"/>
      <c r="I50" s="22"/>
      <c r="J50" s="22"/>
      <c r="K50" s="22"/>
      <c r="L50" s="24"/>
      <c r="M50" s="24"/>
      <c r="N50" s="22"/>
      <c r="O50" s="22"/>
      <c r="P50" s="22"/>
      <c r="Q50" s="22"/>
      <c r="R50" s="22"/>
      <c r="S50" s="22"/>
      <c r="T50" s="22"/>
      <c r="U50" s="22"/>
      <c r="V50" s="22"/>
      <c r="AB50" s="1"/>
      <c r="AC50" s="1"/>
      <c r="AD50" s="1"/>
      <c r="AF50" s="2"/>
      <c r="AG50" s="4"/>
      <c r="AH50" s="5"/>
      <c r="AI50" s="1"/>
      <c r="AJ50" s="6"/>
      <c r="AK50" s="1"/>
      <c r="AL50" s="6"/>
      <c r="AM50" s="1"/>
      <c r="AN50" s="1"/>
      <c r="AO50" s="13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3:62">
      <c r="C51" s="22">
        <v>49</v>
      </c>
      <c r="D5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$5^(C51)))/((FACT(C51))*(1+$B$5)^($B$6+C51))</f>
        <v>6.786064877622117E-4</v>
      </c>
      <c r="E51" s="22">
        <f>SUM($D$2:D51)</f>
        <v>0.99340108588168674</v>
      </c>
      <c r="F51" s="22"/>
      <c r="G51" s="22"/>
      <c r="H51" s="22"/>
      <c r="I51" s="22"/>
      <c r="J51" s="22"/>
      <c r="K51" s="22"/>
      <c r="L51" s="24"/>
      <c r="M51" s="24"/>
      <c r="N51" s="22"/>
      <c r="O51" s="22"/>
      <c r="P51" s="22"/>
      <c r="Q51" s="22"/>
      <c r="R51" s="22"/>
      <c r="S51" s="22"/>
      <c r="T51" s="22"/>
      <c r="U51" s="22"/>
      <c r="V51" s="22"/>
      <c r="AB51" s="1"/>
      <c r="AC51" s="1"/>
      <c r="AD51" s="1"/>
      <c r="AF51" s="2"/>
      <c r="AG51" s="4"/>
      <c r="AH51" s="5"/>
      <c r="AI51" s="1"/>
      <c r="AJ51" s="6"/>
      <c r="AK51" s="1"/>
      <c r="AL51" s="6"/>
      <c r="AM51" s="1"/>
      <c r="AN51" s="1"/>
      <c r="AO51" s="7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3:62">
      <c r="C52" s="22">
        <v>50</v>
      </c>
      <c r="D5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$5^(C52)))/((FACT(C52))*(1+$B$5)^($B$6+C52))</f>
        <v>6.1517877570020478E-4</v>
      </c>
      <c r="E52" s="22">
        <f>SUM($D$2:D52)</f>
        <v>0.99401626465738691</v>
      </c>
      <c r="F52" s="22"/>
      <c r="G52" s="22"/>
      <c r="H52" s="22"/>
      <c r="I52" s="22"/>
      <c r="J52" s="22"/>
      <c r="K52" s="22"/>
      <c r="L52" s="24"/>
      <c r="M52" s="24"/>
      <c r="N52" s="22"/>
      <c r="O52" s="22"/>
      <c r="P52" s="22"/>
      <c r="Q52" s="22"/>
      <c r="R52" s="22"/>
      <c r="S52" s="22"/>
      <c r="T52" s="22"/>
      <c r="U52" s="22"/>
      <c r="V52" s="22"/>
      <c r="AB52" s="1"/>
      <c r="AC52" s="1"/>
      <c r="AD52" s="1"/>
      <c r="AF52" s="2"/>
      <c r="AG52" s="4"/>
      <c r="AH52" s="5"/>
      <c r="AI52" s="1"/>
      <c r="AJ52" s="6"/>
      <c r="AK52" s="1"/>
      <c r="AL52" s="6"/>
      <c r="AM52" s="1"/>
      <c r="AN52" s="1"/>
      <c r="AO52" s="7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3:62">
      <c r="C53" s="22">
        <v>51</v>
      </c>
      <c r="D5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$5^(C53)))/((FACT(C53))*(1+$B$5)^($B$6+C53))</f>
        <v>5.5769808388383827E-4</v>
      </c>
      <c r="E53" s="22">
        <f>SUM($D$2:D53)</f>
        <v>0.99457396274127075</v>
      </c>
      <c r="F53" s="22"/>
      <c r="G53" s="22"/>
      <c r="H53" s="22"/>
      <c r="I53" s="22"/>
      <c r="J53" s="22"/>
      <c r="K53" s="22"/>
      <c r="L53" s="24"/>
      <c r="M53" s="24"/>
      <c r="N53" s="22"/>
      <c r="O53" s="22"/>
      <c r="P53" s="22"/>
      <c r="Q53" s="22"/>
      <c r="R53" s="22"/>
      <c r="S53" s="22"/>
      <c r="T53" s="22"/>
      <c r="U53" s="22"/>
      <c r="V53" s="22"/>
      <c r="AB53" s="1"/>
      <c r="AC53" s="1"/>
      <c r="AD53" s="1"/>
      <c r="AF53" s="2"/>
      <c r="AG53" s="4"/>
      <c r="AH53" s="5"/>
      <c r="AI53" s="1"/>
      <c r="AJ53" s="6"/>
      <c r="AK53" s="1"/>
      <c r="AL53" s="6"/>
      <c r="AM53" s="1"/>
      <c r="AN53" s="1"/>
      <c r="AO53" s="7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3:62">
      <c r="C54" s="22">
        <v>52</v>
      </c>
      <c r="D5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$5^(C54)))/((FACT(C54))*(1+$B$5)^($B$6+C54))</f>
        <v>5.0560443759798421E-4</v>
      </c>
      <c r="E54" s="22">
        <f>SUM($D$2:D54)</f>
        <v>0.9950795671788687</v>
      </c>
      <c r="F54" s="22"/>
      <c r="G54" s="22"/>
      <c r="H54" s="22"/>
      <c r="I54" s="22"/>
      <c r="J54" s="22"/>
      <c r="K54" s="22"/>
      <c r="L54" s="24"/>
      <c r="M54" s="24"/>
      <c r="N54" s="22"/>
      <c r="O54" s="22"/>
      <c r="P54" s="22"/>
      <c r="Q54" s="22"/>
      <c r="R54" s="22"/>
      <c r="S54" s="22"/>
      <c r="T54" s="22"/>
      <c r="U54" s="22"/>
      <c r="V54" s="22"/>
      <c r="AB54" s="1"/>
      <c r="AC54" s="1"/>
      <c r="AD54" s="1"/>
      <c r="AF54" s="2"/>
      <c r="AG54" s="4"/>
      <c r="AH54" s="5"/>
      <c r="AI54" s="1"/>
      <c r="AJ54" s="6"/>
      <c r="AK54" s="1"/>
      <c r="AL54" s="6"/>
      <c r="AM54" s="1"/>
      <c r="AN54" s="1"/>
      <c r="AO54" s="7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3:62">
      <c r="C55" s="22">
        <v>53</v>
      </c>
      <c r="D5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$5^(C55)))/((FACT(C55))*(1+$B$5)^($B$6+C55))</f>
        <v>4.5839090469633703E-4</v>
      </c>
      <c r="E55" s="22">
        <f>SUM($D$2:D55)</f>
        <v>0.99553795808356504</v>
      </c>
      <c r="F55" s="22"/>
      <c r="G55" s="22"/>
      <c r="H55" s="22"/>
      <c r="I55" s="22"/>
      <c r="J55" s="22"/>
      <c r="K55" s="22"/>
      <c r="L55" s="24"/>
      <c r="M55" s="24"/>
      <c r="N55" s="22"/>
      <c r="O55" s="22"/>
      <c r="P55" s="22"/>
      <c r="Q55" s="22"/>
      <c r="R55" s="22"/>
      <c r="S55" s="22"/>
      <c r="T55" s="22"/>
      <c r="U55" s="22"/>
      <c r="V55" s="22"/>
      <c r="AB55" s="1"/>
      <c r="AC55" s="1"/>
      <c r="AD55" s="1"/>
      <c r="AF55" s="2"/>
      <c r="AG55" s="4"/>
      <c r="AH55" s="5"/>
      <c r="AI55" s="1"/>
      <c r="AJ55" s="6"/>
      <c r="AK55" s="1"/>
      <c r="AL55" s="6"/>
      <c r="AM55" s="1"/>
      <c r="AN55" s="1"/>
      <c r="AO55" s="7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3:62">
      <c r="C56" s="22">
        <v>54</v>
      </c>
      <c r="D5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$5^(C56)))/((FACT(C56))*(1+$B$5)^($B$6+C56))</f>
        <v>4.1559852790451962E-4</v>
      </c>
      <c r="E56" s="22">
        <f>SUM($D$2:D56)</f>
        <v>0.99595355661146956</v>
      </c>
      <c r="F56" s="22"/>
      <c r="G56" s="22"/>
      <c r="H56" s="22"/>
      <c r="I56" s="22"/>
      <c r="J56" s="22"/>
      <c r="K56" s="22"/>
      <c r="L56" s="24"/>
      <c r="M56" s="24"/>
      <c r="N56" s="22"/>
      <c r="O56" s="22"/>
      <c r="P56" s="22"/>
      <c r="Q56" s="22"/>
      <c r="R56" s="22"/>
      <c r="S56" s="22"/>
      <c r="T56" s="22"/>
      <c r="U56" s="22"/>
      <c r="V56" s="22"/>
      <c r="AB56" s="1"/>
      <c r="AC56" s="1"/>
      <c r="AD56" s="1"/>
      <c r="AF56" s="2"/>
      <c r="AG56" s="4"/>
      <c r="AH56" s="5"/>
      <c r="AI56" s="1"/>
      <c r="AJ56" s="6"/>
      <c r="AK56" s="1"/>
      <c r="AL56" s="6"/>
      <c r="AM56" s="1"/>
      <c r="AN56" s="1"/>
      <c r="AO56" s="13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3:62">
      <c r="C57" s="22">
        <v>55</v>
      </c>
      <c r="D5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$5^(C57)))/((FACT(C57))*(1+$B$5)^($B$6+C57))</f>
        <v>3.7681174750249584E-4</v>
      </c>
      <c r="E57" s="22">
        <f>SUM($D$2:D57)</f>
        <v>0.99633036835897204</v>
      </c>
      <c r="F57" s="22"/>
      <c r="G57" s="22"/>
      <c r="H57" s="22"/>
      <c r="I57" s="22"/>
      <c r="J57" s="22"/>
      <c r="K57" s="22"/>
      <c r="L57" s="24"/>
      <c r="M57" s="24"/>
      <c r="N57" s="22"/>
      <c r="O57" s="22"/>
      <c r="P57" s="22"/>
      <c r="Q57" s="22"/>
      <c r="R57" s="22"/>
      <c r="S57" s="22"/>
      <c r="T57" s="22"/>
      <c r="U57" s="22"/>
      <c r="V57" s="22"/>
      <c r="AB57" s="1"/>
      <c r="AC57" s="1"/>
      <c r="AD57" s="1"/>
      <c r="AF57" s="2"/>
      <c r="AG57" s="4"/>
      <c r="AH57" s="5"/>
      <c r="AI57" s="1"/>
      <c r="AJ57" s="6"/>
      <c r="AK57" s="1"/>
      <c r="AL57" s="6"/>
      <c r="AM57" s="1"/>
      <c r="AN57" s="1"/>
      <c r="AO57" s="7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3:62">
      <c r="C58" s="22">
        <v>56</v>
      </c>
      <c r="D5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$5^(C58)))/((FACT(C58))*(1+$B$5)^($B$6+C58))</f>
        <v>3.4165426600531342E-4</v>
      </c>
      <c r="E58" s="22">
        <f>SUM($D$2:D58)</f>
        <v>0.99667202262497734</v>
      </c>
      <c r="F58" s="22"/>
      <c r="G58" s="22"/>
      <c r="H58" s="22"/>
      <c r="I58" s="22"/>
      <c r="J58" s="22"/>
      <c r="K58" s="22"/>
      <c r="L58" s="24"/>
      <c r="M58" s="24"/>
      <c r="N58" s="22"/>
      <c r="O58" s="22"/>
      <c r="P58" s="22"/>
      <c r="Q58" s="22"/>
      <c r="R58" s="22"/>
      <c r="S58" s="22"/>
      <c r="T58" s="22"/>
      <c r="U58" s="22" t="e">
        <f>VAR(AB1:AB58)</f>
        <v>#DIV/0!</v>
      </c>
      <c r="V58" s="22"/>
      <c r="AB58" s="1"/>
      <c r="AC58" s="1"/>
      <c r="AD58" s="1"/>
      <c r="AF58" s="2"/>
      <c r="AG58" s="4"/>
      <c r="AH58" s="5"/>
      <c r="AI58" s="1"/>
      <c r="AJ58" s="6"/>
      <c r="AK58" s="1"/>
      <c r="AL58" s="6"/>
      <c r="AM58" s="1"/>
      <c r="AN58" s="1"/>
      <c r="AO58" s="7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3:62">
      <c r="C59" s="22">
        <v>57</v>
      </c>
      <c r="D5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$5^(C59)))/((FACT(C59))*(1+$B$5)^($B$6+C59))</f>
        <v>3.0978531137961873E-4</v>
      </c>
      <c r="E59" s="22">
        <f>SUM($D$2:D59)</f>
        <v>0.99698180793635693</v>
      </c>
      <c r="F59" s="22"/>
      <c r="G59" s="22"/>
      <c r="H59" s="22"/>
      <c r="I59" s="22"/>
      <c r="J59" s="22"/>
      <c r="K59" s="22"/>
      <c r="L59" s="24"/>
      <c r="M59" s="24"/>
      <c r="N59" s="22"/>
      <c r="O59" s="22"/>
      <c r="P59" s="22"/>
      <c r="Q59" s="22"/>
      <c r="R59" s="22"/>
      <c r="S59" s="22"/>
      <c r="T59" s="22"/>
      <c r="U59" s="22"/>
      <c r="V59" s="22"/>
      <c r="AB59" s="1"/>
      <c r="AC59" s="1"/>
      <c r="AD59" s="1"/>
      <c r="AF59" s="2"/>
      <c r="AG59" s="4"/>
      <c r="AH59" s="5"/>
      <c r="AI59" s="1"/>
      <c r="AJ59" s="6"/>
      <c r="AK59" s="1"/>
      <c r="AL59" s="6"/>
      <c r="AM59" s="1"/>
      <c r="AN59" s="1"/>
      <c r="AO59" s="7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3:62">
      <c r="C60" s="22">
        <v>58</v>
      </c>
      <c r="D6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$5^(C60)))/((FACT(C60))*(1+$B$5)^($B$6+C60))</f>
        <v>2.8089625972815119E-4</v>
      </c>
      <c r="E60" s="22">
        <f>SUM($D$2:D60)</f>
        <v>0.99726270419608509</v>
      </c>
      <c r="F60" s="22"/>
      <c r="G60" s="22"/>
      <c r="H60" s="22"/>
      <c r="I60" s="22"/>
      <c r="J60" s="22"/>
      <c r="K60" s="22"/>
      <c r="L60" s="24"/>
      <c r="M60" s="24"/>
      <c r="N60" s="22"/>
      <c r="O60" s="22"/>
      <c r="P60" s="22"/>
      <c r="Q60" s="22"/>
      <c r="R60" s="22"/>
      <c r="S60" s="22"/>
      <c r="T60" s="22"/>
      <c r="U60" s="22"/>
      <c r="V60" s="22"/>
      <c r="AB60" s="1"/>
      <c r="AC60" s="1"/>
      <c r="AD60" s="1"/>
      <c r="AF60" s="2"/>
      <c r="AG60" s="4"/>
      <c r="AH60" s="5"/>
      <c r="AI60" s="1"/>
      <c r="AJ60" s="6"/>
      <c r="AK60" s="1"/>
      <c r="AL60" s="6"/>
      <c r="AM60" s="1"/>
      <c r="AN60" s="1"/>
      <c r="AO60" s="13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3:62">
      <c r="C61" s="22">
        <v>59</v>
      </c>
      <c r="D6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$5^(C61)))/((FACT(C61))*(1+$B$5)^($B$6+C61))</f>
        <v>2.5470758230533222E-4</v>
      </c>
      <c r="E61" s="22">
        <f>SUM($D$2:D61)</f>
        <v>0.99751741177839037</v>
      </c>
      <c r="F61" s="22"/>
      <c r="G61" s="22"/>
      <c r="H61" s="22"/>
      <c r="I61" s="22"/>
      <c r="J61" s="22"/>
      <c r="K61" s="22"/>
      <c r="L61" s="24"/>
      <c r="M61" s="24"/>
      <c r="N61" s="22"/>
      <c r="O61" s="22"/>
      <c r="P61" s="22"/>
      <c r="Q61" s="22"/>
      <c r="R61" s="22"/>
      <c r="S61" s="22"/>
      <c r="T61" s="22"/>
      <c r="U61" s="22"/>
      <c r="V61" s="22"/>
      <c r="AB61" s="1"/>
      <c r="AC61" s="1"/>
      <c r="AD61" s="1"/>
      <c r="AF61" s="2"/>
      <c r="AG61" s="4"/>
      <c r="AH61" s="5"/>
      <c r="AI61" s="1"/>
      <c r="AJ61" s="6"/>
      <c r="AK61" s="1"/>
      <c r="AL61" s="6"/>
      <c r="AM61" s="1"/>
      <c r="AN61" s="1"/>
      <c r="AO61" s="7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3:62">
      <c r="C62" s="22">
        <v>60</v>
      </c>
      <c r="D6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$5^(C62)))/((FACT(C62))*(1+$B$5)^($B$6+C62))</f>
        <v>2.3096608524627267E-4</v>
      </c>
      <c r="E62" s="22">
        <f>SUM($D$2:D62)</f>
        <v>0.99774837786363668</v>
      </c>
      <c r="F62" s="22"/>
      <c r="G62" s="22"/>
      <c r="H62" s="22"/>
      <c r="I62" s="22"/>
      <c r="J62" s="22"/>
      <c r="K62" s="22"/>
      <c r="L62" s="24"/>
      <c r="M62" s="24"/>
      <c r="N62" s="22"/>
      <c r="O62" s="22"/>
      <c r="P62" s="22"/>
      <c r="Q62" s="22"/>
      <c r="R62" s="22"/>
      <c r="S62" s="22"/>
      <c r="T62" s="22"/>
      <c r="U62" s="22"/>
      <c r="V62" s="22"/>
      <c r="AB62" s="1"/>
      <c r="AC62" s="1"/>
      <c r="AD62" s="1"/>
      <c r="AF62" s="2"/>
      <c r="AG62" s="4"/>
      <c r="AH62" s="5"/>
      <c r="AI62" s="1"/>
      <c r="AJ62" s="6"/>
      <c r="AK62" s="1"/>
      <c r="AL62" s="6"/>
      <c r="AM62" s="1"/>
      <c r="AN62" s="1"/>
      <c r="AO62" s="7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3:62">
      <c r="C63" s="22">
        <v>61</v>
      </c>
      <c r="D6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$5^(C63)))/((FACT(C63))*(1+$B$5)^($B$6+C63))</f>
        <v>2.0944241354486296E-4</v>
      </c>
      <c r="E63" s="22">
        <f>SUM($D$2:D63)</f>
        <v>0.9979578202771815</v>
      </c>
      <c r="L63" s="1"/>
      <c r="M63" s="1"/>
      <c r="AB63" s="1"/>
      <c r="AC63" s="1"/>
      <c r="AD63" s="1"/>
      <c r="AF63" s="2"/>
      <c r="AG63" s="4"/>
      <c r="AH63" s="5"/>
      <c r="AI63" s="1"/>
      <c r="AJ63" s="6"/>
      <c r="AK63" s="1"/>
      <c r="AL63" s="6"/>
      <c r="AM63" s="1"/>
      <c r="AN63" s="1"/>
      <c r="AO63" s="7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3:62">
      <c r="C64" s="22">
        <v>62</v>
      </c>
      <c r="D6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$5^(C64)))/((FACT(C64))*(1+$B$5)^($B$6+C64))</f>
        <v>1.8992879364430564E-4</v>
      </c>
      <c r="E64" s="22">
        <f>SUM($D$2:D64)</f>
        <v>0.99814774907082582</v>
      </c>
      <c r="L64" s="1"/>
      <c r="M64" s="1"/>
      <c r="AB64" s="1"/>
      <c r="AC64" s="1"/>
      <c r="AD64" s="1"/>
      <c r="AF64" s="2"/>
      <c r="AG64" s="4"/>
      <c r="AH64" s="5"/>
      <c r="AI64" s="1"/>
      <c r="AJ64" s="6"/>
      <c r="AK64" s="1"/>
      <c r="AL64" s="6"/>
      <c r="AM64" s="1"/>
      <c r="AN64" s="1"/>
      <c r="AO64" s="13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3:61">
      <c r="C65" s="22">
        <v>63</v>
      </c>
      <c r="D6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$5^(C65)))/((FACT(C65))*(1+$B$5)^($B$6+C65))</f>
        <v>1.7223699154094739E-4</v>
      </c>
      <c r="E65" s="22">
        <f>SUM($D$2:D65)</f>
        <v>0.99831998606236672</v>
      </c>
      <c r="AB65" s="1"/>
      <c r="AC65" s="1"/>
      <c r="AD65" s="1"/>
      <c r="AF65" s="2"/>
      <c r="AG65" s="4"/>
      <c r="AH65" s="5"/>
      <c r="AI65" s="1"/>
      <c r="AJ65" s="6"/>
      <c r="AK65" s="1"/>
      <c r="AL65" s="6"/>
      <c r="AM65" s="1"/>
      <c r="AN65" s="1"/>
      <c r="AO65" s="7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3:61">
      <c r="C66" s="22">
        <v>64</v>
      </c>
      <c r="D6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$5^(C66)))/((FACT(C66))*(1+$B$5)^($B$6+C66))</f>
        <v>1.5619646558083579E-4</v>
      </c>
      <c r="E66" s="22">
        <f>SUM($D$2:D66)</f>
        <v>0.99847618252794756</v>
      </c>
      <c r="AB66" s="1"/>
      <c r="AC66" s="1"/>
      <c r="AD66" s="1"/>
      <c r="AF66" s="2"/>
      <c r="AG66" s="4"/>
      <c r="AH66" s="5"/>
      <c r="AI66" s="1"/>
      <c r="AJ66" s="6"/>
      <c r="AK66" s="1"/>
      <c r="AL66" s="6"/>
      <c r="AM66" s="1"/>
      <c r="AN66" s="1"/>
      <c r="AO66" s="7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3:61">
      <c r="C67" s="22">
        <v>65</v>
      </c>
      <c r="D6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$5^(C67)))/((FACT(C67))*(1+$B$5)^($B$6+C67))</f>
        <v>1.4165269517576274E-4</v>
      </c>
      <c r="E67" s="22">
        <f>SUM($D$2:D67)</f>
        <v>0.99861783522312331</v>
      </c>
      <c r="AF67" s="2"/>
      <c r="AG67" s="4"/>
      <c r="AH67" s="5"/>
      <c r="AI67" s="1"/>
      <c r="AJ67" s="6"/>
      <c r="AK67" s="1"/>
      <c r="AL67" s="6"/>
      <c r="AM67" s="1"/>
      <c r="AN67" s="1"/>
      <c r="AO67" s="7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3:61">
      <c r="C68" s="22">
        <v>66</v>
      </c>
      <c r="D6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$5^(C68)))/((FACT(C68))*(1+$B$5)^($B$6+C68))</f>
        <v>1.2846566850607544E-4</v>
      </c>
      <c r="E68" s="22">
        <f>SUM($D$2:D68)</f>
        <v>0.99874630089162941</v>
      </c>
      <c r="AF68" s="2"/>
      <c r="AG68" s="4"/>
      <c r="AH68" s="5"/>
      <c r="AI68" s="1"/>
      <c r="AJ68" s="6"/>
      <c r="AK68" s="1"/>
      <c r="AL68" s="6"/>
      <c r="AM68" s="1"/>
      <c r="AN68" s="1"/>
      <c r="AO68" s="13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3:61">
      <c r="C69" s="22">
        <v>67</v>
      </c>
      <c r="D6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$5^(C69)))/((FACT(C69))*(1+$B$5)^($B$6+C69))</f>
        <v>1.1650851393317472E-4</v>
      </c>
      <c r="E69" s="22">
        <f>SUM($D$2:D69)</f>
        <v>0.9988628094055626</v>
      </c>
      <c r="AC69" s="14"/>
      <c r="AD69" s="14"/>
    </row>
    <row r="70" spans="3:61">
      <c r="C70" s="22">
        <v>68</v>
      </c>
      <c r="D7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$5^(C70)))/((FACT(C70))*(1+$B$5)^($B$6+C70))</f>
        <v>1.0566626133430333E-4</v>
      </c>
      <c r="E70" s="22">
        <f>SUM($D$2:D70)</f>
        <v>0.99896847566689695</v>
      </c>
    </row>
    <row r="71" spans="3:61">
      <c r="C71" s="22">
        <v>69</v>
      </c>
      <c r="D7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$5^(C71)))/((FACT(C71))*(1+$B$5)^($B$6+C71))</f>
        <v>9.583472091368181E-5</v>
      </c>
      <c r="E71" s="22">
        <f>SUM($D$2:D71)</f>
        <v>0.99906431038781063</v>
      </c>
      <c r="AB71" s="15"/>
      <c r="AC71" s="15"/>
      <c r="AD71" s="15"/>
    </row>
    <row r="72" spans="3:61">
      <c r="C72" s="22">
        <v>70</v>
      </c>
      <c r="D7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$5^(C72)))/((FACT(C72))*(1+$B$5)^($B$6+C72))</f>
        <v>8.6919468252046457E-5</v>
      </c>
      <c r="E72" s="22">
        <f>SUM($D$2:D72)</f>
        <v>0.99915122985606264</v>
      </c>
      <c r="AB72" s="15"/>
      <c r="AC72" s="15"/>
      <c r="AD72" s="15"/>
    </row>
    <row r="73" spans="3:61">
      <c r="C73" s="22">
        <v>71</v>
      </c>
      <c r="D7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$5^(C73)))/((FACT(C73))*(1+$B$5)^($B$6+C73))</f>
        <v>7.8834925445182914E-5</v>
      </c>
      <c r="E73" s="22">
        <f>SUM($D$2:D73)</f>
        <v>0.99923006478150778</v>
      </c>
    </row>
    <row r="74" spans="3:61">
      <c r="C74" s="22">
        <v>72</v>
      </c>
      <c r="D7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$5^(C74)))/((FACT(C74))*(1+$B$5)^($B$6+C74))</f>
        <v>7.1503529163169266E-5</v>
      </c>
      <c r="E74" s="22">
        <f>SUM($D$2:D74)</f>
        <v>0.99930156831067096</v>
      </c>
    </row>
    <row r="75" spans="3:61">
      <c r="C75" s="22">
        <v>73</v>
      </c>
      <c r="D7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$5^(C75)))/((FACT(C75))*(1+$B$5)^($B$6+C75))</f>
        <v>6.4854977346665661E-5</v>
      </c>
      <c r="E75" s="22">
        <f>SUM($D$2:D75)</f>
        <v>0.99936642328801761</v>
      </c>
    </row>
    <row r="76" spans="3:61">
      <c r="C76" s="22">
        <v>74</v>
      </c>
      <c r="D7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$5^(C76)))/((FACT(C76))*(1+$B$5)^($B$6+C76))</f>
        <v>5.8825547054445702E-5</v>
      </c>
      <c r="E76" s="22">
        <f>SUM($D$2:D76)</f>
        <v>0.99942524883507211</v>
      </c>
    </row>
    <row r="77" spans="3:61">
      <c r="C77" s="22">
        <v>75</v>
      </c>
      <c r="D7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$5^(C77)))/((FACT(C77))*(1+$B$5)^($B$6+C77))</f>
        <v>5.3357476696185364E-5</v>
      </c>
      <c r="E77" s="22">
        <f>SUM($D$2:D77)</f>
        <v>0.99947860631176833</v>
      </c>
    </row>
    <row r="78" spans="3:61">
      <c r="C78" s="22">
        <v>76</v>
      </c>
      <c r="D7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$5^(C78)))/((FACT(C78))*(1+$B$5)^($B$6+C78))</f>
        <v>4.8398406534105966E-5</v>
      </c>
      <c r="E78" s="22">
        <f>SUM($D$2:D78)</f>
        <v>0.99952700471830247</v>
      </c>
    </row>
    <row r="79" spans="3:61">
      <c r="C79" s="22">
        <v>77</v>
      </c>
      <c r="D7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$5^(C79)))/((FACT(C79))*(1+$B$5)^($B$6+C79))</f>
        <v>4.3900871923419529E-5</v>
      </c>
      <c r="E79" s="22">
        <f>SUM($D$2:D79)</f>
        <v>0.99957090559022588</v>
      </c>
    </row>
    <row r="80" spans="3:61">
      <c r="C80" s="22">
        <v>78</v>
      </c>
      <c r="D8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$5^(C80)))/((FACT(C80))*(1+$B$5)^($B$6+C80))</f>
        <v>3.9821844290924531E-5</v>
      </c>
      <c r="E80" s="22">
        <f>SUM($D$2:D80)</f>
        <v>0.99961072743451684</v>
      </c>
    </row>
    <row r="81" spans="3:5">
      <c r="C81" s="22">
        <v>79</v>
      </c>
      <c r="D8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$5^(C81)))/((FACT(C81))*(1+$B$5)^($B$6+C81))</f>
        <v>3.612231532918673E-5</v>
      </c>
      <c r="E81" s="22">
        <f>SUM($D$2:D81)</f>
        <v>0.99964684974984608</v>
      </c>
    </row>
    <row r="82" spans="3:5">
      <c r="C82" s="22">
        <v>80</v>
      </c>
      <c r="D8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$5^(C82)))/((FACT(C82))*(1+$B$5)^($B$6+C82))</f>
        <v>3.2766920315578158E-5</v>
      </c>
      <c r="E82" s="22">
        <f>SUM($D$2:D82)</f>
        <v>0.9996796166701617</v>
      </c>
    </row>
    <row r="83" spans="3:5">
      <c r="C83" s="22">
        <v>81</v>
      </c>
      <c r="D8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$5^(C83)))/((FACT(C83))*(1+$B$5)^($B$6+C83))</f>
        <v>2.9723596855586954E-5</v>
      </c>
      <c r="E83" s="22">
        <f>SUM($D$2:D83)</f>
        <v>0.9997093402670173</v>
      </c>
    </row>
    <row r="84" spans="3:5">
      <c r="C84" s="22">
        <v>82</v>
      </c>
      <c r="D8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$5^(C84)))/((FACT(C84))*(1+$B$5)^($B$6+C84))</f>
        <v>2.6963275702347104E-5</v>
      </c>
      <c r="E84" s="22">
        <f>SUM($D$2:D84)</f>
        <v>0.9997363035427197</v>
      </c>
    </row>
    <row r="85" spans="3:5">
      <c r="C85" s="22">
        <v>83</v>
      </c>
      <c r="D8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$5^(C85)))/((FACT(C85))*(1+$B$5)^($B$6+C85))</f>
        <v>2.4459600622944705E-5</v>
      </c>
      <c r="E85" s="22">
        <f>SUM($D$2:D85)</f>
        <v>0.99976076314334261</v>
      </c>
    </row>
    <row r="86" spans="3:5">
      <c r="C86" s="22">
        <v>84</v>
      </c>
      <c r="D8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$5^(C86)))/((FACT(C86))*(1+$B$5)^($B$6+C86))</f>
        <v>2.218867457005571E-5</v>
      </c>
      <c r="E86" s="22">
        <f>SUM($D$2:D86)</f>
        <v>0.99978295181791266</v>
      </c>
    </row>
    <row r="87" spans="3:5">
      <c r="C87" s="22">
        <v>85</v>
      </c>
      <c r="D8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$5^(C87)))/((FACT(C87))*(1+$B$5)^($B$6+C87))</f>
        <v>2.0128829677835513E-5</v>
      </c>
      <c r="E87" s="22">
        <f>SUM($D$2:D87)</f>
        <v>0.99980308064759049</v>
      </c>
    </row>
    <row r="88" spans="3:5">
      <c r="C88" s="22">
        <v>86</v>
      </c>
      <c r="D8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$5^(C88)))/((FACT(C88))*(1+$B$5)^($B$6+C88))</f>
        <v>1.8260418836402045E-5</v>
      </c>
      <c r="E88" s="22">
        <f>SUM($D$2:D88)</f>
        <v>0.99982134106642684</v>
      </c>
    </row>
    <row r="89" spans="3:5">
      <c r="C89" s="22">
        <v>87</v>
      </c>
      <c r="D8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$5^(C89)))/((FACT(C89))*(1+$B$5)^($B$6+C89))</f>
        <v>1.6565626812150159E-5</v>
      </c>
      <c r="E89" s="22">
        <f>SUM($D$2:D89)</f>
        <v>0.99983790669323902</v>
      </c>
    </row>
    <row r="90" spans="3:5">
      <c r="C90" s="22">
        <v>88</v>
      </c>
      <c r="D9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$5^(C90)))/((FACT(C90))*(1+$B$5)^($B$6+C90))</f>
        <v>1.5028299073685907E-5</v>
      </c>
      <c r="E90" s="22">
        <f>SUM($D$2:D90)</f>
        <v>0.99985293499231276</v>
      </c>
    </row>
    <row r="91" spans="3:5">
      <c r="C91" s="22">
        <v>89</v>
      </c>
      <c r="D9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$5^(C91)))/((FACT(C91))*(1+$B$5)^($B$6+C91))</f>
        <v>1.3633786657343574E-5</v>
      </c>
      <c r="E91" s="22">
        <f>SUM($D$2:D91)</f>
        <v>0.99986656877897007</v>
      </c>
    </row>
    <row r="92" spans="3:5">
      <c r="C92" s="22">
        <v>90</v>
      </c>
      <c r="D92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$5^(C92)))/((FACT(C92))*(1+$B$5)^($B$6+C92))</f>
        <v>1.2368805563814545E-5</v>
      </c>
      <c r="E92" s="22">
        <f>SUM($D$2:D92)</f>
        <v>0.99987893758453383</v>
      </c>
    </row>
    <row r="93" spans="3:5">
      <c r="C93" s="22">
        <v>91</v>
      </c>
      <c r="D93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$5^(C93)))/((FACT(C93))*(1+$B$5)^($B$6+C93))</f>
        <v>1.1221309319979381E-5</v>
      </c>
      <c r="E93" s="22">
        <f>SUM($D$2:D93)</f>
        <v>0.9998901588938538</v>
      </c>
    </row>
    <row r="94" spans="3:5">
      <c r="C94" s="22">
        <v>92</v>
      </c>
      <c r="D94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$5^(C94)))/((FACT(C94))*(1+$B$5)^($B$6+C94))</f>
        <v>1.0180373469033008E-5</v>
      </c>
      <c r="E94" s="22">
        <f>SUM($D$2:D94)</f>
        <v>0.9999003392673228</v>
      </c>
    </row>
    <row r="95" spans="3:5">
      <c r="C95" s="22">
        <v>93</v>
      </c>
      <c r="D95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$5^(C95)))/((FACT(C95))*(1+$B$5)^($B$6+C95))</f>
        <v>9.236090868729651E-6</v>
      </c>
      <c r="E95" s="22">
        <f>SUM($D$2:D95)</f>
        <v>0.99990957535819158</v>
      </c>
    </row>
    <row r="96" spans="3:5">
      <c r="C96" s="22">
        <v>94</v>
      </c>
      <c r="D96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$5^(C96)))/((FACT(C96))*(1+$B$5)^($B$6+C96))</f>
        <v>8.3794767832278927E-6</v>
      </c>
      <c r="E96" s="22">
        <f>SUM($D$2:D96)</f>
        <v>0.99991795483497481</v>
      </c>
    </row>
    <row r="97" spans="3:5">
      <c r="C97" s="22">
        <v>95</v>
      </c>
      <c r="D97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$5^(C97)))/((FACT(C97))*(1+$B$5)^($B$6+C97))</f>
        <v>7.6023828496444034E-6</v>
      </c>
      <c r="E97" s="22">
        <f>SUM($D$2:D97)</f>
        <v>0.9999255572178245</v>
      </c>
    </row>
    <row r="98" spans="3:5">
      <c r="C98" s="22">
        <v>96</v>
      </c>
      <c r="D98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$5^(C98)))/((FACT(C98))*(1+$B$5)^($B$6+C98))</f>
        <v>6.8974190869894186E-6</v>
      </c>
      <c r="E98" s="22">
        <f>SUM($D$2:D98)</f>
        <v>0.99993245463691149</v>
      </c>
    </row>
    <row r="99" spans="3:5">
      <c r="C99" s="22">
        <v>97</v>
      </c>
      <c r="D99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$6+96)*($B$5^(C99)))/((FACT(C99))*(1+$B$5)^($B$6+C99))</f>
        <v>6.2578831935222612E-6</v>
      </c>
      <c r="E99" s="22">
        <f>SUM($D$2:D99)</f>
        <v>0.99993871252010502</v>
      </c>
    </row>
    <row r="100" spans="3:5">
      <c r="C100" s="22">
        <v>98</v>
      </c>
      <c r="D100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$6+96)*($B$6+97)*($B$5^(C100)))/((FACT(C100))*(1+$B$5)^($B$6+C100))</f>
        <v>5.6776964495126227E-6</v>
      </c>
      <c r="E100" s="22">
        <f>SUM($D$2:D100)</f>
        <v>0.99994439021655457</v>
      </c>
    </row>
    <row r="101" spans="3:5">
      <c r="C101" s="22">
        <v>99</v>
      </c>
      <c r="D101" s="23">
        <f>($B$6*($B$6+1)*($B$6+2)*($B$6+3)*($B$6+4)*($B$6+5)*($B$6+6)*($B$6+7)*($B$6+8)*($B$6+9)*($B$6+10)*($B$6+11)*($B$6+12)*($B$6+13)*($B$6+14)*($B$6+15)*($B$6+16)*($B$6+17)*($B$6+18)*($B$6+19)*($B$6+20)*($B$6+21)*($B$6+22)*($B$6+23)*($B$6+24)*($B$6+25)*($B$6+26)*($B$6+27)*($B$6+28)*($B$6+29)*($B$6+30)*($B$6+31)*($B$6+32)*($B$6+33)*($B$6+34)*($B$6+35)*($B$6+36)*($B$6+37)*($B$6+38)*($B$6+39)*($B$6+40)*($B$6+41)*($B$6+42)*($B$6+43)*($B$6+44)*($B$6+45)*($B$6+46)*($B$6+47)*($B$6+48)*($B$6+49)*($B$6+50)*($B$6+51)*($B$6+52)*($B$6+53)*($B$6+54)*($B$6+55)*($B$6+56)*($B$6+57)*($B$6+58)*($B$6+59)*($B$6+60)*($B$6+61)*($B$6+62)*($B$6+63)*($B$6+64)*($B$6+65)*($B$6+66)*($B$6+67)*($B$6+68)*($B$6+69)*($B$6+70)*($B$6+71)*($B$6+72)*($B$6+73)*($B$6+74)*($B$6+75)*($B$6+76)*($B$6+77)*($B$6+78)*($B$6+79)*($B$6+80)*($B$6+81)*($B$6+82)*($B$6+83)*($B$6+84)*($B$6+85)*($B$6+86)*($B$6+87)*($B$6+88)*($B$6+89)*($B$6+90)*($B$6+91)*($B$6+92)*($B$6+93)*($B$6+94)*($B$6+95)*($B$6+96)*($B$6+97)*($B$6+98)*($B$5^(C101)))/((FACT(C101))*(1+$B$5)^($B$6+C101))</f>
        <v>5.1513456066356141E-6</v>
      </c>
      <c r="E101" s="22">
        <f>SUM($D$2:D101)</f>
        <v>0.9999495415621612</v>
      </c>
    </row>
    <row r="102" spans="3:5">
      <c r="C102" s="22"/>
      <c r="D102" s="23"/>
      <c r="E102" s="22"/>
    </row>
    <row r="103" spans="3:5">
      <c r="C103" s="22"/>
      <c r="D103" s="23"/>
      <c r="E103" s="22"/>
    </row>
    <row r="104" spans="3:5">
      <c r="C104" s="22"/>
      <c r="D104" s="23"/>
      <c r="E104" s="22"/>
    </row>
    <row r="105" spans="3:5">
      <c r="C105" s="22"/>
      <c r="D105" s="23"/>
      <c r="E105" s="22"/>
    </row>
    <row r="106" spans="3:5">
      <c r="C106" s="22"/>
      <c r="D106" s="23"/>
      <c r="E106" s="22"/>
    </row>
    <row r="107" spans="3:5">
      <c r="C107" s="22"/>
      <c r="D107" s="23"/>
      <c r="E107" s="22"/>
    </row>
    <row r="108" spans="3:5">
      <c r="C108" s="22"/>
      <c r="D108" s="23"/>
      <c r="E108" s="22"/>
    </row>
    <row r="109" spans="3:5">
      <c r="C109" s="22"/>
      <c r="D109" s="23"/>
      <c r="E109" s="22"/>
    </row>
    <row r="110" spans="3:5">
      <c r="C110" s="22"/>
      <c r="D110" s="23"/>
      <c r="E110" s="22"/>
    </row>
    <row r="111" spans="3:5">
      <c r="C111" s="22"/>
      <c r="D111" s="23"/>
      <c r="E111" s="22"/>
    </row>
    <row r="112" spans="3:5">
      <c r="C112" s="22"/>
      <c r="D112" s="23"/>
      <c r="E112" s="22"/>
    </row>
    <row r="113" spans="3:5">
      <c r="C113" s="22"/>
      <c r="D113" s="23"/>
      <c r="E113" s="22"/>
    </row>
    <row r="114" spans="3:5">
      <c r="C114" s="22"/>
      <c r="D114" s="23"/>
      <c r="E114" s="22"/>
    </row>
    <row r="115" spans="3:5">
      <c r="C115" s="22"/>
      <c r="D115" s="23"/>
      <c r="E115" s="22"/>
    </row>
    <row r="116" spans="3:5">
      <c r="C116" s="22"/>
      <c r="D116" s="23"/>
      <c r="E116" s="22"/>
    </row>
    <row r="117" spans="3:5">
      <c r="C117" s="22"/>
      <c r="D117" s="23"/>
      <c r="E117" s="22"/>
    </row>
    <row r="118" spans="3:5">
      <c r="C118" s="22"/>
      <c r="D118" s="23"/>
      <c r="E118" s="22"/>
    </row>
    <row r="119" spans="3:5">
      <c r="C119" s="22"/>
      <c r="D119" s="23"/>
      <c r="E119" s="22"/>
    </row>
    <row r="120" spans="3:5">
      <c r="C120" s="22"/>
      <c r="D120" s="23"/>
      <c r="E120" s="22"/>
    </row>
    <row r="121" spans="3:5">
      <c r="C121" s="22"/>
      <c r="D121" s="23"/>
      <c r="E121" s="22"/>
    </row>
    <row r="122" spans="3:5">
      <c r="C122" s="22"/>
      <c r="D122" s="23"/>
      <c r="E122" s="22"/>
    </row>
    <row r="123" spans="3:5">
      <c r="C123" s="22"/>
      <c r="D123" s="23"/>
      <c r="E123" s="22"/>
    </row>
    <row r="124" spans="3:5">
      <c r="C124" s="22"/>
      <c r="D124" s="23"/>
      <c r="E124" s="22"/>
    </row>
    <row r="125" spans="3:5">
      <c r="C125" s="22"/>
      <c r="D125" s="23"/>
      <c r="E125" s="22"/>
    </row>
    <row r="126" spans="3:5">
      <c r="C126" s="22"/>
      <c r="D126" s="23"/>
      <c r="E126" s="22"/>
    </row>
    <row r="127" spans="3:5">
      <c r="C127" s="22"/>
      <c r="D127" s="23"/>
      <c r="E127" s="22"/>
    </row>
    <row r="128" spans="3:5">
      <c r="C128" s="22"/>
      <c r="D128" s="23"/>
      <c r="E128" s="22"/>
    </row>
    <row r="129" spans="3:5">
      <c r="C129" s="22"/>
      <c r="D129" s="23"/>
      <c r="E129" s="22"/>
    </row>
    <row r="130" spans="3:5">
      <c r="C130" s="22"/>
      <c r="D130" s="23"/>
      <c r="E130" s="22"/>
    </row>
    <row r="131" spans="3:5">
      <c r="C131" s="22"/>
      <c r="D131" s="23"/>
      <c r="E131" s="22"/>
    </row>
    <row r="132" spans="3:5">
      <c r="C132" s="22"/>
      <c r="D132" s="23"/>
      <c r="E132" s="22"/>
    </row>
    <row r="133" spans="3:5">
      <c r="C133" s="22"/>
      <c r="D133" s="23"/>
      <c r="E133" s="22"/>
    </row>
    <row r="134" spans="3:5">
      <c r="C134" s="22"/>
      <c r="D134" s="23"/>
      <c r="E134" s="22"/>
    </row>
    <row r="135" spans="3:5">
      <c r="C135" s="22"/>
      <c r="D135" s="23"/>
      <c r="E135" s="22"/>
    </row>
    <row r="136" spans="3:5">
      <c r="C136" s="22"/>
      <c r="D136" s="23"/>
      <c r="E136" s="22"/>
    </row>
    <row r="137" spans="3:5">
      <c r="C137" s="22"/>
      <c r="D137" s="23"/>
      <c r="E137" s="22"/>
    </row>
    <row r="138" spans="3:5">
      <c r="C138" s="22"/>
      <c r="D138" s="23"/>
      <c r="E138" s="22"/>
    </row>
    <row r="139" spans="3:5">
      <c r="C139" s="22"/>
      <c r="D139" s="23"/>
      <c r="E139" s="22"/>
    </row>
    <row r="140" spans="3:5">
      <c r="C140" s="22"/>
      <c r="D140" s="23"/>
      <c r="E140" s="22"/>
    </row>
    <row r="141" spans="3:5">
      <c r="C141" s="22"/>
      <c r="D141" s="23"/>
    </row>
    <row r="142" spans="3:5">
      <c r="C142" s="22"/>
    </row>
  </sheetData>
  <mergeCells count="31">
    <mergeCell ref="A1:B1"/>
    <mergeCell ref="BD1:BD2"/>
    <mergeCell ref="BE1:BE2"/>
    <mergeCell ref="BF1:BF2"/>
    <mergeCell ref="BH1:BH2"/>
    <mergeCell ref="AR1:AR2"/>
    <mergeCell ref="AS1:AS2"/>
    <mergeCell ref="AT1:AT2"/>
    <mergeCell ref="AU1:AU2"/>
    <mergeCell ref="AV1:AV2"/>
    <mergeCell ref="AW1:AW2"/>
    <mergeCell ref="AL1:AL2"/>
    <mergeCell ref="AM1:AM2"/>
    <mergeCell ref="AN1:AN2"/>
    <mergeCell ref="AO1:AO2"/>
    <mergeCell ref="AP1:AP2"/>
    <mergeCell ref="BI1:BI2"/>
    <mergeCell ref="BJ1:BJ2"/>
    <mergeCell ref="AX1:AX2"/>
    <mergeCell ref="AY1:AY2"/>
    <mergeCell ref="AZ1:AZ2"/>
    <mergeCell ref="BA1:BA2"/>
    <mergeCell ref="BB1:BB2"/>
    <mergeCell ref="BC1:BC2"/>
    <mergeCell ref="AQ1:AQ2"/>
    <mergeCell ref="AF1:AF2"/>
    <mergeCell ref="AG1:AG2"/>
    <mergeCell ref="AH1:AH2"/>
    <mergeCell ref="AI1:AI2"/>
    <mergeCell ref="AJ1:AJ2"/>
    <mergeCell ref="AK1:A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DA108"/>
  <sheetViews>
    <sheetView workbookViewId="0">
      <selection activeCell="B2" sqref="B2"/>
    </sheetView>
  </sheetViews>
  <sheetFormatPr defaultRowHeight="14.4"/>
  <cols>
    <col min="4" max="13" width="12" bestFit="1" customWidth="1"/>
    <col min="14" max="14" width="10" bestFit="1" customWidth="1"/>
    <col min="15" max="24" width="12" bestFit="1" customWidth="1"/>
    <col min="25" max="25" width="11" bestFit="1" customWidth="1"/>
    <col min="26" max="27" width="12" bestFit="1" customWidth="1"/>
    <col min="28" max="28" width="11" bestFit="1" customWidth="1"/>
    <col min="29" max="48" width="12" bestFit="1" customWidth="1"/>
    <col min="49" max="49" width="11" bestFit="1" customWidth="1"/>
    <col min="50" max="68" width="12" bestFit="1" customWidth="1"/>
    <col min="69" max="69" width="11" bestFit="1" customWidth="1"/>
    <col min="70" max="105" width="12" bestFit="1" customWidth="1"/>
  </cols>
  <sheetData>
    <row r="3" spans="2:104">
      <c r="E3" s="9" t="s">
        <v>12</v>
      </c>
    </row>
    <row r="4" spans="2:104">
      <c r="D4" s="8"/>
      <c r="E4" s="3">
        <v>0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>
        <v>53</v>
      </c>
      <c r="BG4" s="3">
        <v>54</v>
      </c>
      <c r="BH4" s="3">
        <v>55</v>
      </c>
      <c r="BI4" s="3">
        <v>56</v>
      </c>
      <c r="BJ4" s="3">
        <v>57</v>
      </c>
      <c r="BK4" s="3">
        <v>58</v>
      </c>
      <c r="BL4" s="3">
        <v>59</v>
      </c>
      <c r="BM4" s="3">
        <v>60</v>
      </c>
      <c r="BN4" s="3">
        <v>61</v>
      </c>
      <c r="BO4" s="3">
        <v>62</v>
      </c>
      <c r="BP4" s="3">
        <v>63</v>
      </c>
      <c r="BQ4" s="3">
        <v>64</v>
      </c>
      <c r="BR4" s="3">
        <v>65</v>
      </c>
      <c r="BS4" s="3">
        <v>66</v>
      </c>
      <c r="BT4" s="3">
        <v>67</v>
      </c>
      <c r="BU4" s="3">
        <v>68</v>
      </c>
      <c r="BV4" s="3">
        <v>69</v>
      </c>
      <c r="BW4" s="3">
        <v>70</v>
      </c>
      <c r="BX4" s="3">
        <v>71</v>
      </c>
      <c r="BY4" s="3">
        <v>72</v>
      </c>
      <c r="BZ4" s="3">
        <v>73</v>
      </c>
      <c r="CA4" s="3">
        <v>74</v>
      </c>
      <c r="CB4" s="3">
        <v>75</v>
      </c>
      <c r="CC4" s="3">
        <v>76</v>
      </c>
      <c r="CD4" s="3">
        <v>77</v>
      </c>
      <c r="CE4" s="3">
        <v>78</v>
      </c>
      <c r="CF4" s="3">
        <v>79</v>
      </c>
      <c r="CG4" s="3">
        <v>80</v>
      </c>
      <c r="CH4" s="3">
        <v>81</v>
      </c>
      <c r="CI4" s="3">
        <v>82</v>
      </c>
      <c r="CJ4" s="3">
        <v>83</v>
      </c>
      <c r="CK4" s="3">
        <v>84</v>
      </c>
      <c r="CL4" s="3">
        <v>85</v>
      </c>
      <c r="CM4" s="3">
        <v>86</v>
      </c>
      <c r="CN4" s="3">
        <v>87</v>
      </c>
      <c r="CO4" s="3">
        <v>88</v>
      </c>
      <c r="CP4" s="3">
        <v>89</v>
      </c>
      <c r="CQ4" s="3">
        <v>90</v>
      </c>
      <c r="CR4" s="3">
        <v>91</v>
      </c>
      <c r="CS4" s="3">
        <v>92</v>
      </c>
      <c r="CT4" s="3">
        <v>93</v>
      </c>
      <c r="CU4" s="3">
        <v>94</v>
      </c>
      <c r="CV4" s="3">
        <v>95</v>
      </c>
      <c r="CW4" s="3">
        <v>96</v>
      </c>
      <c r="CX4" s="3">
        <v>97</v>
      </c>
      <c r="CY4" s="3">
        <v>98</v>
      </c>
      <c r="CZ4" s="3">
        <v>99</v>
      </c>
    </row>
    <row r="5" spans="2:104">
      <c r="C5" s="8"/>
      <c r="D5" s="8"/>
      <c r="E5" s="3">
        <f>'NegBinomial Away'!D2</f>
        <v>0.11255883256713095</v>
      </c>
      <c r="F5" s="3">
        <f>'NegBinomial Away'!D3</f>
        <v>9.3540444325326558E-2</v>
      </c>
      <c r="G5" s="3">
        <f>'NegBinomial Away'!D4</f>
        <v>8.1338522471741295E-2</v>
      </c>
      <c r="H5" s="3">
        <f>'NegBinomial Away'!D5</f>
        <v>7.1772633113360226E-2</v>
      </c>
      <c r="I5" s="3">
        <f>'NegBinomial Away'!D6</f>
        <v>6.3792511848313027E-2</v>
      </c>
      <c r="J5" s="3">
        <f>'NegBinomial Away'!D7</f>
        <v>5.6945388989558955E-2</v>
      </c>
      <c r="K5" s="3">
        <f>'NegBinomial Away'!D8</f>
        <v>5.0979427399664344E-2</v>
      </c>
      <c r="L5" s="3">
        <f>'NegBinomial Away'!D9</f>
        <v>4.5732005293996417E-2</v>
      </c>
      <c r="M5" s="3">
        <f>'NegBinomial Away'!D10</f>
        <v>4.1087623463323425E-2</v>
      </c>
      <c r="N5" s="3">
        <f>'NegBinomial Away'!D11</f>
        <v>3.6958870859780592E-2</v>
      </c>
      <c r="O5" s="3">
        <f>'NegBinomial Away'!D12</f>
        <v>3.3276637884304898E-2</v>
      </c>
      <c r="P5" s="3">
        <f>'NegBinomial Away'!D13</f>
        <v>2.9984572719567969E-2</v>
      </c>
      <c r="Q5" s="3">
        <f>'NegBinomial Away'!D14</f>
        <v>2.7035691727340379E-2</v>
      </c>
      <c r="R5" s="3">
        <f>'NegBinomial Away'!D15</f>
        <v>2.439017415097065E-2</v>
      </c>
      <c r="S5" s="3">
        <f>'NegBinomial Away'!D16</f>
        <v>2.2013851718311862E-2</v>
      </c>
      <c r="T5" s="3">
        <f>'NegBinomial Away'!D17</f>
        <v>1.9877128826451321E-2</v>
      </c>
      <c r="U5" s="3">
        <f>'NegBinomial Away'!D18</f>
        <v>1.7954182252131405E-2</v>
      </c>
      <c r="V5" s="3">
        <f>'NegBinomial Away'!D19</f>
        <v>1.6222349803479558E-2</v>
      </c>
      <c r="W5" s="3">
        <f>'NegBinomial Away'!D20</f>
        <v>1.4661651277892635E-2</v>
      </c>
      <c r="X5" s="3">
        <f>'NegBinomial Away'!D21</f>
        <v>1.3254404993403766E-2</v>
      </c>
      <c r="Y5" s="3">
        <f>'NegBinomial Away'!D22</f>
        <v>1.1984915278632111E-2</v>
      </c>
      <c r="Z5" s="3">
        <f>'NegBinomial Away'!D23</f>
        <v>1.0839213935860877E-2</v>
      </c>
      <c r="AA5" s="3">
        <f>'NegBinomial Away'!D24</f>
        <v>9.8048436416496038E-3</v>
      </c>
      <c r="AB5" s="3">
        <f>'NegBinomial Away'!D25</f>
        <v>8.8706745490536327E-3</v>
      </c>
      <c r="AC5" s="3">
        <f>'NegBinomial Away'!D26</f>
        <v>8.0267476101823863E-3</v>
      </c>
      <c r="AD5" s="3">
        <f>'NegBinomial Away'!D27</f>
        <v>7.2641397137622006E-3</v>
      </c>
      <c r="AE5" s="3">
        <f>'NegBinomial Away'!D28</f>
        <v>6.5748468571886877E-3</v>
      </c>
      <c r="AF5" s="3">
        <f>'NegBinomial Away'!D29</f>
        <v>5.9516823910889692E-3</v>
      </c>
      <c r="AG5" s="3">
        <f>'NegBinomial Away'!D30</f>
        <v>5.3881879808807083E-3</v>
      </c>
      <c r="AH5" s="3">
        <f>'NegBinomial Away'!D31</f>
        <v>4.8785553867317401E-3</v>
      </c>
      <c r="AI5" s="3">
        <f>'NegBinomial Away'!D32</f>
        <v>4.4175575129626731E-3</v>
      </c>
      <c r="AJ5" s="3">
        <f>'NegBinomial Away'!D33</f>
        <v>4.0004874493747488E-3</v>
      </c>
      <c r="AK5" s="3">
        <f>'NegBinomial Away'!D34</f>
        <v>3.6231044405567415E-3</v>
      </c>
      <c r="AL5" s="3">
        <f>'NegBinomial Away'!D35</f>
        <v>3.2815858893592573E-3</v>
      </c>
      <c r="AM5" s="3">
        <f>'NegBinomial Away'!D36</f>
        <v>2.9724846378165752E-3</v>
      </c>
      <c r="AN5" s="3">
        <f>'NegBinomial Away'!D37</f>
        <v>2.6926908804265647E-3</v>
      </c>
      <c r="AO5" s="3">
        <f>'NegBinomial Away'!D38</f>
        <v>2.4393981564838001E-3</v>
      </c>
      <c r="AP5" s="3">
        <f>'NegBinomial Away'!D39</f>
        <v>2.2100729442909154E-3</v>
      </c>
      <c r="AQ5" s="3">
        <f>'NegBinomial Away'!D40</f>
        <v>2.0024274437325795E-3</v>
      </c>
      <c r="AR5" s="3">
        <f>'NegBinomial Away'!D41</f>
        <v>1.8143951873172998E-3</v>
      </c>
      <c r="AS5" s="3">
        <f>'NegBinomial Away'!D42</f>
        <v>1.6441091652591266E-3</v>
      </c>
      <c r="AT5" s="3">
        <f>'NegBinomial Away'!D43</f>
        <v>1.4898821889570511E-3</v>
      </c>
      <c r="AU5" s="3">
        <f>'NegBinomial Away'!D44</f>
        <v>1.3501892504966368E-3</v>
      </c>
      <c r="AV5" s="3">
        <f>'NegBinomial Away'!D45</f>
        <v>1.2236516644731348E-3</v>
      </c>
      <c r="AW5" s="3">
        <f>'NegBinomial Away'!D46</f>
        <v>1.1090228032601605E-3</v>
      </c>
      <c r="AX5" s="3">
        <f>'NegBinomial Away'!D47</f>
        <v>1.0051752584288268E-3</v>
      </c>
      <c r="AY5" s="3">
        <f>'NegBinomial Away'!D48</f>
        <v>9.1108927984832823E-4</v>
      </c>
      <c r="AZ5" s="3">
        <f>'NegBinomial Away'!D49</f>
        <v>8.2584236047740967E-4</v>
      </c>
      <c r="BA5" s="3">
        <f>'NegBinomial Away'!D50</f>
        <v>7.4859984932147477E-4</v>
      </c>
      <c r="BB5" s="3">
        <f>'NegBinomial Away'!D51</f>
        <v>6.786064877622117E-4</v>
      </c>
      <c r="BC5" s="3">
        <f>'NegBinomial Away'!D52</f>
        <v>6.1517877570020478E-4</v>
      </c>
      <c r="BD5" s="3">
        <f>'NegBinomial Away'!D53</f>
        <v>5.5769808388383827E-4</v>
      </c>
      <c r="BE5" s="3">
        <f>'NegBinomial Away'!D54</f>
        <v>5.0560443759798421E-4</v>
      </c>
      <c r="BF5" s="3">
        <f>'NegBinomial Away'!D55</f>
        <v>4.5839090469633703E-4</v>
      </c>
      <c r="BG5" s="3">
        <f>'NegBinomial Away'!D56</f>
        <v>4.1559852790451962E-4</v>
      </c>
      <c r="BH5" s="3">
        <f>'NegBinomial Away'!D57</f>
        <v>3.7681174750249584E-4</v>
      </c>
      <c r="BI5" s="3">
        <f>'NegBinomial Away'!D58</f>
        <v>3.4165426600531342E-4</v>
      </c>
      <c r="BJ5" s="3">
        <f>'NegBinomial Away'!D59</f>
        <v>3.0978531137961873E-4</v>
      </c>
      <c r="BK5" s="3">
        <f>'NegBinomial Away'!D60</f>
        <v>2.8089625972815119E-4</v>
      </c>
      <c r="BL5" s="3">
        <f>'NegBinomial Away'!D61</f>
        <v>2.5470758230533222E-4</v>
      </c>
      <c r="BM5" s="3">
        <f>'NegBinomial Away'!D62</f>
        <v>2.3096608524627267E-4</v>
      </c>
      <c r="BN5" s="3">
        <f>'NegBinomial Away'!D63</f>
        <v>2.0944241354486296E-4</v>
      </c>
      <c r="BO5" s="3">
        <f>'NegBinomial Away'!D64</f>
        <v>1.8992879364430564E-4</v>
      </c>
      <c r="BP5" s="3">
        <f>'NegBinomial Away'!D65</f>
        <v>1.7223699154094739E-4</v>
      </c>
      <c r="BQ5" s="3">
        <f>'NegBinomial Away'!D66</f>
        <v>1.5619646558083579E-4</v>
      </c>
      <c r="BR5" s="3">
        <f>'NegBinomial Away'!D67</f>
        <v>1.4165269517576274E-4</v>
      </c>
      <c r="BS5" s="3">
        <f>'NegBinomial Away'!D68</f>
        <v>1.2846566850607544E-4</v>
      </c>
      <c r="BT5" s="3">
        <f>'NegBinomial Away'!D69</f>
        <v>1.1650851393317472E-4</v>
      </c>
      <c r="BU5" s="3">
        <f>'NegBinomial Away'!D70</f>
        <v>1.0566626133430333E-4</v>
      </c>
      <c r="BV5" s="3">
        <f>'NegBinomial Away'!D71</f>
        <v>9.583472091368181E-5</v>
      </c>
      <c r="BW5" s="3">
        <f>'NegBinomial Away'!D72</f>
        <v>8.6919468252046457E-5</v>
      </c>
      <c r="BX5" s="3">
        <f>'NegBinomial Away'!D73</f>
        <v>7.8834925445182914E-5</v>
      </c>
      <c r="BY5" s="3">
        <f>'NegBinomial Away'!D74</f>
        <v>7.1503529163169266E-5</v>
      </c>
      <c r="BZ5" s="3">
        <f>'NegBinomial Away'!D75</f>
        <v>6.4854977346665661E-5</v>
      </c>
      <c r="CA5" s="3">
        <f>'NegBinomial Away'!D76</f>
        <v>5.8825547054445702E-5</v>
      </c>
      <c r="CB5" s="3">
        <f>'NegBinomial Away'!D77</f>
        <v>5.3357476696185364E-5</v>
      </c>
      <c r="CC5" s="3">
        <f>'NegBinomial Away'!D78</f>
        <v>4.8398406534105966E-5</v>
      </c>
      <c r="CD5" s="3">
        <f>'NegBinomial Away'!D79</f>
        <v>4.3900871923419529E-5</v>
      </c>
      <c r="CE5" s="3">
        <f>'NegBinomial Away'!D80</f>
        <v>3.9821844290924531E-5</v>
      </c>
      <c r="CF5" s="3">
        <f>'NegBinomial Away'!D81</f>
        <v>3.612231532918673E-5</v>
      </c>
      <c r="CG5" s="3">
        <f>'NegBinomial Away'!D82</f>
        <v>3.2766920315578158E-5</v>
      </c>
      <c r="CH5" s="3">
        <f>'NegBinomial Away'!D83</f>
        <v>2.9723596855586954E-5</v>
      </c>
      <c r="CI5" s="3">
        <f>'NegBinomial Away'!D84</f>
        <v>2.6963275702347104E-5</v>
      </c>
      <c r="CJ5" s="3">
        <f>'NegBinomial Away'!D85</f>
        <v>2.4459600622944705E-5</v>
      </c>
      <c r="CK5" s="3">
        <f>'NegBinomial Away'!D86</f>
        <v>2.218867457005571E-5</v>
      </c>
      <c r="CL5" s="3">
        <f>'NegBinomial Away'!D87</f>
        <v>2.0128829677835513E-5</v>
      </c>
      <c r="CM5" s="3">
        <f>'NegBinomial Away'!D88</f>
        <v>1.8260418836402045E-5</v>
      </c>
      <c r="CN5" s="3">
        <f>'NegBinomial Away'!D89</f>
        <v>1.6565626812150159E-5</v>
      </c>
      <c r="CO5" s="3">
        <f>'NegBinomial Away'!D90</f>
        <v>1.5028299073685907E-5</v>
      </c>
      <c r="CP5" s="3">
        <f>'NegBinomial Away'!D91</f>
        <v>1.3633786657343574E-5</v>
      </c>
      <c r="CQ5" s="3">
        <f>'NegBinomial Away'!D92</f>
        <v>1.2368805563814545E-5</v>
      </c>
      <c r="CR5" s="3">
        <f>'NegBinomial Away'!D93</f>
        <v>1.1221309319979381E-5</v>
      </c>
      <c r="CS5" s="3">
        <f>'NegBinomial Away'!D94</f>
        <v>1.0180373469033008E-5</v>
      </c>
      <c r="CT5" s="3">
        <f>'NegBinomial Away'!D95</f>
        <v>9.236090868729651E-6</v>
      </c>
      <c r="CU5" s="3">
        <f>'NegBinomial Away'!D96</f>
        <v>8.3794767832278927E-6</v>
      </c>
      <c r="CV5" s="3">
        <f>'NegBinomial Away'!D97</f>
        <v>7.6023828496444034E-6</v>
      </c>
      <c r="CW5" s="3">
        <f>'NegBinomial Away'!D98</f>
        <v>6.8974190869894186E-6</v>
      </c>
      <c r="CX5" s="3">
        <f>'NegBinomial Away'!D99</f>
        <v>6.2578831935222612E-6</v>
      </c>
      <c r="CY5" s="3">
        <f>'NegBinomial Away'!D100</f>
        <v>5.6776964495126227E-6</v>
      </c>
      <c r="CZ5" s="3">
        <f>'NegBinomial Away'!D101</f>
        <v>5.1513456066356141E-6</v>
      </c>
    </row>
    <row r="6" spans="2:104">
      <c r="B6" s="9" t="s">
        <v>11</v>
      </c>
      <c r="C6" s="3">
        <v>0</v>
      </c>
      <c r="D6" s="3">
        <f>'NegBinomial Home'!D2</f>
        <v>4.1378551151864445E-4</v>
      </c>
      <c r="E6">
        <f>D6*$E$5</f>
        <v>4.6575214109731735E-5</v>
      </c>
      <c r="F6">
        <f>D6*$F$5</f>
        <v>3.870568060283653E-5</v>
      </c>
      <c r="G6">
        <f>D6*$G$5</f>
        <v>3.3656702127140226E-5</v>
      </c>
      <c r="H6">
        <f>D6*$H$5</f>
        <v>2.9698475705851761E-5</v>
      </c>
      <c r="I6">
        <f>D6*$I$5</f>
        <v>2.6396417146213394E-5</v>
      </c>
      <c r="J6">
        <f>D6*$J$5</f>
        <v>2.3563176911672836E-5</v>
      </c>
      <c r="K6">
        <f>D6*$K$5</f>
        <v>2.1094548443497711E-5</v>
      </c>
      <c r="L6">
        <f>D6*$L$5</f>
        <v>1.8923241203349664E-5</v>
      </c>
      <c r="M6">
        <f>D7*$M$5</f>
        <v>6.3579987687366744E-5</v>
      </c>
      <c r="N6">
        <f>D6*$N$5</f>
        <v>1.5293045283865834E-5</v>
      </c>
      <c r="O6">
        <f>D6*$O$5</f>
        <v>1.3769390628577805E-5</v>
      </c>
      <c r="P6">
        <f>D6*$P$5</f>
        <v>1.2407181760434423E-5</v>
      </c>
      <c r="Q6">
        <f>D6*$Q$5</f>
        <v>1.1186977530657924E-5</v>
      </c>
      <c r="R6">
        <f>D6*$R$5</f>
        <v>1.009230068708821E-5</v>
      </c>
      <c r="S6">
        <f>D6*$S$5</f>
        <v>9.1090128937572648E-6</v>
      </c>
      <c r="T6">
        <f>D6*$T$5</f>
        <v>8.2248679189751531E-6</v>
      </c>
      <c r="U6">
        <f>D6*$U$5</f>
        <v>7.4291804870971615E-6</v>
      </c>
      <c r="V6">
        <f>D6*$V$5</f>
        <v>6.7125733114671702E-6</v>
      </c>
      <c r="W6">
        <f>D6*$W$5</f>
        <v>6.0667788737307912E-6</v>
      </c>
      <c r="X6">
        <f>D6*$X$5</f>
        <v>5.484480750070853E-6</v>
      </c>
      <c r="Y6">
        <f>D6*$Y$5</f>
        <v>4.9591842990764055E-6</v>
      </c>
      <c r="Z6">
        <f>D6*$Z$5</f>
        <v>4.4851096829102121E-6</v>
      </c>
      <c r="AA6">
        <f>D6*$AA$5</f>
        <v>4.0571022416203098E-6</v>
      </c>
      <c r="AB6">
        <f>D6*$AB$5</f>
        <v>3.6705566057955783E-6</v>
      </c>
      <c r="AC6">
        <f>D6*$AC$5</f>
        <v>3.3213518657103755E-6</v>
      </c>
      <c r="AD6">
        <f>D6*$AD$5</f>
        <v>3.0057957672019916E-6</v>
      </c>
      <c r="AE6">
        <f>D6*$AE$5</f>
        <v>2.7205763699585732E-6</v>
      </c>
      <c r="AF6">
        <f>D6*$AF$5</f>
        <v>2.4627199425932579E-6</v>
      </c>
      <c r="AG6">
        <f>D6*$AG$5</f>
        <v>2.229554119827336E-6</v>
      </c>
      <c r="AH6">
        <f>D6*$AH$5</f>
        <v>2.0186755361708313E-6</v>
      </c>
      <c r="AI6">
        <f>D6*$AI$5</f>
        <v>1.8279212951642905E-6</v>
      </c>
      <c r="AJ6">
        <f>D6*$AJ$5</f>
        <v>1.6553437455634476E-6</v>
      </c>
      <c r="AK6">
        <f>D6*$AK$5</f>
        <v>1.4991881242212434E-6</v>
      </c>
      <c r="AL6">
        <f>D6*$AL$5</f>
        <v>1.357872695820886E-6</v>
      </c>
      <c r="AM6">
        <f>D6*$AM$5</f>
        <v>1.2299710763402442E-6</v>
      </c>
      <c r="AN6">
        <f>D6*$AN$5</f>
        <v>1.1141964733188953E-6</v>
      </c>
      <c r="AO6">
        <f>D6*$AO$5</f>
        <v>1.0093876139782876E-6</v>
      </c>
      <c r="AP6">
        <f>D6*$AP$5</f>
        <v>9.1449616374693308E-7</v>
      </c>
      <c r="AQ6">
        <f>D6*$AQ$5</f>
        <v>8.2857546408385704E-7</v>
      </c>
      <c r="AR6">
        <f>D6*$AR$5</f>
        <v>7.5077044068105557E-7</v>
      </c>
      <c r="AS6">
        <f>D6*$AS$5</f>
        <v>6.8030855193923923E-7</v>
      </c>
      <c r="AT6">
        <f>D6*$AT$5</f>
        <v>6.1649166366011107E-7</v>
      </c>
      <c r="AU6">
        <f>D6*$AU$5</f>
        <v>5.5868874966372601E-7</v>
      </c>
      <c r="AV6">
        <f>D6*$AV$5</f>
        <v>5.0632932990465682E-7</v>
      </c>
      <c r="AW6">
        <f>D6*$AW$5</f>
        <v>4.5889756793284652E-7</v>
      </c>
      <c r="AX6">
        <f>D6*$AX$5</f>
        <v>4.1592695847485776E-7</v>
      </c>
      <c r="AY6">
        <f>D6*$AY$5</f>
        <v>3.7699554370119392E-7</v>
      </c>
      <c r="AZ6">
        <f>D6*$AZ$5</f>
        <v>3.4172160356390971E-7</v>
      </c>
      <c r="BA6">
        <f>D6*$BA$5</f>
        <v>3.0975977157426659E-7</v>
      </c>
      <c r="BB6">
        <f>D6*$BB$5</f>
        <v>2.807975326585575E-7</v>
      </c>
      <c r="BC6">
        <f>D6*$BC$5</f>
        <v>2.545520643785227E-7</v>
      </c>
      <c r="BD6">
        <f>D6*$BD$5</f>
        <v>2.3076738691284189E-7</v>
      </c>
      <c r="BE6">
        <f>D6*$BE$5</f>
        <v>2.0921179083757846E-7</v>
      </c>
      <c r="BF6">
        <f>D6*$BF$5</f>
        <v>1.8967551497526801E-7</v>
      </c>
      <c r="BG6">
        <f>D6*$BG$5</f>
        <v>1.7196864945536729E-7</v>
      </c>
      <c r="BH6">
        <f>D6*$BH$5</f>
        <v>1.5591924168655454E-7</v>
      </c>
      <c r="BI6">
        <f>D6*$BI$5</f>
        <v>1.4137158522153562E-7</v>
      </c>
      <c r="BJ6">
        <f>D6*$BJ$5</f>
        <v>1.2818467353017808E-7</v>
      </c>
      <c r="BK6">
        <f>D6*$BK$5</f>
        <v>1.1623080251528705E-7</v>
      </c>
      <c r="BL6">
        <f>D6*$BL$5</f>
        <v>1.0539430723188913E-7</v>
      </c>
      <c r="BM6">
        <f>D6*$BM$5</f>
        <v>9.5570419727087774E-8</v>
      </c>
      <c r="BN6">
        <f>D6*$BN$5</f>
        <v>8.6664236222360585E-8</v>
      </c>
      <c r="BO6">
        <f>D6*$BO$5</f>
        <v>7.8589783030228076E-8</v>
      </c>
      <c r="BP6">
        <f>D6*$BP$5</f>
        <v>7.1269171647203356E-8</v>
      </c>
      <c r="BQ6">
        <f>D6*$BQ$5</f>
        <v>6.4631834407770475E-8</v>
      </c>
      <c r="BR6">
        <f>D6*$BR$5</f>
        <v>5.8613832931297609E-8</v>
      </c>
      <c r="BS6">
        <f>D6*$BS$5</f>
        <v>5.3157232355371044E-8</v>
      </c>
      <c r="BT6">
        <f>D6*$BT$5</f>
        <v>4.8209535034115814E-8</v>
      </c>
      <c r="BU6">
        <f>D6*$BU$5</f>
        <v>4.3723167996477469E-8</v>
      </c>
      <c r="BV6">
        <f>D6*$BV$5</f>
        <v>3.9655019014514362E-8</v>
      </c>
      <c r="BW6">
        <f>D6*$BW$5</f>
        <v>3.5966016631601623E-8</v>
      </c>
      <c r="BX6">
        <f>D6*$BX$5</f>
        <v>3.2620749950869208E-8</v>
      </c>
      <c r="BY6">
        <f>D6*$BY$5</f>
        <v>2.9587124390170307E-8</v>
      </c>
      <c r="BZ6">
        <f>D6*$BZ$5</f>
        <v>2.6836049975920149E-8</v>
      </c>
      <c r="CA6">
        <f>D6*$CA$5</f>
        <v>2.4341159078287904E-8</v>
      </c>
      <c r="CB6">
        <f>D6*$CB$5</f>
        <v>2.2078550788075213E-8</v>
      </c>
      <c r="CC6">
        <f>D6*$CC$5</f>
        <v>2.0026559404402341E-8</v>
      </c>
      <c r="CD6">
        <f>D6*$CD$5</f>
        <v>1.8165544744946646E-8</v>
      </c>
      <c r="CE6">
        <f>D6*$CE$5</f>
        <v>1.6477702209536017E-8</v>
      </c>
      <c r="CF6">
        <f>D6*$CF$5</f>
        <v>1.4946890725725302E-8</v>
      </c>
      <c r="CG6">
        <f>D6*$CG$5</f>
        <v>1.3558476883672171E-8</v>
      </c>
      <c r="CH6">
        <f>D6*$CH$5</f>
        <v>1.2299193729063019E-8</v>
      </c>
      <c r="CI6">
        <f>D6*$CI$5</f>
        <v>1.1157012828713933E-8</v>
      </c>
      <c r="CJ6">
        <f>D6*$CJ$5</f>
        <v>1.0121028355306929E-8</v>
      </c>
      <c r="CK6">
        <f>D6*$CK$5</f>
        <v>9.1813520568912402E-9</v>
      </c>
      <c r="CL6">
        <f>D6*$CL$5</f>
        <v>8.3290180845148386E-9</v>
      </c>
      <c r="CM6">
        <f>D6*$CM$5</f>
        <v>7.5558967487653098E-9</v>
      </c>
      <c r="CN6">
        <f>D6*$CN$5</f>
        <v>6.8546163640925249E-9</v>
      </c>
      <c r="CO6">
        <f>D6*$CO$5</f>
        <v>6.2184924194602937E-9</v>
      </c>
      <c r="CP6">
        <f>D6*$CP$5</f>
        <v>5.6414633859449808E-9</v>
      </c>
      <c r="CQ6">
        <f>D6*$CQ$5</f>
        <v>5.118032537097657E-9</v>
      </c>
      <c r="CR6">
        <f>D6*$CR$5</f>
        <v>4.6432152168766002E-9</v>
      </c>
      <c r="CS6">
        <f>D6*$CS$5</f>
        <v>4.2124910433346598E-9</v>
      </c>
      <c r="CT6">
        <f>D6*$CT$5</f>
        <v>3.8217605845499801E-9</v>
      </c>
      <c r="CU6">
        <f>D6*$CU$5</f>
        <v>3.4673060870065589E-9</v>
      </c>
      <c r="CV6">
        <f>D6*$CV$5</f>
        <v>3.1457558762006792E-9</v>
      </c>
      <c r="CW6">
        <f>D6*$CW$5</f>
        <v>2.8540520850683782E-9</v>
      </c>
      <c r="CX6">
        <f>D6*$CX$5</f>
        <v>2.5894213982555373E-9</v>
      </c>
      <c r="CY6">
        <f>D6*$CY$5</f>
        <v>2.3493485296091719E-9</v>
      </c>
      <c r="CZ6">
        <f>D6*$CZ$5</f>
        <v>2.1315521768510396E-9</v>
      </c>
    </row>
    <row r="7" spans="2:104">
      <c r="C7" s="3">
        <v>1</v>
      </c>
      <c r="D7" s="3">
        <f>'NegBinomial Home'!D3</f>
        <v>1.5474243173037487E-3</v>
      </c>
      <c r="E7">
        <f t="shared" ref="E7:E70" si="0">D7*$E$5</f>
        <v>1.7417627464169958E-4</v>
      </c>
      <c r="F7">
        <f t="shared" ref="F7:F70" si="1">D7*$F$5</f>
        <v>1.4474675820040777E-4</v>
      </c>
      <c r="G7">
        <f t="shared" ref="G7:G70" si="2">D7*$G$5</f>
        <v>1.258652076063299E-4</v>
      </c>
      <c r="H7">
        <f t="shared" ref="H7:H70" si="3">D7*$H$5</f>
        <v>1.1106271779653388E-4</v>
      </c>
      <c r="I7">
        <f t="shared" ref="I7:I70" si="4">D7*$I$5</f>
        <v>9.8714084095967092E-5</v>
      </c>
      <c r="J7">
        <f t="shared" ref="J7:J70" si="5">D7*$J$5</f>
        <v>8.8118679680764672E-5</v>
      </c>
      <c r="K7">
        <f t="shared" ref="K7:K70" si="6">D7*$K$5</f>
        <v>7.8886805640461627E-5</v>
      </c>
      <c r="L7">
        <f t="shared" ref="L7:L70" si="7">D7*$L$5</f>
        <v>7.0766817070993824E-5</v>
      </c>
      <c r="M7">
        <f t="shared" ref="M7:M70" si="8">D8*$M$5</f>
        <v>1.4489073573688781E-4</v>
      </c>
      <c r="N7">
        <f t="shared" ref="N7:N70" si="9">D7*$N$5</f>
        <v>5.7191055508513396E-5</v>
      </c>
      <c r="O7">
        <f t="shared" ref="O7:O70" si="10">D7*$O$5</f>
        <v>5.1493078660284568E-5</v>
      </c>
      <c r="P7">
        <f t="shared" ref="P7:P70" si="11">D7*$P$5</f>
        <v>4.6398856970222072E-5</v>
      </c>
      <c r="Q7">
        <f t="shared" ref="Q7:Q70" si="12">D7*$Q$5</f>
        <v>4.1835686814014293E-5</v>
      </c>
      <c r="R7">
        <f t="shared" ref="R7:R70" si="13">D7*$R$5</f>
        <v>3.7741948584485297E-5</v>
      </c>
      <c r="S7">
        <f t="shared" ref="S7:S70" si="14">D7*$S$5</f>
        <v>3.4064769466434693E-5</v>
      </c>
      <c r="T7">
        <f t="shared" ref="T7:T70" si="15">D7*$T$5</f>
        <v>3.0758352504230103E-5</v>
      </c>
      <c r="U7">
        <f t="shared" ref="U7:U70" si="16">D7*$U$5</f>
        <v>2.778273821425152E-5</v>
      </c>
      <c r="V7">
        <f t="shared" ref="V7:V70" si="17">D7*$V$5</f>
        <v>2.5102858569711956E-5</v>
      </c>
      <c r="W7">
        <f t="shared" ref="W7:W70" si="18">D7*$W$5</f>
        <v>2.2687795719238647E-5</v>
      </c>
      <c r="X7">
        <f t="shared" ref="X7:X70" si="19">D7*$X$5</f>
        <v>2.0510188598185221E-5</v>
      </c>
      <c r="Y7">
        <f t="shared" ref="Y7:Y70" si="20">D7*$Y$5</f>
        <v>1.8545749342980562E-5</v>
      </c>
      <c r="Z7">
        <f t="shared" ref="Z7:Z70" si="21">D7*$Z$5</f>
        <v>1.6772863224808797E-5</v>
      </c>
      <c r="AA7">
        <f t="shared" ref="AA7:AA70" si="22">D7*$AA$5</f>
        <v>1.517225347844964E-5</v>
      </c>
      <c r="AB7">
        <f t="shared" ref="AB7:AB70" si="23">D7*$AB$5</f>
        <v>1.3726697508093058E-5</v>
      </c>
      <c r="AC7">
        <f t="shared" ref="AC7:AC70" si="24">D7*$AC$5</f>
        <v>1.2420784440855976E-5</v>
      </c>
      <c r="AD7">
        <f t="shared" ref="AD7:AD70" si="25">D7*$AD$5</f>
        <v>1.1240706437367523E-5</v>
      </c>
      <c r="AE7">
        <f t="shared" ref="AE7:AE70" si="26">D7*$AE$5</f>
        <v>1.0174077909361902E-5</v>
      </c>
      <c r="AF7">
        <f t="shared" ref="AF7:AF70" si="27">D7*$AF$5</f>
        <v>9.2097780608395908E-6</v>
      </c>
      <c r="AG7">
        <f t="shared" ref="AG7:AG70" si="28">D7*$AG$5</f>
        <v>8.3378131078185941E-6</v>
      </c>
      <c r="AH7">
        <f t="shared" ref="AH7:AH70" si="29">D7*$AH$5</f>
        <v>7.5491952387418886E-6</v>
      </c>
      <c r="AI7">
        <f t="shared" ref="AI7:AI70" si="30">D7*$AI$5</f>
        <v>6.8358359186463106E-6</v>
      </c>
      <c r="AJ7">
        <f t="shared" ref="AJ7:AJ70" si="31">D7*$AJ$5</f>
        <v>6.1904515602309358E-6</v>
      </c>
      <c r="AK7">
        <f t="shared" ref="AK7:AK70" si="32">D7*$AK$5</f>
        <v>5.6064799154486959E-6</v>
      </c>
      <c r="AL7">
        <f t="shared" ref="AL7:AL70" si="33">D7*$AL$5</f>
        <v>5.0780058045153643E-6</v>
      </c>
      <c r="AM7">
        <f t="shared" ref="AM7:AM70" si="34">D7*$AM$5</f>
        <v>4.5996950113691945E-6</v>
      </c>
      <c r="AN7">
        <f t="shared" ref="AN7:AN70" si="35">D7*$AN$5</f>
        <v>4.1667353473541071E-6</v>
      </c>
      <c r="AO7">
        <f t="shared" ref="AO7:AO70" si="36">D7*$AO$5</f>
        <v>3.7747840269289674E-6</v>
      </c>
      <c r="AP7">
        <f t="shared" ref="AP7:AP70" si="37">D7*$AP$5</f>
        <v>3.4199206170108558E-6</v>
      </c>
      <c r="AQ7">
        <f t="shared" ref="AQ7:AQ70" si="38">D7*$AQ$5</f>
        <v>3.0986049200681776E-6</v>
      </c>
      <c r="AR7">
        <f t="shared" ref="AR7:AR70" si="39">D7*$AR$5</f>
        <v>2.8076392340536801E-6</v>
      </c>
      <c r="AS7">
        <f t="shared" ref="AS7:AS70" si="40">D7*$AS$5</f>
        <v>2.5441345026239401E-6</v>
      </c>
      <c r="AT7">
        <f t="shared" ref="AT7:AT70" si="41">D7*$AT$5</f>
        <v>2.3054799291098794E-6</v>
      </c>
      <c r="AU7">
        <f t="shared" ref="AU7:AU70" si="42">D7*$AU$5</f>
        <v>2.0893156791806182E-6</v>
      </c>
      <c r="AV7">
        <f t="shared" ref="AV7:AV70" si="43">D7*$AV$5</f>
        <v>1.8935083415149364E-6</v>
      </c>
      <c r="AW7">
        <f t="shared" ref="AW7:AW70" si="44">D7*$AW$5</f>
        <v>1.7161288542091435E-6</v>
      </c>
      <c r="AX7">
        <f t="shared" ref="AX7:AX70" si="45">D7*$AX$5</f>
        <v>1.5554326380448466E-6</v>
      </c>
      <c r="AY7">
        <f t="shared" ref="AY7:AY70" si="46">D7*$AY$5</f>
        <v>1.4098417068720633E-6</v>
      </c>
      <c r="AZ7">
        <f t="shared" ref="AZ7:AZ70" si="47">D7*$AZ$5</f>
        <v>1.277928550862272E-6</v>
      </c>
      <c r="BA7">
        <f t="shared" ref="BA7:BA70" si="48">D7*$BA$5</f>
        <v>1.1584016107699723E-6</v>
      </c>
      <c r="BB7">
        <f t="shared" ref="BB7:BB70" si="49">D7*$BB$5</f>
        <v>1.0500921810433351E-6</v>
      </c>
      <c r="BC7">
        <f t="shared" ref="BC7:BC70" si="50">D7*$BC$5</f>
        <v>9.5194259700764541E-7</v>
      </c>
      <c r="BD7">
        <f t="shared" ref="BD7:BD70" si="51">D7*$BD$5</f>
        <v>8.6299557671555721E-7</v>
      </c>
      <c r="BE7">
        <f t="shared" ref="BE7:BE70" si="52">D7*$BE$5</f>
        <v>7.8238460167580657E-7</v>
      </c>
      <c r="BF7">
        <f t="shared" ref="BF7:BF70" si="53">D7*$BF$5</f>
        <v>7.0932523275797704E-7</v>
      </c>
      <c r="BG7">
        <f t="shared" ref="BG7:BG70" si="54">D7*$BG$5</f>
        <v>6.4310726831509428E-7</v>
      </c>
      <c r="BH7">
        <f t="shared" ref="BH7:BH70" si="55">D7*$BH$5</f>
        <v>5.8308766113108216E-7</v>
      </c>
      <c r="BI7">
        <f t="shared" ref="BI7:BI70" si="56">D7*$BI$5</f>
        <v>5.2868411932718554E-7</v>
      </c>
      <c r="BJ7">
        <f t="shared" ref="BJ7:BJ70" si="57">D7*$BJ$5</f>
        <v>4.7936932397233571E-7</v>
      </c>
      <c r="BK7">
        <f t="shared" ref="BK7:BK70" si="58">D7*$BK$5</f>
        <v>4.3466570294301087E-7</v>
      </c>
      <c r="BL7">
        <f t="shared" ref="BL7:BL70" si="59">D7*$BL$5</f>
        <v>3.9414070666091713E-7</v>
      </c>
      <c r="BM7">
        <f t="shared" ref="BM7:BM70" si="60">D7*$BM$5</f>
        <v>3.5740253678253292E-7</v>
      </c>
      <c r="BN7">
        <f t="shared" ref="BN7:BN70" si="61">D7*$BN$5</f>
        <v>3.2409628379410897E-7</v>
      </c>
      <c r="BO7">
        <f t="shared" ref="BO7:BO70" si="62">D7*$BO$5</f>
        <v>2.9390043384136422E-7</v>
      </c>
      <c r="BP7">
        <f t="shared" ref="BP7:BP70" si="63">D7*$BP$5</f>
        <v>2.6652370904970208E-7</v>
      </c>
      <c r="BQ7">
        <f t="shared" ref="BQ7:BQ70" si="64">D7*$BQ$5</f>
        <v>2.4170220911668331E-7</v>
      </c>
      <c r="BR7">
        <f t="shared" ref="BR7:BR70" si="65">D7*$BR$5</f>
        <v>2.1919682512659069E-7</v>
      </c>
      <c r="BS7">
        <f t="shared" ref="BS7:BS70" si="66">D7*$BS$5</f>
        <v>1.9879089938498349E-7</v>
      </c>
      <c r="BT7">
        <f t="shared" ref="BT7:BT70" si="67">D7*$BT$5</f>
        <v>1.8028810763311718E-7</v>
      </c>
      <c r="BU7">
        <f t="shared" ref="BU7:BU70" si="68">D7*$BU$5</f>
        <v>1.6351054230727385E-7</v>
      </c>
      <c r="BV7">
        <f t="shared" ref="BV7:BV70" si="69">D7*$BV$5</f>
        <v>1.4829697758384937E-7</v>
      </c>
      <c r="BW7">
        <f t="shared" ref="BW7:BW70" si="70">D7*$BW$5</f>
        <v>1.3450129882032784E-7</v>
      </c>
      <c r="BX7">
        <f t="shared" ref="BX7:BX70" si="71">D7*$BX$5</f>
        <v>1.2199108068670411E-7</v>
      </c>
      <c r="BY7">
        <f t="shared" ref="BY7:BY70" si="72">D7*$BY$5</f>
        <v>1.1064629980012589E-7</v>
      </c>
      <c r="BZ7">
        <f t="shared" ref="BZ7:BZ70" si="73">D7*$BZ$5</f>
        <v>1.0035816904441419E-7</v>
      </c>
      <c r="CA7">
        <f t="shared" ref="CA7:CA70" si="74">D7*$CA$5</f>
        <v>9.1028081990745192E-8</v>
      </c>
      <c r="CB7">
        <f t="shared" ref="CB7:CB70" si="75">D7*$CB$5</f>
        <v>8.2566656949645321E-8</v>
      </c>
      <c r="CC7">
        <f t="shared" ref="CC7:CC70" si="76">D7*$CC$5</f>
        <v>7.489287118962822E-8</v>
      </c>
      <c r="CD7">
        <f t="shared" ref="CD7:CD70" si="77">D7*$CD$5</f>
        <v>6.7933276765136772E-8</v>
      </c>
      <c r="CE7">
        <f t="shared" ref="CE7:CE70" si="78">D7*$CE$5</f>
        <v>6.162129021566008E-8</v>
      </c>
      <c r="CF7">
        <f t="shared" ref="CF7:CF70" si="79">D7*$CF$5</f>
        <v>5.5896549137697513E-8</v>
      </c>
      <c r="CG7">
        <f t="shared" ref="CG7:CG70" si="80">D7*$CG$5</f>
        <v>5.0704329299479865E-8</v>
      </c>
      <c r="CH7">
        <f t="shared" ref="CH7:CH70" si="81">D7*$CH$5</f>
        <v>4.5995016572068498E-8</v>
      </c>
      <c r="CI7">
        <f t="shared" ref="CI7:CI70" si="82">D7*$CI$5</f>
        <v>4.1723628495977221E-8</v>
      </c>
      <c r="CJ7">
        <f t="shared" ref="CJ7:CJ70" si="83">D7*$CJ$5</f>
        <v>3.7849380795482554E-8</v>
      </c>
      <c r="CK7">
        <f t="shared" ref="CK7:CK70" si="84">D7*$CK$5</f>
        <v>3.4335294598443505E-8</v>
      </c>
      <c r="CL7">
        <f t="shared" ref="CL7:CL70" si="85">D7*$CL$5</f>
        <v>3.1147840522348057E-8</v>
      </c>
      <c r="CM7">
        <f t="shared" ref="CM7:CM70" si="86">D7*$CM$5</f>
        <v>2.8256616151599948E-8</v>
      </c>
      <c r="CN7">
        <f t="shared" ref="CN7:CN70" si="87">D7*$CN$5</f>
        <v>2.5634053760500134E-8</v>
      </c>
      <c r="CO7">
        <f t="shared" ref="CO7:CO70" si="88">D7*$CO$5</f>
        <v>2.3255155434334976E-8</v>
      </c>
      <c r="CP7">
        <f t="shared" ref="CP7:CP70" si="89">D7*$CP$5</f>
        <v>2.1097253010504838E-8</v>
      </c>
      <c r="CQ7">
        <f t="shared" ref="CQ7:CQ70" si="90">D7*$CQ$5</f>
        <v>1.9139790505448532E-8</v>
      </c>
      <c r="CR7">
        <f t="shared" ref="CR7:CR70" si="91">D7*$CR$5</f>
        <v>1.7364126913723285E-8</v>
      </c>
      <c r="CS7">
        <f t="shared" ref="CS7:CS70" si="92">D7*$CS$5</f>
        <v>1.5753357465215598E-8</v>
      </c>
      <c r="CT7">
        <f t="shared" ref="CT7:CT70" si="93">D7*$CT$5</f>
        <v>1.4292151607099367E-8</v>
      </c>
      <c r="CU7">
        <f t="shared" ref="CU7:CU70" si="94">D7*$CU$5</f>
        <v>1.2966606140649035E-8</v>
      </c>
      <c r="CV7">
        <f t="shared" ref="CV7:CV70" si="95">D7*$CV$5</f>
        <v>1.1764112090992719E-8</v>
      </c>
      <c r="CW7">
        <f t="shared" ref="CW7:CW70" si="96">D7*$CW$5</f>
        <v>1.0673234021842448E-8</v>
      </c>
      <c r="CX7">
        <f t="shared" ref="CX7:CX70" si="97">D7*$CX$5</f>
        <v>9.6836006285027887E-9</v>
      </c>
      <c r="CY7">
        <f t="shared" ref="CY7:CY70" si="98">D7*$CY$5</f>
        <v>8.7858055522449881E-9</v>
      </c>
      <c r="CZ7">
        <f t="shared" ref="CZ7:CZ70" si="99">D7*$CZ$5</f>
        <v>7.97131745854378E-9</v>
      </c>
    </row>
    <row r="8" spans="2:104">
      <c r="C8" s="3">
        <v>2</v>
      </c>
      <c r="D8" s="3">
        <f>'NegBinomial Home'!D4</f>
        <v>3.52638394542881E-3</v>
      </c>
      <c r="E8">
        <f t="shared" si="0"/>
        <v>3.9692566008094006E-4</v>
      </c>
      <c r="F8">
        <f t="shared" si="1"/>
        <v>3.2985952111710899E-4</v>
      </c>
      <c r="G8">
        <f t="shared" si="2"/>
        <v>2.8683085978924898E-4</v>
      </c>
      <c r="H8">
        <f t="shared" si="3"/>
        <v>2.5309786113210571E-4</v>
      </c>
      <c r="I8">
        <f t="shared" si="4"/>
        <v>2.249568896204682E-4</v>
      </c>
      <c r="J8">
        <f t="shared" si="5"/>
        <v>2.0081130549897924E-4</v>
      </c>
      <c r="K8">
        <f t="shared" si="6"/>
        <v>1.7977303432932992E-4</v>
      </c>
      <c r="L8">
        <f t="shared" si="7"/>
        <v>1.6126860926101431E-4</v>
      </c>
      <c r="M8">
        <f t="shared" si="8"/>
        <v>2.5963530127126984E-4</v>
      </c>
      <c r="N8">
        <f t="shared" si="9"/>
        <v>1.3033116884110697E-4</v>
      </c>
      <c r="O8">
        <f t="shared" si="10"/>
        <v>1.1734620159306091E-4</v>
      </c>
      <c r="P8">
        <f t="shared" si="11"/>
        <v>1.0573711584882716E-4</v>
      </c>
      <c r="Q8">
        <f t="shared" si="12"/>
        <v>9.5338229260855608E-5</v>
      </c>
      <c r="R8">
        <f t="shared" si="13"/>
        <v>8.6009118552195658E-5</v>
      </c>
      <c r="S8">
        <f t="shared" si="14"/>
        <v>7.7629293276505374E-5</v>
      </c>
      <c r="T8">
        <f t="shared" si="15"/>
        <v>7.0094387974818149E-5</v>
      </c>
      <c r="U8">
        <f t="shared" si="16"/>
        <v>6.3313340047219056E-5</v>
      </c>
      <c r="V8">
        <f t="shared" si="17"/>
        <v>5.7206233904120527E-5</v>
      </c>
      <c r="W8">
        <f t="shared" si="18"/>
        <v>5.1702611679836387E-5</v>
      </c>
      <c r="X8">
        <f t="shared" si="19"/>
        <v>4.6740120974950492E-5</v>
      </c>
      <c r="Y8">
        <f t="shared" si="20"/>
        <v>4.2263412825892732E-5</v>
      </c>
      <c r="Z8">
        <f t="shared" si="21"/>
        <v>3.822323000448802E-5</v>
      </c>
      <c r="AA8">
        <f t="shared" si="22"/>
        <v>3.4575643205352912E-5</v>
      </c>
      <c r="AB8">
        <f t="shared" si="23"/>
        <v>3.1281404314906676E-5</v>
      </c>
      <c r="AC8">
        <f t="shared" si="24"/>
        <v>2.8305393906556235E-5</v>
      </c>
      <c r="AD8">
        <f t="shared" si="25"/>
        <v>2.5616145663962856E-5</v>
      </c>
      <c r="AE8">
        <f t="shared" si="26"/>
        <v>2.3185434400843258E-5</v>
      </c>
      <c r="AF8">
        <f t="shared" si="27"/>
        <v>2.0987917232227492E-5</v>
      </c>
      <c r="AG8">
        <f t="shared" si="28"/>
        <v>1.9000819590730205E-5</v>
      </c>
      <c r="AH8">
        <f t="shared" si="29"/>
        <v>1.7203659392656048E-5</v>
      </c>
      <c r="AI8">
        <f t="shared" si="30"/>
        <v>1.5578003891719994E-5</v>
      </c>
      <c r="AJ8">
        <f t="shared" si="31"/>
        <v>1.4107254715364564E-5</v>
      </c>
      <c r="AK8">
        <f t="shared" si="32"/>
        <v>1.2776457331791124E-5</v>
      </c>
      <c r="AL8">
        <f t="shared" si="33"/>
        <v>1.1572131795782208E-5</v>
      </c>
      <c r="AM8">
        <f t="shared" si="34"/>
        <v>1.0482122104830142E-5</v>
      </c>
      <c r="AN8">
        <f t="shared" si="35"/>
        <v>9.4954618907388063E-6</v>
      </c>
      <c r="AO8">
        <f t="shared" si="36"/>
        <v>8.6022544955331086E-6</v>
      </c>
      <c r="AP8">
        <f t="shared" si="37"/>
        <v>7.7935657489740642E-6</v>
      </c>
      <c r="AQ8">
        <f t="shared" si="38"/>
        <v>7.0613279894646199E-6</v>
      </c>
      <c r="AR8">
        <f t="shared" si="39"/>
        <v>6.3982540592190246E-6</v>
      </c>
      <c r="AS8">
        <f t="shared" si="40"/>
        <v>5.7977601649021465E-6</v>
      </c>
      <c r="AT8">
        <f t="shared" si="41"/>
        <v>5.2538966317184779E-6</v>
      </c>
      <c r="AU8">
        <f t="shared" si="42"/>
        <v>4.7612856962418976E-6</v>
      </c>
      <c r="AV8">
        <f t="shared" si="43"/>
        <v>4.3150655843953036E-6</v>
      </c>
      <c r="AW8">
        <f t="shared" si="44"/>
        <v>3.9108402085310838E-6</v>
      </c>
      <c r="AX8">
        <f t="shared" si="45"/>
        <v>3.54463389366567E-6</v>
      </c>
      <c r="AY8">
        <f t="shared" si="46"/>
        <v>3.2128506093094411E-6</v>
      </c>
      <c r="AZ8">
        <f t="shared" si="47"/>
        <v>2.9122372414425693E-6</v>
      </c>
      <c r="BA8">
        <f t="shared" si="48"/>
        <v>2.6398504901976747E-6</v>
      </c>
      <c r="BB8">
        <f t="shared" si="49"/>
        <v>2.3930270237084957E-6</v>
      </c>
      <c r="BC8">
        <f t="shared" si="50"/>
        <v>2.1693565581977531E-6</v>
      </c>
      <c r="BD8">
        <f t="shared" si="51"/>
        <v>1.9666575694043772E-6</v>
      </c>
      <c r="BE8">
        <f t="shared" si="52"/>
        <v>1.7829553714830941E-6</v>
      </c>
      <c r="BF8">
        <f t="shared" si="53"/>
        <v>1.6164623270517507E-6</v>
      </c>
      <c r="BG8">
        <f t="shared" si="54"/>
        <v>1.4655599765463452E-6</v>
      </c>
      <c r="BH8">
        <f t="shared" si="55"/>
        <v>1.3287828968417757E-6</v>
      </c>
      <c r="BI8">
        <f t="shared" si="56"/>
        <v>1.2048041185284014E-6</v>
      </c>
      <c r="BJ8">
        <f t="shared" si="57"/>
        <v>1.0924219485787523E-6</v>
      </c>
      <c r="BK8">
        <f t="shared" si="58"/>
        <v>9.9054806063635356E-7</v>
      </c>
      <c r="BL8">
        <f t="shared" si="59"/>
        <v>8.9819672902051083E-7</v>
      </c>
      <c r="BM8">
        <f t="shared" si="60"/>
        <v>8.1447509495099784E-7</v>
      </c>
      <c r="BN8">
        <f t="shared" si="61"/>
        <v>7.3857436461646632E-7</v>
      </c>
      <c r="BO8">
        <f t="shared" si="62"/>
        <v>6.6976184868194084E-7</v>
      </c>
      <c r="BP8">
        <f t="shared" si="63"/>
        <v>6.0737376177895469E-7</v>
      </c>
      <c r="BQ8">
        <f t="shared" si="64"/>
        <v>5.5080870855698305E-7</v>
      </c>
      <c r="BR8">
        <f t="shared" si="65"/>
        <v>4.9952179009453078E-7</v>
      </c>
      <c r="BS8">
        <f t="shared" si="66"/>
        <v>4.5301927095860393E-7</v>
      </c>
      <c r="BT8">
        <f t="shared" si="67"/>
        <v>4.1085375303971617E-7</v>
      </c>
      <c r="BU8">
        <f t="shared" si="68"/>
        <v>3.7261980754277231E-7</v>
      </c>
      <c r="BV8">
        <f t="shared" si="69"/>
        <v>3.3795002124465816E-7</v>
      </c>
      <c r="BW8">
        <f t="shared" si="70"/>
        <v>3.0651141738922579E-7</v>
      </c>
      <c r="BX8">
        <f t="shared" si="71"/>
        <v>2.7800221542897022E-7</v>
      </c>
      <c r="BY8">
        <f t="shared" si="72"/>
        <v>2.521488972825008E-7</v>
      </c>
      <c r="BZ8">
        <f t="shared" si="73"/>
        <v>2.2870355089643095E-7</v>
      </c>
      <c r="CA8">
        <f t="shared" si="74"/>
        <v>2.0744146471386436E-7</v>
      </c>
      <c r="CB8">
        <f t="shared" si="75"/>
        <v>1.8815894919001994E-7</v>
      </c>
      <c r="CC8">
        <f t="shared" si="76"/>
        <v>1.7067136378620809E-7</v>
      </c>
      <c r="CD8">
        <f t="shared" si="77"/>
        <v>1.5481132994107303E-7</v>
      </c>
      <c r="CE8">
        <f t="shared" si="78"/>
        <v>1.4042711238488219E-7</v>
      </c>
      <c r="CF8">
        <f t="shared" si="79"/>
        <v>1.2738115284856109E-7</v>
      </c>
      <c r="CG8">
        <f t="shared" si="80"/>
        <v>1.1554874174199993E-7</v>
      </c>
      <c r="CH8">
        <f t="shared" si="81"/>
        <v>1.048168147519401E-7</v>
      </c>
      <c r="CI8">
        <f t="shared" si="82"/>
        <v>9.5082862552927551E-8</v>
      </c>
      <c r="CJ8">
        <f t="shared" si="83"/>
        <v>8.6253942948352726E-8</v>
      </c>
      <c r="CK8">
        <f t="shared" si="84"/>
        <v>7.824578577418896E-8</v>
      </c>
      <c r="CL8">
        <f t="shared" si="85"/>
        <v>7.0981981816190112E-8</v>
      </c>
      <c r="CM8">
        <f t="shared" si="86"/>
        <v>6.4393247821494E-8</v>
      </c>
      <c r="CN8">
        <f t="shared" si="87"/>
        <v>5.8416760436331357E-8</v>
      </c>
      <c r="CO8">
        <f t="shared" si="88"/>
        <v>5.2995552580548643E-8</v>
      </c>
      <c r="CP8">
        <f t="shared" si="89"/>
        <v>4.8077966383857899E-8</v>
      </c>
      <c r="CQ8">
        <f t="shared" si="90"/>
        <v>4.3617157364366151E-8</v>
      </c>
      <c r="CR8">
        <f t="shared" si="91"/>
        <v>3.9570645032665965E-8</v>
      </c>
      <c r="CS8">
        <f t="shared" si="92"/>
        <v>3.5899905559667401E-8</v>
      </c>
      <c r="CT8">
        <f t="shared" si="93"/>
        <v>3.2570002558009874E-8</v>
      </c>
      <c r="CU8">
        <f t="shared" si="94"/>
        <v>2.9549252399468288E-8</v>
      </c>
      <c r="CV8">
        <f t="shared" si="95"/>
        <v>2.680892082798935E-8</v>
      </c>
      <c r="CW8">
        <f t="shared" si="96"/>
        <v>2.4322947933253726E-8</v>
      </c>
      <c r="CX8">
        <f t="shared" si="97"/>
        <v>2.2067698826005674E-8</v>
      </c>
      <c r="CY8">
        <f t="shared" si="98"/>
        <v>2.0021737606579469E-8</v>
      </c>
      <c r="CZ8">
        <f t="shared" si="99"/>
        <v>1.8165622444595064E-8</v>
      </c>
    </row>
    <row r="9" spans="2:104">
      <c r="C9" s="3">
        <v>3</v>
      </c>
      <c r="D9" s="3">
        <f>'NegBinomial Home'!D5</f>
        <v>6.3190634888637808E-3</v>
      </c>
      <c r="E9">
        <f t="shared" si="0"/>
        <v>7.1126640922408865E-4</v>
      </c>
      <c r="F9">
        <f t="shared" si="1"/>
        <v>5.9108800646826627E-4</v>
      </c>
      <c r="G9">
        <f t="shared" si="2"/>
        <v>5.1398328758930662E-4</v>
      </c>
      <c r="H9">
        <f t="shared" si="3"/>
        <v>4.5353582540625021E-4</v>
      </c>
      <c r="I9">
        <f t="shared" si="4"/>
        <v>4.0310893248358498E-4</v>
      </c>
      <c r="J9">
        <f t="shared" si="5"/>
        <v>3.5984152842306752E-4</v>
      </c>
      <c r="K9">
        <f t="shared" si="6"/>
        <v>3.2214223836440079E-4</v>
      </c>
      <c r="L9">
        <f t="shared" si="7"/>
        <v>2.889834449258179E-4</v>
      </c>
      <c r="M9">
        <f t="shared" si="8"/>
        <v>4.0203779840571247E-4</v>
      </c>
      <c r="N9">
        <f t="shared" si="9"/>
        <v>2.3354545143967106E-4</v>
      </c>
      <c r="O9">
        <f t="shared" si="10"/>
        <v>2.1027718748685236E-4</v>
      </c>
      <c r="P9">
        <f t="shared" si="11"/>
        <v>1.8947441870140292E-4</v>
      </c>
      <c r="Q9">
        <f t="shared" si="12"/>
        <v>1.7084025249041316E-4</v>
      </c>
      <c r="R9">
        <f t="shared" si="13"/>
        <v>1.5412305896442781E-4</v>
      </c>
      <c r="S9">
        <f t="shared" si="14"/>
        <v>1.391069266424457E-4</v>
      </c>
      <c r="T9">
        <f t="shared" si="15"/>
        <v>1.2560483903067033E-4</v>
      </c>
      <c r="U9">
        <f t="shared" si="16"/>
        <v>1.1345361754184965E-4</v>
      </c>
      <c r="V9">
        <f t="shared" si="17"/>
        <v>1.025100583467442E-4</v>
      </c>
      <c r="W9">
        <f t="shared" si="18"/>
        <v>9.264790527658435E-5</v>
      </c>
      <c r="X9">
        <f t="shared" si="19"/>
        <v>8.3755426660431527E-5</v>
      </c>
      <c r="Y9">
        <f t="shared" si="20"/>
        <v>7.5733440554329862E-5</v>
      </c>
      <c r="Z9">
        <f t="shared" si="21"/>
        <v>6.8493681030081947E-5</v>
      </c>
      <c r="AA9">
        <f t="shared" si="22"/>
        <v>6.1957429469966199E-5</v>
      </c>
      <c r="AB9">
        <f t="shared" si="23"/>
        <v>5.6054355664517994E-5</v>
      </c>
      <c r="AC9">
        <f t="shared" si="24"/>
        <v>5.0721527757828126E-5</v>
      </c>
      <c r="AD9">
        <f t="shared" si="25"/>
        <v>4.5902560043240118E-5</v>
      </c>
      <c r="AE9">
        <f t="shared" si="26"/>
        <v>4.1546874720131815E-5</v>
      </c>
      <c r="AF9">
        <f t="shared" si="27"/>
        <v>3.7609058894843794E-5</v>
      </c>
      <c r="AG9">
        <f t="shared" si="28"/>
        <v>3.4048301941117938E-5</v>
      </c>
      <c r="AH9">
        <f t="shared" si="29"/>
        <v>3.0827901222696264E-5</v>
      </c>
      <c r="AI9">
        <f t="shared" si="30"/>
        <v>2.7914826390118317E-5</v>
      </c>
      <c r="AJ9">
        <f t="shared" si="31"/>
        <v>2.5279334179001769E-5</v>
      </c>
      <c r="AK9">
        <f t="shared" si="32"/>
        <v>2.2894626986662341E-5</v>
      </c>
      <c r="AL9">
        <f t="shared" si="33"/>
        <v>2.0736549579020662E-5</v>
      </c>
      <c r="AM9">
        <f t="shared" si="34"/>
        <v>1.8783319146035201E-5</v>
      </c>
      <c r="AN9">
        <f t="shared" si="35"/>
        <v>1.7015284629299973E-5</v>
      </c>
      <c r="AO9">
        <f t="shared" si="36"/>
        <v>1.5414711825438398E-5</v>
      </c>
      <c r="AP9">
        <f t="shared" si="37"/>
        <v>1.3965591249994401E-5</v>
      </c>
      <c r="AQ9">
        <f t="shared" si="38"/>
        <v>1.2653466148789376E-5</v>
      </c>
      <c r="AR9">
        <f t="shared" si="39"/>
        <v>1.146527838254691E-5</v>
      </c>
      <c r="AS9">
        <f t="shared" si="40"/>
        <v>1.0389230197895254E-5</v>
      </c>
      <c r="AT9">
        <f t="shared" si="41"/>
        <v>9.4146601429469493E-6</v>
      </c>
      <c r="AU9">
        <f t="shared" si="42"/>
        <v>8.5319315958696504E-6</v>
      </c>
      <c r="AV9">
        <f t="shared" si="43"/>
        <v>7.732332556059579E-6</v>
      </c>
      <c r="AW9">
        <f t="shared" si="44"/>
        <v>7.0079855043986404E-6</v>
      </c>
      <c r="AX9">
        <f t="shared" si="45"/>
        <v>6.3517662754468146E-6</v>
      </c>
      <c r="AY9">
        <f t="shared" si="46"/>
        <v>5.7572310033847669E-6</v>
      </c>
      <c r="AZ9">
        <f t="shared" si="47"/>
        <v>5.2185503076498807E-6</v>
      </c>
      <c r="BA9">
        <f t="shared" si="48"/>
        <v>4.730449975616259E-6</v>
      </c>
      <c r="BB9">
        <f t="shared" si="49"/>
        <v>4.2881574801242782E-6</v>
      </c>
      <c r="BC9">
        <f t="shared" si="50"/>
        <v>3.8873537406510852E-6</v>
      </c>
      <c r="BD9">
        <f t="shared" si="51"/>
        <v>3.5241295996796526E-6</v>
      </c>
      <c r="BE9">
        <f t="shared" si="52"/>
        <v>3.1949465414329277E-6</v>
      </c>
      <c r="BF9">
        <f t="shared" si="53"/>
        <v>2.8966012294938605E-6</v>
      </c>
      <c r="BG9">
        <f t="shared" si="54"/>
        <v>2.6261934837069851E-6</v>
      </c>
      <c r="BH9">
        <f t="shared" si="55"/>
        <v>2.3810973558179795E-6</v>
      </c>
      <c r="BI9">
        <f t="shared" si="56"/>
        <v>2.1589349981287298E-6</v>
      </c>
      <c r="BJ9">
        <f t="shared" si="57"/>
        <v>1.9575530505252462E-6</v>
      </c>
      <c r="BK9">
        <f t="shared" si="58"/>
        <v>1.7750012990065578E-6</v>
      </c>
      <c r="BL9">
        <f t="shared" si="59"/>
        <v>1.6095133836823913E-6</v>
      </c>
      <c r="BM9">
        <f t="shared" si="60"/>
        <v>1.4594893564455212E-6</v>
      </c>
      <c r="BN9">
        <f t="shared" si="61"/>
        <v>1.3234799084508526E-6</v>
      </c>
      <c r="BO9">
        <f t="shared" si="62"/>
        <v>1.2001721054016752E-6</v>
      </c>
      <c r="BP9">
        <f t="shared" si="63"/>
        <v>1.0883764846781406E-6</v>
      </c>
      <c r="BQ9">
        <f t="shared" si="64"/>
        <v>9.8701538274142756E-7</v>
      </c>
      <c r="BR9">
        <f t="shared" si="65"/>
        <v>8.95112374184313E-7</v>
      </c>
      <c r="BS9">
        <f t="shared" si="66"/>
        <v>8.11782715429219E-7</v>
      </c>
      <c r="BT9">
        <f t="shared" si="67"/>
        <v>7.3622469653690152E-7</v>
      </c>
      <c r="BU9">
        <f t="shared" si="68"/>
        <v>6.677118140023348E-7</v>
      </c>
      <c r="BV9">
        <f t="shared" si="69"/>
        <v>6.055856858910969E-7</v>
      </c>
      <c r="BW9">
        <f t="shared" si="70"/>
        <v>5.4924963830296127E-7</v>
      </c>
      <c r="BX9">
        <f t="shared" si="71"/>
        <v>4.9816289902795361E-7</v>
      </c>
      <c r="BY9">
        <f t="shared" si="72"/>
        <v>4.5183534045988948E-7</v>
      </c>
      <c r="BZ9">
        <f t="shared" si="73"/>
        <v>4.0982271942240259E-7</v>
      </c>
      <c r="CA9">
        <f t="shared" si="74"/>
        <v>3.7172236660418617E-7</v>
      </c>
      <c r="CB9">
        <f t="shared" si="75"/>
        <v>3.3716928284876495E-7</v>
      </c>
      <c r="CC9">
        <f t="shared" si="76"/>
        <v>3.0583260364885524E-7</v>
      </c>
      <c r="CD9">
        <f t="shared" si="77"/>
        <v>2.7741239690056543E-7</v>
      </c>
      <c r="CE9">
        <f t="shared" si="78"/>
        <v>2.5163676231799978E-7</v>
      </c>
      <c r="CF9">
        <f t="shared" si="79"/>
        <v>2.2825920392988833E-7</v>
      </c>
      <c r="CG9">
        <f t="shared" si="80"/>
        <v>2.0705624980867882E-7</v>
      </c>
      <c r="CH9">
        <f t="shared" si="81"/>
        <v>1.8782529564784581E-7</v>
      </c>
      <c r="CI9">
        <f t="shared" si="82"/>
        <v>1.7038265103086951E-7</v>
      </c>
      <c r="CJ9">
        <f t="shared" si="83"/>
        <v>1.5456176924863968E-7</v>
      </c>
      <c r="CK9">
        <f t="shared" si="84"/>
        <v>1.4021164334191929E-7</v>
      </c>
      <c r="CL9">
        <f t="shared" si="85"/>
        <v>1.2719535269076808E-7</v>
      </c>
      <c r="CM9">
        <f t="shared" si="86"/>
        <v>1.1538874596046861E-7</v>
      </c>
      <c r="CN9">
        <f t="shared" si="87"/>
        <v>1.0467924755880098E-7</v>
      </c>
      <c r="CO9">
        <f t="shared" si="88"/>
        <v>9.4964775976253999E-8</v>
      </c>
      <c r="CP9">
        <f t="shared" si="89"/>
        <v>8.6152763481377947E-8</v>
      </c>
      <c r="CQ9">
        <f t="shared" si="90"/>
        <v>7.8159267639155677E-8</v>
      </c>
      <c r="CR9">
        <f t="shared" si="91"/>
        <v>7.0908166021128571E-8</v>
      </c>
      <c r="CS9">
        <f t="shared" si="92"/>
        <v>6.4330426291163993E-8</v>
      </c>
      <c r="CT9">
        <f t="shared" si="93"/>
        <v>5.8363444588417695E-8</v>
      </c>
      <c r="CU9">
        <f t="shared" si="94"/>
        <v>5.2950445796677097E-8</v>
      </c>
      <c r="CV9">
        <f t="shared" si="95"/>
        <v>4.8039939893552138E-8</v>
      </c>
      <c r="CW9">
        <f t="shared" si="96"/>
        <v>4.3585229119986988E-8</v>
      </c>
      <c r="CX9">
        <f t="shared" si="97"/>
        <v>3.9543961205760798E-8</v>
      </c>
      <c r="CY9">
        <f t="shared" si="98"/>
        <v>3.5877724334966733E-8</v>
      </c>
      <c r="CZ9">
        <f t="shared" si="99"/>
        <v>3.2551679941409953E-8</v>
      </c>
    </row>
    <row r="10" spans="2:104">
      <c r="C10" s="3">
        <v>4</v>
      </c>
      <c r="D10" s="3">
        <f>'NegBinomial Home'!D6</f>
        <v>9.7848881127084088E-3</v>
      </c>
      <c r="E10">
        <f t="shared" si="0"/>
        <v>1.1013755827664557E-3</v>
      </c>
      <c r="F10">
        <f t="shared" si="1"/>
        <v>9.1528278173635058E-4</v>
      </c>
      <c r="G10">
        <f t="shared" si="2"/>
        <v>7.9588834163900714E-4</v>
      </c>
      <c r="H10">
        <f t="shared" si="3"/>
        <v>7.0228718456870039E-4</v>
      </c>
      <c r="I10">
        <f t="shared" si="4"/>
        <v>6.2420259086436842E-4</v>
      </c>
      <c r="J10">
        <f t="shared" si="5"/>
        <v>5.5720425979749173E-4</v>
      </c>
      <c r="K10">
        <f t="shared" si="6"/>
        <v>4.9882799315565697E-4</v>
      </c>
      <c r="L10">
        <f t="shared" si="7"/>
        <v>4.4748255497154357E-4</v>
      </c>
      <c r="M10">
        <f t="shared" si="8"/>
        <v>5.6381412455958177E-4</v>
      </c>
      <c r="N10">
        <f t="shared" si="9"/>
        <v>3.6163841613499231E-4</v>
      </c>
      <c r="O10">
        <f t="shared" si="10"/>
        <v>3.2560817846503731E-4</v>
      </c>
      <c r="P10">
        <f t="shared" si="11"/>
        <v>2.9339568916834149E-4</v>
      </c>
      <c r="Q10">
        <f t="shared" si="12"/>
        <v>2.6454121860170193E-4</v>
      </c>
      <c r="R10">
        <f t="shared" si="13"/>
        <v>2.3865512511672061E-4</v>
      </c>
      <c r="S10">
        <f t="shared" si="14"/>
        <v>2.1540307599343531E-4</v>
      </c>
      <c r="T10">
        <f t="shared" si="15"/>
        <v>1.9449548156871718E-4</v>
      </c>
      <c r="U10">
        <f t="shared" si="16"/>
        <v>1.7567966449228087E-4</v>
      </c>
      <c r="V10">
        <f t="shared" si="17"/>
        <v>1.5873387775226471E-4</v>
      </c>
      <c r="W10">
        <f t="shared" si="18"/>
        <v>1.4346261730172771E-4</v>
      </c>
      <c r="X10">
        <f t="shared" si="19"/>
        <v>1.2969286986097949E-4</v>
      </c>
      <c r="Y10">
        <f t="shared" si="20"/>
        <v>1.1727105504170472E-4</v>
      </c>
      <c r="Z10">
        <f t="shared" si="21"/>
        <v>1.0606049559210842E-4</v>
      </c>
      <c r="AA10">
        <f t="shared" si="22"/>
        <v>9.5939297996141832E-5</v>
      </c>
      <c r="AB10">
        <f t="shared" si="23"/>
        <v>8.6798557946739921E-5</v>
      </c>
      <c r="AC10">
        <f t="shared" si="24"/>
        <v>7.8540827274584262E-5</v>
      </c>
      <c r="AD10">
        <f t="shared" si="25"/>
        <v>7.1078794334244823E-5</v>
      </c>
      <c r="AE10">
        <f t="shared" si="26"/>
        <v>6.4334140855783835E-5</v>
      </c>
      <c r="AF10">
        <f t="shared" si="27"/>
        <v>5.8236546279182415E-5</v>
      </c>
      <c r="AG10">
        <f t="shared" si="28"/>
        <v>5.2722816523157967E-5</v>
      </c>
      <c r="AH10">
        <f t="shared" si="29"/>
        <v>4.7736118610820979E-5</v>
      </c>
      <c r="AI10">
        <f t="shared" si="30"/>
        <v>4.3225305995794181E-5</v>
      </c>
      <c r="AJ10">
        <f t="shared" si="31"/>
        <v>3.9144322088426165E-5</v>
      </c>
      <c r="AK10">
        <f t="shared" si="32"/>
        <v>3.5451671571504709E-5</v>
      </c>
      <c r="AL10">
        <f t="shared" si="33"/>
        <v>3.2109950759623049E-5</v>
      </c>
      <c r="AM10">
        <f t="shared" si="34"/>
        <v>2.9085429597779767E-5</v>
      </c>
      <c r="AN10">
        <f t="shared" si="35"/>
        <v>2.6347678987084233E-5</v>
      </c>
      <c r="AO10">
        <f t="shared" si="36"/>
        <v>2.3869238023541142E-5</v>
      </c>
      <c r="AP10">
        <f t="shared" si="37"/>
        <v>2.1625316480810651E-5</v>
      </c>
      <c r="AQ10">
        <f t="shared" si="38"/>
        <v>1.9593528490740005E-5</v>
      </c>
      <c r="AR10">
        <f t="shared" si="39"/>
        <v>1.7753653900136394E-5</v>
      </c>
      <c r="AS10">
        <f t="shared" si="40"/>
        <v>1.6087424227138973E-5</v>
      </c>
      <c r="AT10">
        <f t="shared" si="41"/>
        <v>1.4578330520061832E-5</v>
      </c>
      <c r="AU10">
        <f t="shared" si="42"/>
        <v>1.3211450747091217E-5</v>
      </c>
      <c r="AV10">
        <f t="shared" si="43"/>
        <v>1.1973294625799035E-5</v>
      </c>
      <c r="AW10">
        <f t="shared" si="44"/>
        <v>1.0851664044342901E-5</v>
      </c>
      <c r="AX10">
        <f t="shared" si="45"/>
        <v>9.8355274373888301E-6</v>
      </c>
      <c r="AY10">
        <f t="shared" si="46"/>
        <v>8.9149066640039722E-6</v>
      </c>
      <c r="AZ10">
        <f t="shared" si="47"/>
        <v>8.0807750960064587E-6</v>
      </c>
      <c r="BA10">
        <f t="shared" si="48"/>
        <v>7.3249657668010042E-6</v>
      </c>
      <c r="BB10">
        <f t="shared" si="49"/>
        <v>6.6400885553112696E-6</v>
      </c>
      <c r="BC10">
        <f t="shared" si="50"/>
        <v>6.019455489539446E-6</v>
      </c>
      <c r="BD10">
        <f t="shared" si="51"/>
        <v>5.4570133514752264E-6</v>
      </c>
      <c r="BE10">
        <f t="shared" si="52"/>
        <v>4.9472828511851358E-6</v>
      </c>
      <c r="BF10">
        <f t="shared" si="53"/>
        <v>4.4853037143368411E-6</v>
      </c>
      <c r="BG10">
        <f t="shared" si="54"/>
        <v>4.0665850953520481E-6</v>
      </c>
      <c r="BH10">
        <f t="shared" si="55"/>
        <v>3.6870607888660538E-6</v>
      </c>
      <c r="BI10">
        <f t="shared" si="56"/>
        <v>3.343048766091508E-6</v>
      </c>
      <c r="BJ10">
        <f t="shared" si="57"/>
        <v>3.0312146108101042E-6</v>
      </c>
      <c r="BK10">
        <f t="shared" si="58"/>
        <v>2.7485384727182401E-6</v>
      </c>
      <c r="BL10">
        <f t="shared" si="59"/>
        <v>2.4922851943161437E-6</v>
      </c>
      <c r="BM10">
        <f t="shared" si="60"/>
        <v>2.2599773019650506E-6</v>
      </c>
      <c r="BN10">
        <f t="shared" si="61"/>
        <v>2.0493705825920883E-6</v>
      </c>
      <c r="BO10">
        <f t="shared" si="62"/>
        <v>1.8584319951912147E-6</v>
      </c>
      <c r="BP10">
        <f t="shared" si="63"/>
        <v>1.6853196910976749E-6</v>
      </c>
      <c r="BQ10">
        <f t="shared" si="64"/>
        <v>1.5283649393089881E-6</v>
      </c>
      <c r="BR10">
        <f t="shared" si="65"/>
        <v>1.3860557731584288E-6</v>
      </c>
      <c r="BS10">
        <f t="shared" si="66"/>
        <v>1.2570221926562367E-6</v>
      </c>
      <c r="BT10">
        <f t="shared" si="67"/>
        <v>1.1400227730140434E-6</v>
      </c>
      <c r="BU10">
        <f t="shared" si="68"/>
        <v>1.0339325444443648E-6</v>
      </c>
      <c r="BV10">
        <f t="shared" si="69"/>
        <v>9.3773202145301306E-7</v>
      </c>
      <c r="BW10">
        <f t="shared" si="70"/>
        <v>8.5049727166238527E-7</v>
      </c>
      <c r="BX10">
        <f t="shared" si="71"/>
        <v>7.71390924854824E-7</v>
      </c>
      <c r="BY10">
        <f t="shared" si="72"/>
        <v>6.9965403252539395E-7</v>
      </c>
      <c r="BZ10">
        <f t="shared" si="73"/>
        <v>6.34598696889362E-7</v>
      </c>
      <c r="CA10">
        <f t="shared" si="74"/>
        <v>5.7560139609661493E-7</v>
      </c>
      <c r="CB10">
        <f t="shared" si="75"/>
        <v>5.2209693944862016E-7</v>
      </c>
      <c r="CC10">
        <f t="shared" si="76"/>
        <v>4.7357299276960246E-7</v>
      </c>
      <c r="CD10">
        <f t="shared" si="77"/>
        <v>4.2956511982100212E-7</v>
      </c>
      <c r="CE10">
        <f t="shared" si="78"/>
        <v>3.8965229082839266E-7</v>
      </c>
      <c r="CF10">
        <f t="shared" si="79"/>
        <v>3.5345281386806395E-7</v>
      </c>
      <c r="CG10">
        <f t="shared" si="80"/>
        <v>3.2062064908596436E-7</v>
      </c>
      <c r="CH10">
        <f t="shared" si="81"/>
        <v>2.9084206953916984E-7</v>
      </c>
      <c r="CI10">
        <f t="shared" si="82"/>
        <v>2.6383263589957565E-7</v>
      </c>
      <c r="CJ10">
        <f t="shared" si="83"/>
        <v>2.3933445537704684E-7</v>
      </c>
      <c r="CK10">
        <f t="shared" si="84"/>
        <v>2.1711369803729347E-7</v>
      </c>
      <c r="CL10">
        <f t="shared" si="85"/>
        <v>1.9695834623738495E-7</v>
      </c>
      <c r="CM10">
        <f t="shared" si="86"/>
        <v>1.7867615520538708E-7</v>
      </c>
      <c r="CN10">
        <f t="shared" si="87"/>
        <v>1.6209280487377179E-7</v>
      </c>
      <c r="CO10">
        <f t="shared" si="88"/>
        <v>1.4705022496033602E-7</v>
      </c>
      <c r="CP10">
        <f t="shared" si="89"/>
        <v>1.3340507699464367E-7</v>
      </c>
      <c r="CQ10">
        <f t="shared" si="90"/>
        <v>1.2102737852977057E-7</v>
      </c>
      <c r="CR10">
        <f t="shared" si="91"/>
        <v>1.0979925617409033E-7</v>
      </c>
      <c r="CS10">
        <f t="shared" si="92"/>
        <v>9.9613815340073152E-8</v>
      </c>
      <c r="CT10">
        <f t="shared" si="93"/>
        <v>9.0374115749327438E-8</v>
      </c>
      <c r="CU10">
        <f t="shared" si="94"/>
        <v>8.1992242766922704E-8</v>
      </c>
      <c r="CV10">
        <f t="shared" si="95"/>
        <v>7.4388465573743799E-8</v>
      </c>
      <c r="CW10">
        <f t="shared" si="96"/>
        <v>6.7490474032650847E-8</v>
      </c>
      <c r="CX10">
        <f t="shared" si="97"/>
        <v>6.123268687101371E-8</v>
      </c>
      <c r="CY10">
        <f t="shared" si="98"/>
        <v>5.5555624496402802E-8</v>
      </c>
      <c r="CZ10">
        <f t="shared" si="99"/>
        <v>5.0405340390821508E-8</v>
      </c>
    </row>
    <row r="11" spans="2:104">
      <c r="C11" s="3">
        <v>5</v>
      </c>
      <c r="D11" s="3">
        <f>'NegBinomial Home'!D7</f>
        <v>1.3722237429061004E-2</v>
      </c>
      <c r="E11">
        <f t="shared" si="0"/>
        <v>1.544559025224095E-3</v>
      </c>
      <c r="F11">
        <f t="shared" si="1"/>
        <v>1.2835841862519932E-3</v>
      </c>
      <c r="G11">
        <f t="shared" si="2"/>
        <v>1.116146517486248E-3</v>
      </c>
      <c r="H11">
        <f t="shared" si="3"/>
        <v>9.8488111249041494E-4</v>
      </c>
      <c r="I11">
        <f t="shared" si="4"/>
        <v>8.7537599377873862E-4</v>
      </c>
      <c r="J11">
        <f t="shared" si="5"/>
        <v>7.8141814820496423E-4</v>
      </c>
      <c r="K11">
        <f t="shared" si="6"/>
        <v>6.9955180677577214E-4</v>
      </c>
      <c r="L11">
        <f t="shared" si="7"/>
        <v>6.2754543475129364E-4</v>
      </c>
      <c r="M11">
        <f t="shared" si="8"/>
        <v>7.3577963007365351E-4</v>
      </c>
      <c r="N11">
        <f t="shared" si="9"/>
        <v>5.0715840104791326E-4</v>
      </c>
      <c r="O11">
        <f t="shared" si="10"/>
        <v>4.5662992588931802E-4</v>
      </c>
      <c r="P11">
        <f t="shared" si="11"/>
        <v>4.1145542606685706E-4</v>
      </c>
      <c r="Q11">
        <f t="shared" si="12"/>
        <v>3.7099018094146507E-4</v>
      </c>
      <c r="R11">
        <f t="shared" si="13"/>
        <v>3.3468776063576565E-4</v>
      </c>
      <c r="S11">
        <f t="shared" si="14"/>
        <v>3.0207930000681791E-4</v>
      </c>
      <c r="T11">
        <f t="shared" si="15"/>
        <v>2.7275868116459777E-4</v>
      </c>
      <c r="U11">
        <f t="shared" si="16"/>
        <v>2.4637155170838037E-4</v>
      </c>
      <c r="V11">
        <f t="shared" si="17"/>
        <v>2.2260693566062759E-4</v>
      </c>
      <c r="W11">
        <f t="shared" si="18"/>
        <v>2.0119065993733841E-4</v>
      </c>
      <c r="X11">
        <f t="shared" si="19"/>
        <v>1.8188009230041822E-4</v>
      </c>
      <c r="Y11">
        <f t="shared" si="20"/>
        <v>1.6445985302057065E-4</v>
      </c>
      <c r="Z11">
        <f t="shared" si="21"/>
        <v>1.4873826717226975E-4</v>
      </c>
      <c r="AA11">
        <f t="shared" si="22"/>
        <v>1.3454439240553499E-4</v>
      </c>
      <c r="AB11">
        <f t="shared" si="23"/>
        <v>1.2172550231804259E-4</v>
      </c>
      <c r="AC11">
        <f t="shared" si="24"/>
        <v>1.1014493649007071E-4</v>
      </c>
      <c r="AD11">
        <f t="shared" si="25"/>
        <v>9.9680249870116156E-5</v>
      </c>
      <c r="AE11">
        <f t="shared" si="26"/>
        <v>9.0221609634058718E-5</v>
      </c>
      <c r="AF11">
        <f t="shared" si="27"/>
        <v>8.1670398872884343E-5</v>
      </c>
      <c r="AG11">
        <f t="shared" si="28"/>
        <v>7.3937994786057884E-5</v>
      </c>
      <c r="AH11">
        <f t="shared" si="29"/>
        <v>6.6944695327557469E-5</v>
      </c>
      <c r="AI11">
        <f t="shared" si="30"/>
        <v>6.0618773049406032E-5</v>
      </c>
      <c r="AJ11">
        <f t="shared" si="31"/>
        <v>5.4895638612298963E-5</v>
      </c>
      <c r="AK11">
        <f t="shared" si="32"/>
        <v>4.9717099363604847E-5</v>
      </c>
      <c r="AL11">
        <f t="shared" si="33"/>
        <v>4.5030700717644046E-5</v>
      </c>
      <c r="AM11">
        <f t="shared" si="34"/>
        <v>4.0789139954355449E-5</v>
      </c>
      <c r="AN11">
        <f t="shared" si="35"/>
        <v>3.6949743584280637E-5</v>
      </c>
      <c r="AO11">
        <f t="shared" si="36"/>
        <v>3.3474000687284416E-5</v>
      </c>
      <c r="AP11">
        <f t="shared" si="37"/>
        <v>3.0327145677103853E-5</v>
      </c>
      <c r="AQ11">
        <f t="shared" si="38"/>
        <v>2.747778481736615E-5</v>
      </c>
      <c r="AR11">
        <f t="shared" si="39"/>
        <v>2.4897561550513601E-5</v>
      </c>
      <c r="AS11">
        <f t="shared" si="40"/>
        <v>2.2560856324981032E-5</v>
      </c>
      <c r="AT11">
        <f t="shared" si="41"/>
        <v>2.0444517138197786E-5</v>
      </c>
      <c r="AU11">
        <f t="shared" si="42"/>
        <v>1.8527617469480773E-5</v>
      </c>
      <c r="AV11">
        <f t="shared" si="43"/>
        <v>1.6791238670366049E-5</v>
      </c>
      <c r="AW11">
        <f t="shared" si="44"/>
        <v>1.5218274220578732E-5</v>
      </c>
      <c r="AX11">
        <f t="shared" si="45"/>
        <v>1.3793253553978115E-5</v>
      </c>
      <c r="AY11">
        <f t="shared" si="46"/>
        <v>1.2502183417150966E-5</v>
      </c>
      <c r="AZ11">
        <f t="shared" si="47"/>
        <v>1.1332404949447201E-5</v>
      </c>
      <c r="BA11">
        <f t="shared" si="48"/>
        <v>1.0272464871748569E-5</v>
      </c>
      <c r="BB11">
        <f t="shared" si="49"/>
        <v>9.3119993459742501E-6</v>
      </c>
      <c r="BC11">
        <f t="shared" si="50"/>
        <v>8.4416292214772741E-6</v>
      </c>
      <c r="BD11">
        <f t="shared" si="51"/>
        <v>7.6528655207864086E-6</v>
      </c>
      <c r="BE11">
        <f t="shared" si="52"/>
        <v>6.9380241379063974E-6</v>
      </c>
      <c r="BF11">
        <f t="shared" si="53"/>
        <v>6.2901488295652117E-6</v>
      </c>
      <c r="BG11">
        <f t="shared" si="54"/>
        <v>5.7029416750740533E-6</v>
      </c>
      <c r="BH11">
        <f t="shared" si="55"/>
        <v>5.1707002652886323E-6</v>
      </c>
      <c r="BI11">
        <f t="shared" si="56"/>
        <v>4.6882609567764758E-6</v>
      </c>
      <c r="BJ11">
        <f t="shared" si="57"/>
        <v>4.2509475947867215E-6</v>
      </c>
      <c r="BK11">
        <f t="shared" si="58"/>
        <v>3.8545251689248777E-6</v>
      </c>
      <c r="BL11">
        <f t="shared" si="59"/>
        <v>3.4951579193758661E-6</v>
      </c>
      <c r="BM11">
        <f t="shared" si="60"/>
        <v>3.1693714598100972E-6</v>
      </c>
      <c r="BN11">
        <f t="shared" si="61"/>
        <v>2.8740185263781917E-6</v>
      </c>
      <c r="BO11">
        <f t="shared" si="62"/>
        <v>2.6062480010022947E-6</v>
      </c>
      <c r="BP11">
        <f t="shared" si="63"/>
        <v>2.3634768919920518E-6</v>
      </c>
      <c r="BQ11">
        <f t="shared" si="64"/>
        <v>2.1433649862803835E-6</v>
      </c>
      <c r="BR11">
        <f t="shared" si="65"/>
        <v>1.9437919156682204E-6</v>
      </c>
      <c r="BS11">
        <f t="shared" si="66"/>
        <v>1.7628364047234119E-6</v>
      </c>
      <c r="BT11">
        <f t="shared" si="67"/>
        <v>1.5987574906980856E-6</v>
      </c>
      <c r="BU11">
        <f t="shared" si="68"/>
        <v>1.4499775262705187E-6</v>
      </c>
      <c r="BV11">
        <f t="shared" si="69"/>
        <v>1.3150667943253398E-6</v>
      </c>
      <c r="BW11">
        <f t="shared" si="70"/>
        <v>1.1927295805623115E-6</v>
      </c>
      <c r="BX11">
        <f t="shared" si="71"/>
        <v>1.0817915646611226E-6</v>
      </c>
      <c r="BY11">
        <f t="shared" si="72"/>
        <v>9.8118840419279623E-7</v>
      </c>
      <c r="BZ11">
        <f t="shared" si="73"/>
        <v>8.8995539760731906E-7</v>
      </c>
      <c r="CA11">
        <f t="shared" si="74"/>
        <v>8.0721812357550411E-7</v>
      </c>
      <c r="CB11">
        <f t="shared" si="75"/>
        <v>7.3218396384064506E-7</v>
      </c>
      <c r="CC11">
        <f t="shared" si="76"/>
        <v>6.6413442564921959E-7</v>
      </c>
      <c r="CD11">
        <f t="shared" si="77"/>
        <v>6.0241818787596077E-7</v>
      </c>
      <c r="CE11">
        <f t="shared" si="78"/>
        <v>5.4644480222316382E-7</v>
      </c>
      <c r="CF11">
        <f t="shared" si="79"/>
        <v>4.956789874345102E-7</v>
      </c>
      <c r="CG11">
        <f t="shared" si="80"/>
        <v>4.4963546038948602E-7</v>
      </c>
      <c r="CH11">
        <f t="shared" si="81"/>
        <v>4.0787425329805526E-7</v>
      </c>
      <c r="CI11">
        <f t="shared" si="82"/>
        <v>3.6999647105283856E-7</v>
      </c>
      <c r="CJ11">
        <f t="shared" si="83"/>
        <v>3.3564044716805566E-7</v>
      </c>
      <c r="CK11">
        <f t="shared" si="84"/>
        <v>3.0447826068647253E-7</v>
      </c>
      <c r="CL11">
        <f t="shared" si="85"/>
        <v>2.7621258000838843E-7</v>
      </c>
      <c r="CM11">
        <f t="shared" si="86"/>
        <v>2.5057380282720674E-7</v>
      </c>
      <c r="CN11">
        <f t="shared" si="87"/>
        <v>2.2731746427754343E-7</v>
      </c>
      <c r="CO11">
        <f t="shared" si="88"/>
        <v>2.0622188804405556E-7</v>
      </c>
      <c r="CP11">
        <f t="shared" si="89"/>
        <v>1.8708605756923251E-7</v>
      </c>
      <c r="CQ11">
        <f t="shared" si="90"/>
        <v>1.6972768666055393E-7</v>
      </c>
      <c r="CR11">
        <f t="shared" si="91"/>
        <v>1.5398147075369213E-7</v>
      </c>
      <c r="CS11">
        <f t="shared" si="92"/>
        <v>1.3969750185858436E-7</v>
      </c>
      <c r="CT11">
        <f t="shared" si="93"/>
        <v>1.2673983181709058E-7</v>
      </c>
      <c r="CU11">
        <f t="shared" si="94"/>
        <v>1.1498516995075749E-7</v>
      </c>
      <c r="CV11">
        <f t="shared" si="95"/>
        <v>1.0432170248944189E-7</v>
      </c>
      <c r="CW11">
        <f t="shared" si="96"/>
        <v>9.4648022359405968E-8</v>
      </c>
      <c r="CX11">
        <f t="shared" si="97"/>
        <v>8.5872158984842978E-8</v>
      </c>
      <c r="CY11">
        <f t="shared" si="98"/>
        <v>7.7910698730348883E-8</v>
      </c>
      <c r="CZ11">
        <f t="shared" si="99"/>
        <v>7.0687987493404193E-8</v>
      </c>
    </row>
    <row r="12" spans="2:104">
      <c r="C12" s="3">
        <v>6</v>
      </c>
      <c r="D12" s="3">
        <f>'NegBinomial Home'!D8</f>
        <v>1.7907573328752927E-2</v>
      </c>
      <c r="E12">
        <f t="shared" si="0"/>
        <v>2.0156555479947207E-3</v>
      </c>
      <c r="F12">
        <f t="shared" si="1"/>
        <v>1.6750823659599161E-3</v>
      </c>
      <c r="G12">
        <f t="shared" si="2"/>
        <v>1.456575555615125E-3</v>
      </c>
      <c r="H12">
        <f t="shared" si="3"/>
        <v>1.2852736904751787E-3</v>
      </c>
      <c r="I12">
        <f t="shared" si="4"/>
        <v>1.1423690837490054E-3</v>
      </c>
      <c r="J12">
        <f t="shared" si="5"/>
        <v>1.0197537290648866E-3</v>
      </c>
      <c r="K12">
        <f t="shared" si="6"/>
        <v>9.1291783441732545E-4</v>
      </c>
      <c r="L12">
        <f t="shared" si="7"/>
        <v>8.1894923827315795E-4</v>
      </c>
      <c r="M12">
        <f t="shared" si="8"/>
        <v>9.0901290920256854E-4</v>
      </c>
      <c r="N12">
        <f t="shared" si="9"/>
        <v>6.618436900694307E-4</v>
      </c>
      <c r="O12">
        <f t="shared" si="10"/>
        <v>5.9590383304754767E-4</v>
      </c>
      <c r="P12">
        <f t="shared" si="11"/>
        <v>5.3695093470698793E-4</v>
      </c>
      <c r="Q12">
        <f t="shared" si="12"/>
        <v>4.8414363210090675E-4</v>
      </c>
      <c r="R12">
        <f t="shared" si="13"/>
        <v>4.3676883210956108E-4</v>
      </c>
      <c r="S12">
        <f t="shared" si="14"/>
        <v>3.9421466389396329E-4</v>
      </c>
      <c r="T12">
        <f t="shared" si="15"/>
        <v>3.5595114202474566E-4</v>
      </c>
      <c r="U12">
        <f t="shared" si="16"/>
        <v>3.2151583523783753E-4</v>
      </c>
      <c r="V12">
        <f t="shared" si="17"/>
        <v>2.905029186704908E-4</v>
      </c>
      <c r="W12">
        <f t="shared" si="18"/>
        <v>2.6255459537946645E-4</v>
      </c>
      <c r="X12">
        <f t="shared" si="19"/>
        <v>2.3735422934836691E-4</v>
      </c>
      <c r="Y12">
        <f t="shared" si="20"/>
        <v>2.1462074919099584E-4</v>
      </c>
      <c r="Z12">
        <f t="shared" si="21"/>
        <v>1.9410401838246928E-4</v>
      </c>
      <c r="AA12">
        <f t="shared" si="22"/>
        <v>1.7558095648979717E-4</v>
      </c>
      <c r="AB12">
        <f t="shared" si="23"/>
        <v>1.5885225496268024E-4</v>
      </c>
      <c r="AC12">
        <f t="shared" si="24"/>
        <v>1.4373957142073339E-4</v>
      </c>
      <c r="AD12">
        <f t="shared" si="25"/>
        <v>1.3008311459450291E-4</v>
      </c>
      <c r="AE12">
        <f t="shared" si="26"/>
        <v>1.1773955222042715E-4</v>
      </c>
      <c r="AF12">
        <f t="shared" si="27"/>
        <v>1.0658018884787328E-4</v>
      </c>
      <c r="AG12">
        <f t="shared" si="28"/>
        <v>9.6489371376726454E-5</v>
      </c>
      <c r="AH12">
        <f t="shared" si="29"/>
        <v>8.7363088326281236E-5</v>
      </c>
      <c r="AI12">
        <f t="shared" si="30"/>
        <v>7.9107735097362484E-5</v>
      </c>
      <c r="AJ12">
        <f t="shared" si="31"/>
        <v>7.1639022350434081E-5</v>
      </c>
      <c r="AK12">
        <f t="shared" si="32"/>
        <v>6.4881008447000197E-5</v>
      </c>
      <c r="AL12">
        <f t="shared" si="33"/>
        <v>5.8765239948301792E-5</v>
      </c>
      <c r="AM12">
        <f t="shared" si="34"/>
        <v>5.3229986620291909E-5</v>
      </c>
      <c r="AN12">
        <f t="shared" si="35"/>
        <v>4.8219559392902991E-5</v>
      </c>
      <c r="AO12">
        <f t="shared" si="36"/>
        <v>4.368370136525836E-5</v>
      </c>
      <c r="AP12">
        <f t="shared" si="37"/>
        <v>3.9577043311782448E-5</v>
      </c>
      <c r="AQ12">
        <f t="shared" si="38"/>
        <v>3.5858616284148444E-5</v>
      </c>
      <c r="AR12">
        <f t="shared" si="39"/>
        <v>3.249141486422095E-5</v>
      </c>
      <c r="AS12">
        <f t="shared" si="40"/>
        <v>2.9442005437352575E-5</v>
      </c>
      <c r="AT12">
        <f t="shared" si="41"/>
        <v>2.6680174549951318E-5</v>
      </c>
      <c r="AU12">
        <f t="shared" si="42"/>
        <v>2.4178613010962478E-5</v>
      </c>
      <c r="AV12">
        <f t="shared" si="43"/>
        <v>2.1912631910403235E-5</v>
      </c>
      <c r="AW12">
        <f t="shared" si="44"/>
        <v>1.9859907172640455E-5</v>
      </c>
      <c r="AX12">
        <f t="shared" si="45"/>
        <v>1.8000249648562389E-5</v>
      </c>
      <c r="AY12">
        <f t="shared" si="46"/>
        <v>1.6315398087924633E-5</v>
      </c>
      <c r="AZ12">
        <f t="shared" si="47"/>
        <v>1.4788832628239621E-5</v>
      </c>
      <c r="BA12">
        <f t="shared" si="48"/>
        <v>1.3405606695617702E-5</v>
      </c>
      <c r="BB12">
        <f t="shared" si="49"/>
        <v>1.2152195440969283E-5</v>
      </c>
      <c r="BC12">
        <f t="shared" si="50"/>
        <v>1.1016359036143866E-5</v>
      </c>
      <c r="BD12">
        <f t="shared" si="51"/>
        <v>9.9870193324548343E-6</v>
      </c>
      <c r="BE12">
        <f t="shared" si="52"/>
        <v>9.0541485416287857E-6</v>
      </c>
      <c r="BF12">
        <f t="shared" si="53"/>
        <v>8.2086687390830491E-6</v>
      </c>
      <c r="BG12">
        <f t="shared" si="54"/>
        <v>7.4423611137719544E-6</v>
      </c>
      <c r="BH12">
        <f t="shared" si="55"/>
        <v>6.7477839995364769E-6</v>
      </c>
      <c r="BI12">
        <f t="shared" si="56"/>
        <v>6.1181988215714084E-6</v>
      </c>
      <c r="BJ12">
        <f t="shared" si="57"/>
        <v>5.5475031797010812E-6</v>
      </c>
      <c r="BK12">
        <f t="shared" si="58"/>
        <v>5.0301703688542952E-6</v>
      </c>
      <c r="BL12">
        <f t="shared" si="59"/>
        <v>4.5611947075221086E-6</v>
      </c>
      <c r="BM12">
        <f t="shared" si="60"/>
        <v>4.1360421080026272E-6</v>
      </c>
      <c r="BN12">
        <f t="shared" si="61"/>
        <v>3.7506053787056288E-6</v>
      </c>
      <c r="BO12">
        <f t="shared" si="62"/>
        <v>3.4011637994269861E-6</v>
      </c>
      <c r="BP12">
        <f t="shared" si="63"/>
        <v>3.0843465559433129E-6</v>
      </c>
      <c r="BQ12">
        <f t="shared" si="64"/>
        <v>2.7970996610808495E-6</v>
      </c>
      <c r="BR12">
        <f t="shared" si="65"/>
        <v>2.5366560260754572E-6</v>
      </c>
      <c r="BS12">
        <f t="shared" si="66"/>
        <v>2.3005083789998114E-6</v>
      </c>
      <c r="BT12">
        <f t="shared" si="67"/>
        <v>2.0863847566823585E-6</v>
      </c>
      <c r="BU12">
        <f t="shared" si="68"/>
        <v>1.892226323219207E-6</v>
      </c>
      <c r="BV12">
        <f t="shared" si="69"/>
        <v>1.7161672922023288E-6</v>
      </c>
      <c r="BW12">
        <f t="shared" si="70"/>
        <v>1.556516751419734E-6</v>
      </c>
      <c r="BX12">
        <f t="shared" si="71"/>
        <v>1.411742208276383E-6</v>
      </c>
      <c r="BY12">
        <f t="shared" si="72"/>
        <v>1.2804546917540771E-6</v>
      </c>
      <c r="BZ12">
        <f t="shared" si="73"/>
        <v>1.1613952625700252E-6</v>
      </c>
      <c r="CA12">
        <f t="shared" si="74"/>
        <v>1.0534227974814922E-6</v>
      </c>
      <c r="CB12">
        <f t="shared" si="75"/>
        <v>9.5550292657416491E-7</v>
      </c>
      <c r="CC12">
        <f t="shared" si="76"/>
        <v>8.6669801400429742E-7</v>
      </c>
      <c r="CD12">
        <f t="shared" si="77"/>
        <v>7.8615808316482581E-7</v>
      </c>
      <c r="CE12">
        <f t="shared" si="78"/>
        <v>7.1311259672591216E-7</v>
      </c>
      <c r="CF12">
        <f t="shared" si="79"/>
        <v>6.4686301056174724E-7</v>
      </c>
      <c r="CG12">
        <f t="shared" si="80"/>
        <v>5.8677602830861985E-7</v>
      </c>
      <c r="CH12">
        <f t="shared" si="81"/>
        <v>5.3227749028571327E-7</v>
      </c>
      <c r="CI12">
        <f t="shared" si="82"/>
        <v>4.8284683682316284E-7</v>
      </c>
      <c r="CJ12">
        <f t="shared" si="83"/>
        <v>4.3801209174739308E-7</v>
      </c>
      <c r="CK12">
        <f t="shared" si="84"/>
        <v>3.9734531693110795E-7</v>
      </c>
      <c r="CL12">
        <f t="shared" si="85"/>
        <v>3.6045849347781761E-7</v>
      </c>
      <c r="CM12">
        <f t="shared" si="86"/>
        <v>3.269997893266108E-7</v>
      </c>
      <c r="CN12">
        <f t="shared" si="87"/>
        <v>2.9665017687533454E-7</v>
      </c>
      <c r="CO12">
        <f t="shared" si="88"/>
        <v>2.6912036766846006E-7</v>
      </c>
      <c r="CP12">
        <f t="shared" si="89"/>
        <v>2.4414803431495331E-7</v>
      </c>
      <c r="CQ12">
        <f t="shared" si="90"/>
        <v>2.2149529262309616E-7</v>
      </c>
      <c r="CR12">
        <f t="shared" si="91"/>
        <v>2.009464194921494E-7</v>
      </c>
      <c r="CS12">
        <f t="shared" si="92"/>
        <v>1.8230578441079941E-7</v>
      </c>
      <c r="CT12">
        <f t="shared" si="93"/>
        <v>1.6539597450280156E-7</v>
      </c>
      <c r="CU12">
        <f t="shared" si="94"/>
        <v>1.5005609495223619E-7</v>
      </c>
      <c r="CV12">
        <f t="shared" si="95"/>
        <v>1.3614022835326079E-7</v>
      </c>
      <c r="CW12">
        <f t="shared" si="96"/>
        <v>1.2351603807940308E-7</v>
      </c>
      <c r="CX12">
        <f t="shared" si="97"/>
        <v>1.1206350217077044E-7</v>
      </c>
      <c r="CY12">
        <f t="shared" si="98"/>
        <v>1.0167376550804743E-7</v>
      </c>
      <c r="CZ12">
        <f t="shared" si="99"/>
        <v>9.2248099192576496E-8</v>
      </c>
    </row>
    <row r="13" spans="2:104">
      <c r="C13" s="3">
        <v>7</v>
      </c>
      <c r="D13" s="3">
        <f>'NegBinomial Home'!D9</f>
        <v>2.2123764593345061E-2</v>
      </c>
      <c r="E13">
        <f t="shared" si="0"/>
        <v>2.4902251146169466E-3</v>
      </c>
      <c r="F13">
        <f t="shared" si="1"/>
        <v>2.0694667702104248E-3</v>
      </c>
      <c r="G13">
        <f t="shared" si="2"/>
        <v>1.7995143235353117E-3</v>
      </c>
      <c r="H13">
        <f t="shared" si="3"/>
        <v>1.5878808392445043E-3</v>
      </c>
      <c r="I13">
        <f t="shared" si="4"/>
        <v>1.4113305149502531E-3</v>
      </c>
      <c r="J13">
        <f t="shared" si="5"/>
        <v>1.2598463806814662E-3</v>
      </c>
      <c r="K13">
        <f t="shared" si="6"/>
        <v>1.127856850893699E-3</v>
      </c>
      <c r="L13">
        <f t="shared" si="7"/>
        <v>1.0117641195059868E-3</v>
      </c>
      <c r="M13">
        <f t="shared" si="8"/>
        <v>1.0756079082531334E-3</v>
      </c>
      <c r="N13">
        <f t="shared" si="9"/>
        <v>8.1766935853762638E-4</v>
      </c>
      <c r="O13">
        <f t="shared" si="10"/>
        <v>7.3620450301034959E-4</v>
      </c>
      <c r="P13">
        <f t="shared" si="11"/>
        <v>6.6337162827975803E-4</v>
      </c>
      <c r="Q13">
        <f t="shared" si="12"/>
        <v>5.9813127939392511E-4</v>
      </c>
      <c r="R13">
        <f t="shared" si="13"/>
        <v>5.3960247130676437E-4</v>
      </c>
      <c r="S13">
        <f t="shared" si="14"/>
        <v>4.8702927320873633E-4</v>
      </c>
      <c r="T13">
        <f t="shared" si="15"/>
        <v>4.3975691894800219E-4</v>
      </c>
      <c r="U13">
        <f t="shared" si="16"/>
        <v>3.9721410161216905E-4</v>
      </c>
      <c r="V13">
        <f t="shared" si="17"/>
        <v>3.5889944820307923E-4</v>
      </c>
      <c r="W13">
        <f t="shared" si="18"/>
        <v>3.2437092142181346E-4</v>
      </c>
      <c r="X13">
        <f t="shared" si="19"/>
        <v>2.9323733589892224E-4</v>
      </c>
      <c r="Y13">
        <f t="shared" si="20"/>
        <v>2.6515144429564133E-4</v>
      </c>
      <c r="Z13">
        <f t="shared" si="21"/>
        <v>2.3980421749389123E-4</v>
      </c>
      <c r="AA13">
        <f t="shared" si="22"/>
        <v>2.1692005260241196E-4</v>
      </c>
      <c r="AB13">
        <f t="shared" si="23"/>
        <v>1.9625271550743992E-4</v>
      </c>
      <c r="AC13">
        <f t="shared" si="24"/>
        <v>1.7758187457787017E-4</v>
      </c>
      <c r="AD13">
        <f t="shared" si="25"/>
        <v>1.6071011700044389E-4</v>
      </c>
      <c r="AE13">
        <f t="shared" si="26"/>
        <v>1.4546036410573713E-4</v>
      </c>
      <c r="AF13">
        <f t="shared" si="27"/>
        <v>1.3167362015480941E-4</v>
      </c>
      <c r="AG13">
        <f t="shared" si="28"/>
        <v>1.1920700247369602E-4</v>
      </c>
      <c r="AH13">
        <f t="shared" si="29"/>
        <v>1.079320109316485E-4</v>
      </c>
      <c r="AI13">
        <f t="shared" si="30"/>
        <v>9.7733002494349055E-5</v>
      </c>
      <c r="AJ13">
        <f t="shared" si="31"/>
        <v>8.8505842588598361E-5</v>
      </c>
      <c r="AK13">
        <f t="shared" si="32"/>
        <v>8.0156709739980501E-5</v>
      </c>
      <c r="AL13">
        <f t="shared" si="33"/>
        <v>7.2601033709027098E-5</v>
      </c>
      <c r="AM13">
        <f t="shared" si="34"/>
        <v>6.5762550384388467E-5</v>
      </c>
      <c r="AN13">
        <f t="shared" si="35"/>
        <v>5.957245916120437E-5</v>
      </c>
      <c r="AO13">
        <f t="shared" si="36"/>
        <v>5.3968670563487511E-5</v>
      </c>
      <c r="AP13">
        <f t="shared" si="37"/>
        <v>4.8895133553613229E-5</v>
      </c>
      <c r="AQ13">
        <f t="shared" si="38"/>
        <v>4.43012333803933E-5</v>
      </c>
      <c r="AR13">
        <f t="shared" si="39"/>
        <v>4.0141252003506157E-5</v>
      </c>
      <c r="AS13">
        <f t="shared" si="40"/>
        <v>3.637388413795397E-5</v>
      </c>
      <c r="AT13">
        <f t="shared" si="41"/>
        <v>3.2961802820303439E-5</v>
      </c>
      <c r="AU13">
        <f t="shared" si="42"/>
        <v>2.9871269134452597E-5</v>
      </c>
      <c r="AV13">
        <f t="shared" si="43"/>
        <v>2.7071781369058491E-5</v>
      </c>
      <c r="AW13">
        <f t="shared" si="44"/>
        <v>2.4535759427979423E-5</v>
      </c>
      <c r="AX13">
        <f t="shared" si="45"/>
        <v>2.223826079253415E-5</v>
      </c>
      <c r="AY13">
        <f t="shared" si="46"/>
        <v>2.0156724750884694E-5</v>
      </c>
      <c r="AZ13">
        <f t="shared" si="47"/>
        <v>1.8270741974414624E-5</v>
      </c>
      <c r="BA13">
        <f t="shared" si="48"/>
        <v>1.656184684100189E-5</v>
      </c>
      <c r="BB13">
        <f t="shared" si="49"/>
        <v>1.5013330186767867E-5</v>
      </c>
      <c r="BC13">
        <f t="shared" si="50"/>
        <v>1.3610070416413553E-5</v>
      </c>
      <c r="BD13">
        <f t="shared" si="51"/>
        <v>1.2338381122005645E-5</v>
      </c>
      <c r="BE13">
        <f t="shared" si="52"/>
        <v>1.1185873554768425E-5</v>
      </c>
      <c r="BF13">
        <f t="shared" si="53"/>
        <v>1.0141332467232232E-5</v>
      </c>
      <c r="BG13">
        <f t="shared" si="54"/>
        <v>9.1946039967003401E-6</v>
      </c>
      <c r="BH13">
        <f t="shared" si="55"/>
        <v>8.3364943977521971E-6</v>
      </c>
      <c r="BI13">
        <f t="shared" si="56"/>
        <v>7.5586785534136483E-6</v>
      </c>
      <c r="BJ13">
        <f t="shared" si="57"/>
        <v>6.8536173034387839E-6</v>
      </c>
      <c r="BK13">
        <f t="shared" si="58"/>
        <v>6.2144827253767292E-6</v>
      </c>
      <c r="BL13">
        <f t="shared" si="59"/>
        <v>5.6350905910632318E-6</v>
      </c>
      <c r="BM13">
        <f t="shared" si="60"/>
        <v>5.1098392990350046E-6</v>
      </c>
      <c r="BN13">
        <f t="shared" si="61"/>
        <v>4.6336546531285736E-6</v>
      </c>
      <c r="BO13">
        <f t="shared" si="62"/>
        <v>4.2019399200846299E-6</v>
      </c>
      <c r="BP13">
        <f t="shared" si="63"/>
        <v>3.8105306551178847E-6</v>
      </c>
      <c r="BQ13">
        <f t="shared" si="64"/>
        <v>3.4556538348229351E-6</v>
      </c>
      <c r="BR13">
        <f t="shared" si="65"/>
        <v>3.1338908820814405E-6</v>
      </c>
      <c r="BS13">
        <f t="shared" si="66"/>
        <v>2.8421442083551157E-6</v>
      </c>
      <c r="BT13">
        <f t="shared" si="67"/>
        <v>2.5776069353780206E-6</v>
      </c>
      <c r="BU13">
        <f t="shared" si="68"/>
        <v>2.3377354912190065E-6</v>
      </c>
      <c r="BV13">
        <f t="shared" si="69"/>
        <v>2.1202248053632189E-6</v>
      </c>
      <c r="BW13">
        <f t="shared" si="70"/>
        <v>1.9229858541870056E-6</v>
      </c>
      <c r="BX13">
        <f t="shared" si="71"/>
        <v>1.7441253322831353E-6</v>
      </c>
      <c r="BY13">
        <f t="shared" si="72"/>
        <v>1.5819272467993401E-6</v>
      </c>
      <c r="BZ13">
        <f t="shared" si="73"/>
        <v>1.4348362515243578E-6</v>
      </c>
      <c r="CA13">
        <f t="shared" si="74"/>
        <v>1.3014425551072996E-6</v>
      </c>
      <c r="CB13">
        <f t="shared" si="75"/>
        <v>1.1804682537212999E-6</v>
      </c>
      <c r="CC13">
        <f t="shared" si="76"/>
        <v>1.0707549528535738E-6</v>
      </c>
      <c r="CD13">
        <f t="shared" si="77"/>
        <v>9.7125255587632533E-7</v>
      </c>
      <c r="CE13">
        <f t="shared" si="78"/>
        <v>8.8100910876525628E-7</v>
      </c>
      <c r="CF13">
        <f t="shared" si="79"/>
        <v>7.9916160090950697E-7</v>
      </c>
      <c r="CG13">
        <f t="shared" si="80"/>
        <v>7.24927631510747E-7</v>
      </c>
      <c r="CH13">
        <f t="shared" si="81"/>
        <v>6.5759785970049723E-7</v>
      </c>
      <c r="CI13">
        <f t="shared" si="82"/>
        <v>5.96529164304188E-7</v>
      </c>
      <c r="CJ13">
        <f t="shared" si="83"/>
        <v>5.4113844622926483E-7</v>
      </c>
      <c r="CK13">
        <f t="shared" si="84"/>
        <v>4.9089701282625448E-7</v>
      </c>
      <c r="CL13">
        <f t="shared" si="85"/>
        <v>4.4532548933197061E-7</v>
      </c>
      <c r="CM13">
        <f t="shared" si="86"/>
        <v>4.0398920771244279E-7</v>
      </c>
      <c r="CN13">
        <f t="shared" si="87"/>
        <v>3.6649402793321531E-7</v>
      </c>
      <c r="CO13">
        <f t="shared" si="88"/>
        <v>3.3248255094461263E-7</v>
      </c>
      <c r="CP13">
        <f t="shared" si="89"/>
        <v>3.0163068652295807E-7</v>
      </c>
      <c r="CQ13">
        <f t="shared" si="90"/>
        <v>2.7364454259468962E-7</v>
      </c>
      <c r="CR13">
        <f t="shared" si="91"/>
        <v>2.4825760582433275E-7</v>
      </c>
      <c r="CS13">
        <f t="shared" si="92"/>
        <v>2.2522818610122189E-7</v>
      </c>
      <c r="CT13">
        <f t="shared" si="93"/>
        <v>2.0433710014251867E-7</v>
      </c>
      <c r="CU13">
        <f t="shared" si="94"/>
        <v>1.8538557176753422E-7</v>
      </c>
      <c r="CV13">
        <f t="shared" si="95"/>
        <v>1.6819332851401657E-7</v>
      </c>
      <c r="CW13">
        <f t="shared" si="96"/>
        <v>1.525968761821989E-7</v>
      </c>
      <c r="CX13">
        <f t="shared" si="97"/>
        <v>1.3844793462613691E-7</v>
      </c>
      <c r="CY13">
        <f t="shared" si="98"/>
        <v>1.2561201968148831E-7</v>
      </c>
      <c r="CZ13">
        <f t="shared" si="99"/>
        <v>1.1396715754016864E-7</v>
      </c>
    </row>
    <row r="14" spans="2:104">
      <c r="C14" s="3">
        <v>8</v>
      </c>
      <c r="D14" s="3">
        <f>'NegBinomial Home'!D10</f>
        <v>2.6178391875433416E-2</v>
      </c>
      <c r="E14">
        <f t="shared" si="0"/>
        <v>2.9466092279836508E-3</v>
      </c>
      <c r="F14">
        <f t="shared" si="1"/>
        <v>2.4487384077505605E-3</v>
      </c>
      <c r="G14">
        <f t="shared" si="2"/>
        <v>2.1293117158339907E-3</v>
      </c>
      <c r="H14">
        <f t="shared" si="3"/>
        <v>1.8788921155732526E-3</v>
      </c>
      <c r="I14">
        <f t="shared" si="4"/>
        <v>1.6699853738833675E-3</v>
      </c>
      <c r="J14">
        <f t="shared" si="5"/>
        <v>1.4907387084676655E-3</v>
      </c>
      <c r="K14">
        <f t="shared" si="6"/>
        <v>1.3345594280536207E-3</v>
      </c>
      <c r="L14">
        <f t="shared" si="7"/>
        <v>1.1971903558356338E-3</v>
      </c>
      <c r="M14">
        <f t="shared" si="8"/>
        <v>1.2290889091681298E-3</v>
      </c>
      <c r="N14">
        <f t="shared" si="9"/>
        <v>9.6752380464087311E-4</v>
      </c>
      <c r="O14">
        <f t="shared" si="10"/>
        <v>8.7112886683222718E-4</v>
      </c>
      <c r="P14">
        <f t="shared" si="11"/>
        <v>7.8494789487028056E-4</v>
      </c>
      <c r="Q14">
        <f t="shared" si="12"/>
        <v>7.0775093266172979E-4</v>
      </c>
      <c r="R14">
        <f t="shared" si="13"/>
        <v>6.3849553683417617E-4</v>
      </c>
      <c r="S14">
        <f t="shared" si="14"/>
        <v>5.7628723696965124E-4</v>
      </c>
      <c r="T14">
        <f t="shared" si="15"/>
        <v>5.2035126777731666E-4</v>
      </c>
      <c r="U14">
        <f t="shared" si="16"/>
        <v>4.7001161879924762E-4</v>
      </c>
      <c r="V14">
        <f t="shared" si="17"/>
        <v>4.2467503029584814E-4</v>
      </c>
      <c r="W14">
        <f t="shared" si="18"/>
        <v>3.8381845269362251E-4</v>
      </c>
      <c r="X14">
        <f t="shared" si="19"/>
        <v>3.4697900799302527E-4</v>
      </c>
      <c r="Y14">
        <f t="shared" si="20"/>
        <v>3.1374580875790064E-4</v>
      </c>
      <c r="Z14">
        <f t="shared" si="21"/>
        <v>2.8375319003462506E-4</v>
      </c>
      <c r="AA14">
        <f t="shared" si="22"/>
        <v>2.5667503912845497E-4</v>
      </c>
      <c r="AB14">
        <f t="shared" si="23"/>
        <v>2.3221999454455959E-4</v>
      </c>
      <c r="AC14">
        <f t="shared" si="24"/>
        <v>2.1012734442455317E-4</v>
      </c>
      <c r="AD14">
        <f t="shared" si="25"/>
        <v>1.901634960647656E-4</v>
      </c>
      <c r="AE14">
        <f t="shared" si="26"/>
        <v>1.7211891754844726E-4</v>
      </c>
      <c r="AF14">
        <f t="shared" si="27"/>
        <v>1.5580547395204359E-4</v>
      </c>
      <c r="AG14">
        <f t="shared" si="28"/>
        <v>1.410540964619955E-4</v>
      </c>
      <c r="AH14">
        <f t="shared" si="29"/>
        <v>1.277127346998701E-4</v>
      </c>
      <c r="AI14">
        <f t="shared" si="30"/>
        <v>1.1564455170660189E-4</v>
      </c>
      <c r="AJ14">
        <f t="shared" si="31"/>
        <v>1.0472632814248527E-4</v>
      </c>
      <c r="AK14">
        <f t="shared" si="32"/>
        <v>9.4847047850517326E-5</v>
      </c>
      <c r="AL14">
        <f t="shared" si="33"/>
        <v>8.5906641384539325E-5</v>
      </c>
      <c r="AM14">
        <f t="shared" si="34"/>
        <v>7.7814867692468072E-5</v>
      </c>
      <c r="AN14">
        <f t="shared" si="35"/>
        <v>7.0490317067212435E-5</v>
      </c>
      <c r="AO14">
        <f t="shared" si="36"/>
        <v>6.3859520880642763E-5</v>
      </c>
      <c r="AP14">
        <f t="shared" si="37"/>
        <v>5.7856155608940511E-5</v>
      </c>
      <c r="AQ14">
        <f t="shared" si="38"/>
        <v>5.2420330324153863E-5</v>
      </c>
      <c r="AR14">
        <f t="shared" si="39"/>
        <v>4.7497948230492691E-5</v>
      </c>
      <c r="AS14">
        <f t="shared" si="40"/>
        <v>4.3040134014145133E-5</v>
      </c>
      <c r="AT14">
        <f t="shared" si="41"/>
        <v>3.9002719790746216E-5</v>
      </c>
      <c r="AU14">
        <f t="shared" si="42"/>
        <v>3.5345783305498692E-5</v>
      </c>
      <c r="AV14">
        <f t="shared" si="43"/>
        <v>3.2033232791604085E-5</v>
      </c>
      <c r="AW14">
        <f t="shared" si="44"/>
        <v>2.9032433542536177E-5</v>
      </c>
      <c r="AX14">
        <f t="shared" si="45"/>
        <v>2.6313871818639884E-5</v>
      </c>
      <c r="AY14">
        <f t="shared" si="46"/>
        <v>2.3850852201375958E-5</v>
      </c>
      <c r="AZ14">
        <f t="shared" si="47"/>
        <v>2.1619224939910574E-5</v>
      </c>
      <c r="BA14">
        <f t="shared" si="48"/>
        <v>1.9597140213427974E-5</v>
      </c>
      <c r="BB14">
        <f t="shared" si="49"/>
        <v>1.7764826565850688E-5</v>
      </c>
      <c r="BC14">
        <f t="shared" si="50"/>
        <v>1.6104391063729315E-5</v>
      </c>
      <c r="BD14">
        <f t="shared" si="51"/>
        <v>1.4599638988089455E-5</v>
      </c>
      <c r="BE14">
        <f t="shared" si="52"/>
        <v>1.3235911101398151E-5</v>
      </c>
      <c r="BF14">
        <f t="shared" si="53"/>
        <v>1.1999936735275163E-5</v>
      </c>
      <c r="BG14">
        <f t="shared" si="54"/>
        <v>1.0879701126337764E-5</v>
      </c>
      <c r="BH14">
        <f t="shared" si="55"/>
        <v>9.8643255893872051E-6</v>
      </c>
      <c r="BI14">
        <f t="shared" si="56"/>
        <v>8.9439592614006633E-6</v>
      </c>
      <c r="BJ14">
        <f t="shared" si="57"/>
        <v>8.109681278548822E-6</v>
      </c>
      <c r="BK14">
        <f t="shared" si="58"/>
        <v>7.3534123635070676E-6</v>
      </c>
      <c r="BL14">
        <f t="shared" si="59"/>
        <v>6.6678349032331967E-6</v>
      </c>
      <c r="BM14">
        <f t="shared" si="60"/>
        <v>6.0463206895116858E-6</v>
      </c>
      <c r="BN14">
        <f t="shared" si="61"/>
        <v>5.482865577114006E-6</v>
      </c>
      <c r="BO14">
        <f t="shared" si="62"/>
        <v>4.9720303884489602E-6</v>
      </c>
      <c r="BP14">
        <f t="shared" si="63"/>
        <v>4.5088874600046316E-6</v>
      </c>
      <c r="BQ14">
        <f t="shared" si="64"/>
        <v>4.0889722855327671E-6</v>
      </c>
      <c r="BR14">
        <f t="shared" si="65"/>
        <v>3.7082397645224336E-6</v>
      </c>
      <c r="BS14">
        <f t="shared" si="66"/>
        <v>3.3630246126915678E-6</v>
      </c>
      <c r="BT14">
        <f t="shared" si="67"/>
        <v>3.0500055345670419E-6</v>
      </c>
      <c r="BU14">
        <f t="shared" si="68"/>
        <v>2.7661727972213502E-6</v>
      </c>
      <c r="BV14">
        <f t="shared" si="69"/>
        <v>2.5087988793511569E-6</v>
      </c>
      <c r="BW14">
        <f t="shared" si="70"/>
        <v>2.2754119015063658E-6</v>
      </c>
      <c r="BX14">
        <f t="shared" si="71"/>
        <v>2.0637715717745756E-6</v>
      </c>
      <c r="BY14">
        <f t="shared" si="72"/>
        <v>1.8718474069099267E-6</v>
      </c>
      <c r="BZ14">
        <f t="shared" si="73"/>
        <v>1.6977990120533706E-6</v>
      </c>
      <c r="CA14">
        <f t="shared" si="74"/>
        <v>1.5399582230780275E-6</v>
      </c>
      <c r="CB14">
        <f t="shared" si="75"/>
        <v>1.3968129344370468E-6</v>
      </c>
      <c r="CC14">
        <f t="shared" si="76"/>
        <v>1.2669924523963632E-6</v>
      </c>
      <c r="CD14">
        <f t="shared" si="77"/>
        <v>1.1492542288844887E-6</v>
      </c>
      <c r="CE14">
        <f t="shared" si="78"/>
        <v>1.0424718450503133E-6</v>
      </c>
      <c r="CF14">
        <f t="shared" si="79"/>
        <v>9.456241261354258E-7</v>
      </c>
      <c r="CG14">
        <f t="shared" si="80"/>
        <v>8.5778528057230537E-7</v>
      </c>
      <c r="CH14">
        <f t="shared" si="81"/>
        <v>7.7811596643295572E-7</v>
      </c>
      <c r="CI14">
        <f t="shared" si="82"/>
        <v>7.0585519758139462E-7</v>
      </c>
      <c r="CJ14">
        <f t="shared" si="83"/>
        <v>6.4031301022404181E-7</v>
      </c>
      <c r="CK14">
        <f t="shared" si="84"/>
        <v>5.8086381809138242E-7</v>
      </c>
      <c r="CL14">
        <f t="shared" si="85"/>
        <v>5.2694039130023217E-7</v>
      </c>
      <c r="CM14">
        <f t="shared" si="86"/>
        <v>4.7802840010887859E-7</v>
      </c>
      <c r="CN14">
        <f t="shared" si="87"/>
        <v>4.3366147035065366E-7</v>
      </c>
      <c r="CO14">
        <f t="shared" si="88"/>
        <v>3.9341670237216265E-7</v>
      </c>
      <c r="CP14">
        <f t="shared" si="89"/>
        <v>3.5691060986199554E-7</v>
      </c>
      <c r="CQ14">
        <f t="shared" si="90"/>
        <v>3.237954390805783E-7</v>
      </c>
      <c r="CR14">
        <f t="shared" si="91"/>
        <v>2.937558327338735E-7</v>
      </c>
      <c r="CS14">
        <f t="shared" si="92"/>
        <v>2.665058061106116E-7</v>
      </c>
      <c r="CT14">
        <f t="shared" si="93"/>
        <v>2.4178600615871705E-7</v>
      </c>
      <c r="CU14">
        <f t="shared" si="94"/>
        <v>2.1936122694243599E-7</v>
      </c>
      <c r="CV14">
        <f t="shared" si="95"/>
        <v>1.9901815742506538E-7</v>
      </c>
      <c r="CW14">
        <f t="shared" si="96"/>
        <v>1.8056333978830316E-7</v>
      </c>
      <c r="CX14">
        <f t="shared" si="97"/>
        <v>1.6382131855071447E-7</v>
      </c>
      <c r="CY14">
        <f t="shared" si="98"/>
        <v>1.4863296260509839E-7</v>
      </c>
      <c r="CZ14">
        <f t="shared" si="99"/>
        <v>1.3485394397629939E-7</v>
      </c>
    </row>
    <row r="15" spans="2:104">
      <c r="C15" s="3">
        <v>9</v>
      </c>
      <c r="D15" s="3">
        <f>'NegBinomial Home'!D11</f>
        <v>2.9913847664255085E-2</v>
      </c>
      <c r="E15">
        <f t="shared" si="0"/>
        <v>3.3670677706795493E-3</v>
      </c>
      <c r="F15">
        <f t="shared" si="1"/>
        <v>2.7981546019945529E-3</v>
      </c>
      <c r="G15">
        <f t="shared" si="2"/>
        <v>2.433148170455258E-3</v>
      </c>
      <c r="H15">
        <f t="shared" si="3"/>
        <v>2.1469956134155281E-3</v>
      </c>
      <c r="I15">
        <f t="shared" si="4"/>
        <v>1.9082794815506235E-3</v>
      </c>
      <c r="J15">
        <f t="shared" si="5"/>
        <v>1.7034556914154154E-3</v>
      </c>
      <c r="K15">
        <f t="shared" si="6"/>
        <v>1.5249908252445109E-3</v>
      </c>
      <c r="L15">
        <f t="shared" si="7"/>
        <v>1.3680202397455159E-3</v>
      </c>
      <c r="M15">
        <f t="shared" si="8"/>
        <v>1.3645714030616327E-3</v>
      </c>
      <c r="N15">
        <f t="shared" si="9"/>
        <v>1.105582032742353E-3</v>
      </c>
      <c r="O15">
        <f t="shared" si="10"/>
        <v>9.9543227644967639E-4</v>
      </c>
      <c r="P15">
        <f t="shared" si="11"/>
        <v>8.9695394061093498E-4</v>
      </c>
      <c r="Q15">
        <f t="shared" si="12"/>
        <v>8.0874156382942149E-4</v>
      </c>
      <c r="R15">
        <f t="shared" si="13"/>
        <v>7.2960395405678811E-4</v>
      </c>
      <c r="S15">
        <f t="shared" si="14"/>
        <v>6.5851900680508112E-4</v>
      </c>
      <c r="T15">
        <f t="shared" si="15"/>
        <v>5.9460140371723829E-4</v>
      </c>
      <c r="U15">
        <f t="shared" si="16"/>
        <v>5.3707867282653111E-4</v>
      </c>
      <c r="V15">
        <f t="shared" si="17"/>
        <v>4.8527290077754589E-4</v>
      </c>
      <c r="W15">
        <f t="shared" si="18"/>
        <v>4.3858640283331117E-4</v>
      </c>
      <c r="X15">
        <f t="shared" si="19"/>
        <v>3.9649025185302221E-4</v>
      </c>
      <c r="Y15">
        <f t="shared" si="20"/>
        <v>3.5851492991400424E-4</v>
      </c>
      <c r="Z15">
        <f t="shared" si="21"/>
        <v>3.2424259447761305E-4</v>
      </c>
      <c r="AA15">
        <f t="shared" si="22"/>
        <v>2.933005990681463E-4</v>
      </c>
      <c r="AB15">
        <f t="shared" si="23"/>
        <v>2.6535600713957502E-4</v>
      </c>
      <c r="AC15">
        <f t="shared" si="24"/>
        <v>2.4011090525041947E-4</v>
      </c>
      <c r="AD15">
        <f t="shared" si="25"/>
        <v>2.1729836880934802E-4</v>
      </c>
      <c r="AE15">
        <f t="shared" si="26"/>
        <v>1.9667896730174873E-4</v>
      </c>
      <c r="AF15">
        <f t="shared" si="27"/>
        <v>1.7803772039306489E-4</v>
      </c>
      <c r="AG15">
        <f t="shared" si="28"/>
        <v>1.6118143444643571E-4</v>
      </c>
      <c r="AH15">
        <f t="shared" si="29"/>
        <v>1.4593636266032432E-4</v>
      </c>
      <c r="AI15">
        <f t="shared" si="30"/>
        <v>1.3214614249085096E-4</v>
      </c>
      <c r="AJ15">
        <f t="shared" si="31"/>
        <v>1.1966997214336061E-4</v>
      </c>
      <c r="AK15">
        <f t="shared" si="32"/>
        <v>1.0838099430650051E-4</v>
      </c>
      <c r="AL15">
        <f t="shared" si="33"/>
        <v>9.816486039146187E-5</v>
      </c>
      <c r="AM15">
        <f t="shared" si="34"/>
        <v>8.8918452639983483E-5</v>
      </c>
      <c r="AN15">
        <f t="shared" si="35"/>
        <v>8.0548744804009159E-5</v>
      </c>
      <c r="AO15">
        <f t="shared" si="36"/>
        <v>7.2971784845521083E-5</v>
      </c>
      <c r="AP15">
        <f t="shared" si="37"/>
        <v>6.6111785382410153E-5</v>
      </c>
      <c r="AQ15">
        <f t="shared" si="38"/>
        <v>5.9900309510540108E-5</v>
      </c>
      <c r="AR15">
        <f t="shared" si="39"/>
        <v>5.4275541236167278E-5</v>
      </c>
      <c r="AS15">
        <f t="shared" si="40"/>
        <v>4.9181631112967105E-5</v>
      </c>
      <c r="AT15">
        <f t="shared" si="41"/>
        <v>4.4568108838148134E-5</v>
      </c>
      <c r="AU15">
        <f t="shared" si="42"/>
        <v>4.0389355557271142E-5</v>
      </c>
      <c r="AV15">
        <f t="shared" si="43"/>
        <v>3.6604129485161529E-5</v>
      </c>
      <c r="AW15">
        <f t="shared" si="44"/>
        <v>3.3175139192909579E-5</v>
      </c>
      <c r="AX15">
        <f t="shared" si="45"/>
        <v>3.0068659556518163E-5</v>
      </c>
      <c r="AY15">
        <f t="shared" si="46"/>
        <v>2.7254185925918762E-5</v>
      </c>
      <c r="AZ15">
        <f t="shared" si="47"/>
        <v>2.4704122566010068E-5</v>
      </c>
      <c r="BA15">
        <f t="shared" si="48"/>
        <v>2.2393501854086907E-5</v>
      </c>
      <c r="BB15">
        <f t="shared" si="49"/>
        <v>2.0299731098893983E-5</v>
      </c>
      <c r="BC15">
        <f t="shared" si="50"/>
        <v>1.8402364182578873E-5</v>
      </c>
      <c r="BD15">
        <f t="shared" si="51"/>
        <v>1.6682895523948092E-5</v>
      </c>
      <c r="BE15">
        <f t="shared" si="52"/>
        <v>1.5124574124677466E-5</v>
      </c>
      <c r="BF15">
        <f t="shared" si="53"/>
        <v>1.3712235693766298E-5</v>
      </c>
      <c r="BG15">
        <f t="shared" si="54"/>
        <v>1.2432151053224466E-5</v>
      </c>
      <c r="BH15">
        <f t="shared" si="55"/>
        <v>1.1271889212891412E-5</v>
      </c>
      <c r="BI15">
        <f t="shared" si="56"/>
        <v>1.0220193667125831E-5</v>
      </c>
      <c r="BJ15">
        <f t="shared" si="57"/>
        <v>9.2668706132337415E-6</v>
      </c>
      <c r="BK15">
        <f t="shared" si="58"/>
        <v>8.4026879229669449E-6</v>
      </c>
      <c r="BL15">
        <f t="shared" si="59"/>
        <v>7.6192838160124224E-6</v>
      </c>
      <c r="BM15">
        <f t="shared" si="60"/>
        <v>6.9090842896663546E-6</v>
      </c>
      <c r="BN15">
        <f t="shared" si="61"/>
        <v>6.2652284532149468E-6</v>
      </c>
      <c r="BO15">
        <f t="shared" si="62"/>
        <v>5.6815010001314984E-6</v>
      </c>
      <c r="BP15">
        <f t="shared" si="63"/>
        <v>5.1522711271054918E-6</v>
      </c>
      <c r="BQ15">
        <f t="shared" si="64"/>
        <v>4.6724372770801843E-6</v>
      </c>
      <c r="BR15">
        <f t="shared" si="65"/>
        <v>4.2373771447189281E-6</v>
      </c>
      <c r="BS15">
        <f t="shared" si="66"/>
        <v>3.8429024377774326E-6</v>
      </c>
      <c r="BT15">
        <f t="shared" si="67"/>
        <v>3.4852179373857298E-6</v>
      </c>
      <c r="BU15">
        <f t="shared" si="68"/>
        <v>3.1608844448057172E-6</v>
      </c>
      <c r="BV15">
        <f t="shared" si="69"/>
        <v>2.8667852423582787E-6</v>
      </c>
      <c r="BW15">
        <f t="shared" si="70"/>
        <v>2.6000957323497739E-6</v>
      </c>
      <c r="BX15">
        <f t="shared" si="71"/>
        <v>2.3582559503901087E-6</v>
      </c>
      <c r="BY15">
        <f t="shared" si="72"/>
        <v>2.1389456788436663E-6</v>
      </c>
      <c r="BZ15">
        <f t="shared" si="73"/>
        <v>1.940061912616871E-6</v>
      </c>
      <c r="CA15">
        <f t="shared" si="74"/>
        <v>1.7596984533531582E-6</v>
      </c>
      <c r="CB15">
        <f t="shared" si="75"/>
        <v>1.5961274296387297E-6</v>
      </c>
      <c r="CC15">
        <f t="shared" si="76"/>
        <v>1.4477825602539339E-6</v>
      </c>
      <c r="CD15">
        <f t="shared" si="77"/>
        <v>1.313243995045145E-6</v>
      </c>
      <c r="CE15">
        <f t="shared" si="78"/>
        <v>1.1912245838284025E-6</v>
      </c>
      <c r="CF15">
        <f t="shared" si="79"/>
        <v>1.0805574380374781E-6</v>
      </c>
      <c r="CG15">
        <f t="shared" si="80"/>
        <v>9.801846627469901E-7</v>
      </c>
      <c r="CH15">
        <f t="shared" si="81"/>
        <v>8.8914714837175961E-7</v>
      </c>
      <c r="CI15">
        <f t="shared" si="82"/>
        <v>8.0657532188932179E-7</v>
      </c>
      <c r="CJ15">
        <f t="shared" si="83"/>
        <v>7.3168076696328665E-7</v>
      </c>
      <c r="CK15">
        <f t="shared" si="84"/>
        <v>6.6374863096037718E-7</v>
      </c>
      <c r="CL15">
        <f t="shared" si="85"/>
        <v>6.0213074464250832E-7</v>
      </c>
      <c r="CM15">
        <f t="shared" si="86"/>
        <v>5.4623938735762483E-7</v>
      </c>
      <c r="CN15">
        <f t="shared" si="87"/>
        <v>4.9554163692155947E-7</v>
      </c>
      <c r="CO15">
        <f t="shared" si="88"/>
        <v>4.4955424914310601E-7</v>
      </c>
      <c r="CP15">
        <f t="shared" si="89"/>
        <v>4.0783901715472921E-7</v>
      </c>
      <c r="CQ15">
        <f t="shared" si="90"/>
        <v>3.6999856542473905E-7</v>
      </c>
      <c r="CR15">
        <f t="shared" si="91"/>
        <v>3.3567253759134904E-7</v>
      </c>
      <c r="CS15">
        <f t="shared" si="92"/>
        <v>3.0453414111787747E-7</v>
      </c>
      <c r="CT15">
        <f t="shared" si="93"/>
        <v>2.7628701526039621E-7</v>
      </c>
      <c r="CU15">
        <f t="shared" si="94"/>
        <v>2.5066239199964143E-7</v>
      </c>
      <c r="CV15">
        <f t="shared" si="95"/>
        <v>2.2741652244960815E-7</v>
      </c>
      <c r="CW15">
        <f t="shared" si="96"/>
        <v>2.0632834384472687E-7</v>
      </c>
      <c r="CX15">
        <f t="shared" si="97"/>
        <v>1.8719736455172704E-7</v>
      </c>
      <c r="CY15">
        <f t="shared" si="98"/>
        <v>1.6984174667460255E-7</v>
      </c>
      <c r="CZ15">
        <f t="shared" si="99"/>
        <v>1.5409656774282746E-7</v>
      </c>
    </row>
    <row r="16" spans="2:104">
      <c r="C16" s="3">
        <v>10</v>
      </c>
      <c r="D16" s="3">
        <f>'NegBinomial Home'!D12</f>
        <v>3.3211251662674225E-2</v>
      </c>
      <c r="E16">
        <f t="shared" si="0"/>
        <v>3.7382197152437974E-3</v>
      </c>
      <c r="F16">
        <f t="shared" si="1"/>
        <v>3.1065952371267876E-3</v>
      </c>
      <c r="G16">
        <f t="shared" si="2"/>
        <v>2.701354139679083E-3</v>
      </c>
      <c r="H16">
        <f t="shared" si="3"/>
        <v>2.3836589808205921E-3</v>
      </c>
      <c r="I16">
        <f t="shared" si="4"/>
        <v>2.1186291651884514E-3</v>
      </c>
      <c r="J16">
        <f t="shared" si="5"/>
        <v>1.8912276447611205E-3</v>
      </c>
      <c r="K16">
        <f t="shared" si="6"/>
        <v>1.6930905929892824E-3</v>
      </c>
      <c r="L16">
        <f t="shared" si="7"/>
        <v>1.518817136857665E-3</v>
      </c>
      <c r="M16">
        <f t="shared" si="8"/>
        <v>1.4787450169250658E-3</v>
      </c>
      <c r="N16">
        <f t="shared" si="9"/>
        <v>1.2274503612924501E-3</v>
      </c>
      <c r="O16">
        <f t="shared" si="10"/>
        <v>1.1051587952633291E-3</v>
      </c>
      <c r="P16">
        <f t="shared" si="11"/>
        <v>9.9582519058732792E-4</v>
      </c>
      <c r="Q16">
        <f t="shared" si="12"/>
        <v>8.9788916183118097E-4</v>
      </c>
      <c r="R16">
        <f t="shared" si="13"/>
        <v>8.1002821182433787E-4</v>
      </c>
      <c r="S16">
        <f t="shared" si="14"/>
        <v>7.3110756948164873E-4</v>
      </c>
      <c r="T16">
        <f t="shared" si="15"/>
        <v>6.6014432778667117E-4</v>
      </c>
      <c r="U16">
        <f t="shared" si="16"/>
        <v>5.9628086517305519E-4</v>
      </c>
      <c r="V16">
        <f t="shared" si="17"/>
        <v>5.387645418832934E-4</v>
      </c>
      <c r="W16">
        <f t="shared" si="18"/>
        <v>4.8693179038046146E-4</v>
      </c>
      <c r="X16">
        <f t="shared" si="19"/>
        <v>4.4019537987493841E-4</v>
      </c>
      <c r="Y16">
        <f t="shared" si="20"/>
        <v>3.9803403747448041E-4</v>
      </c>
      <c r="Z16">
        <f t="shared" si="21"/>
        <v>3.5998386184944118E-4</v>
      </c>
      <c r="AA16">
        <f t="shared" si="22"/>
        <v>3.2563112969599618E-4</v>
      </c>
      <c r="AB16">
        <f t="shared" si="23"/>
        <v>2.9460620486629937E-4</v>
      </c>
      <c r="AC16">
        <f t="shared" si="24"/>
        <v>2.6657833491453616E-4</v>
      </c>
      <c r="AD16">
        <f t="shared" si="25"/>
        <v>2.4125117214658277E-4</v>
      </c>
      <c r="AE16">
        <f t="shared" si="26"/>
        <v>2.183588936176362E-4</v>
      </c>
      <c r="AF16">
        <f t="shared" si="27"/>
        <v>1.9766282170676243E-4</v>
      </c>
      <c r="AG16">
        <f t="shared" si="28"/>
        <v>1.789484670388257E-4</v>
      </c>
      <c r="AH16">
        <f t="shared" si="29"/>
        <v>1.6202293069904279E-4</v>
      </c>
      <c r="AI16">
        <f t="shared" si="30"/>
        <v>1.467126142973406E-4</v>
      </c>
      <c r="AJ16">
        <f t="shared" si="31"/>
        <v>1.3286119545455449E-4</v>
      </c>
      <c r="AK16">
        <f t="shared" si="32"/>
        <v>1.2032783337548245E-4</v>
      </c>
      <c r="AL16">
        <f t="shared" si="33"/>
        <v>1.0898557482419091E-4</v>
      </c>
      <c r="AM16">
        <f t="shared" si="34"/>
        <v>9.8719935369959331E-5</v>
      </c>
      <c r="AN16">
        <f t="shared" si="35"/>
        <v>8.9427634479634477E-5</v>
      </c>
      <c r="AO16">
        <f t="shared" si="36"/>
        <v>8.1015466080447046E-5</v>
      </c>
      <c r="AP16">
        <f t="shared" si="37"/>
        <v>7.3399288745712988E-5</v>
      </c>
      <c r="AQ16">
        <f t="shared" si="38"/>
        <v>6.650312177004813E-5</v>
      </c>
      <c r="AR16">
        <f t="shared" si="39"/>
        <v>6.0258335181539789E-5</v>
      </c>
      <c r="AS16">
        <f t="shared" si="40"/>
        <v>5.4602923248330099E-5</v>
      </c>
      <c r="AT16">
        <f t="shared" si="41"/>
        <v>4.9480852325188577E-5</v>
      </c>
      <c r="AU16">
        <f t="shared" si="42"/>
        <v>4.4841474990481294E-5</v>
      </c>
      <c r="AV16">
        <f t="shared" si="43"/>
        <v>4.0639003376267482E-5</v>
      </c>
      <c r="AW16">
        <f t="shared" si="44"/>
        <v>3.6832035418717637E-5</v>
      </c>
      <c r="AX16">
        <f t="shared" si="45"/>
        <v>3.338312847277337E-5</v>
      </c>
      <c r="AY16">
        <f t="shared" si="46"/>
        <v>3.0258415360207455E-5</v>
      </c>
      <c r="AZ16">
        <f t="shared" si="47"/>
        <v>2.7427258467512177E-5</v>
      </c>
      <c r="BA16">
        <f t="shared" si="48"/>
        <v>2.4861937990455505E-5</v>
      </c>
      <c r="BB16">
        <f t="shared" si="49"/>
        <v>2.2537370844994271E-5</v>
      </c>
      <c r="BC16">
        <f t="shared" si="50"/>
        <v>2.043085713731532E-5</v>
      </c>
      <c r="BD16">
        <f t="shared" si="51"/>
        <v>1.8521851415657352E-5</v>
      </c>
      <c r="BE16">
        <f t="shared" si="52"/>
        <v>1.6791756218831518E-5</v>
      </c>
      <c r="BF16">
        <f t="shared" si="53"/>
        <v>1.5223735695750966E-5</v>
      </c>
      <c r="BG16">
        <f t="shared" si="54"/>
        <v>1.3802547300873937E-5</v>
      </c>
      <c r="BH16">
        <f t="shared" si="55"/>
        <v>1.2514389775757446E-5</v>
      </c>
      <c r="BI16">
        <f t="shared" si="56"/>
        <v>1.1346765809928707E-5</v>
      </c>
      <c r="BJ16">
        <f t="shared" si="57"/>
        <v>1.0288357937628415E-5</v>
      </c>
      <c r="BK16">
        <f t="shared" si="58"/>
        <v>9.3289163729355321E-6</v>
      </c>
      <c r="BL16">
        <f t="shared" si="59"/>
        <v>8.4591576163336961E-6</v>
      </c>
      <c r="BM16">
        <f t="shared" si="60"/>
        <v>7.6706727826566299E-6</v>
      </c>
      <c r="BN16">
        <f t="shared" si="61"/>
        <v>6.9558447050763332E-6</v>
      </c>
      <c r="BO16">
        <f t="shared" si="62"/>
        <v>6.3077729637091557E-6</v>
      </c>
      <c r="BP16">
        <f t="shared" si="63"/>
        <v>5.720206071688296E-6</v>
      </c>
      <c r="BQ16">
        <f t="shared" si="64"/>
        <v>5.1874801272253695E-6</v>
      </c>
      <c r="BR16">
        <f t="shared" si="65"/>
        <v>4.7044633081783359E-6</v>
      </c>
      <c r="BS16">
        <f t="shared" si="66"/>
        <v>4.2665056467689544E-6</v>
      </c>
      <c r="BT16">
        <f t="shared" si="67"/>
        <v>3.8693935770788525E-6</v>
      </c>
      <c r="BU16">
        <f t="shared" si="68"/>
        <v>3.5093087974274506E-6</v>
      </c>
      <c r="BV16">
        <f t="shared" si="69"/>
        <v>3.1827910342864353E-6</v>
      </c>
      <c r="BW16">
        <f t="shared" si="70"/>
        <v>2.8867043345045374E-6</v>
      </c>
      <c r="BX16">
        <f t="shared" si="71"/>
        <v>2.6182065487681295E-6</v>
      </c>
      <c r="BY16">
        <f t="shared" si="72"/>
        <v>2.3747217018073801E-6</v>
      </c>
      <c r="BZ16">
        <f t="shared" si="73"/>
        <v>2.153914974237149E-6</v>
      </c>
      <c r="CA16">
        <f t="shared" si="74"/>
        <v>1.9536700474196806E-6</v>
      </c>
      <c r="CB16">
        <f t="shared" si="75"/>
        <v>1.7720685866422874E-6</v>
      </c>
      <c r="CC16">
        <f t="shared" si="76"/>
        <v>1.6073716594766098E-6</v>
      </c>
      <c r="CD16">
        <f t="shared" si="77"/>
        <v>1.458002905659515E-6</v>
      </c>
      <c r="CE16">
        <f t="shared" si="78"/>
        <v>1.3225332924177214E-6</v>
      </c>
      <c r="CF16">
        <f t="shared" si="79"/>
        <v>1.1996673050360955E-6</v>
      </c>
      <c r="CG16">
        <f t="shared" si="80"/>
        <v>1.0882304368114589E-6</v>
      </c>
      <c r="CH16">
        <f t="shared" si="81"/>
        <v>9.8715785549077063E-7</v>
      </c>
      <c r="CI16">
        <f t="shared" si="82"/>
        <v>8.954841350007188E-7</v>
      </c>
      <c r="CJ16">
        <f t="shared" si="83"/>
        <v>8.1233395185711979E-7</v>
      </c>
      <c r="CK16">
        <f t="shared" si="84"/>
        <v>7.3691365520729995E-7</v>
      </c>
      <c r="CL16">
        <f t="shared" si="85"/>
        <v>6.6850362810570099E-7</v>
      </c>
      <c r="CM16">
        <f t="shared" si="86"/>
        <v>6.0645136544158518E-7</v>
      </c>
      <c r="CN16">
        <f t="shared" si="87"/>
        <v>5.5016520100826272E-7</v>
      </c>
      <c r="CO16">
        <f t="shared" si="88"/>
        <v>4.991086225981166E-7</v>
      </c>
      <c r="CP16">
        <f t="shared" si="89"/>
        <v>4.5279511979224745E-7</v>
      </c>
      <c r="CQ16">
        <f t="shared" si="90"/>
        <v>4.1078351434653004E-7</v>
      </c>
      <c r="CR16">
        <f t="shared" si="91"/>
        <v>3.7267372781054698E-7</v>
      </c>
      <c r="CS16">
        <f t="shared" si="92"/>
        <v>3.3810294530006707E-7</v>
      </c>
      <c r="CT16">
        <f t="shared" si="93"/>
        <v>3.0674213822070786E-7</v>
      </c>
      <c r="CU16">
        <f t="shared" si="94"/>
        <v>2.7829291224931744E-7</v>
      </c>
      <c r="CV16">
        <f t="shared" si="95"/>
        <v>2.5248465005553871E-7</v>
      </c>
      <c r="CW16">
        <f t="shared" si="96"/>
        <v>2.2907192112093826E-7</v>
      </c>
      <c r="CX16">
        <f t="shared" si="97"/>
        <v>2.078321336156873E-7</v>
      </c>
      <c r="CY16">
        <f t="shared" si="98"/>
        <v>1.8856340564903564E-7</v>
      </c>
      <c r="CZ16">
        <f t="shared" si="99"/>
        <v>1.710826353433866E-7</v>
      </c>
    </row>
    <row r="17" spans="3:104">
      <c r="C17" s="3">
        <v>11</v>
      </c>
      <c r="D17" s="3">
        <f>'NegBinomial Home'!D13</f>
        <v>3.5990035253439689E-2</v>
      </c>
      <c r="E17">
        <f t="shared" si="0"/>
        <v>4.0509963521770586E-3</v>
      </c>
      <c r="F17">
        <f t="shared" si="1"/>
        <v>3.3665238888909155E-3</v>
      </c>
      <c r="G17">
        <f t="shared" si="2"/>
        <v>2.9273762912206654E-3</v>
      </c>
      <c r="H17">
        <f t="shared" si="3"/>
        <v>2.5830995959820273E-3</v>
      </c>
      <c r="I17">
        <f t="shared" si="4"/>
        <v>2.2958947503262548E-3</v>
      </c>
      <c r="J17">
        <f t="shared" si="5"/>
        <v>2.0494665572550631E-3</v>
      </c>
      <c r="K17">
        <f>D17*$K$5</f>
        <v>1.8347513893140889E-3</v>
      </c>
      <c r="L17">
        <f t="shared" si="7"/>
        <v>1.6458964827414215E-3</v>
      </c>
      <c r="M17">
        <f t="shared" si="8"/>
        <v>1.5697418827593207E-3</v>
      </c>
      <c r="N17">
        <f t="shared" si="9"/>
        <v>1.3301510651708283E-3</v>
      </c>
      <c r="O17">
        <f t="shared" si="10"/>
        <v>1.1976273705720799E-3</v>
      </c>
      <c r="P17">
        <f t="shared" si="11"/>
        <v>1.0791458292365771E-3</v>
      </c>
      <c r="Q17">
        <f t="shared" si="12"/>
        <v>9.7301549836810799E-4</v>
      </c>
      <c r="R17">
        <f t="shared" si="13"/>
        <v>8.7780322753096718E-4</v>
      </c>
      <c r="S17">
        <f t="shared" si="14"/>
        <v>7.9227929940603784E-4</v>
      </c>
      <c r="T17">
        <f t="shared" si="15"/>
        <v>7.1537856720114534E-4</v>
      </c>
      <c r="U17">
        <f t="shared" si="16"/>
        <v>6.4617165220089048E-4</v>
      </c>
      <c r="V17">
        <f t="shared" si="17"/>
        <v>5.8384294132085969E-4</v>
      </c>
      <c r="W17">
        <f t="shared" si="18"/>
        <v>5.2767334636499505E-4</v>
      </c>
      <c r="X17">
        <f t="shared" si="19"/>
        <v>4.7702650297596862E-4</v>
      </c>
      <c r="Y17">
        <f t="shared" si="20"/>
        <v>4.3133752338745762E-4</v>
      </c>
      <c r="Z17">
        <f t="shared" si="21"/>
        <v>3.9010369167120771E-4</v>
      </c>
      <c r="AA17">
        <f t="shared" si="22"/>
        <v>3.528766683174332E-4</v>
      </c>
      <c r="AB17">
        <f t="shared" si="23"/>
        <v>3.1925588974223047E-4</v>
      </c>
      <c r="AC17">
        <f t="shared" si="24"/>
        <v>2.8888292946092686E-4</v>
      </c>
      <c r="AD17">
        <f t="shared" si="25"/>
        <v>2.6143664438421291E-4</v>
      </c>
      <c r="AE17">
        <f t="shared" si="26"/>
        <v>2.3662897017618802E-4</v>
      </c>
      <c r="AF17">
        <f t="shared" si="27"/>
        <v>2.1420125907256821E-4</v>
      </c>
      <c r="AG17">
        <f t="shared" si="28"/>
        <v>1.9392107538405672E-4</v>
      </c>
      <c r="AH17">
        <f t="shared" si="29"/>
        <v>1.7557938035433343E-4</v>
      </c>
      <c r="AI17">
        <f t="shared" si="30"/>
        <v>1.5898805062562396E-4</v>
      </c>
      <c r="AJ17">
        <f t="shared" si="31"/>
        <v>1.4397768433394023E-4</v>
      </c>
      <c r="AK17">
        <f t="shared" si="32"/>
        <v>1.3039565654253101E-4</v>
      </c>
      <c r="AL17">
        <f t="shared" si="33"/>
        <v>1.1810439184522991E-4</v>
      </c>
      <c r="AM17">
        <f t="shared" si="34"/>
        <v>1.0697982690532645E-4</v>
      </c>
      <c r="AN17">
        <f t="shared" si="35"/>
        <v>9.6910039713167615E-5</v>
      </c>
      <c r="AO17">
        <f t="shared" si="36"/>
        <v>8.7794025649027749E-5</v>
      </c>
      <c r="AP17">
        <f t="shared" si="37"/>
        <v>7.9540603177703301E-5</v>
      </c>
      <c r="AQ17">
        <f t="shared" si="38"/>
        <v>7.2067434292390651E-5</v>
      </c>
      <c r="AR17">
        <f t="shared" si="39"/>
        <v>6.5300146755220933E-5</v>
      </c>
      <c r="AS17">
        <f t="shared" si="40"/>
        <v>5.9171546818179265E-5</v>
      </c>
      <c r="AT17">
        <f>D17*$AT$5</f>
        <v>5.3620912504036157E-5</v>
      </c>
      <c r="AU17">
        <f t="shared" si="42"/>
        <v>4.859335872418927E-5</v>
      </c>
      <c r="AV17">
        <f t="shared" si="43"/>
        <v>4.4039266542318276E-5</v>
      </c>
      <c r="AW17">
        <f t="shared" si="44"/>
        <v>3.9913769786201683E-5</v>
      </c>
      <c r="AX17">
        <f t="shared" si="45"/>
        <v>3.6176292986738827E-5</v>
      </c>
      <c r="AY17">
        <f t="shared" si="46"/>
        <v>3.2790135300772311E-5</v>
      </c>
      <c r="AZ17">
        <f t="shared" si="47"/>
        <v>2.9722095667365822E-5</v>
      </c>
      <c r="BA17">
        <f t="shared" si="48"/>
        <v>2.6942134967799517E-5</v>
      </c>
      <c r="BB17">
        <f t="shared" si="49"/>
        <v>2.4423071417774889E-5</v>
      </c>
      <c r="BC17">
        <f t="shared" si="50"/>
        <v>2.2140305824618239E-5</v>
      </c>
      <c r="BD17">
        <f t="shared" si="51"/>
        <v>2.0071573699755106E-5</v>
      </c>
      <c r="BE17">
        <f t="shared" si="52"/>
        <v>1.8196721533447E-5</v>
      </c>
      <c r="BF17">
        <f t="shared" si="53"/>
        <v>1.6497504819877281E-5</v>
      </c>
      <c r="BG17">
        <f t="shared" si="54"/>
        <v>1.4957405670561299E-5</v>
      </c>
      <c r="BH17">
        <f t="shared" si="55"/>
        <v>1.356146807652504E-5</v>
      </c>
      <c r="BI17">
        <f t="shared" si="56"/>
        <v>1.2296149078019291E-5</v>
      </c>
      <c r="BJ17">
        <f t="shared" si="57"/>
        <v>1.114918427755027E-5</v>
      </c>
      <c r="BK17">
        <f t="shared" si="58"/>
        <v>1.0109466290175513E-5</v>
      </c>
      <c r="BL17">
        <f t="shared" si="59"/>
        <v>9.1669348664872984E-6</v>
      </c>
      <c r="BM17">
        <f t="shared" si="60"/>
        <v>8.3124775503623096E-6</v>
      </c>
      <c r="BN17">
        <f t="shared" si="61"/>
        <v>7.5378398470451124E-6</v>
      </c>
      <c r="BO17">
        <f t="shared" si="62"/>
        <v>6.8355439789018318E-6</v>
      </c>
      <c r="BP17">
        <f t="shared" si="63"/>
        <v>6.1988153975050905E-6</v>
      </c>
      <c r="BQ17">
        <f t="shared" si="64"/>
        <v>5.6215163027169587E-6</v>
      </c>
      <c r="BR17">
        <f t="shared" si="65"/>
        <v>5.0980854931204474E-6</v>
      </c>
      <c r="BS17">
        <f t="shared" si="66"/>
        <v>4.6234839383903524E-6</v>
      </c>
      <c r="BT17">
        <f t="shared" si="67"/>
        <v>4.1931455237808278E-6</v>
      </c>
      <c r="BU17">
        <f t="shared" si="68"/>
        <v>3.8029324705207481E-6</v>
      </c>
      <c r="BV17">
        <f t="shared" si="69"/>
        <v>3.4490949841869624E-6</v>
      </c>
      <c r="BW17">
        <f t="shared" si="70"/>
        <v>3.128234726601384E-6</v>
      </c>
      <c r="BX17">
        <f t="shared" si="71"/>
        <v>2.8372717459744227E-6</v>
      </c>
      <c r="BY17">
        <f t="shared" si="72"/>
        <v>2.573414535327815E-6</v>
      </c>
      <c r="BZ17">
        <f t="shared" si="73"/>
        <v>2.3341329210675294E-6</v>
      </c>
      <c r="CA17">
        <f t="shared" si="74"/>
        <v>2.1171335122923759E-6</v>
      </c>
      <c r="CB17">
        <f t="shared" si="75"/>
        <v>1.9203374673302981E-6</v>
      </c>
      <c r="CC17">
        <f t="shared" si="76"/>
        <v>1.7418603573727795E-6</v>
      </c>
      <c r="CD17">
        <f t="shared" si="77"/>
        <v>1.5799939281806096E-6</v>
      </c>
      <c r="CE17">
        <f t="shared" si="78"/>
        <v>1.4331895798873599E-6</v>
      </c>
      <c r="CF17">
        <f t="shared" si="79"/>
        <v>1.3000434021332954E-6</v>
      </c>
      <c r="CG17">
        <f t="shared" si="80"/>
        <v>1.179282617304307E-6</v>
      </c>
      <c r="CH17">
        <f t="shared" si="81"/>
        <v>1.0697532986916036E-6</v>
      </c>
      <c r="CI17">
        <f t="shared" si="82"/>
        <v>9.7040924307568602E-7</v>
      </c>
      <c r="CJ17">
        <f t="shared" si="83"/>
        <v>8.8030188870483531E-7</v>
      </c>
      <c r="CK17">
        <f t="shared" si="84"/>
        <v>7.9857118000340574E-7</v>
      </c>
      <c r="CL17">
        <f t="shared" si="85"/>
        <v>7.2443728971578313E-7</v>
      </c>
      <c r="CM17">
        <f t="shared" si="86"/>
        <v>6.5719311766468375E-7</v>
      </c>
      <c r="CN17">
        <f t="shared" si="87"/>
        <v>5.9619749296460992E-7</v>
      </c>
      <c r="CO17">
        <f t="shared" si="88"/>
        <v>5.4086901346119082E-7</v>
      </c>
      <c r="CP17">
        <f t="shared" si="89"/>
        <v>4.9068046243567095E-7</v>
      </c>
      <c r="CQ17">
        <f t="shared" si="90"/>
        <v>4.4515374828462645E-7</v>
      </c>
      <c r="CR17">
        <f t="shared" si="91"/>
        <v>4.0385531801580926E-7</v>
      </c>
      <c r="CS17">
        <f t="shared" si="92"/>
        <v>3.6639200004368005E-7</v>
      </c>
      <c r="CT17">
        <f t="shared" si="93"/>
        <v>3.3240723596955253E-7</v>
      </c>
      <c r="CU17">
        <f t="shared" si="94"/>
        <v>3.0157766483375129E-7</v>
      </c>
      <c r="CV17">
        <f t="shared" si="95"/>
        <v>2.7361002676884737E-7</v>
      </c>
      <c r="CW17">
        <f t="shared" si="96"/>
        <v>2.4823835609849698E-7</v>
      </c>
      <c r="CX17">
        <f t="shared" si="97"/>
        <v>2.2522143674677391E-7</v>
      </c>
      <c r="CY17">
        <f t="shared" si="98"/>
        <v>2.0434049537628865E-7</v>
      </c>
      <c r="CZ17">
        <f t="shared" si="99"/>
        <v>1.8539710998546741E-7</v>
      </c>
    </row>
    <row r="18" spans="3:104">
      <c r="C18" s="3">
        <v>12</v>
      </c>
      <c r="D18" s="3">
        <f>'NegBinomial Home'!D14</f>
        <v>3.8204737836943517E-2</v>
      </c>
      <c r="E18">
        <f t="shared" si="0"/>
        <v>4.3002806894596578E-3</v>
      </c>
      <c r="F18">
        <f t="shared" si="1"/>
        <v>3.5736881526003119E-3</v>
      </c>
      <c r="G18">
        <f t="shared" si="2"/>
        <v>3.1075169270772152E-3</v>
      </c>
      <c r="H18">
        <f t="shared" si="3"/>
        <v>2.7420546319630586E-3</v>
      </c>
      <c r="I18">
        <f t="shared" si="4"/>
        <v>2.4371761911249124E-3</v>
      </c>
      <c r="J18">
        <f t="shared" si="5"/>
        <v>2.1755836573688699E-3</v>
      </c>
      <c r="K18">
        <f t="shared" si="6"/>
        <v>1.9476556588816714E-3</v>
      </c>
      <c r="L18">
        <f t="shared" si="7"/>
        <v>1.7471792730148462E-3</v>
      </c>
      <c r="M18">
        <f t="shared" si="8"/>
        <v>1.6369398514567393E-3</v>
      </c>
      <c r="N18">
        <f t="shared" si="9"/>
        <v>1.4120039719473687E-3</v>
      </c>
      <c r="O18">
        <f t="shared" si="10"/>
        <v>1.2713252264647714E-3</v>
      </c>
      <c r="P18">
        <f t="shared" si="11"/>
        <v>1.1455527399038628E-3</v>
      </c>
      <c r="Q18">
        <f t="shared" si="12"/>
        <v>1.0328915146834618E-3</v>
      </c>
      <c r="R18">
        <f t="shared" si="13"/>
        <v>9.3182020923523014E-4</v>
      </c>
      <c r="S18">
        <f t="shared" si="14"/>
        <v>8.4103343367945328E-4</v>
      </c>
      <c r="T18">
        <f t="shared" si="15"/>
        <v>7.5940049576572548E-4</v>
      </c>
      <c r="U18">
        <f t="shared" si="16"/>
        <v>6.8593482601938443E-4</v>
      </c>
      <c r="V18">
        <f t="shared" si="17"/>
        <v>6.1977062134112868E-4</v>
      </c>
      <c r="W18">
        <f t="shared" si="18"/>
        <v>5.6014454332857608E-4</v>
      </c>
      <c r="X18">
        <f t="shared" si="19"/>
        <v>5.0638106795766595E-4</v>
      </c>
      <c r="Y18">
        <f t="shared" si="20"/>
        <v>4.5788054621811867E-4</v>
      </c>
      <c r="Z18">
        <f t="shared" si="21"/>
        <v>4.1410932677810952E-4</v>
      </c>
      <c r="AA18">
        <f t="shared" si="22"/>
        <v>3.7459148086144568E-4</v>
      </c>
      <c r="AB18">
        <f t="shared" si="23"/>
        <v>3.3890179558344121E-4</v>
      </c>
      <c r="AC18">
        <f t="shared" si="24"/>
        <v>3.0665978813033094E-4</v>
      </c>
      <c r="AD18">
        <f t="shared" si="25"/>
        <v>2.7752455337521481E-4</v>
      </c>
      <c r="AE18">
        <f t="shared" si="26"/>
        <v>2.5119030049694583E-4</v>
      </c>
      <c r="AF18">
        <f t="shared" si="27"/>
        <v>2.2738246544030721E-4</v>
      </c>
      <c r="AG18">
        <f t="shared" si="28"/>
        <v>2.0585430922571749E-4</v>
      </c>
      <c r="AH18">
        <f t="shared" si="29"/>
        <v>1.8638392957309472E-4</v>
      </c>
      <c r="AI18">
        <f t="shared" si="30"/>
        <v>1.6877162666235914E-4</v>
      </c>
      <c r="AJ18">
        <f t="shared" si="31"/>
        <v>1.5283757422334513E-4</v>
      </c>
      <c r="AK18">
        <f t="shared" si="32"/>
        <v>1.3841975530733621E-4</v>
      </c>
      <c r="AL18">
        <f t="shared" si="33"/>
        <v>1.2537212859238357E-4</v>
      </c>
      <c r="AM18">
        <f t="shared" si="34"/>
        <v>1.1356299631212425E-4</v>
      </c>
      <c r="AN18">
        <f t="shared" si="35"/>
        <v>1.0287354916262553E-4</v>
      </c>
      <c r="AO18">
        <f t="shared" si="36"/>
        <v>9.3196567048386904E-5</v>
      </c>
      <c r="AP18">
        <f t="shared" si="37"/>
        <v>8.4435257437156296E-5</v>
      </c>
      <c r="AQ18">
        <f t="shared" si="38"/>
        <v>7.6502215525304167E-5</v>
      </c>
      <c r="AR18">
        <f t="shared" si="39"/>
        <v>6.9318492464069459E-5</v>
      </c>
      <c r="AS18">
        <f t="shared" si="40"/>
        <v>6.281275963404098E-5</v>
      </c>
      <c r="AT18">
        <f t="shared" si="41"/>
        <v>5.6920558437035679E-5</v>
      </c>
      <c r="AU18">
        <f t="shared" si="42"/>
        <v>5.1583626345483268E-5</v>
      </c>
      <c r="AV18">
        <f t="shared" si="43"/>
        <v>4.6749291044935686E-5</v>
      </c>
      <c r="AW18">
        <f t="shared" si="44"/>
        <v>4.2369925453746623E-5</v>
      </c>
      <c r="AX18">
        <f t="shared" si="45"/>
        <v>3.8402457228455275E-5</v>
      </c>
      <c r="AY18">
        <f t="shared" si="46"/>
        <v>3.4807927082655043E-5</v>
      </c>
      <c r="AZ18">
        <f t="shared" si="47"/>
        <v>3.1551090876682037E-5</v>
      </c>
      <c r="BA18">
        <f t="shared" si="48"/>
        <v>2.8600060988102363E-5</v>
      </c>
      <c r="BB18">
        <f t="shared" si="49"/>
        <v>2.5925982959404319E-5</v>
      </c>
      <c r="BC18">
        <f t="shared" si="50"/>
        <v>2.3502743848478201E-5</v>
      </c>
      <c r="BD18">
        <f t="shared" si="51"/>
        <v>2.1306709086947775E-5</v>
      </c>
      <c r="BE18">
        <f t="shared" si="52"/>
        <v>1.9316484987626254E-5</v>
      </c>
      <c r="BF18">
        <f t="shared" si="53"/>
        <v>1.7512704340762917E-5</v>
      </c>
      <c r="BG18">
        <f t="shared" si="54"/>
        <v>1.5877832804011825E-5</v>
      </c>
      <c r="BH18">
        <f t="shared" si="55"/>
        <v>1.4395994027213409E-5</v>
      </c>
      <c r="BI18">
        <f t="shared" si="56"/>
        <v>1.3052811663606363E-5</v>
      </c>
      <c r="BJ18">
        <f t="shared" si="57"/>
        <v>1.1835266606994249E-5</v>
      </c>
      <c r="BK18">
        <f t="shared" si="58"/>
        <v>1.0731567962292011E-5</v>
      </c>
      <c r="BL18">
        <f t="shared" si="59"/>
        <v>9.7310364070569318E-6</v>
      </c>
      <c r="BM18">
        <f t="shared" si="60"/>
        <v>8.8239987360589952E-6</v>
      </c>
      <c r="BN18">
        <f t="shared" si="61"/>
        <v>8.0016925014181969E-6</v>
      </c>
      <c r="BO18">
        <f t="shared" si="62"/>
        <v>7.2561797688676416E-6</v>
      </c>
      <c r="BP18">
        <f t="shared" si="63"/>
        <v>6.5802691076457535E-6</v>
      </c>
      <c r="BQ18">
        <f t="shared" si="64"/>
        <v>5.9674450185730028E-6</v>
      </c>
      <c r="BR18">
        <f t="shared" si="65"/>
        <v>5.4118040830864889E-6</v>
      </c>
      <c r="BS18">
        <f t="shared" si="66"/>
        <v>4.9079971863223037E-6</v>
      </c>
      <c r="BT18">
        <f t="shared" si="67"/>
        <v>4.4511772305888213E-6</v>
      </c>
      <c r="BU18">
        <f t="shared" si="68"/>
        <v>4.03695181248702E-6</v>
      </c>
      <c r="BV18">
        <f t="shared" si="69"/>
        <v>3.6613403881838616E-6</v>
      </c>
      <c r="BW18">
        <f t="shared" si="70"/>
        <v>3.3207354974959701E-6</v>
      </c>
      <c r="BX18">
        <f t="shared" si="71"/>
        <v>3.0118676590282007E-6</v>
      </c>
      <c r="BY18">
        <f t="shared" si="72"/>
        <v>2.7317735860951272E-6</v>
      </c>
      <c r="BZ18">
        <f t="shared" si="73"/>
        <v>2.4777674069502722E-6</v>
      </c>
      <c r="CA18">
        <f t="shared" si="74"/>
        <v>2.2474146033298829E-6</v>
      </c>
      <c r="CB18">
        <f t="shared" si="75"/>
        <v>2.038508408818585E-6</v>
      </c>
      <c r="CC18">
        <f t="shared" si="76"/>
        <v>1.8490484333613326E-6</v>
      </c>
      <c r="CD18">
        <f t="shared" si="77"/>
        <v>1.6772213026474775E-6</v>
      </c>
      <c r="CE18">
        <f t="shared" si="78"/>
        <v>1.5213831213183576E-6</v>
      </c>
      <c r="CF18">
        <f t="shared" si="79"/>
        <v>1.3800435872149852E-6</v>
      </c>
      <c r="CG18">
        <f t="shared" si="80"/>
        <v>1.251851600380682E-6</v>
      </c>
      <c r="CH18">
        <f t="shared" si="81"/>
        <v>1.1355822254386982E-6</v>
      </c>
      <c r="CI18">
        <f t="shared" si="82"/>
        <v>1.0301248794334001E-6</v>
      </c>
      <c r="CJ18">
        <f t="shared" si="83"/>
        <v>9.3447262939594273E-7</v>
      </c>
      <c r="CK18">
        <f t="shared" si="84"/>
        <v>8.4771249489823382E-7</v>
      </c>
      <c r="CL18">
        <f t="shared" si="85"/>
        <v>7.6901666080619404E-7</v>
      </c>
      <c r="CM18">
        <f t="shared" si="86"/>
        <v>6.9763451443752528E-7</v>
      </c>
      <c r="CN18">
        <f t="shared" si="87"/>
        <v>6.3288542946283922E-7</v>
      </c>
      <c r="CO18">
        <f t="shared" si="88"/>
        <v>5.7415222624535121E-7</v>
      </c>
      <c r="CP18">
        <f t="shared" si="89"/>
        <v>5.2087524496862976E-7</v>
      </c>
      <c r="CQ18">
        <f t="shared" si="90"/>
        <v>4.7254697392166302E-7</v>
      </c>
      <c r="CR18">
        <f t="shared" si="91"/>
        <v>4.2870718075706319E-7</v>
      </c>
      <c r="CS18">
        <f t="shared" si="92"/>
        <v>3.8893849946658132E-7</v>
      </c>
      <c r="CT18">
        <f t="shared" si="93"/>
        <v>3.5286243027800423E-7</v>
      </c>
      <c r="CU18">
        <f t="shared" si="94"/>
        <v>3.2013571371397643E-7</v>
      </c>
      <c r="CV18">
        <f t="shared" si="95"/>
        <v>2.9044704370674002E-7</v>
      </c>
      <c r="CW18">
        <f t="shared" si="96"/>
        <v>2.6351408796996105E-7</v>
      </c>
      <c r="CX18">
        <f t="shared" si="97"/>
        <v>2.3908078682273288E-7</v>
      </c>
      <c r="CY18">
        <f t="shared" si="98"/>
        <v>2.1691490437137477E-7</v>
      </c>
      <c r="CZ18">
        <f t="shared" si="99"/>
        <v>1.968058084090044E-7</v>
      </c>
    </row>
    <row r="19" spans="3:104">
      <c r="C19" s="3">
        <v>13</v>
      </c>
      <c r="D19" s="3">
        <f>'NegBinomial Home'!D15</f>
        <v>3.9840217405563552E-2</v>
      </c>
      <c r="E19">
        <f t="shared" si="0"/>
        <v>4.4843683603909244E-3</v>
      </c>
      <c r="F19">
        <f t="shared" si="1"/>
        <v>3.7266716381340235E-3</v>
      </c>
      <c r="G19">
        <f t="shared" si="2"/>
        <v>3.2405444187214895E-3</v>
      </c>
      <c r="H19">
        <f t="shared" si="3"/>
        <v>2.8594373070060211E-3</v>
      </c>
      <c r="I19">
        <f t="shared" si="4"/>
        <v>2.5415075408837797E-3</v>
      </c>
      <c r="J19">
        <f t="shared" si="5"/>
        <v>2.2687166775884138E-3</v>
      </c>
      <c r="K19">
        <f t="shared" si="6"/>
        <v>2.0310314708137708E-3</v>
      </c>
      <c r="L19">
        <f t="shared" si="7"/>
        <v>1.8219730333052006E-3</v>
      </c>
      <c r="M19">
        <f t="shared" si="8"/>
        <v>1.6807369951541066E-3</v>
      </c>
      <c r="N19">
        <f t="shared" si="9"/>
        <v>1.4724494501178063E-3</v>
      </c>
      <c r="O19">
        <f t="shared" si="10"/>
        <v>1.3257484878369196E-3</v>
      </c>
      <c r="P19">
        <f t="shared" si="11"/>
        <v>1.1945918959605179E-3</v>
      </c>
      <c r="Q19">
        <f t="shared" si="12"/>
        <v>1.0771078361270366E-3</v>
      </c>
      <c r="R19">
        <f t="shared" si="13"/>
        <v>9.717098407342271E-4</v>
      </c>
      <c r="S19">
        <f t="shared" si="14"/>
        <v>8.7703663839138336E-4</v>
      </c>
      <c r="T19">
        <f t="shared" si="15"/>
        <v>7.9190913384421494E-4</v>
      </c>
      <c r="U19">
        <f t="shared" si="16"/>
        <v>7.1529852426402581E-4</v>
      </c>
      <c r="V19">
        <f t="shared" si="17"/>
        <v>6.4630194299972676E-4</v>
      </c>
      <c r="W19">
        <f t="shared" si="18"/>
        <v>5.8412337443580124E-4</v>
      </c>
      <c r="X19">
        <f t="shared" si="19"/>
        <v>5.2805837651859319E-4</v>
      </c>
      <c r="Y19">
        <f t="shared" si="20"/>
        <v>4.7748163028796356E-4</v>
      </c>
      <c r="Z19">
        <f t="shared" si="21"/>
        <v>4.3183663971011155E-4</v>
      </c>
      <c r="AA19">
        <f t="shared" si="22"/>
        <v>3.9062710231087765E-4</v>
      </c>
      <c r="AB19">
        <f t="shared" si="23"/>
        <v>3.5340960256829615E-4</v>
      </c>
      <c r="AC19">
        <f t="shared" si="24"/>
        <v>3.1978736984925396E-4</v>
      </c>
      <c r="AD19">
        <f t="shared" si="25"/>
        <v>2.8940490546067426E-4</v>
      </c>
      <c r="AE19">
        <f t="shared" si="26"/>
        <v>2.6194332819868356E-4</v>
      </c>
      <c r="AF19">
        <f t="shared" si="27"/>
        <v>2.3711632038984885E-4</v>
      </c>
      <c r="AG19">
        <f t="shared" si="28"/>
        <v>2.1466658058033193E-4</v>
      </c>
      <c r="AH19">
        <f t="shared" si="29"/>
        <v>1.9436270723247569E-4</v>
      </c>
      <c r="AI19">
        <f t="shared" si="30"/>
        <v>1.7599645171801354E-4</v>
      </c>
      <c r="AJ19">
        <f t="shared" si="31"/>
        <v>1.5938028971131842E-4</v>
      </c>
      <c r="AK19">
        <f t="shared" si="32"/>
        <v>1.4434526859484329E-4</v>
      </c>
      <c r="AL19">
        <f t="shared" si="33"/>
        <v>1.3073909526710244E-4</v>
      </c>
      <c r="AM19">
        <f t="shared" si="34"/>
        <v>1.1842443420531019E-4</v>
      </c>
      <c r="AN19">
        <f t="shared" si="35"/>
        <v>1.0727739008217267E-4</v>
      </c>
      <c r="AO19">
        <f t="shared" si="36"/>
        <v>9.7186152893045529E-5</v>
      </c>
      <c r="AP19">
        <f t="shared" si="37"/>
        <v>8.8049786582704011E-5</v>
      </c>
      <c r="AQ19">
        <f t="shared" si="38"/>
        <v>7.9777144697172842E-5</v>
      </c>
      <c r="AR19">
        <f t="shared" si="39"/>
        <v>7.2285898722329429E-5</v>
      </c>
      <c r="AS19">
        <f t="shared" si="40"/>
        <v>6.5501666582403216E-5</v>
      </c>
      <c r="AT19">
        <f t="shared" si="41"/>
        <v>5.9357230316725829E-5</v>
      </c>
      <c r="AU19">
        <f t="shared" si="42"/>
        <v>5.3791833278440918E-5</v>
      </c>
      <c r="AV19">
        <f t="shared" si="43"/>
        <v>4.87505483412894E-5</v>
      </c>
      <c r="AW19">
        <f t="shared" si="44"/>
        <v>4.418370958961233E-5</v>
      </c>
      <c r="AX19">
        <f t="shared" si="45"/>
        <v>4.0046400826497985E-5</v>
      </c>
      <c r="AY19">
        <f t="shared" si="46"/>
        <v>3.629799498503573E-5</v>
      </c>
      <c r="AZ19">
        <f t="shared" si="47"/>
        <v>3.2901739184143788E-5</v>
      </c>
      <c r="BA19">
        <f t="shared" si="48"/>
        <v>2.9824380746739673E-5</v>
      </c>
      <c r="BB19">
        <f t="shared" si="49"/>
        <v>2.7035830005272416E-5</v>
      </c>
      <c r="BC19">
        <f t="shared" si="50"/>
        <v>2.4508856167184576E-5</v>
      </c>
      <c r="BD19">
        <f t="shared" si="51"/>
        <v>2.2218812908598335E-5</v>
      </c>
      <c r="BE19">
        <f t="shared" si="52"/>
        <v>2.0143390715121383E-5</v>
      </c>
      <c r="BF19">
        <f t="shared" si="53"/>
        <v>1.8262393299835031E-5</v>
      </c>
      <c r="BG19">
        <f t="shared" si="54"/>
        <v>1.6557535705148231E-5</v>
      </c>
      <c r="BH19">
        <f t="shared" si="55"/>
        <v>1.5012261941469754E-5</v>
      </c>
      <c r="BI19">
        <f t="shared" si="56"/>
        <v>1.3611580235189927E-5</v>
      </c>
      <c r="BJ19">
        <f t="shared" si="57"/>
        <v>1.2341914154414211E-5</v>
      </c>
      <c r="BK19">
        <f t="shared" si="58"/>
        <v>1.1190968055979189E-5</v>
      </c>
      <c r="BL19">
        <f t="shared" si="59"/>
        <v>1.0147605453889907E-5</v>
      </c>
      <c r="BM19">
        <f t="shared" si="60"/>
        <v>9.2017390495234283E-6</v>
      </c>
      <c r="BN19">
        <f t="shared" si="61"/>
        <v>8.3442312895732888E-6</v>
      </c>
      <c r="BO19">
        <f t="shared" si="62"/>
        <v>7.5668044303655543E-6</v>
      </c>
      <c r="BP19">
        <f t="shared" si="63"/>
        <v>6.8619591882715548E-6</v>
      </c>
      <c r="BQ19">
        <f t="shared" si="64"/>
        <v>6.2229011467211222E-6</v>
      </c>
      <c r="BR19">
        <f t="shared" si="65"/>
        <v>5.6434741718864114E-6</v>
      </c>
      <c r="BS19">
        <f t="shared" si="66"/>
        <v>5.1181001624331046E-6</v>
      </c>
      <c r="BT19">
        <f t="shared" si="67"/>
        <v>4.6417245246968112E-6</v>
      </c>
      <c r="BU19">
        <f t="shared" si="68"/>
        <v>4.2097668239917387E-6</v>
      </c>
      <c r="BV19">
        <f t="shared" si="69"/>
        <v>3.8180761162025917E-6</v>
      </c>
      <c r="BW19">
        <f t="shared" si="70"/>
        <v>3.4628905119375099E-6</v>
      </c>
      <c r="BX19">
        <f t="shared" si="71"/>
        <v>3.1408005688874813E-6</v>
      </c>
      <c r="BY19">
        <f t="shared" si="72"/>
        <v>2.8487161471257172E-6</v>
      </c>
      <c r="BZ19">
        <f t="shared" si="73"/>
        <v>2.5838363973240591E-6</v>
      </c>
      <c r="CA19">
        <f t="shared" si="74"/>
        <v>2.3436225836503254E-6</v>
      </c>
      <c r="CB19">
        <f t="shared" si="75"/>
        <v>2.1257734717883158E-6</v>
      </c>
      <c r="CC19">
        <f t="shared" si="76"/>
        <v>1.9282030384016294E-6</v>
      </c>
      <c r="CD19">
        <f t="shared" si="77"/>
        <v>1.7490202817228349E-6</v>
      </c>
      <c r="CE19">
        <f t="shared" si="78"/>
        <v>1.5865109340409331E-6</v>
      </c>
      <c r="CF19">
        <f t="shared" si="79"/>
        <v>1.4391208959071202E-6</v>
      </c>
      <c r="CG19">
        <f t="shared" si="80"/>
        <v>1.3054412290834109E-6</v>
      </c>
      <c r="CH19">
        <f t="shared" si="81"/>
        <v>1.1841945608019094E-6</v>
      </c>
      <c r="CI19">
        <f t="shared" si="82"/>
        <v>1.0742227659476578E-6</v>
      </c>
      <c r="CJ19">
        <f t="shared" si="83"/>
        <v>9.7447580647137474E-7</v>
      </c>
      <c r="CK19">
        <f t="shared" si="84"/>
        <v>8.8400161881231886E-7</v>
      </c>
      <c r="CL19">
        <f t="shared" si="85"/>
        <v>8.0193695048452656E-7</v>
      </c>
      <c r="CM19">
        <f t="shared" si="86"/>
        <v>7.2749905635890532E-7</v>
      </c>
      <c r="CN19">
        <f t="shared" si="87"/>
        <v>6.5997817365549503E-7</v>
      </c>
      <c r="CO19">
        <f t="shared" si="88"/>
        <v>5.9873070233147583E-7</v>
      </c>
      <c r="CP19">
        <f t="shared" si="89"/>
        <v>5.4317302448963959E-7</v>
      </c>
      <c r="CQ19">
        <f t="shared" si="90"/>
        <v>4.9277590270951557E-7</v>
      </c>
      <c r="CR19">
        <f t="shared" si="91"/>
        <v>4.4705940288305507E-7</v>
      </c>
      <c r="CS19">
        <f t="shared" si="92"/>
        <v>4.0558829227610624E-7</v>
      </c>
      <c r="CT19">
        <f t="shared" si="93"/>
        <v>3.6796786818772963E-7</v>
      </c>
      <c r="CU19">
        <f t="shared" si="94"/>
        <v>3.3384017678867156E-7</v>
      </c>
      <c r="CV19">
        <f t="shared" si="95"/>
        <v>3.0288058553016081E-7</v>
      </c>
      <c r="CW19">
        <f t="shared" si="96"/>
        <v>2.7479467596294211E-7</v>
      </c>
      <c r="CX19">
        <f t="shared" si="97"/>
        <v>2.4931542692854922E-7</v>
      </c>
      <c r="CY19">
        <f t="shared" si="98"/>
        <v>2.2620066091137917E-7</v>
      </c>
      <c r="CZ19">
        <f t="shared" si="99"/>
        <v>2.0523072889955753E-7</v>
      </c>
    </row>
    <row r="20" spans="3:104">
      <c r="C20" s="3">
        <v>14</v>
      </c>
      <c r="D20" s="3">
        <f>'NegBinomial Home'!D16</f>
        <v>4.0906162330230769E-2</v>
      </c>
      <c r="E20">
        <f t="shared" si="0"/>
        <v>4.6043498766923244E-3</v>
      </c>
      <c r="F20">
        <f t="shared" si="1"/>
        <v>3.8263806000137218E-3</v>
      </c>
      <c r="G20">
        <f t="shared" si="2"/>
        <v>3.3272468039301727E-3</v>
      </c>
      <c r="H20">
        <f t="shared" si="3"/>
        <v>2.9359429810032096E-3</v>
      </c>
      <c r="I20">
        <f t="shared" si="4"/>
        <v>2.6095068451202626E-3</v>
      </c>
      <c r="J20">
        <f t="shared" si="5"/>
        <v>2.3294173259650343E-3</v>
      </c>
      <c r="K20">
        <f t="shared" si="6"/>
        <v>2.0853727327128841E-3</v>
      </c>
      <c r="L20">
        <f t="shared" si="7"/>
        <v>1.8707208322431904E-3</v>
      </c>
      <c r="M20">
        <f t="shared" si="8"/>
        <v>1.7023228345061097E-3</v>
      </c>
      <c r="N20">
        <f t="shared" si="9"/>
        <v>1.5118455709322205E-3</v>
      </c>
      <c r="O20">
        <f t="shared" si="10"/>
        <v>1.3612195510996831E-3</v>
      </c>
      <c r="P20">
        <f t="shared" si="11"/>
        <v>1.2265537990692563E-3</v>
      </c>
      <c r="Q20">
        <f t="shared" si="12"/>
        <v>1.1059263945086626E-3</v>
      </c>
      <c r="R20">
        <f t="shared" si="13"/>
        <v>9.9770842308220375E-4</v>
      </c>
      <c r="S20">
        <f t="shared" si="14"/>
        <v>9.0050219190289458E-4</v>
      </c>
      <c r="T20">
        <f t="shared" si="15"/>
        <v>8.1309705843372719E-4</v>
      </c>
      <c r="U20">
        <f t="shared" si="16"/>
        <v>7.3443669371223554E-4</v>
      </c>
      <c r="V20">
        <f t="shared" si="17"/>
        <v>6.6359407443892203E-4</v>
      </c>
      <c r="W20">
        <f t="shared" si="18"/>
        <v>5.9975188720271151E-4</v>
      </c>
      <c r="X20">
        <f t="shared" si="19"/>
        <v>5.4218684225079575E-4</v>
      </c>
      <c r="Y20">
        <f t="shared" si="20"/>
        <v>4.9025688990178811E-4</v>
      </c>
      <c r="Z20">
        <f t="shared" si="21"/>
        <v>4.4339064479242458E-4</v>
      </c>
      <c r="AA20">
        <f t="shared" si="22"/>
        <v>4.010785256278497E-4</v>
      </c>
      <c r="AB20">
        <f t="shared" si="23"/>
        <v>3.6286525308223451E-4</v>
      </c>
      <c r="AC20">
        <f t="shared" si="24"/>
        <v>3.2834344072591256E-4</v>
      </c>
      <c r="AD20">
        <f t="shared" si="25"/>
        <v>2.9714807832063265E-4</v>
      </c>
      <c r="AE20">
        <f t="shared" si="26"/>
        <v>2.6895175283656806E-4</v>
      </c>
      <c r="AF20">
        <f t="shared" si="27"/>
        <v>2.4346048602786138E-4</v>
      </c>
      <c r="AG20">
        <f t="shared" si="28"/>
        <v>2.2041009221170462E-4</v>
      </c>
      <c r="AH20">
        <f t="shared" si="29"/>
        <v>1.995629785866703E-4</v>
      </c>
      <c r="AI20">
        <f t="shared" si="30"/>
        <v>1.8070532472838163E-4</v>
      </c>
      <c r="AJ20">
        <f t="shared" si="31"/>
        <v>1.6364458900417433E-4</v>
      </c>
      <c r="AK20">
        <f t="shared" si="32"/>
        <v>1.48207298384794E-4</v>
      </c>
      <c r="AL20">
        <f t="shared" si="33"/>
        <v>1.342370850907245E-4</v>
      </c>
      <c r="AM20">
        <f t="shared" si="34"/>
        <v>1.2159293911864205E-4</v>
      </c>
      <c r="AN20">
        <f t="shared" si="35"/>
        <v>1.1014765025986107E-4</v>
      </c>
      <c r="AO20">
        <f t="shared" si="36"/>
        <v>9.9786416977192002E-5</v>
      </c>
      <c r="AP20">
        <f t="shared" si="37"/>
        <v>9.0405602620815254E-5</v>
      </c>
      <c r="AQ20">
        <f t="shared" si="38"/>
        <v>8.1911622067833939E-5</v>
      </c>
      <c r="AR20">
        <f t="shared" si="39"/>
        <v>7.4219944063590935E-5</v>
      </c>
      <c r="AS20">
        <f t="shared" si="40"/>
        <v>6.7254196402710044E-5</v>
      </c>
      <c r="AT20">
        <f t="shared" si="41"/>
        <v>6.0945362674396686E-5</v>
      </c>
      <c r="AU20">
        <f t="shared" si="42"/>
        <v>5.5231060657348041E-5</v>
      </c>
      <c r="AV20">
        <f t="shared" si="43"/>
        <v>5.005489362259513E-5</v>
      </c>
      <c r="AW20">
        <f t="shared" si="44"/>
        <v>4.536586681808771E-5</v>
      </c>
      <c r="AX20">
        <f t="shared" si="45"/>
        <v>4.1117862291621251E-5</v>
      </c>
      <c r="AY20">
        <f t="shared" si="46"/>
        <v>3.7269165978808766E-5</v>
      </c>
      <c r="AZ20">
        <f t="shared" si="47"/>
        <v>3.3782041656869878E-5</v>
      </c>
      <c r="BA20">
        <f t="shared" si="48"/>
        <v>3.0622346956730543E-5</v>
      </c>
      <c r="BB20">
        <f t="shared" si="49"/>
        <v>2.7759187146748791E-5</v>
      </c>
      <c r="BC20">
        <f t="shared" si="50"/>
        <v>2.5164602860905201E-5</v>
      </c>
      <c r="BD20">
        <f t="shared" si="51"/>
        <v>2.2813288350610946E-5</v>
      </c>
      <c r="BE20">
        <f t="shared" si="52"/>
        <v>2.0682337199268175E-5</v>
      </c>
      <c r="BF20">
        <f t="shared" si="53"/>
        <v>1.8751012758209705E-5</v>
      </c>
      <c r="BG20">
        <f t="shared" si="54"/>
        <v>1.7000540846667223E-5</v>
      </c>
      <c r="BH20">
        <f t="shared" si="55"/>
        <v>1.5413922511275025E-5</v>
      </c>
      <c r="BI20">
        <f t="shared" si="56"/>
        <v>1.3975764866029195E-5</v>
      </c>
      <c r="BJ20">
        <f t="shared" si="57"/>
        <v>1.267212823481577E-5</v>
      </c>
      <c r="BK20">
        <f t="shared" si="58"/>
        <v>1.1490387998394417E-5</v>
      </c>
      <c r="BL20">
        <f t="shared" si="59"/>
        <v>1.0419109708522535E-5</v>
      </c>
      <c r="BM20">
        <f t="shared" si="60"/>
        <v>9.4479361758619478E-6</v>
      </c>
      <c r="BN20">
        <f t="shared" si="61"/>
        <v>8.5674853673014883E-6</v>
      </c>
      <c r="BO20">
        <f t="shared" si="62"/>
        <v>7.769258063998869E-6</v>
      </c>
      <c r="BP20">
        <f t="shared" si="63"/>
        <v>7.0455543352445782E-6</v>
      </c>
      <c r="BQ20">
        <f t="shared" si="64"/>
        <v>6.3893979764579717E-6</v>
      </c>
      <c r="BR20">
        <f t="shared" si="65"/>
        <v>5.7944681433744482E-6</v>
      </c>
      <c r="BS20">
        <f t="shared" si="66"/>
        <v>5.2550374897711367E-6</v>
      </c>
      <c r="BT20">
        <f t="shared" si="67"/>
        <v>4.7659161838043987E-6</v>
      </c>
      <c r="BU20">
        <f t="shared" si="68"/>
        <v>4.3224012389695994E-6</v>
      </c>
      <c r="BV20">
        <f t="shared" si="69"/>
        <v>3.9202306505674301E-6</v>
      </c>
      <c r="BW20">
        <f t="shared" si="70"/>
        <v>3.5555418779755523E-6</v>
      </c>
      <c r="BX20">
        <f t="shared" si="71"/>
        <v>3.2248342575522923E-6</v>
      </c>
      <c r="BY20">
        <f t="shared" si="72"/>
        <v>2.9249349711329919E-6</v>
      </c>
      <c r="BZ20">
        <f t="shared" si="73"/>
        <v>2.6529682312661449E-6</v>
      </c>
      <c r="CA20">
        <f t="shared" si="74"/>
        <v>2.4063273769737842E-6</v>
      </c>
      <c r="CB20">
        <f t="shared" si="75"/>
        <v>2.182649603265664E-6</v>
      </c>
      <c r="CC20">
        <f t="shared" si="76"/>
        <v>1.97979307420864E-6</v>
      </c>
      <c r="CD20">
        <f t="shared" si="77"/>
        <v>1.7958161933380695E-6</v>
      </c>
      <c r="CE20">
        <f t="shared" si="78"/>
        <v>1.6289588268537323E-6</v>
      </c>
      <c r="CF20">
        <f t="shared" si="79"/>
        <v>1.4776252945994957E-6</v>
      </c>
      <c r="CG20">
        <f t="shared" si="80"/>
        <v>1.3403689614907765E-6</v>
      </c>
      <c r="CH20">
        <f t="shared" si="81"/>
        <v>1.2158782780129768E-6</v>
      </c>
      <c r="CI20">
        <f t="shared" si="82"/>
        <v>1.1029641328349777E-6</v>
      </c>
      <c r="CJ20">
        <f t="shared" si="83"/>
        <v>1.0005483936147897E-6</v>
      </c>
      <c r="CK20">
        <f t="shared" si="84"/>
        <v>9.0765352385536232E-7</v>
      </c>
      <c r="CL20">
        <f t="shared" si="85"/>
        <v>8.2339317431910615E-7</v>
      </c>
      <c r="CM20">
        <f t="shared" si="86"/>
        <v>7.4696365713986567E-7</v>
      </c>
      <c r="CN20">
        <f t="shared" si="87"/>
        <v>6.7763621947983767E-7</v>
      </c>
      <c r="CO20">
        <f t="shared" si="88"/>
        <v>6.1475004145545243E-7</v>
      </c>
      <c r="CP20">
        <f t="shared" si="89"/>
        <v>5.5770589018103058E-7</v>
      </c>
      <c r="CQ20">
        <f t="shared" si="90"/>
        <v>5.0596036822445931E-7</v>
      </c>
      <c r="CR20">
        <f t="shared" si="91"/>
        <v>4.5902070060080803E-7</v>
      </c>
      <c r="CS20">
        <f t="shared" si="92"/>
        <v>4.1644000970663879E-7</v>
      </c>
      <c r="CT20">
        <f t="shared" si="93"/>
        <v>3.7781303237301722E-7</v>
      </c>
      <c r="CU20">
        <f t="shared" si="94"/>
        <v>3.4277223753712012E-7</v>
      </c>
      <c r="CV20">
        <f t="shared" si="95"/>
        <v>3.1098430694411637E-7</v>
      </c>
      <c r="CW20">
        <f t="shared" si="96"/>
        <v>2.8214694483202125E-7</v>
      </c>
      <c r="CX20">
        <f t="shared" si="97"/>
        <v>2.5598598575784456E-7</v>
      </c>
      <c r="CY20">
        <f t="shared" si="98"/>
        <v>2.3225277262553823E-7</v>
      </c>
      <c r="CZ20">
        <f t="shared" si="99"/>
        <v>2.1072177960415752E-7</v>
      </c>
    </row>
    <row r="21" spans="3:104">
      <c r="C21" s="3">
        <v>15</v>
      </c>
      <c r="D21" s="3">
        <f>'NegBinomial Home'!D17</f>
        <v>4.1431523437360063E-2</v>
      </c>
      <c r="E21">
        <f t="shared" si="0"/>
        <v>4.663483909586973E-3</v>
      </c>
      <c r="F21">
        <f t="shared" si="1"/>
        <v>3.8755231114058412E-3</v>
      </c>
      <c r="G21">
        <f t="shared" si="2"/>
        <v>3.3699789001481878E-3</v>
      </c>
      <c r="H21">
        <f t="shared" si="3"/>
        <v>2.9736495309972293E-3</v>
      </c>
      <c r="I21">
        <f t="shared" si="4"/>
        <v>2.6430209497714506E-3</v>
      </c>
      <c r="J21">
        <f t="shared" si="5"/>
        <v>2.3593342185704975E-3</v>
      </c>
      <c r="K21">
        <f t="shared" si="6"/>
        <v>2.1121553411323889E-3</v>
      </c>
      <c r="L21">
        <f t="shared" si="7"/>
        <v>1.8947466491756871E-3</v>
      </c>
      <c r="M21">
        <f t="shared" si="8"/>
        <v>1.7034629012032492E-3</v>
      </c>
      <c r="N21">
        <f t="shared" si="9"/>
        <v>1.5312623242453634E-3</v>
      </c>
      <c r="O21">
        <f t="shared" si="10"/>
        <v>1.3787018024201221E-3</v>
      </c>
      <c r="P21">
        <f t="shared" si="11"/>
        <v>1.2423065273900074E-3</v>
      </c>
      <c r="Q21">
        <f t="shared" si="12"/>
        <v>1.1201298954465445E-3</v>
      </c>
      <c r="R21">
        <f t="shared" si="13"/>
        <v>1.0105220719772341E-3</v>
      </c>
      <c r="S21">
        <f t="shared" si="14"/>
        <v>9.1206741341380701E-4</v>
      </c>
      <c r="T21">
        <f t="shared" si="15"/>
        <v>8.2353972884054323E-4</v>
      </c>
      <c r="U21">
        <f t="shared" si="16"/>
        <v>7.4386912277781643E-4</v>
      </c>
      <c r="V21">
        <f t="shared" si="17"/>
        <v>6.721166660919167E-4</v>
      </c>
      <c r="W21">
        <f t="shared" si="18"/>
        <v>6.0745454855040887E-4</v>
      </c>
      <c r="X21">
        <f t="shared" si="19"/>
        <v>5.491501911324704E-4</v>
      </c>
      <c r="Y21">
        <f t="shared" si="20"/>
        <v>4.9655329826142104E-4</v>
      </c>
      <c r="Z21">
        <f t="shared" si="21"/>
        <v>4.4908514622617971E-4</v>
      </c>
      <c r="AA21">
        <f t="shared" si="22"/>
        <v>4.0622960913865638E-4</v>
      </c>
      <c r="AB21">
        <f t="shared" si="23"/>
        <v>3.6752556048430898E-4</v>
      </c>
      <c r="AC21">
        <f t="shared" si="24"/>
        <v>3.3256038173704543E-4</v>
      </c>
      <c r="AD21">
        <f t="shared" si="25"/>
        <v>3.0096437480299661E-4</v>
      </c>
      <c r="AE21">
        <f t="shared" si="26"/>
        <v>2.7240592166066628E-4</v>
      </c>
      <c r="AF21">
        <f t="shared" si="27"/>
        <v>2.4658726847812579E-4</v>
      </c>
      <c r="AG21">
        <f t="shared" si="28"/>
        <v>2.2324083661476085E-4</v>
      </c>
      <c r="AH21">
        <f t="shared" si="29"/>
        <v>2.0212598184583529E-4</v>
      </c>
      <c r="AI21">
        <f t="shared" si="30"/>
        <v>1.8302613763419902E-4</v>
      </c>
      <c r="AJ21">
        <f t="shared" si="31"/>
        <v>1.6574628951963467E-4</v>
      </c>
      <c r="AK21">
        <f t="shared" si="32"/>
        <v>1.5011073654492996E-4</v>
      </c>
      <c r="AL21">
        <f t="shared" si="33"/>
        <v>1.3596110268669813E-4</v>
      </c>
      <c r="AM21">
        <f t="shared" si="34"/>
        <v>1.2315456693889017E-4</v>
      </c>
      <c r="AN21">
        <f t="shared" si="35"/>
        <v>1.1156228532195892E-4</v>
      </c>
      <c r="AO21">
        <f t="shared" si="36"/>
        <v>1.0106798189341149E-4</v>
      </c>
      <c r="AP21">
        <f t="shared" si="37"/>
        <v>9.1566688989664418E-5</v>
      </c>
      <c r="AQ21">
        <f t="shared" si="38"/>
        <v>8.2963619566619361E-5</v>
      </c>
      <c r="AR21">
        <f t="shared" si="39"/>
        <v>7.5173156727970005E-5</v>
      </c>
      <c r="AS21">
        <f t="shared" si="40"/>
        <v>6.8117947414011987E-5</v>
      </c>
      <c r="AT21">
        <f t="shared" si="41"/>
        <v>6.1728088830679374E-5</v>
      </c>
      <c r="AU21">
        <f t="shared" si="42"/>
        <v>5.5940397576823022E-5</v>
      </c>
      <c r="AV21">
        <f t="shared" si="43"/>
        <v>5.0697752615783333E-5</v>
      </c>
      <c r="AW21">
        <f t="shared" si="44"/>
        <v>4.5948504265840098E-5</v>
      </c>
      <c r="AX21">
        <f t="shared" si="45"/>
        <v>4.1645942278248394E-5</v>
      </c>
      <c r="AY21">
        <f t="shared" si="46"/>
        <v>3.7747816851563511E-5</v>
      </c>
      <c r="AZ21">
        <f t="shared" si="47"/>
        <v>3.4215907113684559E-5</v>
      </c>
      <c r="BA21">
        <f t="shared" si="48"/>
        <v>3.1015632202366894E-5</v>
      </c>
      <c r="BB21">
        <f t="shared" si="49"/>
        <v>2.8115700602464668E-5</v>
      </c>
      <c r="BC21">
        <f t="shared" si="50"/>
        <v>2.5487793863589505E-5</v>
      </c>
      <c r="BD21">
        <f t="shared" si="51"/>
        <v>2.3106281233404043E-5</v>
      </c>
      <c r="BE21">
        <f t="shared" si="52"/>
        <v>2.0947962106374137E-5</v>
      </c>
      <c r="BF21">
        <f t="shared" si="53"/>
        <v>1.8991833511398971E-5</v>
      </c>
      <c r="BG21">
        <f t="shared" si="54"/>
        <v>1.7218880149408444E-5</v>
      </c>
      <c r="BH21">
        <f t="shared" si="55"/>
        <v>1.5611884748122259E-5</v>
      </c>
      <c r="BI21">
        <f t="shared" si="56"/>
        <v>1.4155256729473191E-5</v>
      </c>
      <c r="BJ21">
        <f t="shared" si="57"/>
        <v>1.2834877388974558E-5</v>
      </c>
      <c r="BK21">
        <f t="shared" si="58"/>
        <v>1.1637959968393675E-5</v>
      </c>
      <c r="BL21">
        <f t="shared" si="59"/>
        <v>1.0552923165956688E-5</v>
      </c>
      <c r="BM21">
        <f t="shared" si="60"/>
        <v>9.5692767741162492E-6</v>
      </c>
      <c r="BN21">
        <f t="shared" si="61"/>
        <v>8.6775182655612483E-6</v>
      </c>
      <c r="BO21">
        <f t="shared" si="62"/>
        <v>7.8690392653035724E-6</v>
      </c>
      <c r="BP21">
        <f t="shared" si="63"/>
        <v>7.1360409518091485E-6</v>
      </c>
      <c r="BQ21">
        <f t="shared" si="64"/>
        <v>6.4714575245452024E-6</v>
      </c>
      <c r="BR21">
        <f t="shared" si="65"/>
        <v>5.8688869601398349E-6</v>
      </c>
      <c r="BS21">
        <f t="shared" si="66"/>
        <v>5.3225283556055929E-6</v>
      </c>
      <c r="BT21">
        <f>D21*$BT$5</f>
        <v>4.8271252256743198E-6</v>
      </c>
      <c r="BU21">
        <f t="shared" si="68"/>
        <v>4.3779141830104019E-6</v>
      </c>
      <c r="BV21">
        <f t="shared" si="69"/>
        <v>3.9705784856480686E-6</v>
      </c>
      <c r="BW21">
        <f t="shared" si="70"/>
        <v>3.6012059860475366E-6</v>
      </c>
      <c r="BX21">
        <f t="shared" si="71"/>
        <v>3.266251061264629E-6</v>
      </c>
      <c r="BY21">
        <f t="shared" si="72"/>
        <v>2.962500144377806E-6</v>
      </c>
      <c r="BZ21">
        <f t="shared" si="73"/>
        <v>2.6870405139678344E-6</v>
      </c>
      <c r="CA21">
        <f t="shared" si="74"/>
        <v>2.4372320315017942E-6</v>
      </c>
      <c r="CB21">
        <f t="shared" si="75"/>
        <v>2.2106815462963972E-6</v>
      </c>
      <c r="CC21">
        <f t="shared" si="76"/>
        <v>2.0052197146486917E-6</v>
      </c>
      <c r="CD21">
        <f t="shared" si="77"/>
        <v>1.8188800040156987E-6</v>
      </c>
      <c r="CE21">
        <f t="shared" si="78"/>
        <v>1.6498796750583427E-6</v>
      </c>
      <c r="CF21">
        <f t="shared" si="79"/>
        <v>1.4966025541729107E-6</v>
      </c>
      <c r="CG21">
        <f t="shared" si="80"/>
        <v>1.357583427024986E-6</v>
      </c>
      <c r="CH21">
        <f t="shared" si="81"/>
        <v>1.2314938997648928E-6</v>
      </c>
      <c r="CI21">
        <f t="shared" si="82"/>
        <v>1.1171295892097952E-6</v>
      </c>
      <c r="CJ21">
        <f t="shared" si="83"/>
        <v>1.0133985164780004E-6</v>
      </c>
      <c r="CK21">
        <f t="shared" si="84"/>
        <v>9.1931059049321841E-7</v>
      </c>
      <c r="CL21">
        <f t="shared" si="85"/>
        <v>8.339680785638708E-7</v>
      </c>
      <c r="CM21">
        <f t="shared" si="86"/>
        <v>7.5655697099640251E-7</v>
      </c>
      <c r="CN21">
        <f t="shared" si="87"/>
        <v>6.8633915552215954E-7</v>
      </c>
      <c r="CO21">
        <f t="shared" si="88"/>
        <v>6.2264532529507416E-7</v>
      </c>
      <c r="CP21">
        <f t="shared" si="89"/>
        <v>5.6486855143369721E-7</v>
      </c>
      <c r="CQ21">
        <f t="shared" si="90"/>
        <v>5.1245845760933182E-7</v>
      </c>
      <c r="CR21">
        <f t="shared" si="91"/>
        <v>4.6491594008859266E-7</v>
      </c>
      <c r="CS21">
        <f t="shared" si="92"/>
        <v>4.2178838198331967E-7</v>
      </c>
      <c r="CT21">
        <f t="shared" si="93"/>
        <v>3.8266531529735978E-7</v>
      </c>
      <c r="CU21">
        <f t="shared" si="94"/>
        <v>3.4717448873712093E-7</v>
      </c>
      <c r="CV21">
        <f t="shared" si="95"/>
        <v>3.1497830321482626E-7</v>
      </c>
      <c r="CW21">
        <f t="shared" si="96"/>
        <v>2.8577058055989676E-7</v>
      </c>
      <c r="CX21">
        <f t="shared" si="97"/>
        <v>2.5927363420067922E-7</v>
      </c>
      <c r="CY21">
        <f t="shared" si="98"/>
        <v>2.3523561351819824E-7</v>
      </c>
      <c r="CZ21">
        <f t="shared" si="99"/>
        <v>2.1342809623526523E-7</v>
      </c>
    </row>
    <row r="22" spans="3:104">
      <c r="C22" s="3">
        <v>16</v>
      </c>
      <c r="D22" s="3">
        <f>'NegBinomial Home'!D18</f>
        <v>4.1459270642017862E-2</v>
      </c>
      <c r="E22">
        <f t="shared" si="0"/>
        <v>4.6666071025502562E-3</v>
      </c>
      <c r="F22">
        <f t="shared" si="1"/>
        <v>3.8781185972583177E-3</v>
      </c>
      <c r="G22">
        <f t="shared" si="2"/>
        <v>3.3722358167777742E-3</v>
      </c>
      <c r="H22">
        <f t="shared" si="3"/>
        <v>2.9756410209370548E-3</v>
      </c>
      <c r="I22">
        <f t="shared" si="4"/>
        <v>2.6447910136533411E-3</v>
      </c>
      <c r="J22">
        <f t="shared" si="5"/>
        <v>2.3609142939331087E-3</v>
      </c>
      <c r="K22">
        <f t="shared" si="6"/>
        <v>2.1135698777377848E-3</v>
      </c>
      <c r="L22">
        <f t="shared" si="7"/>
        <v>1.8960155844859911E-3</v>
      </c>
      <c r="M22">
        <f t="shared" si="8"/>
        <v>1.6863064845675068E-3</v>
      </c>
      <c r="N22">
        <f t="shared" si="9"/>
        <v>1.532287829599031E-3</v>
      </c>
      <c r="O22">
        <f t="shared" si="10"/>
        <v>1.3796251361018214E-3</v>
      </c>
      <c r="P22">
        <f t="shared" si="11"/>
        <v>1.243138515465834E-3</v>
      </c>
      <c r="Q22">
        <f t="shared" si="12"/>
        <v>1.1208800603179682E-3</v>
      </c>
      <c r="R22">
        <f t="shared" si="13"/>
        <v>1.0111988311310403E-3</v>
      </c>
      <c r="S22">
        <f t="shared" si="14"/>
        <v>9.1267823626274146E-4</v>
      </c>
      <c r="T22">
        <f t="shared" si="15"/>
        <v>8.2409126360210021E-4</v>
      </c>
      <c r="U22">
        <f t="shared" si="16"/>
        <v>7.4436730114722967E-4</v>
      </c>
      <c r="V22">
        <f t="shared" si="17"/>
        <v>6.7256679095194422E-4</v>
      </c>
      <c r="W22">
        <f t="shared" si="18"/>
        <v>6.0786136838903782E-4</v>
      </c>
      <c r="X22">
        <f t="shared" si="19"/>
        <v>5.4951796382043971E-4</v>
      </c>
      <c r="Y22">
        <f t="shared" si="20"/>
        <v>4.9688584615846358E-4</v>
      </c>
      <c r="Z22">
        <f t="shared" si="21"/>
        <v>4.4938590411358772E-4</v>
      </c>
      <c r="AA22">
        <f t="shared" si="22"/>
        <v>4.0650166614181893E-4</v>
      </c>
      <c r="AB22">
        <f t="shared" si="23"/>
        <v>3.6777169690647429E-4</v>
      </c>
      <c r="AC22">
        <f t="shared" si="24"/>
        <v>3.3278310154572166E-4</v>
      </c>
      <c r="AD22">
        <f t="shared" si="25"/>
        <v>3.0116593437429722E-4</v>
      </c>
      <c r="AE22">
        <f t="shared" si="26"/>
        <v>2.7258835528200638E-4</v>
      </c>
      <c r="AF22">
        <f t="shared" si="27"/>
        <v>2.4675241102748959E-4</v>
      </c>
      <c r="AG22">
        <f t="shared" si="28"/>
        <v>2.2339034376940106E-4</v>
      </c>
      <c r="AH22">
        <f t="shared" si="29"/>
        <v>2.0226134812058533E-4</v>
      </c>
      <c r="AI22">
        <f t="shared" si="30"/>
        <v>1.8314871250659878E-4</v>
      </c>
      <c r="AJ22">
        <f t="shared" si="31"/>
        <v>1.6585729186362343E-4</v>
      </c>
      <c r="AK22">
        <f t="shared" si="32"/>
        <v>1.5021126756533868E-4</v>
      </c>
      <c r="AL22">
        <f t="shared" si="33"/>
        <v>1.3605215752197233E-4</v>
      </c>
      <c r="AM22">
        <f t="shared" si="34"/>
        <v>1.2323704507847784E-4</v>
      </c>
      <c r="AN22">
        <f t="shared" si="35"/>
        <v>1.1163699996689831E-4</v>
      </c>
      <c r="AO22">
        <f t="shared" si="36"/>
        <v>1.0113566837330131E-4</v>
      </c>
      <c r="AP22">
        <f t="shared" si="37"/>
        <v>9.1628012335958329E-5</v>
      </c>
      <c r="AQ22">
        <f t="shared" si="38"/>
        <v>8.3019181330713004E-5</v>
      </c>
      <c r="AR22">
        <f t="shared" si="39"/>
        <v>7.522350112256263E-5</v>
      </c>
      <c r="AS22">
        <f t="shared" si="40"/>
        <v>6.8163566847500204E-5</v>
      </c>
      <c r="AT22">
        <f t="shared" si="41"/>
        <v>6.176942889669237E-5</v>
      </c>
      <c r="AU22">
        <f t="shared" si="42"/>
        <v>5.5977861554283315E-5</v>
      </c>
      <c r="AV22">
        <f t="shared" si="43"/>
        <v>5.073170552894733E-5</v>
      </c>
      <c r="AW22">
        <f t="shared" si="44"/>
        <v>4.5979276548532326E-5</v>
      </c>
      <c r="AX22">
        <f t="shared" si="45"/>
        <v>4.1673833081860975E-5</v>
      </c>
      <c r="AY22">
        <f t="shared" si="46"/>
        <v>3.777309703227299E-5</v>
      </c>
      <c r="AZ22">
        <f t="shared" si="47"/>
        <v>3.4238821930675803E-5</v>
      </c>
      <c r="BA22">
        <f t="shared" si="48"/>
        <v>3.1036403755592815E-5</v>
      </c>
      <c r="BB22">
        <f t="shared" si="49"/>
        <v>2.8134530035562717E-5</v>
      </c>
      <c r="BC22">
        <f t="shared" si="50"/>
        <v>2.5504863354979991E-5</v>
      </c>
      <c r="BD22">
        <f t="shared" si="51"/>
        <v>2.312175579627483E-5</v>
      </c>
      <c r="BE22">
        <f t="shared" si="52"/>
        <v>2.0961991216180059E-5</v>
      </c>
      <c r="BF22">
        <f t="shared" si="53"/>
        <v>1.9004552577644855E-5</v>
      </c>
      <c r="BG22">
        <f t="shared" si="54"/>
        <v>1.7230411846817693E-5</v>
      </c>
      <c r="BH22">
        <f t="shared" si="55"/>
        <v>1.5622340220797671E-5</v>
      </c>
      <c r="BI22">
        <f t="shared" si="56"/>
        <v>1.4164736680314251E-5</v>
      </c>
      <c r="BJ22">
        <f t="shared" si="57"/>
        <v>1.284347306540939E-5</v>
      </c>
      <c r="BK22">
        <f t="shared" si="58"/>
        <v>1.1645754054399963E-5</v>
      </c>
      <c r="BL22">
        <f t="shared" si="59"/>
        <v>1.0559990589370808E-5</v>
      </c>
      <c r="BM22">
        <f t="shared" si="60"/>
        <v>9.5756854373525869E-6</v>
      </c>
      <c r="BN22">
        <f t="shared" si="61"/>
        <v>8.6833297070739017E-6</v>
      </c>
      <c r="BO22">
        <f t="shared" si="62"/>
        <v>7.8743092584112291E-6</v>
      </c>
      <c r="BP22">
        <f t="shared" si="63"/>
        <v>7.1408200468630787E-6</v>
      </c>
      <c r="BQ22">
        <f t="shared" si="64"/>
        <v>6.4757915398424986E-6</v>
      </c>
      <c r="BR22">
        <f t="shared" si="65"/>
        <v>5.8728174264632053E-6</v>
      </c>
      <c r="BS22">
        <f t="shared" si="66"/>
        <v>5.3260929188011327E-6</v>
      </c>
      <c r="BT22">
        <f t="shared" si="67"/>
        <v>4.8303580112548E-6</v>
      </c>
      <c r="BU22">
        <f t="shared" si="68"/>
        <v>4.3808461263890696E-6</v>
      </c>
      <c r="BV22">
        <f t="shared" si="69"/>
        <v>3.9732376312625838E-6</v>
      </c>
      <c r="BW22">
        <f t="shared" si="70"/>
        <v>3.6036177583218733E-6</v>
      </c>
      <c r="BX22">
        <f t="shared" si="71"/>
        <v>3.2684385100751391E-6</v>
      </c>
      <c r="BY22">
        <f t="shared" si="72"/>
        <v>2.9644841674352517E-6</v>
      </c>
      <c r="BZ22">
        <f t="shared" si="73"/>
        <v>2.688840058297349E-6</v>
      </c>
      <c r="CA22">
        <f t="shared" si="74"/>
        <v>2.4388642759950212E-6</v>
      </c>
      <c r="CB22">
        <f t="shared" si="75"/>
        <v>2.2121620671223102E-6</v>
      </c>
      <c r="CC22">
        <f t="shared" si="76"/>
        <v>2.0065626351399049E-6</v>
      </c>
      <c r="CD22">
        <f t="shared" si="77"/>
        <v>1.8200981304936135E-6</v>
      </c>
      <c r="CE22">
        <f t="shared" si="78"/>
        <v>1.650984619921734E-6</v>
      </c>
      <c r="CF22">
        <f t="shared" si="79"/>
        <v>1.4976048474490632E-6</v>
      </c>
      <c r="CG22">
        <f t="shared" si="80"/>
        <v>1.3584926174689882E-6</v>
      </c>
      <c r="CH22">
        <f t="shared" si="81"/>
        <v>1.2323186464900106E-6</v>
      </c>
      <c r="CI22">
        <f t="shared" si="82"/>
        <v>1.1178777447389529E-6</v>
      </c>
      <c r="CJ22">
        <f t="shared" si="83"/>
        <v>1.0140772020223331E-6</v>
      </c>
      <c r="CK22">
        <f t="shared" si="84"/>
        <v>9.1992626418759901E-7</v>
      </c>
      <c r="CL22">
        <f t="shared" si="85"/>
        <v>8.3452659732046373E-7</v>
      </c>
      <c r="CM22">
        <f t="shared" si="86"/>
        <v>7.5706364657499325E-7</v>
      </c>
      <c r="CN22">
        <f t="shared" si="87"/>
        <v>6.86798805359601E-7</v>
      </c>
      <c r="CO22">
        <f t="shared" si="88"/>
        <v>6.2306231858513037E-7</v>
      </c>
      <c r="CP22">
        <f t="shared" si="89"/>
        <v>5.6524685090233924E-7</v>
      </c>
      <c r="CQ22">
        <f t="shared" si="90"/>
        <v>5.1280165738868358E-7</v>
      </c>
      <c r="CR22">
        <f t="shared" si="91"/>
        <v>4.6522730005482256E-7</v>
      </c>
      <c r="CS22">
        <f t="shared" si="92"/>
        <v>4.2207085888945771E-7</v>
      </c>
      <c r="CT22">
        <f t="shared" si="93"/>
        <v>3.8292159100093247E-7</v>
      </c>
      <c r="CU22">
        <f t="shared" si="94"/>
        <v>3.4740699579435043E-7</v>
      </c>
      <c r="CV22">
        <f t="shared" si="95"/>
        <v>3.1518924808764232E-7</v>
      </c>
      <c r="CW22">
        <f t="shared" si="96"/>
        <v>2.8596196465891406E-7</v>
      </c>
      <c r="CX22">
        <f t="shared" si="97"/>
        <v>2.5944727296637445E-7</v>
      </c>
      <c r="CY22">
        <f t="shared" si="98"/>
        <v>2.3539315372356773E-7</v>
      </c>
      <c r="CZ22">
        <f t="shared" si="99"/>
        <v>2.1357103167607561E-7</v>
      </c>
    </row>
    <row r="23" spans="3:104">
      <c r="C23" s="3">
        <v>17</v>
      </c>
      <c r="D23" s="3">
        <f>'NegBinomial Home'!D19</f>
        <v>4.1041713840489616E-2</v>
      </c>
      <c r="E23">
        <f t="shared" si="0"/>
        <v>4.619607396439772E-3</v>
      </c>
      <c r="F23">
        <f t="shared" si="1"/>
        <v>3.8390601485123032E-3</v>
      </c>
      <c r="G23">
        <f t="shared" si="2"/>
        <v>3.3382723634934404E-3</v>
      </c>
      <c r="H23">
        <f t="shared" si="3"/>
        <v>2.9456718698169797E-3</v>
      </c>
      <c r="I23">
        <f t="shared" si="4"/>
        <v>2.6181540164445065E-3</v>
      </c>
      <c r="J23">
        <f t="shared" si="5"/>
        <v>2.3371363594448468E-3</v>
      </c>
      <c r="K23">
        <f t="shared" si="6"/>
        <v>2.0922830710890395E-3</v>
      </c>
      <c r="L23">
        <f t="shared" si="7"/>
        <v>1.8769198746279572E-3</v>
      </c>
      <c r="M23">
        <f t="shared" si="8"/>
        <v>1.6532224442501865E-3</v>
      </c>
      <c r="N23">
        <f t="shared" si="9"/>
        <v>1.5168554016947256E-3</v>
      </c>
      <c r="O23">
        <f t="shared" si="10"/>
        <v>1.3657302496212374E-3</v>
      </c>
      <c r="P23">
        <f t="shared" si="11"/>
        <v>1.23061825318586E-3</v>
      </c>
      <c r="Q23">
        <f t="shared" si="12"/>
        <v>1.1095911233531962E-3</v>
      </c>
      <c r="R23">
        <f t="shared" si="13"/>
        <v>1.0010145480238441E-3</v>
      </c>
      <c r="S23">
        <f t="shared" si="14"/>
        <v>9.0348620274992612E-4</v>
      </c>
      <c r="T23">
        <f t="shared" si="15"/>
        <v>8.1579143326576231E-4</v>
      </c>
      <c r="U23">
        <f t="shared" si="16"/>
        <v>7.3687041023197451E-4</v>
      </c>
      <c r="V23">
        <f t="shared" si="17"/>
        <v>6.6579303845473096E-4</v>
      </c>
      <c r="W23">
        <f t="shared" si="18"/>
        <v>6.0173929617631839E-4</v>
      </c>
      <c r="X23">
        <f t="shared" si="19"/>
        <v>5.4398349686523401E-4</v>
      </c>
      <c r="Y23">
        <f t="shared" si="20"/>
        <v>4.91881463268131E-4</v>
      </c>
      <c r="Z23">
        <f t="shared" si="21"/>
        <v>4.4485991661144926E-4</v>
      </c>
      <c r="AA23">
        <f t="shared" si="22"/>
        <v>4.0240758699132715E-4</v>
      </c>
      <c r="AB23">
        <f t="shared" si="23"/>
        <v>3.6406768641437346E-4</v>
      </c>
      <c r="AC23">
        <f t="shared" si="24"/>
        <v>3.294314784869394E-4</v>
      </c>
      <c r="AD23">
        <f t="shared" si="25"/>
        <v>2.9813274342956438E-4</v>
      </c>
      <c r="AE23">
        <f t="shared" si="26"/>
        <v>2.698429832577806E-4</v>
      </c>
      <c r="AF23">
        <f t="shared" si="27"/>
        <v>2.4426724556455447E-4</v>
      </c>
      <c r="AG23">
        <f t="shared" si="28"/>
        <v>2.2114046923007156E-4</v>
      </c>
      <c r="AH23">
        <f t="shared" si="29"/>
        <v>2.0022427413722322E-4</v>
      </c>
      <c r="AI23">
        <f t="shared" si="30"/>
        <v>1.8130413132091903E-4</v>
      </c>
      <c r="AJ23">
        <f t="shared" si="31"/>
        <v>1.6418686111970864E-4</v>
      </c>
      <c r="AK23">
        <f t="shared" si="32"/>
        <v>1.4869841566353702E-4</v>
      </c>
      <c r="AL23">
        <f t="shared" si="33"/>
        <v>1.3468190901407126E-4</v>
      </c>
      <c r="AM23">
        <f t="shared" si="34"/>
        <v>1.219958639005193E-4</v>
      </c>
      <c r="AN23">
        <f t="shared" si="35"/>
        <v>1.1051264857536311E-4</v>
      </c>
      <c r="AO23">
        <f t="shared" si="36"/>
        <v>1.0011708108142603E-4</v>
      </c>
      <c r="AP23">
        <f t="shared" si="37"/>
        <v>9.0705181346196096E-5</v>
      </c>
      <c r="AQ23">
        <f t="shared" si="38"/>
        <v>8.2183054132015652E-5</v>
      </c>
      <c r="AR23">
        <f t="shared" si="39"/>
        <v>7.4465888071438178E-5</v>
      </c>
      <c r="AS23">
        <f t="shared" si="40"/>
        <v>6.7477057883091323E-5</v>
      </c>
      <c r="AT23">
        <f t="shared" si="41"/>
        <v>6.1147318455217562E-5</v>
      </c>
      <c r="AU23">
        <f t="shared" si="42"/>
        <v>5.541408084938812E-5</v>
      </c>
      <c r="AV23">
        <f t="shared" si="43"/>
        <v>5.0220761453745215E-5</v>
      </c>
      <c r="AW23">
        <f t="shared" si="44"/>
        <v>4.5516196533981122E-5</v>
      </c>
      <c r="AX23">
        <f t="shared" si="45"/>
        <v>4.125411531597611E-5</v>
      </c>
      <c r="AY23">
        <f t="shared" si="46"/>
        <v>3.7392665506672852E-5</v>
      </c>
      <c r="AZ23">
        <f t="shared" si="47"/>
        <v>3.3893985836068319E-5</v>
      </c>
      <c r="BA23">
        <f t="shared" si="48"/>
        <v>3.0723820796885609E-5</v>
      </c>
      <c r="BB23">
        <f t="shared" si="49"/>
        <v>2.7851173281036412E-5</v>
      </c>
      <c r="BC23">
        <f t="shared" si="50"/>
        <v>2.5247991273030552E-5</v>
      </c>
      <c r="BD23">
        <f t="shared" si="51"/>
        <v>2.2888885168149863E-5</v>
      </c>
      <c r="BE23">
        <f t="shared" si="52"/>
        <v>2.0750872644378158E-5</v>
      </c>
      <c r="BF23">
        <f t="shared" si="53"/>
        <v>1.8813148337630212E-5</v>
      </c>
      <c r="BG23">
        <f t="shared" si="54"/>
        <v>1.7056875854786034E-5</v>
      </c>
      <c r="BH23">
        <f t="shared" si="55"/>
        <v>1.5464999912732261E-5</v>
      </c>
      <c r="BI23">
        <f t="shared" si="56"/>
        <v>1.4022076617772592E-5</v>
      </c>
      <c r="BJ23">
        <f t="shared" si="57"/>
        <v>1.2714120101629284E-5</v>
      </c>
      <c r="BK23">
        <f t="shared" si="58"/>
        <v>1.1528463910626629E-5</v>
      </c>
      <c r="BL23">
        <f t="shared" si="59"/>
        <v>1.0453635705978402E-5</v>
      </c>
      <c r="BM23">
        <f t="shared" si="60"/>
        <v>9.4792439775356539E-6</v>
      </c>
      <c r="BN23">
        <f t="shared" si="61"/>
        <v>8.5958756027697517E-6</v>
      </c>
      <c r="BO23">
        <f t="shared" si="62"/>
        <v>7.7950031988189943E-6</v>
      </c>
      <c r="BP23">
        <f t="shared" si="63"/>
        <v>7.0689013195703933E-6</v>
      </c>
      <c r="BQ23">
        <f t="shared" si="64"/>
        <v>6.4105706432645483E-6</v>
      </c>
      <c r="BR23">
        <f t="shared" si="65"/>
        <v>5.8136693801377583E-6</v>
      </c>
      <c r="BS23">
        <f t="shared" si="66"/>
        <v>5.2724512051535474E-6</v>
      </c>
      <c r="BT23">
        <f t="shared" si="67"/>
        <v>4.7817090888260539E-6</v>
      </c>
      <c r="BU23">
        <f t="shared" si="68"/>
        <v>4.3367244602768702E-6</v>
      </c>
      <c r="BV23">
        <f t="shared" si="69"/>
        <v>3.9332211917225142E-6</v>
      </c>
      <c r="BW23">
        <f t="shared" si="70"/>
        <v>3.5673239431680126E-6</v>
      </c>
      <c r="BX23">
        <f t="shared" si="71"/>
        <v>3.2355204507575304E-6</v>
      </c>
      <c r="BY23">
        <f t="shared" si="72"/>
        <v>2.9346273824998971E-6</v>
      </c>
      <c r="BZ23">
        <f t="shared" si="73"/>
        <v>2.6617594213932886E-6</v>
      </c>
      <c r="CA23">
        <f t="shared" si="74"/>
        <v>2.4143012687188174E-6</v>
      </c>
      <c r="CB23">
        <f t="shared" si="75"/>
        <v>2.1898822898154331E-6</v>
      </c>
      <c r="CC23">
        <f t="shared" si="76"/>
        <v>1.9863535513084601E-6</v>
      </c>
      <c r="CD23">
        <f t="shared" si="77"/>
        <v>1.8017670228289692E-6</v>
      </c>
      <c r="CE23">
        <f t="shared" si="78"/>
        <v>1.6343567379886597E-6</v>
      </c>
      <c r="CF23">
        <f t="shared" si="79"/>
        <v>1.4825217289964132E-6</v>
      </c>
      <c r="CG23">
        <f t="shared" si="80"/>
        <v>1.3448105670260845E-6</v>
      </c>
      <c r="CH23">
        <f t="shared" si="81"/>
        <v>1.2199073564570767E-6</v>
      </c>
      <c r="CI23">
        <f t="shared" si="82"/>
        <v>1.1066190455779565E-6</v>
      </c>
      <c r="CJ23">
        <f t="shared" si="83"/>
        <v>1.003863929419558E-6</v>
      </c>
      <c r="CK23">
        <f t="shared" si="84"/>
        <v>9.1066123220397538E-7</v>
      </c>
      <c r="CL23">
        <f t="shared" si="85"/>
        <v>8.2612166758167992E-7</v>
      </c>
      <c r="CM23">
        <f t="shared" si="86"/>
        <v>7.4943888449109911E-7</v>
      </c>
      <c r="CN23">
        <f t="shared" si="87"/>
        <v>6.7988171521260908E-7</v>
      </c>
      <c r="CO23">
        <f t="shared" si="88"/>
        <v>6.1678715009151221E-7</v>
      </c>
      <c r="CP23">
        <f t="shared" si="89"/>
        <v>5.5955397055298038E-7</v>
      </c>
      <c r="CQ23">
        <f t="shared" si="90"/>
        <v>5.0763697849873237E-7</v>
      </c>
      <c r="CR23">
        <f t="shared" si="91"/>
        <v>4.6054176602621288E-7</v>
      </c>
      <c r="CS23">
        <f t="shared" si="92"/>
        <v>4.1781997470536529E-7</v>
      </c>
      <c r="CT23">
        <f t="shared" si="93"/>
        <v>3.7906499843916147E-7</v>
      </c>
      <c r="CU23">
        <f t="shared" si="94"/>
        <v>3.4390808827026562E-7</v>
      </c>
      <c r="CV23">
        <f t="shared" si="95"/>
        <v>3.1201482142095162E-7</v>
      </c>
      <c r="CW23">
        <f t="shared" si="96"/>
        <v>2.8308190040615084E-7</v>
      </c>
      <c r="CX23">
        <f t="shared" si="97"/>
        <v>2.5683425127574995E-7</v>
      </c>
      <c r="CY23">
        <f t="shared" si="98"/>
        <v>2.3302239295406096E-7</v>
      </c>
      <c r="CZ23">
        <f t="shared" si="99"/>
        <v>2.1142005228100225E-7</v>
      </c>
    </row>
    <row r="24" spans="3:104">
      <c r="C24" s="3">
        <v>18</v>
      </c>
      <c r="D24" s="3">
        <f>'NegBinomial Home'!D20</f>
        <v>4.0236506882076639E-2</v>
      </c>
      <c r="E24">
        <f t="shared" si="0"/>
        <v>4.5289742412258768E-3</v>
      </c>
      <c r="F24">
        <f t="shared" si="1"/>
        <v>3.7637407318485087E-3</v>
      </c>
      <c r="G24">
        <f t="shared" si="2"/>
        <v>3.272778019212164E-3</v>
      </c>
      <c r="H24">
        <f t="shared" si="3"/>
        <v>2.8878800462104805E-3</v>
      </c>
      <c r="I24">
        <f t="shared" si="4"/>
        <v>2.5667878420096027E-3</v>
      </c>
      <c r="J24">
        <f t="shared" si="5"/>
        <v>2.2912835359809201E-3</v>
      </c>
      <c r="K24">
        <f t="shared" si="6"/>
        <v>2.0512340814109208E-3</v>
      </c>
      <c r="L24">
        <f t="shared" si="7"/>
        <v>1.840096145743052E-3</v>
      </c>
      <c r="M24">
        <f t="shared" si="8"/>
        <v>1.6066644809666184E-3</v>
      </c>
      <c r="N24">
        <f t="shared" si="9"/>
        <v>1.4870958617033436E-3</v>
      </c>
      <c r="O24">
        <f t="shared" si="10"/>
        <v>1.3389356692442061E-3</v>
      </c>
      <c r="P24">
        <f t="shared" si="11"/>
        <v>1.2064744665870239E-3</v>
      </c>
      <c r="Q24">
        <f t="shared" si="12"/>
        <v>1.0878217962488337E-3</v>
      </c>
      <c r="R24">
        <f t="shared" si="13"/>
        <v>9.8137541008057826E-4</v>
      </c>
      <c r="S24">
        <f t="shared" si="14"/>
        <v>8.8576049616486991E-4</v>
      </c>
      <c r="T24">
        <f t="shared" si="15"/>
        <v>7.9978623082143253E-4</v>
      </c>
      <c r="U24">
        <f t="shared" si="16"/>
        <v>7.2241357774994357E-4</v>
      </c>
      <c r="V24">
        <f t="shared" si="17"/>
        <v>6.5273068951115989E-4</v>
      </c>
      <c r="W24">
        <f t="shared" si="18"/>
        <v>5.8993363254553478E-4</v>
      </c>
      <c r="X24">
        <f t="shared" si="19"/>
        <v>5.3331095773492159E-4</v>
      </c>
      <c r="Y24">
        <f t="shared" si="20"/>
        <v>4.8223112608978641E-4</v>
      </c>
      <c r="Z24">
        <f t="shared" si="21"/>
        <v>4.3613210612656721E-4</v>
      </c>
      <c r="AA24">
        <f t="shared" si="22"/>
        <v>3.9451265866491966E-4</v>
      </c>
      <c r="AB24">
        <f t="shared" si="23"/>
        <v>3.5692495754165859E-4</v>
      </c>
      <c r="AC24">
        <f t="shared" si="24"/>
        <v>3.2296828545779578E-4</v>
      </c>
      <c r="AD24">
        <f t="shared" si="25"/>
        <v>2.92283607585159E-4</v>
      </c>
      <c r="AE24">
        <f t="shared" si="26"/>
        <v>2.6454887081787259E-4</v>
      </c>
      <c r="AF24">
        <f t="shared" si="27"/>
        <v>2.3947490948898566E-4</v>
      </c>
      <c r="AG24">
        <f t="shared" si="28"/>
        <v>2.1680186277462925E-4</v>
      </c>
      <c r="AH24">
        <f t="shared" si="29"/>
        <v>1.9629602739282373E-4</v>
      </c>
      <c r="AI24">
        <f t="shared" si="30"/>
        <v>1.7774708327229197E-4</v>
      </c>
      <c r="AJ24">
        <f t="shared" si="31"/>
        <v>1.6096564078842832E-4</v>
      </c>
      <c r="AK24">
        <f t="shared" si="32"/>
        <v>1.4578106675694377E-4</v>
      </c>
      <c r="AL24">
        <f t="shared" si="33"/>
        <v>1.3203955322132934E-4</v>
      </c>
      <c r="AM24">
        <f t="shared" si="34"/>
        <v>1.1960239858637372E-4</v>
      </c>
      <c r="AN24">
        <f t="shared" si="35"/>
        <v>1.0834447514158847E-4</v>
      </c>
      <c r="AO24">
        <f t="shared" si="36"/>
        <v>9.8152860711485487E-5</v>
      </c>
      <c r="AP24">
        <f t="shared" si="37"/>
        <v>8.8925615232852802E-5</v>
      </c>
      <c r="AQ24">
        <f t="shared" si="38"/>
        <v>8.0570685620605072E-5</v>
      </c>
      <c r="AR24">
        <f t="shared" si="39"/>
        <v>7.3004924441299261E-5</v>
      </c>
      <c r="AS24">
        <f t="shared" si="40"/>
        <v>6.6153209742834132E-5</v>
      </c>
      <c r="AT24">
        <f t="shared" si="41"/>
        <v>5.9947654949453796E-5</v>
      </c>
      <c r="AU24">
        <f t="shared" si="42"/>
        <v>5.4326899069713827E-5</v>
      </c>
      <c r="AV24">
        <f t="shared" si="43"/>
        <v>4.9235468618837825E-5</v>
      </c>
      <c r="AW24">
        <f t="shared" si="44"/>
        <v>4.4623203655757375E-5</v>
      </c>
      <c r="AX24">
        <f t="shared" si="45"/>
        <v>4.0444741203464654E-5</v>
      </c>
      <c r="AY24">
        <f t="shared" si="46"/>
        <v>3.6659050078803506E-5</v>
      </c>
      <c r="AZ24">
        <f t="shared" si="47"/>
        <v>3.322901182085971E-5</v>
      </c>
      <c r="BA24">
        <f t="shared" si="48"/>
        <v>3.0121042989145055E-5</v>
      </c>
      <c r="BB24">
        <f t="shared" si="49"/>
        <v>2.7304754615066087E-5</v>
      </c>
      <c r="BC24">
        <f t="shared" si="50"/>
        <v>2.475264504216877E-5</v>
      </c>
      <c r="BD24">
        <f t="shared" si="51"/>
        <v>2.2439822790313014E-5</v>
      </c>
      <c r="BE24">
        <f t="shared" si="52"/>
        <v>2.034375643301978E-5</v>
      </c>
      <c r="BF24">
        <f t="shared" si="53"/>
        <v>1.84440487914955E-5</v>
      </c>
      <c r="BG24">
        <f t="shared" si="54"/>
        <v>1.6722233028211124E-5</v>
      </c>
      <c r="BH24">
        <f t="shared" si="55"/>
        <v>1.5161588471631499E-5</v>
      </c>
      <c r="BI24">
        <f t="shared" si="56"/>
        <v>1.3746974225413636E-5</v>
      </c>
      <c r="BJ24">
        <f t="shared" si="57"/>
        <v>1.2464678813292284E-5</v>
      </c>
      <c r="BK24">
        <f t="shared" si="58"/>
        <v>1.1302284287701342E-5</v>
      </c>
      <c r="BL24">
        <f t="shared" si="59"/>
        <v>1.0248543388345602E-5</v>
      </c>
      <c r="BM24">
        <f t="shared" si="60"/>
        <v>9.2932684785379504E-6</v>
      </c>
      <c r="BN24">
        <f t="shared" si="61"/>
        <v>8.4272311139966207E-6</v>
      </c>
      <c r="BO24">
        <f t="shared" si="62"/>
        <v>7.6420712125736177E-6</v>
      </c>
      <c r="BP24">
        <f t="shared" si="63"/>
        <v>6.9302148954855054E-6</v>
      </c>
      <c r="BQ24">
        <f t="shared" si="64"/>
        <v>6.2848001622993464E-6</v>
      </c>
      <c r="BR24">
        <f t="shared" si="65"/>
        <v>5.6996096443042816E-6</v>
      </c>
      <c r="BS24">
        <f t="shared" si="66"/>
        <v>5.1690097549552808E-6</v>
      </c>
      <c r="BT24">
        <f t="shared" si="67"/>
        <v>4.687895622692707E-6</v>
      </c>
      <c r="BU24">
        <f t="shared" si="68"/>
        <v>4.2516412513810046E-6</v>
      </c>
      <c r="BV24">
        <f t="shared" si="69"/>
        <v>3.856054407585252E-6</v>
      </c>
      <c r="BW24">
        <f t="shared" si="70"/>
        <v>3.4973357825099091E-6</v>
      </c>
      <c r="BX24">
        <f t="shared" si="71"/>
        <v>3.1720420202231011E-6</v>
      </c>
      <c r="BY24">
        <f t="shared" si="72"/>
        <v>2.8770522432666278E-6</v>
      </c>
      <c r="BZ24">
        <f t="shared" si="73"/>
        <v>2.6095377423460376E-6</v>
      </c>
      <c r="CA24">
        <f t="shared" si="74"/>
        <v>2.3669345288981277E-6</v>
      </c>
      <c r="CB24">
        <f t="shared" si="75"/>
        <v>2.1469184782963061E-6</v>
      </c>
      <c r="CC24">
        <f t="shared" si="76"/>
        <v>1.9473828175910977E-6</v>
      </c>
      <c r="CD24">
        <f t="shared" si="77"/>
        <v>1.766417735275835E-6</v>
      </c>
      <c r="CE24">
        <f t="shared" si="78"/>
        <v>1.6022919118687692E-6</v>
      </c>
      <c r="CF24">
        <f t="shared" si="79"/>
        <v>1.4534357893393644E-6</v>
      </c>
      <c r="CG24">
        <f t="shared" si="80"/>
        <v>1.3184264147822174E-6</v>
      </c>
      <c r="CH24">
        <f t="shared" si="81"/>
        <v>1.1959737094398961E-6</v>
      </c>
      <c r="CI24">
        <f t="shared" si="82"/>
        <v>1.084908028360819E-6</v>
      </c>
      <c r="CJ24">
        <f t="shared" si="83"/>
        <v>9.8416888879796056E-7</v>
      </c>
      <c r="CK24">
        <f t="shared" si="84"/>
        <v>8.9279475704220552E-7</v>
      </c>
      <c r="CL24">
        <f t="shared" si="85"/>
        <v>8.0991379386037713E-7</v>
      </c>
      <c r="CM24">
        <f t="shared" si="86"/>
        <v>7.3473546818049282E-7</v>
      </c>
      <c r="CN24">
        <f t="shared" si="87"/>
        <v>6.6654295723299321E-7</v>
      </c>
      <c r="CO24">
        <f t="shared" si="88"/>
        <v>6.0468625910426894E-7</v>
      </c>
      <c r="CP24">
        <f t="shared" si="89"/>
        <v>5.4857595066696934E-7</v>
      </c>
      <c r="CQ24">
        <f t="shared" si="90"/>
        <v>4.9767753019149174E-7</v>
      </c>
      <c r="CR24">
        <f t="shared" si="91"/>
        <v>4.5150628967926111E-7</v>
      </c>
      <c r="CS24">
        <f t="shared" si="92"/>
        <v>4.0962266714885706E-7</v>
      </c>
      <c r="CT24">
        <f t="shared" si="93"/>
        <v>3.7162803380312579E-7</v>
      </c>
      <c r="CU24">
        <f t="shared" si="94"/>
        <v>3.3716087525655054E-7</v>
      </c>
      <c r="CV24">
        <f t="shared" si="95"/>
        <v>3.0589332984989846E-7</v>
      </c>
      <c r="CW24">
        <f t="shared" si="96"/>
        <v>2.7752805056221652E-7</v>
      </c>
      <c r="CX24">
        <f t="shared" si="97"/>
        <v>2.5179536018339022E-7</v>
      </c>
      <c r="CY24">
        <f t="shared" si="98"/>
        <v>2.2845067226515674E-7</v>
      </c>
      <c r="CZ24">
        <f t="shared" si="99"/>
        <v>2.0727215295334913E-7</v>
      </c>
    </row>
    <row r="25" spans="3:104">
      <c r="C25" s="3">
        <v>19</v>
      </c>
      <c r="D25" s="3">
        <f>'NegBinomial Home'!D21</f>
        <v>3.9103368497348016E-2</v>
      </c>
      <c r="E25">
        <f t="shared" si="0"/>
        <v>4.4014295075038186E-3</v>
      </c>
      <c r="F25">
        <f t="shared" si="1"/>
        <v>3.6577464638589104E-3</v>
      </c>
      <c r="G25">
        <f t="shared" si="2"/>
        <v>3.1806102172423222E-3</v>
      </c>
      <c r="H25">
        <f t="shared" si="3"/>
        <v>2.8065517206566875E-3</v>
      </c>
      <c r="I25">
        <f t="shared" si="4"/>
        <v>2.4945020981760237E-3</v>
      </c>
      <c r="J25">
        <f t="shared" si="5"/>
        <v>2.2267565298835484E-3</v>
      </c>
      <c r="K25">
        <f t="shared" si="6"/>
        <v>1.993467335392875E-3</v>
      </c>
      <c r="L25">
        <f t="shared" si="7"/>
        <v>1.7882754551338121E-3</v>
      </c>
      <c r="M25">
        <f t="shared" si="8"/>
        <v>1.549064932992373E-3</v>
      </c>
      <c r="N25">
        <f t="shared" si="9"/>
        <v>1.4452163464758979E-3</v>
      </c>
      <c r="O25">
        <f t="shared" si="10"/>
        <v>1.3012286335427857E-3</v>
      </c>
      <c r="P25">
        <f t="shared" si="11"/>
        <v>1.1724977962887949E-3</v>
      </c>
      <c r="Q25">
        <f t="shared" si="12"/>
        <v>1.0571866161948943E-3</v>
      </c>
      <c r="R25">
        <f t="shared" si="13"/>
        <v>9.5373796753989756E-4</v>
      </c>
      <c r="S25">
        <f t="shared" si="14"/>
        <v>8.6081575578712659E-4</v>
      </c>
      <c r="T25">
        <f t="shared" si="15"/>
        <v>7.7726269316998476E-4</v>
      </c>
      <c r="U25">
        <f t="shared" si="16"/>
        <v>7.020690046736401E-4</v>
      </c>
      <c r="V25">
        <f t="shared" si="17"/>
        <v>6.3434852225834233E-4</v>
      </c>
      <c r="W25">
        <f t="shared" si="18"/>
        <v>5.7331995269904918E-4</v>
      </c>
      <c r="X25">
        <f t="shared" si="19"/>
        <v>5.1829188267015706E-4</v>
      </c>
      <c r="Y25">
        <f t="shared" si="20"/>
        <v>4.6865055854984779E-4</v>
      </c>
      <c r="Z25">
        <f t="shared" si="21"/>
        <v>4.2384977675555784E-4</v>
      </c>
      <c r="AA25">
        <f t="shared" si="22"/>
        <v>3.8340241397830414E-4</v>
      </c>
      <c r="AB25">
        <f t="shared" si="23"/>
        <v>3.4687325571169063E-4</v>
      </c>
      <c r="AC25">
        <f t="shared" si="24"/>
        <v>3.1387286963616942E-4</v>
      </c>
      <c r="AD25">
        <f t="shared" si="25"/>
        <v>2.840523320434635E-4</v>
      </c>
      <c r="AE25">
        <f t="shared" si="26"/>
        <v>2.5709865947027975E-4</v>
      </c>
      <c r="AF25">
        <f t="shared" si="27"/>
        <v>2.3273082971792932E-4</v>
      </c>
      <c r="AG25">
        <f t="shared" si="28"/>
        <v>2.1069630014935989E-4</v>
      </c>
      <c r="AH25">
        <f t="shared" si="29"/>
        <v>1.9076794902209338E-4</v>
      </c>
      <c r="AI25">
        <f t="shared" si="30"/>
        <v>1.7274137928760763E-4</v>
      </c>
      <c r="AJ25">
        <f t="shared" si="31"/>
        <v>1.5643253490191667E-4</v>
      </c>
      <c r="AK25">
        <f t="shared" si="32"/>
        <v>1.4167558804346818E-4</v>
      </c>
      <c r="AL25">
        <f t="shared" si="33"/>
        <v>1.2832106228731255E-4</v>
      </c>
      <c r="AM25">
        <f t="shared" si="34"/>
        <v>1.162341621452476E-4</v>
      </c>
      <c r="AN25">
        <f t="shared" si="35"/>
        <v>1.0529328374676843E-4</v>
      </c>
      <c r="AO25">
        <f t="shared" si="36"/>
        <v>9.5388685024737458E-5</v>
      </c>
      <c r="AP25">
        <f t="shared" si="37"/>
        <v>8.6421296746626557E-5</v>
      </c>
      <c r="AQ25">
        <f t="shared" si="38"/>
        <v>7.830165822147767E-5</v>
      </c>
      <c r="AR25">
        <f t="shared" si="39"/>
        <v>7.0948963609483153E-5</v>
      </c>
      <c r="AS25">
        <f t="shared" si="40"/>
        <v>6.4290206538994874E-5</v>
      </c>
      <c r="AT25">
        <f t="shared" si="41"/>
        <v>5.8259412252423055E-5</v>
      </c>
      <c r="AU25">
        <f t="shared" si="42"/>
        <v>5.2796947803328119E-5</v>
      </c>
      <c r="AV25">
        <f t="shared" si="43"/>
        <v>4.7848901948286247E-5</v>
      </c>
      <c r="AW25">
        <f t="shared" si="44"/>
        <v>4.3366527347843945E-5</v>
      </c>
      <c r="AX25">
        <f t="shared" si="45"/>
        <v>3.9305738534759434E-5</v>
      </c>
      <c r="AY25">
        <f t="shared" si="46"/>
        <v>3.5626659843892607E-5</v>
      </c>
      <c r="AZ25">
        <f t="shared" si="47"/>
        <v>3.2293218142467866E-5</v>
      </c>
      <c r="BA25">
        <f t="shared" si="48"/>
        <v>2.9272775765076828E-5</v>
      </c>
      <c r="BB25">
        <f t="shared" si="49"/>
        <v>2.6535799555656851E-5</v>
      </c>
      <c r="BC25">
        <f t="shared" si="50"/>
        <v>2.4055562357952508E-5</v>
      </c>
      <c r="BD25">
        <f t="shared" si="51"/>
        <v>2.1807873684374633E-5</v>
      </c>
      <c r="BE25">
        <f t="shared" si="52"/>
        <v>1.9770836637288378E-5</v>
      </c>
      <c r="BF25">
        <f t="shared" si="53"/>
        <v>1.7924628462173602E-5</v>
      </c>
      <c r="BG25">
        <f t="shared" si="54"/>
        <v>1.6251302383605803E-5</v>
      </c>
      <c r="BH25">
        <f t="shared" si="55"/>
        <v>1.473460861671975E-5</v>
      </c>
      <c r="BI25">
        <f t="shared" si="56"/>
        <v>1.3359832662296731E-5</v>
      </c>
      <c r="BJ25">
        <f t="shared" si="57"/>
        <v>1.2113649185942928E-5</v>
      </c>
      <c r="BK25">
        <f t="shared" si="58"/>
        <v>1.0983989953676674E-5</v>
      </c>
      <c r="BL25">
        <f t="shared" si="59"/>
        <v>9.9599244499540049E-6</v>
      </c>
      <c r="BM25">
        <f t="shared" si="60"/>
        <v>9.0315519417748946E-6</v>
      </c>
      <c r="BN25">
        <f t="shared" si="61"/>
        <v>8.1899038758187292E-6</v>
      </c>
      <c r="BO25">
        <f t="shared" si="62"/>
        <v>7.4268556061300535E-6</v>
      </c>
      <c r="BP25">
        <f t="shared" si="63"/>
        <v>6.7350465491002795E-6</v>
      </c>
      <c r="BQ25">
        <f t="shared" si="64"/>
        <v>6.107807951590758E-6</v>
      </c>
      <c r="BR25">
        <f t="shared" si="65"/>
        <v>5.5390975381003626E-6</v>
      </c>
      <c r="BS25">
        <f t="shared" si="66"/>
        <v>5.0234403748512234E-6</v>
      </c>
      <c r="BT25">
        <f t="shared" si="67"/>
        <v>4.555875353407337E-6</v>
      </c>
      <c r="BU25">
        <f t="shared" si="68"/>
        <v>4.1319067546923401E-6</v>
      </c>
      <c r="BV25">
        <f t="shared" si="69"/>
        <v>3.7474604067282042E-6</v>
      </c>
      <c r="BW25">
        <f t="shared" si="70"/>
        <v>3.3988439966533143E-6</v>
      </c>
      <c r="BX25">
        <f t="shared" si="71"/>
        <v>3.0827111401439451E-6</v>
      </c>
      <c r="BY25">
        <f t="shared" si="72"/>
        <v>2.7960288497282784E-6</v>
      </c>
      <c r="BZ25">
        <f t="shared" si="73"/>
        <v>2.5360480780738253E-6</v>
      </c>
      <c r="CA25">
        <f t="shared" si="74"/>
        <v>2.3002770435280756E-6</v>
      </c>
      <c r="CB25">
        <f t="shared" si="75"/>
        <v>2.0864570733395957E-6</v>
      </c>
      <c r="CC25">
        <f t="shared" si="76"/>
        <v>1.8925407253876015E-6</v>
      </c>
      <c r="CD25">
        <f t="shared" si="77"/>
        <v>1.7166719721763533E-6</v>
      </c>
      <c r="CE25">
        <f t="shared" si="78"/>
        <v>1.5571682515520362E-6</v>
      </c>
      <c r="CF25">
        <f t="shared" si="79"/>
        <v>1.4125042072945916E-6</v>
      </c>
      <c r="CG25">
        <f t="shared" si="80"/>
        <v>1.2812969596232917E-6</v>
      </c>
      <c r="CH25">
        <f t="shared" si="81"/>
        <v>1.1622927609106314E-6</v>
      </c>
      <c r="CI25">
        <f t="shared" si="82"/>
        <v>1.0543549056844689E-6</v>
      </c>
      <c r="CJ25">
        <f t="shared" si="83"/>
        <v>9.5645277645696991E-7</v>
      </c>
      <c r="CK25">
        <f t="shared" si="84"/>
        <v>8.6765191818062346E-7</v>
      </c>
      <c r="CL25">
        <f t="shared" si="85"/>
        <v>7.87105044312757E-7</v>
      </c>
      <c r="CM25">
        <f t="shared" si="86"/>
        <v>7.1404388667574406E-7</v>
      </c>
      <c r="CN25">
        <f t="shared" si="87"/>
        <v>6.4777180962505619E-7</v>
      </c>
      <c r="CO25">
        <f t="shared" si="88"/>
        <v>5.8765711656669392E-7</v>
      </c>
      <c r="CP25">
        <f t="shared" si="89"/>
        <v>5.3312698367633249E-7</v>
      </c>
      <c r="CQ25">
        <f t="shared" si="90"/>
        <v>4.8366196183388858E-7</v>
      </c>
      <c r="CR25">
        <f t="shared" si="91"/>
        <v>4.387909933618794E-7</v>
      </c>
      <c r="CS25">
        <f t="shared" si="92"/>
        <v>3.9808689520022287E-7</v>
      </c>
      <c r="CT25">
        <f t="shared" si="93"/>
        <v>3.6116226471492672E-7</v>
      </c>
      <c r="CU25">
        <f t="shared" si="94"/>
        <v>3.2766576846953267E-7</v>
      </c>
      <c r="CV25">
        <f t="shared" si="95"/>
        <v>2.9727877802756382E-7</v>
      </c>
      <c r="CW25">
        <f t="shared" si="96"/>
        <v>2.6971232023918897E-7</v>
      </c>
      <c r="CX25">
        <f t="shared" si="97"/>
        <v>2.4470431252966197E-7</v>
      </c>
      <c r="CY25">
        <f t="shared" si="98"/>
        <v>2.2201705648137657E-7</v>
      </c>
      <c r="CZ25">
        <f t="shared" si="99"/>
        <v>2.0143496551346717E-7</v>
      </c>
    </row>
    <row r="26" spans="3:104">
      <c r="C26" s="3">
        <v>20</v>
      </c>
      <c r="D26" s="3">
        <f>'NegBinomial Home'!D22</f>
        <v>3.7701497492916201E-2</v>
      </c>
      <c r="E26">
        <f t="shared" si="0"/>
        <v>4.2436365438352618E-3</v>
      </c>
      <c r="F26">
        <f t="shared" si="1"/>
        <v>3.5266148272175665E-3</v>
      </c>
      <c r="G26">
        <f t="shared" si="2"/>
        <v>3.0665841010458625E-3</v>
      </c>
      <c r="H26">
        <f t="shared" si="3"/>
        <v>2.7059357473833449E-3</v>
      </c>
      <c r="I26">
        <f t="shared" si="4"/>
        <v>2.4050732255160006E-3</v>
      </c>
      <c r="J26">
        <f t="shared" si="5"/>
        <v>2.1469264402229947E-3</v>
      </c>
      <c r="K26">
        <f t="shared" si="6"/>
        <v>1.9220007542987488E-3</v>
      </c>
      <c r="L26">
        <f t="shared" si="7"/>
        <v>1.7241650829376363E-3</v>
      </c>
      <c r="M26">
        <f t="shared" si="8"/>
        <v>1.4827547303707491E-3</v>
      </c>
      <c r="N26">
        <f t="shared" si="9"/>
        <v>1.3934047770610316E-3</v>
      </c>
      <c r="O26">
        <f t="shared" si="10"/>
        <v>1.2545790797678013E-3</v>
      </c>
      <c r="P26">
        <f t="shared" si="11"/>
        <v>1.1304632932129554E-3</v>
      </c>
      <c r="Q26">
        <f t="shared" si="12"/>
        <v>1.0192860638775787E-3</v>
      </c>
      <c r="R26">
        <f t="shared" si="13"/>
        <v>9.1954608960460947E-4</v>
      </c>
      <c r="S26">
        <f>D26*$S$5</f>
        <v>8.299551753673637E-4</v>
      </c>
      <c r="T26">
        <f t="shared" si="15"/>
        <v>7.4939752261682683E-4</v>
      </c>
      <c r="U26">
        <f t="shared" si="16"/>
        <v>6.7689955716609268E-4</v>
      </c>
      <c r="V26">
        <f t="shared" si="17"/>
        <v>6.1160688044509422E-4</v>
      </c>
      <c r="W26">
        <f t="shared" si="18"/>
        <v>5.5276620889548077E-4</v>
      </c>
      <c r="X26">
        <f t="shared" si="19"/>
        <v>4.9971091662890808E-4</v>
      </c>
      <c r="Y26">
        <f t="shared" si="20"/>
        <v>4.5184925333016163E-4</v>
      </c>
      <c r="Z26">
        <f t="shared" si="21"/>
        <v>4.086545970280412E-4</v>
      </c>
      <c r="AA26">
        <f t="shared" si="22"/>
        <v>3.696572879740879E-4</v>
      </c>
      <c r="AB26">
        <f t="shared" si="23"/>
        <v>3.3443771427162111E-4</v>
      </c>
      <c r="AC26">
        <f t="shared" si="24"/>
        <v>3.0262040490156234E-4</v>
      </c>
      <c r="AD26">
        <f t="shared" si="25"/>
        <v>2.7386894520659862E-4</v>
      </c>
      <c r="AE26">
        <f t="shared" si="26"/>
        <v>2.478815723026073E-4</v>
      </c>
      <c r="AF26">
        <f t="shared" si="27"/>
        <v>2.2438733874627427E-4</v>
      </c>
      <c r="AG26">
        <f t="shared" si="28"/>
        <v>2.0314275565253524E-4</v>
      </c>
      <c r="AH26">
        <f t="shared" si="29"/>
        <v>1.8392884368191952E-4</v>
      </c>
      <c r="AI26">
        <f t="shared" si="30"/>
        <v>1.6654853349977534E-4</v>
      </c>
      <c r="AJ26">
        <f t="shared" si="31"/>
        <v>1.5082436754304483E-4</v>
      </c>
      <c r="AK26">
        <f t="shared" si="32"/>
        <v>1.3659646298222355E-4</v>
      </c>
      <c r="AL26">
        <f t="shared" si="33"/>
        <v>1.2372070218046722E-4</v>
      </c>
      <c r="AM26">
        <f t="shared" si="34"/>
        <v>1.1206712212037353E-4</v>
      </c>
      <c r="AN26">
        <f t="shared" si="35"/>
        <v>1.0151847847760045E-4</v>
      </c>
      <c r="AO26">
        <f t="shared" si="36"/>
        <v>9.1968963480898387E-5</v>
      </c>
      <c r="AP26">
        <f t="shared" si="37"/>
        <v>8.3323059568345877E-5</v>
      </c>
      <c r="AQ26">
        <f t="shared" si="38"/>
        <v>7.5494513249630451E-5</v>
      </c>
      <c r="AR26">
        <f t="shared" si="39"/>
        <v>6.8405415605802397E-5</v>
      </c>
      <c r="AS26">
        <f t="shared" si="40"/>
        <v>6.1985377572097513E-5</v>
      </c>
      <c r="AT26">
        <f t="shared" si="41"/>
        <v>5.6170789611704763E-5</v>
      </c>
      <c r="AU26">
        <f t="shared" si="42"/>
        <v>5.0904156642561355E-5</v>
      </c>
      <c r="AV26">
        <f t="shared" si="43"/>
        <v>4.613350016033663E-5</v>
      </c>
      <c r="AW26">
        <f t="shared" si="44"/>
        <v>4.1811820436699836E-5</v>
      </c>
      <c r="AX26">
        <f t="shared" si="45"/>
        <v>3.7896612485595808E-5</v>
      </c>
      <c r="AY26">
        <f t="shared" si="46"/>
        <v>3.4349430200024576E-5</v>
      </c>
      <c r="AZ26">
        <f t="shared" si="47"/>
        <v>3.113549368308306E-5</v>
      </c>
      <c r="BA26">
        <f t="shared" si="48"/>
        <v>2.8223335342391026E-5</v>
      </c>
      <c r="BB26">
        <f t="shared" si="49"/>
        <v>2.5584480797043693E-5</v>
      </c>
      <c r="BC26">
        <f t="shared" si="50"/>
        <v>2.3193161069756528E-5</v>
      </c>
      <c r="BD26">
        <f t="shared" si="51"/>
        <v>2.1026052911350697E-5</v>
      </c>
      <c r="BE26">
        <f t="shared" si="52"/>
        <v>1.9062044436507708E-5</v>
      </c>
      <c r="BF26">
        <f t="shared" si="53"/>
        <v>1.7282023544184541E-5</v>
      </c>
      <c r="BG26">
        <f t="shared" si="54"/>
        <v>1.5668686857851909E-5</v>
      </c>
      <c r="BH26">
        <f t="shared" si="55"/>
        <v>1.4206367153766719E-5</v>
      </c>
      <c r="BI26">
        <f t="shared" si="56"/>
        <v>1.2880877453243448E-5</v>
      </c>
      <c r="BJ26">
        <f t="shared" si="57"/>
        <v>1.167937014032096E-5</v>
      </c>
      <c r="BK26">
        <f t="shared" si="58"/>
        <v>1.059020963191043E-5</v>
      </c>
      <c r="BL26">
        <f t="shared" si="59"/>
        <v>9.60285727571123E-6</v>
      </c>
      <c r="BM26">
        <f t="shared" si="60"/>
        <v>8.7077672838610182E-6</v>
      </c>
      <c r="BN26">
        <f t="shared" si="61"/>
        <v>7.8962926291719692E-6</v>
      </c>
      <c r="BO26">
        <f t="shared" si="62"/>
        <v>7.1605999374133874E-6</v>
      </c>
      <c r="BP26">
        <f t="shared" si="63"/>
        <v>6.493592504768457E-6</v>
      </c>
      <c r="BQ26">
        <f t="shared" si="64"/>
        <v>5.8888406554982519E-6</v>
      </c>
      <c r="BR26">
        <f t="shared" si="65"/>
        <v>5.3405187320338421E-6</v>
      </c>
      <c r="BS26">
        <f t="shared" si="66"/>
        <v>4.8433480791076074E-6</v>
      </c>
      <c r="BT26">
        <f t="shared" si="67"/>
        <v>4.3925454459549791E-6</v>
      </c>
      <c r="BU26">
        <f t="shared" si="68"/>
        <v>3.9837762867810656E-6</v>
      </c>
      <c r="BV26">
        <f t="shared" si="69"/>
        <v>3.6131124902614985E-6</v>
      </c>
      <c r="BW26">
        <f t="shared" si="70"/>
        <v>3.2769941143901389E-6</v>
      </c>
      <c r="BX26">
        <f t="shared" si="71"/>
        <v>2.9721947440257995E-6</v>
      </c>
      <c r="BY26">
        <f t="shared" si="72"/>
        <v>2.6957901254798867E-6</v>
      </c>
      <c r="BZ26">
        <f t="shared" si="73"/>
        <v>2.4451297658384525E-6</v>
      </c>
      <c r="CA26">
        <f t="shared" si="74"/>
        <v>2.2178112147926085E-6</v>
      </c>
      <c r="CB26">
        <f t="shared" si="75"/>
        <v>2.0116567738895671E-6</v>
      </c>
      <c r="CC26">
        <f t="shared" si="76"/>
        <v>1.8246924026067353E-6</v>
      </c>
      <c r="CD26">
        <f t="shared" si="77"/>
        <v>1.6551286127576367E-6</v>
      </c>
      <c r="CE26">
        <f t="shared" si="78"/>
        <v>1.5013431626975905E-6</v>
      </c>
      <c r="CF26">
        <f t="shared" si="79"/>
        <v>1.361865380821662E-6</v>
      </c>
      <c r="CG26">
        <f t="shared" si="80"/>
        <v>1.2353619641283549E-6</v>
      </c>
      <c r="CH26">
        <f t="shared" si="81"/>
        <v>1.1206241123313634E-6</v>
      </c>
      <c r="CI26">
        <f t="shared" si="82"/>
        <v>1.0165558712928477E-6</v>
      </c>
      <c r="CJ26">
        <f t="shared" si="83"/>
        <v>9.2216357156368129E-7</v>
      </c>
      <c r="CK26">
        <f t="shared" si="84"/>
        <v>8.3654625867408887E-7</v>
      </c>
      <c r="CL26">
        <f t="shared" si="85"/>
        <v>7.5888702163425285E-7</v>
      </c>
      <c r="CM26">
        <f t="shared" si="86"/>
        <v>6.8844513498021149E-7</v>
      </c>
      <c r="CN26">
        <f t="shared" si="87"/>
        <v>6.2454893772686467E-7</v>
      </c>
      <c r="CO26">
        <f t="shared" si="88"/>
        <v>5.665893798493641E-7</v>
      </c>
      <c r="CP26">
        <f t="shared" si="89"/>
        <v>5.1401417348079308E-7</v>
      </c>
      <c r="CQ26">
        <f t="shared" si="90"/>
        <v>4.6632249195452206E-7</v>
      </c>
      <c r="CR26">
        <f t="shared" si="91"/>
        <v>4.2306016519443985E-7</v>
      </c>
      <c r="CS26">
        <f t="shared" si="92"/>
        <v>3.838153248196986E-7</v>
      </c>
      <c r="CT26">
        <f t="shared" si="93"/>
        <v>3.4821445673175715E-7</v>
      </c>
      <c r="CU26">
        <f t="shared" si="94"/>
        <v>3.159188229348159E-7</v>
      </c>
      <c r="CV26">
        <f t="shared" si="95"/>
        <v>2.8662121794605759E-7</v>
      </c>
      <c r="CW26">
        <f t="shared" si="96"/>
        <v>2.6004302841572389E-7</v>
      </c>
      <c r="CX26">
        <f t="shared" si="97"/>
        <v>2.3593156753154196E-7</v>
      </c>
      <c r="CY26">
        <f t="shared" si="98"/>
        <v>2.1405765845683936E-7</v>
      </c>
      <c r="CZ26">
        <f t="shared" si="99"/>
        <v>1.9421344347371748E-7</v>
      </c>
    </row>
    <row r="27" spans="3:104">
      <c r="C27" s="3">
        <v>21</v>
      </c>
      <c r="D27" s="3">
        <f>'NegBinomial Home'!D23</f>
        <v>3.6087624578586774E-2</v>
      </c>
      <c r="E27">
        <f t="shared" si="0"/>
        <v>4.0619808926866284E-3</v>
      </c>
      <c r="F27">
        <f t="shared" si="1"/>
        <v>3.3756524377265827E-3</v>
      </c>
      <c r="G27">
        <f t="shared" si="2"/>
        <v>2.9353140627371437E-3</v>
      </c>
      <c r="H27">
        <f t="shared" si="3"/>
        <v>2.5901038388115895E-3</v>
      </c>
      <c r="I27">
        <f t="shared" si="4"/>
        <v>2.3021202185069694E-3</v>
      </c>
      <c r="J27">
        <f t="shared" si="5"/>
        <v>2.0550238193367924E-3</v>
      </c>
      <c r="K27">
        <f t="shared" si="6"/>
        <v>1.8397264372304071E-3</v>
      </c>
      <c r="L27">
        <f t="shared" si="7"/>
        <v>1.6503594382756856E-3</v>
      </c>
      <c r="M27">
        <f t="shared" si="8"/>
        <v>1.409906357322014E-3</v>
      </c>
      <c r="N27">
        <f t="shared" si="9"/>
        <v>1.3337578564362326E-3</v>
      </c>
      <c r="O27">
        <f t="shared" si="10"/>
        <v>1.2008748152063733E-3</v>
      </c>
      <c r="P27">
        <f t="shared" si="11"/>
        <v>1.0820720034531036E-3</v>
      </c>
      <c r="Q27">
        <f t="shared" si="12"/>
        <v>9.7565389327866376E-4</v>
      </c>
      <c r="R27">
        <f t="shared" si="13"/>
        <v>8.8018344816658022E-4</v>
      </c>
      <c r="S27">
        <f t="shared" si="14"/>
        <v>7.9442761633911581E-4</v>
      </c>
      <c r="T27">
        <f t="shared" si="15"/>
        <v>7.1731836278918042E-4</v>
      </c>
      <c r="U27">
        <f t="shared" si="16"/>
        <v>6.4792378873044371E-4</v>
      </c>
      <c r="V27">
        <f t="shared" si="17"/>
        <v>5.8542606949048119E-4</v>
      </c>
      <c r="W27">
        <f t="shared" si="18"/>
        <v>5.2910416701874646E-4</v>
      </c>
      <c r="X27">
        <f t="shared" si="19"/>
        <v>4.7831999141450106E-4</v>
      </c>
      <c r="Y27">
        <f t="shared" si="20"/>
        <v>4.3250712318144432E-4</v>
      </c>
      <c r="Z27">
        <f t="shared" si="21"/>
        <v>3.9116148324433328E-4</v>
      </c>
      <c r="AA27">
        <f t="shared" si="22"/>
        <v>3.5383351639159448E-4</v>
      </c>
      <c r="AB27">
        <f t="shared" si="23"/>
        <v>3.2012157288507204E-4</v>
      </c>
      <c r="AC27">
        <f t="shared" si="24"/>
        <v>2.8966625434333052E-4</v>
      </c>
      <c r="AD27">
        <f t="shared" si="25"/>
        <v>2.621455468766531E-4</v>
      </c>
      <c r="AE27">
        <f t="shared" si="26"/>
        <v>2.3727060504392648E-4</v>
      </c>
      <c r="AF27">
        <f t="shared" si="27"/>
        <v>2.147820797406044E-4</v>
      </c>
      <c r="AG27">
        <f t="shared" si="28"/>
        <v>1.9444690501287649E-4</v>
      </c>
      <c r="AH27">
        <f t="shared" si="29"/>
        <v>1.7605547528221725E-4</v>
      </c>
      <c r="AI27">
        <f t="shared" si="30"/>
        <v>1.5941915708211243E-4</v>
      </c>
      <c r="AJ27">
        <f t="shared" si="31"/>
        <v>1.4436808920438411E-4</v>
      </c>
      <c r="AK27">
        <f t="shared" si="32"/>
        <v>1.3074923285982234E-4</v>
      </c>
      <c r="AL27">
        <f t="shared" si="33"/>
        <v>1.1842463959758467E-4</v>
      </c>
      <c r="AM27">
        <f t="shared" si="34"/>
        <v>1.0726990967514105E-4</v>
      </c>
      <c r="AN27">
        <f t="shared" si="35"/>
        <v>9.7172817599018162E-5</v>
      </c>
      <c r="AO27">
        <f t="shared" si="36"/>
        <v>8.8032084868884042E-5</v>
      </c>
      <c r="AP27">
        <f t="shared" si="37"/>
        <v>7.9756282704862477E-5</v>
      </c>
      <c r="AQ27">
        <f t="shared" si="38"/>
        <v>7.2262849835280524E-5</v>
      </c>
      <c r="AR27">
        <f t="shared" si="39"/>
        <v>6.5477212357101342E-5</v>
      </c>
      <c r="AS27">
        <f t="shared" si="40"/>
        <v>5.9331994322085041E-5</v>
      </c>
      <c r="AT27">
        <f t="shared" si="41"/>
        <v>5.3766309101405143E-5</v>
      </c>
      <c r="AU27">
        <f t="shared" si="42"/>
        <v>4.8725122781966084E-5</v>
      </c>
      <c r="AV27">
        <f t="shared" si="43"/>
        <v>4.4158681882469319E-5</v>
      </c>
      <c r="AW27">
        <f t="shared" si="44"/>
        <v>4.0021998573144571E-5</v>
      </c>
      <c r="AX27">
        <f t="shared" si="45"/>
        <v>3.6274387361863443E-5</v>
      </c>
      <c r="AY27">
        <f t="shared" si="46"/>
        <v>3.2879047888741456E-5</v>
      </c>
      <c r="AZ27">
        <f t="shared" si="47"/>
        <v>2.9802689066002689E-5</v>
      </c>
      <c r="BA27">
        <f t="shared" si="48"/>
        <v>2.7015190321900009E-5</v>
      </c>
      <c r="BB27">
        <f t="shared" si="49"/>
        <v>2.4489296166956037E-5</v>
      </c>
      <c r="BC27">
        <f t="shared" si="50"/>
        <v>2.2200340706183631E-5</v>
      </c>
      <c r="BD27">
        <f t="shared" si="51"/>
        <v>2.0125999079397149E-5</v>
      </c>
      <c r="BE27">
        <f t="shared" si="52"/>
        <v>1.8246063129303557E-5</v>
      </c>
      <c r="BF27">
        <f t="shared" si="53"/>
        <v>1.6542238878920159E-5</v>
      </c>
      <c r="BG27">
        <f t="shared" si="54"/>
        <v>1.4997963650431623E-5</v>
      </c>
      <c r="BH27">
        <f t="shared" si="55"/>
        <v>1.3598240880671303E-5</v>
      </c>
      <c r="BI27">
        <f t="shared" si="56"/>
        <v>1.2329490887272373E-5</v>
      </c>
      <c r="BJ27">
        <f t="shared" si="57"/>
        <v>1.1179416017028287E-5</v>
      </c>
      <c r="BK27">
        <f t="shared" si="58"/>
        <v>1.0136878766598723E-5</v>
      </c>
      <c r="BL27">
        <f t="shared" si="59"/>
        <v>9.1917916075543216E-6</v>
      </c>
      <c r="BM27">
        <f t="shared" si="60"/>
        <v>8.3350173747533583E-6</v>
      </c>
      <c r="BN27">
        <f t="shared" si="61"/>
        <v>7.5582791908401324E-6</v>
      </c>
      <c r="BO27">
        <f t="shared" si="62"/>
        <v>6.8540790016995803E-6</v>
      </c>
      <c r="BP27">
        <f t="shared" si="63"/>
        <v>6.2156238892749359E-6</v>
      </c>
      <c r="BQ27">
        <f t="shared" si="64"/>
        <v>5.6367594103833526E-6</v>
      </c>
      <c r="BR27">
        <f t="shared" si="65"/>
        <v>5.1119092840479162E-6</v>
      </c>
      <c r="BS27">
        <f t="shared" si="66"/>
        <v>4.6360208162844289E-6</v>
      </c>
      <c r="BT27">
        <f t="shared" si="67"/>
        <v>4.2045155110294558E-6</v>
      </c>
      <c r="BU27">
        <f t="shared" si="68"/>
        <v>3.8132443696551784E-6</v>
      </c>
      <c r="BV27">
        <f t="shared" si="69"/>
        <v>3.4584474299265878E-6</v>
      </c>
      <c r="BW27">
        <f t="shared" si="70"/>
        <v>3.1367171388502446E-6</v>
      </c>
      <c r="BX27">
        <f t="shared" si="71"/>
        <v>2.8449651931466389E-6</v>
      </c>
      <c r="BY27">
        <f t="shared" si="72"/>
        <v>2.5803925164844832E-6</v>
      </c>
      <c r="BZ27">
        <f t="shared" si="73"/>
        <v>2.3404620745392201E-6</v>
      </c>
      <c r="CA27">
        <f t="shared" si="74"/>
        <v>2.1228742577308274E-6</v>
      </c>
      <c r="CB27">
        <f t="shared" si="75"/>
        <v>1.9255445874726301E-6</v>
      </c>
      <c r="CC27">
        <f t="shared" si="76"/>
        <v>1.7465835252046372E-6</v>
      </c>
      <c r="CD27">
        <f t="shared" si="77"/>
        <v>1.5842781846449848E-6</v>
      </c>
      <c r="CE27">
        <f t="shared" si="78"/>
        <v>1.4370757667978235E-6</v>
      </c>
      <c r="CF27">
        <f t="shared" si="79"/>
        <v>1.3035685545090208E-6</v>
      </c>
      <c r="CG27">
        <f t="shared" si="80"/>
        <v>1.1824803189450527E-6</v>
      </c>
      <c r="CH27">
        <f t="shared" si="81"/>
        <v>1.0726540044496842E-6</v>
      </c>
      <c r="CI27">
        <f t="shared" si="82"/>
        <v>9.7304057095523298E-7</v>
      </c>
      <c r="CJ27">
        <f t="shared" si="83"/>
        <v>8.8268888462299575E-7</v>
      </c>
      <c r="CK27">
        <f t="shared" si="84"/>
        <v>8.0073655778060572E-7</v>
      </c>
      <c r="CL27">
        <f t="shared" si="85"/>
        <v>7.2640164862004378E-7</v>
      </c>
      <c r="CM27">
        <f t="shared" si="86"/>
        <v>6.5897513961583137E-7</v>
      </c>
      <c r="CN27">
        <f t="shared" si="87"/>
        <v>5.9781412130584612E-7</v>
      </c>
      <c r="CO27">
        <f t="shared" si="88"/>
        <v>5.4233561502590036E-7</v>
      </c>
      <c r="CP27">
        <f t="shared" si="89"/>
        <v>4.9201097447476039E-7</v>
      </c>
      <c r="CQ27">
        <f t="shared" si="90"/>
        <v>4.4636081167247461E-7</v>
      </c>
      <c r="CR27">
        <f t="shared" si="91"/>
        <v>4.0495039801961278E-7</v>
      </c>
      <c r="CS27">
        <f t="shared" si="92"/>
        <v>3.6738549582026827E-7</v>
      </c>
      <c r="CT27">
        <f t="shared" si="93"/>
        <v>3.33308579844429E-7</v>
      </c>
      <c r="CU27">
        <f t="shared" si="94"/>
        <v>3.0239541231811216E-7</v>
      </c>
      <c r="CV27">
        <f t="shared" si="95"/>
        <v>2.7435193818065392E-7</v>
      </c>
      <c r="CW27">
        <f t="shared" si="96"/>
        <v>2.4891147057245288E-7</v>
      </c>
      <c r="CX27">
        <f t="shared" si="97"/>
        <v>2.2583213934447904E-7</v>
      </c>
      <c r="CY27">
        <f t="shared" si="98"/>
        <v>2.0489457794118657E-7</v>
      </c>
      <c r="CZ27">
        <f t="shared" si="99"/>
        <v>1.8589982632681839E-7</v>
      </c>
    </row>
    <row r="28" spans="3:104">
      <c r="C28" s="3">
        <v>22</v>
      </c>
      <c r="D28" s="3">
        <f>'NegBinomial Home'!D24</f>
        <v>3.4314624173397541E-2</v>
      </c>
      <c r="E28">
        <f t="shared" si="0"/>
        <v>3.862414036937478E-3</v>
      </c>
      <c r="F28">
        <f t="shared" si="1"/>
        <v>3.2098051920361977E-3</v>
      </c>
      <c r="G28">
        <f t="shared" si="2"/>
        <v>2.7911008294372532E-3</v>
      </c>
      <c r="H28">
        <f t="shared" si="3"/>
        <v>2.4628509312201036E-3</v>
      </c>
      <c r="I28">
        <f t="shared" si="4"/>
        <v>2.1890160691518711E-3</v>
      </c>
      <c r="J28">
        <f t="shared" si="5"/>
        <v>1.9540596215846459E-3</v>
      </c>
      <c r="K28">
        <f t="shared" si="6"/>
        <v>1.7493398917944871E-3</v>
      </c>
      <c r="L28">
        <f t="shared" si="7"/>
        <v>1.5692765743593137E-3</v>
      </c>
      <c r="M28">
        <f t="shared" si="8"/>
        <v>1.3324963564542039E-3</v>
      </c>
      <c r="N28">
        <f t="shared" si="9"/>
        <v>1.268229763426505E-3</v>
      </c>
      <c r="O28">
        <f t="shared" si="10"/>
        <v>1.1418753227541653E-3</v>
      </c>
      <c r="P28">
        <f t="shared" si="11"/>
        <v>1.0289093438718834E-3</v>
      </c>
      <c r="Q28">
        <f t="shared" si="12"/>
        <v>9.277196008915181E-4</v>
      </c>
      <c r="R28">
        <f t="shared" si="13"/>
        <v>8.3693965951427336E-4</v>
      </c>
      <c r="S28">
        <f t="shared" si="14"/>
        <v>7.5539704832277318E-4</v>
      </c>
      <c r="T28">
        <f t="shared" si="15"/>
        <v>6.8207620532588357E-4</v>
      </c>
      <c r="U28">
        <f t="shared" si="16"/>
        <v>6.1609101632257343E-4</v>
      </c>
      <c r="V28">
        <f t="shared" si="17"/>
        <v>5.566638367157905E-4</v>
      </c>
      <c r="W28">
        <f t="shared" si="18"/>
        <v>5.0310905336229956E-4</v>
      </c>
      <c r="X28">
        <f t="shared" si="19"/>
        <v>4.5481992599065397E-4</v>
      </c>
      <c r="Y28">
        <f t="shared" si="20"/>
        <v>4.1125786353627097E-4</v>
      </c>
      <c r="Z28">
        <f t="shared" si="21"/>
        <v>3.7194355254411914E-4</v>
      </c>
      <c r="AA28">
        <f t="shared" si="22"/>
        <v>3.3644952464213269E-4</v>
      </c>
      <c r="AB28">
        <f t="shared" si="23"/>
        <v>3.0439386331529813E-4</v>
      </c>
      <c r="AC28">
        <f t="shared" si="24"/>
        <v>2.7543482757812546E-4</v>
      </c>
      <c r="AD28">
        <f t="shared" si="25"/>
        <v>2.4926622422080148E-4</v>
      </c>
      <c r="AE28">
        <f t="shared" si="26"/>
        <v>2.256133989020738E-4</v>
      </c>
      <c r="AF28">
        <f t="shared" si="27"/>
        <v>2.0422974444964602E-4</v>
      </c>
      <c r="AG28">
        <f t="shared" si="28"/>
        <v>1.8489364553953924E-4</v>
      </c>
      <c r="AH28">
        <f t="shared" si="29"/>
        <v>1.6740579460480375E-4</v>
      </c>
      <c r="AI28">
        <f t="shared" si="30"/>
        <v>1.5158682582168287E-4</v>
      </c>
      <c r="AJ28">
        <f t="shared" si="31"/>
        <v>1.3727522333568823E-4</v>
      </c>
      <c r="AK28">
        <f t="shared" si="32"/>
        <v>1.2432546721867233E-4</v>
      </c>
      <c r="AL28">
        <f t="shared" si="33"/>
        <v>1.1260638648608744E-4</v>
      </c>
      <c r="AM28">
        <f t="shared" si="34"/>
        <v>1.0199969320787349E-4</v>
      </c>
      <c r="AN28">
        <f t="shared" si="35"/>
        <v>9.2398675576972503E-5</v>
      </c>
      <c r="AO28">
        <f t="shared" si="36"/>
        <v>8.3707030949020409E-5</v>
      </c>
      <c r="AP28">
        <f t="shared" si="37"/>
        <v>7.583782247913692E-5</v>
      </c>
      <c r="AQ28">
        <f t="shared" si="38"/>
        <v>6.871254516618062E-5</v>
      </c>
      <c r="AR28">
        <f t="shared" si="39"/>
        <v>6.2260288954814371E-5</v>
      </c>
      <c r="AS28">
        <f t="shared" si="40"/>
        <v>5.6416988105905281E-5</v>
      </c>
      <c r="AT28">
        <f t="shared" si="41"/>
        <v>5.1124747376700065E-5</v>
      </c>
      <c r="AU28">
        <f t="shared" si="42"/>
        <v>4.6331236693753404E-5</v>
      </c>
      <c r="AV28">
        <f t="shared" si="43"/>
        <v>4.1989146985547967E-5</v>
      </c>
      <c r="AW28">
        <f t="shared" si="44"/>
        <v>3.8055700693600209E-5</v>
      </c>
      <c r="AX28">
        <f t="shared" si="45"/>
        <v>3.4492211221382942E-5</v>
      </c>
      <c r="AY28">
        <f t="shared" si="46"/>
        <v>3.1263686226406803E-5</v>
      </c>
      <c r="AZ28">
        <f t="shared" si="47"/>
        <v>2.8338470226253808E-5</v>
      </c>
      <c r="BA28">
        <f t="shared" si="48"/>
        <v>2.5687922485728437E-5</v>
      </c>
      <c r="BB28">
        <f t="shared" si="49"/>
        <v>2.3286126589189591E-5</v>
      </c>
      <c r="BC28">
        <f t="shared" si="50"/>
        <v>2.1109628487603351E-5</v>
      </c>
      <c r="BD28">
        <f t="shared" si="51"/>
        <v>1.9137200150697848E-5</v>
      </c>
      <c r="BE28">
        <f t="shared" si="52"/>
        <v>1.7349626256576856E-5</v>
      </c>
      <c r="BF28">
        <f t="shared" si="53"/>
        <v>1.5729511619158495E-5</v>
      </c>
      <c r="BG28">
        <f t="shared" si="54"/>
        <v>1.4261107292060862E-5</v>
      </c>
      <c r="BH28">
        <f t="shared" si="55"/>
        <v>1.2930153499669315E-5</v>
      </c>
      <c r="BI28">
        <f t="shared" si="56"/>
        <v>1.1723737735210321E-5</v>
      </c>
      <c r="BJ28">
        <f t="shared" si="57"/>
        <v>1.063016653443055E-5</v>
      </c>
      <c r="BK28">
        <f t="shared" si="58"/>
        <v>9.6388495842845711E-6</v>
      </c>
      <c r="BL28">
        <f t="shared" si="59"/>
        <v>8.7401949609221971E-6</v>
      </c>
      <c r="BM28">
        <f t="shared" si="60"/>
        <v>7.925514412026745E-6</v>
      </c>
      <c r="BN28">
        <f t="shared" si="61"/>
        <v>7.1869377067612793E-6</v>
      </c>
      <c r="BO28">
        <f t="shared" si="62"/>
        <v>6.517335173611124E-6</v>
      </c>
      <c r="BP28">
        <f t="shared" si="63"/>
        <v>5.9102476334842615E-6</v>
      </c>
      <c r="BQ28">
        <f t="shared" si="64"/>
        <v>5.359823013619405E-6</v>
      </c>
      <c r="BR28">
        <f t="shared" si="65"/>
        <v>4.8607589981051412E-6</v>
      </c>
      <c r="BS28">
        <f t="shared" si="66"/>
        <v>4.408251133970252E-6</v>
      </c>
      <c r="BT28">
        <f t="shared" si="67"/>
        <v>3.9979458686179413E-6</v>
      </c>
      <c r="BU28">
        <f t="shared" si="68"/>
        <v>3.6258980454946269E-6</v>
      </c>
      <c r="BV28">
        <f t="shared" si="69"/>
        <v>3.2885324309154326E-6</v>
      </c>
      <c r="BW28">
        <f t="shared" si="70"/>
        <v>2.9826088864205335E-6</v>
      </c>
      <c r="BX28">
        <f t="shared" si="71"/>
        <v>2.7051908383892667E-6</v>
      </c>
      <c r="BY28">
        <f t="shared" si="72"/>
        <v>2.4536167303057243E-6</v>
      </c>
      <c r="BZ28">
        <f t="shared" si="73"/>
        <v>2.2254741734250436E-6</v>
      </c>
      <c r="CA28">
        <f t="shared" si="74"/>
        <v>2.0185765389678171E-6</v>
      </c>
      <c r="CB28">
        <f t="shared" si="75"/>
        <v>1.8309417596704182E-6</v>
      </c>
      <c r="CC28">
        <f t="shared" si="76"/>
        <v>1.660773130809154E-6</v>
      </c>
      <c r="CD28">
        <f t="shared" si="77"/>
        <v>1.5064419209366013E-6</v>
      </c>
      <c r="CE28">
        <f t="shared" si="78"/>
        <v>1.3664716207346318E-6</v>
      </c>
      <c r="CF28">
        <f t="shared" si="79"/>
        <v>1.2395236747939994E-6</v>
      </c>
      <c r="CG28">
        <f t="shared" si="80"/>
        <v>1.1243845559487292E-6</v>
      </c>
      <c r="CH28">
        <f t="shared" si="81"/>
        <v>1.0199540551810472E-6</v>
      </c>
      <c r="CI28">
        <f t="shared" si="82"/>
        <v>9.2523467220974255E-7</v>
      </c>
      <c r="CJ28">
        <f t="shared" si="83"/>
        <v>8.3932200280774791E-7</v>
      </c>
      <c r="CK28">
        <f t="shared" si="84"/>
        <v>7.6139602877728499E-7</v>
      </c>
      <c r="CL28">
        <f t="shared" si="85"/>
        <v>6.9071322544525634E-7</v>
      </c>
      <c r="CM28">
        <f t="shared" si="86"/>
        <v>6.2659940961996537E-7</v>
      </c>
      <c r="CN28">
        <f t="shared" si="87"/>
        <v>5.6844325825569028E-7</v>
      </c>
      <c r="CO28">
        <f t="shared" si="88"/>
        <v>5.1569043467895029E-7</v>
      </c>
      <c r="CP28">
        <f t="shared" si="89"/>
        <v>4.678382652070267E-7</v>
      </c>
      <c r="CQ28">
        <f t="shared" si="90"/>
        <v>4.2443091439612457E-7</v>
      </c>
      <c r="CR28">
        <f t="shared" si="91"/>
        <v>3.8505501204853562E-7</v>
      </c>
      <c r="CS28">
        <f t="shared" si="92"/>
        <v>3.4933568953469506E-7</v>
      </c>
      <c r="CT28">
        <f t="shared" si="93"/>
        <v>3.1693298699180676E-7</v>
      </c>
      <c r="CU28">
        <f t="shared" si="94"/>
        <v>2.8753859658617532E-7</v>
      </c>
      <c r="CV28">
        <f t="shared" si="95"/>
        <v>2.6087291030783073E-7</v>
      </c>
      <c r="CW28">
        <f t="shared" si="96"/>
        <v>2.3668234373646071E-7</v>
      </c>
      <c r="CX28">
        <f t="shared" si="97"/>
        <v>2.1473690990673719E-7</v>
      </c>
      <c r="CY28">
        <f t="shared" si="98"/>
        <v>1.9482801983565925E-7</v>
      </c>
      <c r="CZ28">
        <f t="shared" si="99"/>
        <v>1.7676648847898366E-7</v>
      </c>
    </row>
    <row r="29" spans="3:104">
      <c r="C29" s="3">
        <v>23</v>
      </c>
      <c r="D29" s="3">
        <f>'NegBinomial Home'!D25</f>
        <v>3.2430601824504336E-2</v>
      </c>
      <c r="E29">
        <f t="shared" si="0"/>
        <v>3.6503506808156752E-3</v>
      </c>
      <c r="F29">
        <f t="shared" si="1"/>
        <v>3.0335729044018819E-3</v>
      </c>
      <c r="G29">
        <f t="shared" si="2"/>
        <v>2.6378572352745403E-3</v>
      </c>
      <c r="H29">
        <f t="shared" si="3"/>
        <v>2.3276296863956204E-3</v>
      </c>
      <c r="I29">
        <f t="shared" si="4"/>
        <v>2.068829551137615E-3</v>
      </c>
      <c r="J29">
        <f t="shared" si="5"/>
        <v>1.8467732360618997E-3</v>
      </c>
      <c r="K29">
        <f t="shared" si="6"/>
        <v>1.6532935112397408E-3</v>
      </c>
      <c r="L29">
        <f t="shared" si="7"/>
        <v>1.4831164543257223E-3</v>
      </c>
      <c r="M29">
        <f t="shared" si="8"/>
        <v>1.2522839071886051E-3</v>
      </c>
      <c r="N29">
        <f t="shared" si="9"/>
        <v>1.1985984247368205E-3</v>
      </c>
      <c r="O29">
        <f t="shared" si="10"/>
        <v>1.0791813932841086E-3</v>
      </c>
      <c r="P29">
        <f t="shared" si="11"/>
        <v>9.7241773874620391E-4</v>
      </c>
      <c r="Q29">
        <f t="shared" si="12"/>
        <v>8.7678375345942171E-4</v>
      </c>
      <c r="R29">
        <f t="shared" si="13"/>
        <v>7.909880263204473E-4</v>
      </c>
      <c r="S29">
        <f t="shared" si="14"/>
        <v>7.1392245970025255E-4</v>
      </c>
      <c r="T29">
        <f t="shared" si="15"/>
        <v>6.4462725038501995E-4</v>
      </c>
      <c r="U29">
        <f t="shared" si="16"/>
        <v>5.822649357034561E-4</v>
      </c>
      <c r="V29">
        <f t="shared" si="17"/>
        <v>5.261005671344717E-4</v>
      </c>
      <c r="W29">
        <f t="shared" si="18"/>
        <v>4.7548617468307124E-4</v>
      </c>
      <c r="X29">
        <f t="shared" si="19"/>
        <v>4.2984833076179955E-4</v>
      </c>
      <c r="Y29">
        <f t="shared" si="20"/>
        <v>3.8867801530173643E-4</v>
      </c>
      <c r="Z29">
        <f t="shared" si="21"/>
        <v>3.5152223124452261E-4</v>
      </c>
      <c r="AA29">
        <f t="shared" si="22"/>
        <v>3.1797698009386141E-4</v>
      </c>
      <c r="AB29">
        <f t="shared" si="23"/>
        <v>2.8768131421512291E-4</v>
      </c>
      <c r="AC29">
        <f t="shared" si="24"/>
        <v>2.6031225569161671E-4</v>
      </c>
      <c r="AD29">
        <f t="shared" si="25"/>
        <v>2.3558042265459084E-4</v>
      </c>
      <c r="AE29">
        <f t="shared" si="26"/>
        <v>2.1322624048258007E-4</v>
      </c>
      <c r="AF29">
        <f t="shared" si="27"/>
        <v>1.9301664181132025E-4</v>
      </c>
      <c r="AG29">
        <f t="shared" si="28"/>
        <v>1.7474217896352223E-4</v>
      </c>
      <c r="AH29">
        <f t="shared" si="29"/>
        <v>1.5821448722588784E-4</v>
      </c>
      <c r="AI29">
        <f t="shared" si="30"/>
        <v>1.432640487397401E-4</v>
      </c>
      <c r="AJ29">
        <f t="shared" si="31"/>
        <v>1.2973821557459941E-4</v>
      </c>
      <c r="AK29">
        <f t="shared" si="32"/>
        <v>1.1749945748028923E-4</v>
      </c>
      <c r="AL29">
        <f t="shared" si="33"/>
        <v>1.0642380533072201E-4</v>
      </c>
      <c r="AM29">
        <f t="shared" si="34"/>
        <v>9.6399465718485338E-5</v>
      </c>
      <c r="AN29">
        <f t="shared" si="35"/>
        <v>8.7325585779587944E-5</v>
      </c>
      <c r="AO29">
        <f t="shared" si="36"/>
        <v>7.9111150304356033E-5</v>
      </c>
      <c r="AP29">
        <f t="shared" si="37"/>
        <v>7.1673995659408629E-5</v>
      </c>
      <c r="AQ29">
        <f t="shared" si="38"/>
        <v>6.4939927110151341E-5</v>
      </c>
      <c r="AR29">
        <f t="shared" si="39"/>
        <v>5.8841927872184307E-5</v>
      </c>
      <c r="AS29">
        <f t="shared" si="40"/>
        <v>5.3319449694536934E-5</v>
      </c>
      <c r="AT29">
        <f t="shared" si="41"/>
        <v>4.8317776035487056E-5</v>
      </c>
      <c r="AU29">
        <f t="shared" si="42"/>
        <v>4.3787449970582373E-5</v>
      </c>
      <c r="AV29">
        <f t="shared" si="43"/>
        <v>3.968375990242021E-5</v>
      </c>
      <c r="AW29">
        <f t="shared" si="44"/>
        <v>3.5966276946825872E-5</v>
      </c>
      <c r="AX29">
        <f t="shared" si="45"/>
        <v>3.2598438569948528E-5</v>
      </c>
      <c r="AY29">
        <f t="shared" si="46"/>
        <v>2.9547173661335536E-5</v>
      </c>
      <c r="AZ29">
        <f t="shared" si="47"/>
        <v>2.6782564762451651E-5</v>
      </c>
      <c r="BA29">
        <f t="shared" si="48"/>
        <v>2.4277543639228691E-5</v>
      </c>
      <c r="BB29">
        <f t="shared" si="49"/>
        <v>2.2007616800141664E-5</v>
      </c>
      <c r="BC29">
        <f t="shared" si="50"/>
        <v>1.9950617925619405E-5</v>
      </c>
      <c r="BD29">
        <f t="shared" si="51"/>
        <v>1.8086484496725779E-5</v>
      </c>
      <c r="BE29">
        <f t="shared" si="52"/>
        <v>1.6397056196442674E-5</v>
      </c>
      <c r="BF29">
        <f t="shared" si="53"/>
        <v>1.4865892910181221E-5</v>
      </c>
      <c r="BG29">
        <f t="shared" si="54"/>
        <v>1.3478110377321631E-5</v>
      </c>
      <c r="BH29">
        <f t="shared" si="55"/>
        <v>1.2220231746049109E-5</v>
      </c>
      <c r="BI29">
        <f t="shared" si="56"/>
        <v>1.1080053462461608E-5</v>
      </c>
      <c r="BJ29">
        <f t="shared" si="57"/>
        <v>1.0046524084432507E-5</v>
      </c>
      <c r="BK29">
        <f t="shared" si="58"/>
        <v>9.1096347532362233E-6</v>
      </c>
      <c r="BL29">
        <f t="shared" si="59"/>
        <v>8.2603201834263951E-6</v>
      </c>
      <c r="BM29">
        <f t="shared" si="60"/>
        <v>7.4903691455863946E-6</v>
      </c>
      <c r="BN29">
        <f t="shared" si="61"/>
        <v>6.7923435188366245E-6</v>
      </c>
      <c r="BO29">
        <f t="shared" si="62"/>
        <v>6.1595050816869261E-6</v>
      </c>
      <c r="BP29">
        <f t="shared" si="63"/>
        <v>5.5857492921149867E-6</v>
      </c>
      <c r="BQ29">
        <f t="shared" si="64"/>
        <v>5.0655453816469818E-6</v>
      </c>
      <c r="BR29">
        <f t="shared" si="65"/>
        <v>4.5938821546130482E-6</v>
      </c>
      <c r="BS29">
        <f t="shared" si="66"/>
        <v>4.1662189434392999E-6</v>
      </c>
      <c r="BT29">
        <f t="shared" si="67"/>
        <v>3.7784412245315049E-6</v>
      </c>
      <c r="BU29">
        <f t="shared" si="68"/>
        <v>3.4268204476168095E-6</v>
      </c>
      <c r="BV29">
        <f t="shared" si="69"/>
        <v>3.1079776749141131E-6</v>
      </c>
      <c r="BW29">
        <f t="shared" si="70"/>
        <v>2.8188506656797646E-6</v>
      </c>
      <c r="BX29">
        <f t="shared" si="71"/>
        <v>2.5566640769772123E-6</v>
      </c>
      <c r="BY29">
        <f t="shared" si="72"/>
        <v>2.3189024833375762E-6</v>
      </c>
      <c r="BZ29">
        <f t="shared" si="73"/>
        <v>2.1032859466669629E-6</v>
      </c>
      <c r="CA29">
        <f t="shared" si="74"/>
        <v>1.9077478936313724E-6</v>
      </c>
      <c r="CB29">
        <f t="shared" si="75"/>
        <v>1.7304150810942567E-6</v>
      </c>
      <c r="CC29">
        <f t="shared" si="76"/>
        <v>1.5695894512480796E-6</v>
      </c>
      <c r="CD29">
        <f t="shared" si="77"/>
        <v>1.4237316970969805E-6</v>
      </c>
      <c r="CE29">
        <f t="shared" si="78"/>
        <v>1.2914463761163846E-6</v>
      </c>
      <c r="CF29">
        <f t="shared" si="79"/>
        <v>1.1714684254200441E-6</v>
      </c>
      <c r="CG29">
        <f t="shared" si="80"/>
        <v>1.0626509457697772E-6</v>
      </c>
      <c r="CH29">
        <f t="shared" si="81"/>
        <v>9.639541344156296E-7</v>
      </c>
      <c r="CI29">
        <f t="shared" si="82"/>
        <v>8.7443525818715144E-7</v>
      </c>
      <c r="CJ29">
        <f t="shared" si="83"/>
        <v>7.9323956858911792E-7</v>
      </c>
      <c r="CK29">
        <f t="shared" si="84"/>
        <v>7.1959206999498164E-7</v>
      </c>
      <c r="CL29">
        <f t="shared" si="85"/>
        <v>6.5279006047514945E-7</v>
      </c>
      <c r="CM29">
        <f t="shared" si="86"/>
        <v>5.9219637243203349E-7</v>
      </c>
      <c r="CN29">
        <f t="shared" si="87"/>
        <v>5.3723324711817489E-7</v>
      </c>
      <c r="CO29">
        <f t="shared" si="88"/>
        <v>4.8737678335827497E-7</v>
      </c>
      <c r="CP29">
        <f t="shared" si="89"/>
        <v>4.4215190644454942E-7</v>
      </c>
      <c r="CQ29">
        <f t="shared" si="90"/>
        <v>4.0112780828478336E-7</v>
      </c>
      <c r="CR29">
        <f t="shared" si="91"/>
        <v>3.6391381450585083E-7</v>
      </c>
      <c r="CS29">
        <f t="shared" si="92"/>
        <v>3.3015563839895743E-7</v>
      </c>
      <c r="CT29">
        <f t="shared" si="93"/>
        <v>2.9953198537871164E-7</v>
      </c>
      <c r="CU29">
        <f t="shared" si="94"/>
        <v>2.7175147505454224E-7</v>
      </c>
      <c r="CV29">
        <f t="shared" si="95"/>
        <v>2.4654985111425827E-7</v>
      </c>
      <c r="CW29">
        <f t="shared" si="96"/>
        <v>2.2368745202689008E-7</v>
      </c>
      <c r="CX29">
        <f t="shared" si="97"/>
        <v>2.0294691811337808E-7</v>
      </c>
      <c r="CY29">
        <f t="shared" si="98"/>
        <v>1.8413111283454586E-7</v>
      </c>
      <c r="CZ29">
        <f t="shared" si="99"/>
        <v>1.6706123822920934E-7</v>
      </c>
    </row>
    <row r="30" spans="3:104">
      <c r="C30" s="3">
        <v>24</v>
      </c>
      <c r="D30" s="3">
        <f>'NegBinomial Home'!D26</f>
        <v>3.047837284398908E-2</v>
      </c>
      <c r="E30">
        <f t="shared" si="0"/>
        <v>3.4306100658651577E-3</v>
      </c>
      <c r="F30">
        <f t="shared" si="1"/>
        <v>2.8509605381397056E-3</v>
      </c>
      <c r="G30">
        <f t="shared" si="2"/>
        <v>2.4790658144729152E-3</v>
      </c>
      <c r="H30">
        <f t="shared" si="3"/>
        <v>2.1875130720238299E-3</v>
      </c>
      <c r="I30">
        <f t="shared" si="4"/>
        <v>1.9442919607674755E-3</v>
      </c>
      <c r="J30">
        <f t="shared" si="5"/>
        <v>1.7356027973697685E-3</v>
      </c>
      <c r="K30">
        <f t="shared" si="6"/>
        <v>1.5537699956600427E-3</v>
      </c>
      <c r="L30">
        <f t="shared" si="7"/>
        <v>1.3938371082537052E-3</v>
      </c>
      <c r="M30">
        <f t="shared" si="8"/>
        <v>1.1708022118892159E-3</v>
      </c>
      <c r="N30">
        <f t="shared" si="9"/>
        <v>1.126446245957236E-3</v>
      </c>
      <c r="O30">
        <f t="shared" si="10"/>
        <v>1.0142177764322566E-3</v>
      </c>
      <c r="P30">
        <f t="shared" si="11"/>
        <v>9.1388098691469618E-4</v>
      </c>
      <c r="Q30">
        <f t="shared" si="12"/>
        <v>8.2400389256103129E-4</v>
      </c>
      <c r="R30">
        <f t="shared" si="13"/>
        <v>7.4337282150310823E-4</v>
      </c>
      <c r="S30">
        <f t="shared" si="14"/>
        <v>6.7094638040299866E-4</v>
      </c>
      <c r="T30">
        <f t="shared" si="15"/>
        <v>6.0582254344058648E-4</v>
      </c>
      <c r="U30">
        <f t="shared" si="16"/>
        <v>5.4721426078939255E-4</v>
      </c>
      <c r="V30">
        <f t="shared" si="17"/>
        <v>4.9443082571606293E-4</v>
      </c>
      <c r="W30">
        <f t="shared" si="18"/>
        <v>4.468632741561607E-4</v>
      </c>
      <c r="X30">
        <f t="shared" si="19"/>
        <v>4.0397269721419062E-4</v>
      </c>
      <c r="Y30">
        <f t="shared" si="20"/>
        <v>3.6528071636577074E-4</v>
      </c>
      <c r="Z30">
        <f t="shared" si="21"/>
        <v>3.3036160367293016E-4</v>
      </c>
      <c r="AA30">
        <f t="shared" si="22"/>
        <v>2.9883568018721228E-4</v>
      </c>
      <c r="AB30">
        <f t="shared" si="23"/>
        <v>2.7036372628374129E-4</v>
      </c>
      <c r="AC30">
        <f t="shared" si="24"/>
        <v>2.4464220638773708E-4</v>
      </c>
      <c r="AD30">
        <f t="shared" si="25"/>
        <v>2.2139915858687247E-4</v>
      </c>
      <c r="AE30">
        <f t="shared" si="26"/>
        <v>2.0039063390552665E-4</v>
      </c>
      <c r="AF30">
        <f t="shared" si="27"/>
        <v>1.8139759496461403E-4</v>
      </c>
      <c r="AG30">
        <f t="shared" si="28"/>
        <v>1.6422320223478292E-4</v>
      </c>
      <c r="AH30">
        <f t="shared" si="29"/>
        <v>1.486904300168613E-4</v>
      </c>
      <c r="AI30">
        <f t="shared" si="30"/>
        <v>1.3463996493984147E-4</v>
      </c>
      <c r="AJ30">
        <f t="shared" si="31"/>
        <v>1.2192834803974248E-4</v>
      </c>
      <c r="AK30">
        <f t="shared" si="32"/>
        <v>1.1042632799200084E-4</v>
      </c>
      <c r="AL30">
        <f t="shared" si="33"/>
        <v>1.0001739825546494E-4</v>
      </c>
      <c r="AM30">
        <f t="shared" si="34"/>
        <v>9.0596495064403424E-5</v>
      </c>
      <c r="AN30">
        <f t="shared" si="35"/>
        <v>8.2068836607250057E-5</v>
      </c>
      <c r="AO30">
        <f t="shared" si="36"/>
        <v>7.4348886528252881E-5</v>
      </c>
      <c r="AP30">
        <f t="shared" si="37"/>
        <v>6.7359427208511232E-5</v>
      </c>
      <c r="AQ30">
        <f t="shared" si="38"/>
        <v>6.1030730223117525E-5</v>
      </c>
      <c r="AR30">
        <f t="shared" si="39"/>
        <v>5.5299813005396072E-5</v>
      </c>
      <c r="AS30">
        <f t="shared" si="40"/>
        <v>5.010977213498732E-5</v>
      </c>
      <c r="AT30">
        <f t="shared" si="41"/>
        <v>4.5409184848651595E-5</v>
      </c>
      <c r="AU30">
        <f t="shared" si="42"/>
        <v>4.1151571386582667E-5</v>
      </c>
      <c r="AV30">
        <f t="shared" si="43"/>
        <v>3.729491166098003E-5</v>
      </c>
      <c r="AW30">
        <f t="shared" si="44"/>
        <v>3.3801210490249122E-5</v>
      </c>
      <c r="AX30">
        <f t="shared" si="45"/>
        <v>3.0636106299946861E-5</v>
      </c>
      <c r="AY30">
        <f t="shared" si="46"/>
        <v>2.7768518765378855E-5</v>
      </c>
      <c r="AZ30">
        <f t="shared" si="47"/>
        <v>2.5170331372990525E-5</v>
      </c>
      <c r="BA30">
        <f t="shared" si="48"/>
        <v>2.2816105318573954E-5</v>
      </c>
      <c r="BB30">
        <f t="shared" si="49"/>
        <v>2.0682821548366601E-5</v>
      </c>
      <c r="BC30">
        <f t="shared" si="50"/>
        <v>1.8749648091499571E-5</v>
      </c>
      <c r="BD30">
        <f t="shared" si="51"/>
        <v>1.699773013498992E-5</v>
      </c>
      <c r="BE30">
        <f t="shared" si="52"/>
        <v>1.5410000560686774E-5</v>
      </c>
      <c r="BF30">
        <f t="shared" si="53"/>
        <v>1.3971008901628424E-5</v>
      </c>
      <c r="BG30">
        <f t="shared" si="54"/>
        <v>1.2666766886886949E-5</v>
      </c>
      <c r="BH30">
        <f t="shared" si="55"/>
        <v>1.1484608932376138E-5</v>
      </c>
      <c r="BI30">
        <f t="shared" si="56"/>
        <v>1.0413066103049367E-5</v>
      </c>
      <c r="BJ30">
        <f t="shared" si="57"/>
        <v>9.4417522218192725E-6</v>
      </c>
      <c r="BK30">
        <f t="shared" si="58"/>
        <v>8.5612609344765861E-6</v>
      </c>
      <c r="BL30">
        <f t="shared" si="59"/>
        <v>7.7630726596929512E-6</v>
      </c>
      <c r="BM30">
        <f t="shared" si="60"/>
        <v>7.0394704604524639E-6</v>
      </c>
      <c r="BN30">
        <f t="shared" si="61"/>
        <v>6.3834639693652821E-6</v>
      </c>
      <c r="BO30">
        <f t="shared" si="62"/>
        <v>5.7887205865002112E-6</v>
      </c>
      <c r="BP30">
        <f t="shared" si="63"/>
        <v>5.2495032457119881E-6</v>
      </c>
      <c r="BQ30">
        <f t="shared" si="64"/>
        <v>4.7606141148860201E-6</v>
      </c>
      <c r="BR30">
        <f t="shared" si="65"/>
        <v>4.3173436579228301E-6</v>
      </c>
      <c r="BS30">
        <f t="shared" si="66"/>
        <v>3.9154245423804729E-6</v>
      </c>
      <c r="BT30">
        <f t="shared" si="67"/>
        <v>3.5509899271543959E-6</v>
      </c>
      <c r="BU30">
        <f t="shared" si="68"/>
        <v>3.2205357099772839E-6</v>
      </c>
      <c r="BV30">
        <f t="shared" si="69"/>
        <v>2.9208863554068321E-6</v>
      </c>
      <c r="BW30">
        <f t="shared" si="70"/>
        <v>2.6491639607871436E-6</v>
      </c>
      <c r="BX30">
        <f t="shared" si="71"/>
        <v>2.4027602508463669E-6</v>
      </c>
      <c r="BY30">
        <f t="shared" si="72"/>
        <v>2.1793112214961195E-6</v>
      </c>
      <c r="BZ30">
        <f t="shared" si="73"/>
        <v>1.9766741803601415E-6</v>
      </c>
      <c r="CA30">
        <f t="shared" si="74"/>
        <v>1.7929069558770198E-6</v>
      </c>
      <c r="CB30">
        <f t="shared" si="75"/>
        <v>1.6262490687607962E-6</v>
      </c>
      <c r="CC30">
        <f t="shared" si="76"/>
        <v>1.475104679401439E-6</v>
      </c>
      <c r="CD30">
        <f t="shared" si="77"/>
        <v>1.3380271426581924E-6</v>
      </c>
      <c r="CE30">
        <f t="shared" si="78"/>
        <v>1.2137050176340757E-6</v>
      </c>
      <c r="CF30">
        <f t="shared" si="79"/>
        <v>1.1009493945910953E-6</v>
      </c>
      <c r="CG30">
        <f t="shared" si="80"/>
        <v>9.9868241432747142E-7</v>
      </c>
      <c r="CH30">
        <f t="shared" si="81"/>
        <v>9.0592686722900058E-7</v>
      </c>
      <c r="CI30">
        <f t="shared" si="82"/>
        <v>8.2179676995140662E-7</v>
      </c>
      <c r="CJ30">
        <f t="shared" si="83"/>
        <v>7.4548882740117632E-7</v>
      </c>
      <c r="CK30">
        <f t="shared" si="84"/>
        <v>6.7627469646009707E-7</v>
      </c>
      <c r="CL30">
        <f t="shared" si="85"/>
        <v>6.1349397583422336E-7</v>
      </c>
      <c r="CM30">
        <f t="shared" si="86"/>
        <v>5.565478535832628E-7</v>
      </c>
      <c r="CN30">
        <f t="shared" si="87"/>
        <v>5.0489335037509482E-7</v>
      </c>
      <c r="CO30">
        <f t="shared" si="88"/>
        <v>4.580381023787748E-7</v>
      </c>
      <c r="CP30">
        <f t="shared" si="89"/>
        <v>4.1553563301792106E-7</v>
      </c>
      <c r="CQ30">
        <f t="shared" si="90"/>
        <v>3.7698106760874626E-7</v>
      </c>
      <c r="CR30">
        <f t="shared" si="91"/>
        <v>3.4200724925206113E-7</v>
      </c>
      <c r="CS30">
        <f t="shared" si="92"/>
        <v>3.1028121828024257E-7</v>
      </c>
      <c r="CT30">
        <f t="shared" si="93"/>
        <v>2.8150102111810532E-7</v>
      </c>
      <c r="CU30">
        <f t="shared" si="94"/>
        <v>2.5539281763677E-7</v>
      </c>
      <c r="CV30">
        <f t="shared" si="95"/>
        <v>2.317082589942103E-7</v>
      </c>
      <c r="CW30">
        <f t="shared" si="96"/>
        <v>2.1022211059451026E-7</v>
      </c>
      <c r="CX30">
        <f t="shared" si="97"/>
        <v>1.9073009718630455E-7</v>
      </c>
      <c r="CY30">
        <f t="shared" si="98"/>
        <v>1.7304694928323874E-7</v>
      </c>
      <c r="CZ30">
        <f t="shared" si="99"/>
        <v>1.5700463204728536E-7</v>
      </c>
    </row>
    <row r="31" spans="3:104">
      <c r="C31" s="3">
        <v>25</v>
      </c>
      <c r="D31" s="3">
        <f>'NegBinomial Home'!D27</f>
        <v>2.8495252662503689E-2</v>
      </c>
      <c r="E31">
        <f t="shared" si="0"/>
        <v>3.207392373396845E-3</v>
      </c>
      <c r="F31">
        <f t="shared" si="1"/>
        <v>2.6654585952130398E-3</v>
      </c>
      <c r="G31">
        <f t="shared" si="2"/>
        <v>2.3177617490270025E-3</v>
      </c>
      <c r="H31">
        <f t="shared" si="3"/>
        <v>2.0451793148183787E-3</v>
      </c>
      <c r="I31">
        <f t="shared" si="4"/>
        <v>1.81778374309344E-3</v>
      </c>
      <c r="J31">
        <f t="shared" si="5"/>
        <v>1.622673247222038E-3</v>
      </c>
      <c r="K31">
        <f t="shared" si="6"/>
        <v>1.4526716643431989E-3</v>
      </c>
      <c r="L31">
        <f t="shared" si="7"/>
        <v>1.3031450456153842E-3</v>
      </c>
      <c r="M31">
        <f t="shared" si="8"/>
        <v>1.0893597425162009E-3</v>
      </c>
      <c r="N31">
        <f t="shared" si="9"/>
        <v>1.0531523632702929E-3</v>
      </c>
      <c r="O31">
        <f t="shared" si="10"/>
        <v>9.482262042719103E-4</v>
      </c>
      <c r="P31">
        <f t="shared" si="11"/>
        <v>8.5441797562130467E-4</v>
      </c>
      <c r="Q31">
        <f t="shared" si="12"/>
        <v>7.7038886667612496E-4</v>
      </c>
      <c r="R31">
        <f t="shared" si="13"/>
        <v>6.9500417491437502E-4</v>
      </c>
      <c r="S31">
        <f t="shared" si="14"/>
        <v>6.2729026678818754E-4</v>
      </c>
      <c r="T31">
        <f t="shared" si="15"/>
        <v>5.6640380811486587E-4</v>
      </c>
      <c r="U31">
        <f t="shared" si="16"/>
        <v>5.116089596231239E-4</v>
      </c>
      <c r="V31">
        <f t="shared" si="17"/>
        <v>4.6225995642966709E-4</v>
      </c>
      <c r="W31">
        <f t="shared" si="18"/>
        <v>4.1778745761307073E-4</v>
      </c>
      <c r="X31">
        <f t="shared" si="19"/>
        <v>3.7768761917819085E-4</v>
      </c>
      <c r="Y31">
        <f t="shared" si="20"/>
        <v>3.4151318900332281E-4</v>
      </c>
      <c r="Z31">
        <f t="shared" si="21"/>
        <v>3.0886613976528673E-4</v>
      </c>
      <c r="AA31">
        <f t="shared" si="22"/>
        <v>2.7939149688514824E-4</v>
      </c>
      <c r="AB31">
        <f t="shared" si="23"/>
        <v>2.5277211256212424E-4</v>
      </c>
      <c r="AC31">
        <f t="shared" si="24"/>
        <v>2.2872420121029476E-4</v>
      </c>
      <c r="AD31">
        <f t="shared" si="25"/>
        <v>2.0699349651938113E-4</v>
      </c>
      <c r="AE31">
        <f t="shared" si="26"/>
        <v>1.8735192241285998E-4</v>
      </c>
      <c r="AF31">
        <f t="shared" si="27"/>
        <v>1.6959469350105426E-4</v>
      </c>
      <c r="AG31">
        <f t="shared" si="28"/>
        <v>1.5353777790826138E-4</v>
      </c>
      <c r="AH31">
        <f t="shared" si="29"/>
        <v>1.3901566837293933E-4</v>
      </c>
      <c r="AI31">
        <f t="shared" si="30"/>
        <v>1.2587941748301278E-4</v>
      </c>
      <c r="AJ31">
        <f t="shared" si="31"/>
        <v>1.1399490064310841E-4</v>
      </c>
      <c r="AK31">
        <f t="shared" si="32"/>
        <v>1.0324127645630343E-4</v>
      </c>
      <c r="AL31">
        <f t="shared" si="33"/>
        <v>9.3509619050998914E-5</v>
      </c>
      <c r="AM31">
        <f t="shared" si="34"/>
        <v>8.4701700789994083E-5</v>
      </c>
      <c r="AN31">
        <f t="shared" si="35"/>
        <v>7.6728906979774475E-5</v>
      </c>
      <c r="AO31">
        <f t="shared" si="36"/>
        <v>6.9511266813451601E-5</v>
      </c>
      <c r="AP31">
        <f t="shared" si="37"/>
        <v>6.297658695013307E-5</v>
      </c>
      <c r="AQ31">
        <f t="shared" si="38"/>
        <v>5.7059675947491241E-5</v>
      </c>
      <c r="AR31">
        <f t="shared" si="39"/>
        <v>5.1701649292237169E-5</v>
      </c>
      <c r="AS31">
        <f t="shared" si="40"/>
        <v>4.6849306068796845E-5</v>
      </c>
      <c r="AT31">
        <f t="shared" si="41"/>
        <v>4.2454569411695235E-5</v>
      </c>
      <c r="AU31">
        <f t="shared" si="42"/>
        <v>3.8473983835098149E-5</v>
      </c>
      <c r="AV31">
        <f t="shared" si="43"/>
        <v>3.4868263350055168E-5</v>
      </c>
      <c r="AW31">
        <f t="shared" si="44"/>
        <v>3.1601884987376396E-5</v>
      </c>
      <c r="AX31">
        <f t="shared" si="45"/>
        <v>2.864272295902686E-5</v>
      </c>
      <c r="AY31">
        <f t="shared" si="46"/>
        <v>2.5961719227376645E-5</v>
      </c>
      <c r="AZ31">
        <f t="shared" si="47"/>
        <v>2.353258672120224E-5</v>
      </c>
      <c r="BA31">
        <f t="shared" si="48"/>
        <v>2.1331541849527615E-5</v>
      </c>
      <c r="BB31">
        <f t="shared" si="49"/>
        <v>1.933706332719844E-5</v>
      </c>
      <c r="BC31">
        <f t="shared" si="50"/>
        <v>1.752967464618702E-5</v>
      </c>
      <c r="BD31">
        <f t="shared" si="51"/>
        <v>1.5891747809664148E-5</v>
      </c>
      <c r="BE31">
        <f t="shared" si="52"/>
        <v>1.4407326196637639E-5</v>
      </c>
      <c r="BF31">
        <f t="shared" si="53"/>
        <v>1.3061964647515773E-5</v>
      </c>
      <c r="BG31">
        <f t="shared" si="54"/>
        <v>1.1842585058803876E-5</v>
      </c>
      <c r="BH31">
        <f t="shared" si="55"/>
        <v>1.0737345951283163E-5</v>
      </c>
      <c r="BI31">
        <f t="shared" si="56"/>
        <v>9.7355246330436503E-6</v>
      </c>
      <c r="BJ31">
        <f t="shared" si="57"/>
        <v>8.8274107188946147E-6</v>
      </c>
      <c r="BK31">
        <f t="shared" si="58"/>
        <v>8.0042098929059274E-6</v>
      </c>
      <c r="BL31">
        <f t="shared" si="59"/>
        <v>7.2579569128458956E-6</v>
      </c>
      <c r="BM31">
        <f t="shared" si="60"/>
        <v>6.5814369555619053E-6</v>
      </c>
      <c r="BN31">
        <f t="shared" si="61"/>
        <v>5.9681144922054548E-6</v>
      </c>
      <c r="BO31">
        <f t="shared" si="62"/>
        <v>5.4120689627790146E-6</v>
      </c>
      <c r="BP31">
        <f t="shared" si="63"/>
        <v>4.9079365917888065E-6</v>
      </c>
      <c r="BQ31">
        <f t="shared" si="64"/>
        <v>4.4508577517159772E-6</v>
      </c>
      <c r="BR31">
        <f t="shared" si="65"/>
        <v>4.0364293393579771E-6</v>
      </c>
      <c r="BS31">
        <f t="shared" si="66"/>
        <v>3.6606616825380625E-6</v>
      </c>
      <c r="BT31">
        <f t="shared" si="67"/>
        <v>3.3199395418586453E-6</v>
      </c>
      <c r="BU31">
        <f t="shared" si="68"/>
        <v>3.0109868146231175E-6</v>
      </c>
      <c r="BV31">
        <f t="shared" si="69"/>
        <v>2.7308345862758897E-6</v>
      </c>
      <c r="BW31">
        <f t="shared" si="70"/>
        <v>2.4767922091325316E-6</v>
      </c>
      <c r="BX31">
        <f t="shared" si="71"/>
        <v>2.2464211191901282E-6</v>
      </c>
      <c r="BY31">
        <f t="shared" si="72"/>
        <v>2.0375111297652091E-6</v>
      </c>
      <c r="BZ31">
        <f t="shared" si="73"/>
        <v>1.8480589659141911E-6</v>
      </c>
      <c r="CA31">
        <f t="shared" si="74"/>
        <v>1.67624882632643E-6</v>
      </c>
      <c r="CB31">
        <f t="shared" si="75"/>
        <v>1.5204347798914545E-6</v>
      </c>
      <c r="CC31">
        <f t="shared" si="76"/>
        <v>1.379124822651919E-6</v>
      </c>
      <c r="CD31">
        <f t="shared" si="77"/>
        <v>1.2509664375620539E-6</v>
      </c>
      <c r="CE31">
        <f t="shared" si="78"/>
        <v>1.1347335145567746E-6</v>
      </c>
      <c r="CF31">
        <f t="shared" si="79"/>
        <v>1.0293145020598059E-6</v>
      </c>
      <c r="CG31">
        <f t="shared" si="80"/>
        <v>9.3370167336452474E-7</v>
      </c>
      <c r="CH31">
        <f t="shared" si="81"/>
        <v>8.4698140243835044E-7</v>
      </c>
      <c r="CI31">
        <f t="shared" si="82"/>
        <v>7.683253537471274E-7</v>
      </c>
      <c r="CJ31">
        <f t="shared" si="83"/>
        <v>6.9698249977474196E-7</v>
      </c>
      <c r="CK31">
        <f t="shared" si="84"/>
        <v>6.3227188811980789E-7</v>
      </c>
      <c r="CL31">
        <f t="shared" si="85"/>
        <v>5.7357608747042566E-7</v>
      </c>
      <c r="CM31">
        <f t="shared" si="86"/>
        <v>5.2033524846641793E-7</v>
      </c>
      <c r="CN31">
        <f t="shared" si="87"/>
        <v>4.7204172152496432E-7</v>
      </c>
      <c r="CO31">
        <f t="shared" si="88"/>
        <v>4.2823517919235008E-7</v>
      </c>
      <c r="CP31">
        <f t="shared" si="89"/>
        <v>3.8849819554767677E-7</v>
      </c>
      <c r="CQ31">
        <f t="shared" si="90"/>
        <v>3.5245223967427685E-7</v>
      </c>
      <c r="CR31">
        <f t="shared" si="91"/>
        <v>3.1975404427691995E-7</v>
      </c>
      <c r="CS31">
        <f t="shared" si="92"/>
        <v>2.9009231419874474E-7</v>
      </c>
      <c r="CT31">
        <f t="shared" si="93"/>
        <v>2.6318474291829462E-7</v>
      </c>
      <c r="CU31">
        <f t="shared" si="94"/>
        <v>2.3877530811766246E-7</v>
      </c>
      <c r="CV31">
        <f t="shared" si="95"/>
        <v>2.1663182013770208E-7</v>
      </c>
      <c r="CW31">
        <f t="shared" si="96"/>
        <v>1.96543699602939E-7</v>
      </c>
      <c r="CX31">
        <f t="shared" si="97"/>
        <v>1.7831996273185231E-7</v>
      </c>
      <c r="CY31">
        <f t="shared" si="98"/>
        <v>1.617873948698623E-7</v>
      </c>
      <c r="CZ31">
        <f t="shared" si="99"/>
        <v>1.4678889461296017E-7</v>
      </c>
    </row>
    <row r="32" spans="3:104">
      <c r="C32" s="3">
        <v>26</v>
      </c>
      <c r="D32" s="3">
        <f>'NegBinomial Home'!D28</f>
        <v>2.6513087170607717E-2</v>
      </c>
      <c r="E32">
        <f t="shared" si="0"/>
        <v>2.9842821396741815E-3</v>
      </c>
      <c r="F32">
        <f t="shared" si="1"/>
        <v>2.4800459543747608E-3</v>
      </c>
      <c r="G32">
        <f t="shared" si="2"/>
        <v>2.1565353366217116E-3</v>
      </c>
      <c r="H32">
        <f t="shared" si="3"/>
        <v>1.9029140781985656E-3</v>
      </c>
      <c r="I32">
        <f t="shared" si="4"/>
        <v>1.6913364274663489E-3</v>
      </c>
      <c r="J32">
        <f t="shared" si="5"/>
        <v>1.5097980622443415E-3</v>
      </c>
      <c r="K32">
        <f t="shared" si="6"/>
        <v>1.3516220025549682E-3</v>
      </c>
      <c r="L32">
        <f t="shared" si="7"/>
        <v>1.2124966428464206E-3</v>
      </c>
      <c r="M32">
        <f t="shared" si="8"/>
        <v>1.0090487778784485E-3</v>
      </c>
      <c r="N32">
        <f t="shared" si="9"/>
        <v>9.7989376483259625E-4</v>
      </c>
      <c r="O32">
        <f t="shared" si="10"/>
        <v>8.8226640097132292E-4</v>
      </c>
      <c r="P32">
        <f t="shared" si="11"/>
        <v>7.9498359028733168E-4</v>
      </c>
      <c r="Q32">
        <f t="shared" si="12"/>
        <v>7.1679965148465339E-4</v>
      </c>
      <c r="R32">
        <f t="shared" si="13"/>
        <v>6.466588133709879E-4</v>
      </c>
      <c r="S32">
        <f t="shared" si="14"/>
        <v>5.836551695684349E-4</v>
      </c>
      <c r="T32">
        <f t="shared" si="15"/>
        <v>5.2700404927710331E-4</v>
      </c>
      <c r="U32">
        <f t="shared" si="16"/>
        <v>4.760207991277379E-4</v>
      </c>
      <c r="V32">
        <f t="shared" si="17"/>
        <v>4.3010457445174447E-4</v>
      </c>
      <c r="W32">
        <f t="shared" si="18"/>
        <v>3.8872563839581947E-4</v>
      </c>
      <c r="X32">
        <f t="shared" si="19"/>
        <v>3.5141519498465228E-4</v>
      </c>
      <c r="Y32">
        <f t="shared" si="20"/>
        <v>3.1775710351472143E-4</v>
      </c>
      <c r="Z32">
        <f t="shared" si="21"/>
        <v>2.8738102394234541E-4</v>
      </c>
      <c r="AA32">
        <f t="shared" si="22"/>
        <v>2.5995667416523475E-4</v>
      </c>
      <c r="AB32">
        <f t="shared" si="23"/>
        <v>2.3518896758115026E-4</v>
      </c>
      <c r="AC32">
        <f t="shared" si="24"/>
        <v>2.1281385908523279E-4</v>
      </c>
      <c r="AD32">
        <f t="shared" si="25"/>
        <v>1.925947694504506E-4</v>
      </c>
      <c r="AE32">
        <f t="shared" si="26"/>
        <v>1.7431948785803986E-4</v>
      </c>
      <c r="AF32">
        <f t="shared" si="27"/>
        <v>1.5779747404671282E-4</v>
      </c>
      <c r="AG32">
        <f t="shared" si="28"/>
        <v>1.42857497628711E-4</v>
      </c>
      <c r="AH32">
        <f t="shared" si="29"/>
        <v>1.2934556423505647E-4</v>
      </c>
      <c r="AI32">
        <f t="shared" si="30"/>
        <v>1.1712308742235238E-4</v>
      </c>
      <c r="AJ32">
        <f t="shared" si="31"/>
        <v>1.0606527247019484E-4</v>
      </c>
      <c r="AK32">
        <f t="shared" si="32"/>
        <v>9.6059683860696786E-5</v>
      </c>
      <c r="AL32">
        <f t="shared" si="33"/>
        <v>8.700497274241824E-5</v>
      </c>
      <c r="AM32">
        <f t="shared" si="34"/>
        <v>7.8809744315723161E-5</v>
      </c>
      <c r="AN32">
        <f t="shared" si="35"/>
        <v>7.1391548036249948E-5</v>
      </c>
      <c r="AO32">
        <f t="shared" si="36"/>
        <v>6.4675975966674759E-5</v>
      </c>
      <c r="AP32">
        <f t="shared" si="37"/>
        <v>5.8595856625386691E-5</v>
      </c>
      <c r="AQ32">
        <f t="shared" si="38"/>
        <v>5.3090533368499061E-5</v>
      </c>
      <c r="AR32">
        <f t="shared" si="39"/>
        <v>4.8105217763274685E-5</v>
      </c>
      <c r="AS32">
        <f t="shared" si="40"/>
        <v>4.3590409616510315E-5</v>
      </c>
      <c r="AT32">
        <f t="shared" si="41"/>
        <v>3.9501376349754129E-5</v>
      </c>
      <c r="AU32">
        <f t="shared" si="42"/>
        <v>3.5797685295234828E-5</v>
      </c>
      <c r="AV32">
        <f t="shared" si="43"/>
        <v>3.2442783246635449E-5</v>
      </c>
      <c r="AW32">
        <f t="shared" si="44"/>
        <v>2.9403618257028367E-5</v>
      </c>
      <c r="AX32">
        <f t="shared" si="45"/>
        <v>2.6650299248461623E-5</v>
      </c>
      <c r="AY32">
        <f t="shared" si="46"/>
        <v>2.4155789496824936E-5</v>
      </c>
      <c r="AZ32">
        <f t="shared" si="47"/>
        <v>2.1895630492518003E-5</v>
      </c>
      <c r="BA32">
        <f t="shared" si="48"/>
        <v>1.9847693060964062E-5</v>
      </c>
      <c r="BB32">
        <f t="shared" si="49"/>
        <v>1.7991952964579459E-5</v>
      </c>
      <c r="BC32">
        <f t="shared" si="50"/>
        <v>1.6310288505647261E-5</v>
      </c>
      <c r="BD32">
        <f t="shared" si="51"/>
        <v>1.4786297912893099E-5</v>
      </c>
      <c r="BE32">
        <f t="shared" si="52"/>
        <v>1.3405134527881446E-5</v>
      </c>
      <c r="BF32">
        <f t="shared" si="53"/>
        <v>1.2153358014427719E-5</v>
      </c>
      <c r="BG32">
        <f t="shared" si="54"/>
        <v>1.1018799998308772E-5</v>
      </c>
      <c r="BH32">
        <f t="shared" si="55"/>
        <v>9.9904427084426971E-6</v>
      </c>
      <c r="BI32">
        <f t="shared" si="56"/>
        <v>9.0583093368088709E-6</v>
      </c>
      <c r="BJ32">
        <f t="shared" si="57"/>
        <v>8.2133649647816856E-6</v>
      </c>
      <c r="BK32">
        <f t="shared" si="58"/>
        <v>7.4474270200701388E-6</v>
      </c>
      <c r="BL32">
        <f t="shared" si="59"/>
        <v>6.7530843326760129E-6</v>
      </c>
      <c r="BM32">
        <f t="shared" si="60"/>
        <v>6.12362395158844E-6</v>
      </c>
      <c r="BN32">
        <f t="shared" si="61"/>
        <v>5.5529649675374218E-6</v>
      </c>
      <c r="BO32">
        <f t="shared" si="62"/>
        <v>5.0355986620998408E-6</v>
      </c>
      <c r="BP32">
        <f t="shared" si="63"/>
        <v>4.5665343707283621E-6</v>
      </c>
      <c r="BQ32">
        <f t="shared" si="64"/>
        <v>4.1412505076855273E-6</v>
      </c>
      <c r="BR32">
        <f t="shared" si="65"/>
        <v>3.755650255146521E-6</v>
      </c>
      <c r="BS32">
        <f t="shared" si="66"/>
        <v>3.4060214675319728E-6</v>
      </c>
      <c r="BT32">
        <f t="shared" si="67"/>
        <v>3.0890003860282252E-6</v>
      </c>
      <c r="BU32">
        <f t="shared" si="68"/>
        <v>2.8015387977485999E-6</v>
      </c>
      <c r="BV32">
        <f t="shared" si="69"/>
        <v>2.5408743095553084E-6</v>
      </c>
      <c r="BW32">
        <f t="shared" si="70"/>
        <v>2.3045034385893775E-6</v>
      </c>
      <c r="BX32">
        <f t="shared" si="71"/>
        <v>2.090157250416495E-6</v>
      </c>
      <c r="BY32">
        <f t="shared" si="72"/>
        <v>1.8957793017091977E-6</v>
      </c>
      <c r="BZ32">
        <f t="shared" si="73"/>
        <v>1.7195056678399354E-6</v>
      </c>
      <c r="CA32">
        <f t="shared" si="74"/>
        <v>1.5596468569132049E-6</v>
      </c>
      <c r="CB32">
        <f t="shared" si="75"/>
        <v>1.4146714308496324E-6</v>
      </c>
      <c r="CC32">
        <f t="shared" si="76"/>
        <v>1.2831911713572617E-6</v>
      </c>
      <c r="CD32">
        <f t="shared" si="77"/>
        <v>1.1639476441713069E-6</v>
      </c>
      <c r="CE32">
        <f t="shared" si="78"/>
        <v>1.0558000289796493E-6</v>
      </c>
      <c r="CF32">
        <f t="shared" si="79"/>
        <v>9.5771409512690708E-7</v>
      </c>
      <c r="CG32">
        <f t="shared" si="80"/>
        <v>8.6875221463928057E-7</v>
      </c>
      <c r="CH32">
        <f t="shared" si="81"/>
        <v>7.8806431445617834E-7</v>
      </c>
      <c r="CI32">
        <f t="shared" si="82"/>
        <v>7.1487967910145772E-7</v>
      </c>
      <c r="CJ32">
        <f t="shared" si="83"/>
        <v>6.4849952347438375E-7</v>
      </c>
      <c r="CK32">
        <f t="shared" si="84"/>
        <v>5.8829026307613374E-7</v>
      </c>
      <c r="CL32">
        <f t="shared" si="85"/>
        <v>5.3367741589076864E-7</v>
      </c>
      <c r="CM32">
        <f t="shared" si="86"/>
        <v>4.841400763813345E-7</v>
      </c>
      <c r="CN32">
        <f t="shared" si="87"/>
        <v>4.3920590770629361E-7</v>
      </c>
      <c r="CO32">
        <f t="shared" si="88"/>
        <v>3.9844660336659764E-7</v>
      </c>
      <c r="CP32">
        <f t="shared" si="89"/>
        <v>3.6147377411161861E-7</v>
      </c>
      <c r="CQ32">
        <f t="shared" si="90"/>
        <v>3.2793522010971277E-7</v>
      </c>
      <c r="CR32">
        <f t="shared" si="91"/>
        <v>2.9751155216896612E-7</v>
      </c>
      <c r="CS32">
        <f t="shared" si="92"/>
        <v>2.6991312921381423E-7</v>
      </c>
      <c r="CT32">
        <f t="shared" si="93"/>
        <v>2.4487728231828321E-7</v>
      </c>
      <c r="CU32">
        <f t="shared" si="94"/>
        <v>2.2216579839780467E-7</v>
      </c>
      <c r="CV32">
        <f t="shared" si="95"/>
        <v>2.0156263919695518E-7</v>
      </c>
      <c r="CW32">
        <f t="shared" si="96"/>
        <v>1.8287187350556394E-7</v>
      </c>
      <c r="CX32">
        <f t="shared" si="97"/>
        <v>1.659158026133367E-7</v>
      </c>
      <c r="CY32">
        <f t="shared" si="98"/>
        <v>1.5053326089417809E-7</v>
      </c>
      <c r="CZ32">
        <f t="shared" si="99"/>
        <v>1.3657807511465713E-7</v>
      </c>
    </row>
    <row r="33" spans="3:104">
      <c r="C33" s="3">
        <v>27</v>
      </c>
      <c r="D33" s="3">
        <f>'NegBinomial Home'!D29</f>
        <v>2.4558460500378389E-2</v>
      </c>
      <c r="E33">
        <f t="shared" si="0"/>
        <v>2.7642716435685899E-3</v>
      </c>
      <c r="F33">
        <f t="shared" si="1"/>
        <v>2.2972093071513761E-3</v>
      </c>
      <c r="G33">
        <f t="shared" si="2"/>
        <v>1.9975488912813985E-3</v>
      </c>
      <c r="H33">
        <f t="shared" si="3"/>
        <v>1.7626253753226071E-3</v>
      </c>
      <c r="I33">
        <f t="shared" si="4"/>
        <v>1.5666458824467159E-3</v>
      </c>
      <c r="J33">
        <f t="shared" si="5"/>
        <v>1.3984910861787659E-3</v>
      </c>
      <c r="K33">
        <f t="shared" si="6"/>
        <v>1.2519762541265645E-3</v>
      </c>
      <c r="L33">
        <f t="shared" si="7"/>
        <v>1.1231076456157064E-3</v>
      </c>
      <c r="M33">
        <f t="shared" si="8"/>
        <v>9.3075905495231383E-4</v>
      </c>
      <c r="N33">
        <f t="shared" si="9"/>
        <v>9.0765297014850754E-4</v>
      </c>
      <c r="O33">
        <f t="shared" si="10"/>
        <v>8.172229970670969E-4</v>
      </c>
      <c r="P33">
        <f t="shared" si="11"/>
        <v>7.3637494475423332E-4</v>
      </c>
      <c r="Q33">
        <f t="shared" si="12"/>
        <v>6.6395496738629544E-4</v>
      </c>
      <c r="R33">
        <f t="shared" si="13"/>
        <v>5.9898512848396274E-4</v>
      </c>
      <c r="S33">
        <f t="shared" si="14"/>
        <v>5.4062630788534883E-4</v>
      </c>
      <c r="T33">
        <f t="shared" si="15"/>
        <v>4.8815168314533743E-4</v>
      </c>
      <c r="U33">
        <f t="shared" si="16"/>
        <v>4.4092707565556382E-4</v>
      </c>
      <c r="V33">
        <f t="shared" si="17"/>
        <v>3.9839593687207385E-4</v>
      </c>
      <c r="W33">
        <f t="shared" si="18"/>
        <v>3.6006758377844859E-4</v>
      </c>
      <c r="X33">
        <f t="shared" si="19"/>
        <v>3.2550778148652447E-4</v>
      </c>
      <c r="Y33">
        <f t="shared" si="20"/>
        <v>2.9433106847066815E-4</v>
      </c>
      <c r="Z33">
        <f t="shared" si="21"/>
        <v>2.661944072989903E-4</v>
      </c>
      <c r="AA33">
        <f t="shared" si="22"/>
        <v>2.4079186528583798E-4</v>
      </c>
      <c r="AB33">
        <f t="shared" si="23"/>
        <v>2.1785011052464552E-4</v>
      </c>
      <c r="AC33">
        <f t="shared" si="24"/>
        <v>1.9712456413117075E-4</v>
      </c>
      <c r="AD33">
        <f t="shared" si="25"/>
        <v>1.7839608822965898E-4</v>
      </c>
      <c r="AE33">
        <f t="shared" si="26"/>
        <v>1.6146811683830537E-4</v>
      </c>
      <c r="AF33">
        <f t="shared" si="27"/>
        <v>1.4616415691235605E-4</v>
      </c>
      <c r="AG33">
        <f t="shared" si="28"/>
        <v>1.3232560169707246E-4</v>
      </c>
      <c r="AH33">
        <f t="shared" si="29"/>
        <v>1.1980980976395965E-4</v>
      </c>
      <c r="AI33">
        <f t="shared" si="30"/>
        <v>1.084884116902436E-4</v>
      </c>
      <c r="AJ33">
        <f t="shared" si="31"/>
        <v>9.824581300772926E-5</v>
      </c>
      <c r="AK33">
        <f t="shared" si="32"/>
        <v>8.8977867292158283E-5</v>
      </c>
      <c r="AL33">
        <f t="shared" si="33"/>
        <v>8.0590697442428408E-5</v>
      </c>
      <c r="AM33">
        <f t="shared" si="34"/>
        <v>7.299964656579992E-5</v>
      </c>
      <c r="AN33">
        <f t="shared" si="35"/>
        <v>6.6128342626684892E-5</v>
      </c>
      <c r="AO33">
        <f t="shared" si="36"/>
        <v>5.9907863270703261E-5</v>
      </c>
      <c r="AP33">
        <f t="shared" si="37"/>
        <v>5.4275989105323414E-5</v>
      </c>
      <c r="AQ33">
        <f t="shared" si="38"/>
        <v>4.9176535281780223E-5</v>
      </c>
      <c r="AR33">
        <f t="shared" si="39"/>
        <v>4.4558752539808554E-5</v>
      </c>
      <c r="AS33">
        <f t="shared" si="40"/>
        <v>4.0376789993326345E-5</v>
      </c>
      <c r="AT33">
        <f t="shared" si="41"/>
        <v>3.6589212887719028E-5</v>
      </c>
      <c r="AU33">
        <f t="shared" si="42"/>
        <v>3.3158569376357155E-5</v>
      </c>
      <c r="AV33">
        <f t="shared" si="43"/>
        <v>3.0051001068185749E-5</v>
      </c>
      <c r="AW33">
        <f t="shared" si="44"/>
        <v>2.7235892707883567E-5</v>
      </c>
      <c r="AX33">
        <f t="shared" si="45"/>
        <v>2.4685556880081983E-5</v>
      </c>
      <c r="AY33">
        <f t="shared" si="46"/>
        <v>2.237495009147336E-5</v>
      </c>
      <c r="AZ33">
        <f t="shared" si="47"/>
        <v>2.0281416989323717E-5</v>
      </c>
      <c r="BA33">
        <f t="shared" si="48"/>
        <v>1.838445983015065E-5</v>
      </c>
      <c r="BB33">
        <f t="shared" si="49"/>
        <v>1.6665530625008787E-5</v>
      </c>
      <c r="BC33">
        <f t="shared" si="50"/>
        <v>1.5107843663704616E-5</v>
      </c>
      <c r="BD33">
        <f t="shared" si="51"/>
        <v>1.3696206364197956E-5</v>
      </c>
      <c r="BE33">
        <f t="shared" si="52"/>
        <v>1.2416866609566125E-5</v>
      </c>
      <c r="BF33">
        <f t="shared" si="53"/>
        <v>1.1257374926717708E-5</v>
      </c>
      <c r="BG33">
        <f t="shared" si="54"/>
        <v>1.020646003155855E-5</v>
      </c>
      <c r="BH33">
        <f t="shared" si="55"/>
        <v>9.2539164171185984E-6</v>
      </c>
      <c r="BI33">
        <f t="shared" si="56"/>
        <v>8.3905027964772598E-6</v>
      </c>
      <c r="BJ33">
        <f t="shared" si="57"/>
        <v>7.6078503331137868E-6</v>
      </c>
      <c r="BK33">
        <f t="shared" si="58"/>
        <v>6.89837969923783E-6</v>
      </c>
      <c r="BL33">
        <f t="shared" si="59"/>
        <v>6.2552260991923787E-6</v>
      </c>
      <c r="BM33">
        <f t="shared" si="60"/>
        <v>5.6721714814476153E-6</v>
      </c>
      <c r="BN33">
        <f t="shared" si="61"/>
        <v>5.1435832401454325E-6</v>
      </c>
      <c r="BO33">
        <f t="shared" si="62"/>
        <v>4.6643587765981985E-6</v>
      </c>
      <c r="BP33">
        <f t="shared" si="63"/>
        <v>4.2298753534623629E-6</v>
      </c>
      <c r="BQ33">
        <f t="shared" si="64"/>
        <v>3.8359447302656679E-6</v>
      </c>
      <c r="BR33">
        <f t="shared" si="65"/>
        <v>3.4787721192461099E-6</v>
      </c>
      <c r="BS33">
        <f t="shared" si="66"/>
        <v>3.1549190456611579E-6</v>
      </c>
      <c r="BT33">
        <f t="shared" si="67"/>
        <v>2.8612697373856565E-6</v>
      </c>
      <c r="BU33">
        <f t="shared" si="68"/>
        <v>2.5950007052011488E-6</v>
      </c>
      <c r="BV33">
        <f t="shared" si="69"/>
        <v>2.3535532081234414E-6</v>
      </c>
      <c r="BW33">
        <f t="shared" si="70"/>
        <v>2.1346083277817764E-6</v>
      </c>
      <c r="BX33">
        <f t="shared" si="71"/>
        <v>1.9360644025957998E-6</v>
      </c>
      <c r="BY33">
        <f t="shared" si="72"/>
        <v>1.7560165965913466E-6</v>
      </c>
      <c r="BZ33">
        <f t="shared" si="73"/>
        <v>1.5927383994210237E-6</v>
      </c>
      <c r="CA33">
        <f t="shared" si="74"/>
        <v>1.4446648737497551E-6</v>
      </c>
      <c r="CB33">
        <f t="shared" si="75"/>
        <v>1.3103774838431287E-6</v>
      </c>
      <c r="CC33">
        <f t="shared" si="76"/>
        <v>1.1885903551490966E-6</v>
      </c>
      <c r="CD33">
        <f t="shared" si="77"/>
        <v>1.078137829063469E-6</v>
      </c>
      <c r="CE33">
        <f t="shared" si="78"/>
        <v>9.779631900708887E-7</v>
      </c>
      <c r="CF33">
        <f t="shared" si="79"/>
        <v>8.8710845419404509E-7</v>
      </c>
      <c r="CG33">
        <f t="shared" si="80"/>
        <v>8.0470511828917232E-7</v>
      </c>
      <c r="CH33">
        <f t="shared" si="81"/>
        <v>7.299657793071035E-7</v>
      </c>
      <c r="CI33">
        <f t="shared" si="82"/>
        <v>6.621765412969037E-7</v>
      </c>
      <c r="CJ33">
        <f t="shared" si="83"/>
        <v>6.0069013575361816E-7</v>
      </c>
      <c r="CK33">
        <f t="shared" si="84"/>
        <v>5.4491968798446353E-7</v>
      </c>
      <c r="CL33">
        <f t="shared" si="85"/>
        <v>4.9433306856196768E-7</v>
      </c>
      <c r="CM33">
        <f t="shared" si="86"/>
        <v>4.4844777471414512E-7</v>
      </c>
      <c r="CN33">
        <f t="shared" si="87"/>
        <v>4.0682629173019882E-7</v>
      </c>
      <c r="CO33">
        <f t="shared" si="88"/>
        <v>3.6907188918898849E-7</v>
      </c>
      <c r="CP33">
        <f t="shared" si="89"/>
        <v>3.3482481109495807E-7</v>
      </c>
      <c r="CQ33">
        <f t="shared" si="90"/>
        <v>3.0375882287579996E-7</v>
      </c>
      <c r="CR33">
        <f t="shared" si="91"/>
        <v>2.7557808169724153E-7</v>
      </c>
      <c r="CS33">
        <f t="shared" si="92"/>
        <v>2.5001429971834723E-7</v>
      </c>
      <c r="CT33">
        <f t="shared" si="93"/>
        <v>2.2682417277760264E-7</v>
      </c>
      <c r="CU33">
        <f t="shared" si="94"/>
        <v>2.0578704959473996E-7</v>
      </c>
      <c r="CV33">
        <f t="shared" si="95"/>
        <v>1.8670281892174618E-7</v>
      </c>
      <c r="CW33">
        <f t="shared" si="96"/>
        <v>1.6938999420238559E-7</v>
      </c>
      <c r="CX33">
        <f t="shared" si="97"/>
        <v>1.5368397722409822E-7</v>
      </c>
      <c r="CY33">
        <f t="shared" si="98"/>
        <v>1.3943548398849437E-7</v>
      </c>
      <c r="CZ33">
        <f t="shared" si="99"/>
        <v>1.2650911760435847E-7</v>
      </c>
    </row>
    <row r="34" spans="3:104">
      <c r="C34" s="3">
        <v>28</v>
      </c>
      <c r="D34" s="3">
        <f>'NegBinomial Home'!D30</f>
        <v>2.2653027274336011E-2</v>
      </c>
      <c r="E34">
        <f t="shared" si="0"/>
        <v>2.549798304110638E-3</v>
      </c>
      <c r="F34">
        <f t="shared" si="1"/>
        <v>2.1189742365551319E-3</v>
      </c>
      <c r="G34">
        <f t="shared" si="2"/>
        <v>1.8425637680065481E-3</v>
      </c>
      <c r="H34">
        <f t="shared" si="3"/>
        <v>1.6258674154678611E-3</v>
      </c>
      <c r="I34">
        <f t="shared" si="4"/>
        <v>1.4450935107982381E-3</v>
      </c>
      <c r="J34">
        <f t="shared" si="5"/>
        <v>1.2899854499281527E-3</v>
      </c>
      <c r="K34">
        <f t="shared" si="6"/>
        <v>1.1548383593146289E-3</v>
      </c>
      <c r="L34">
        <f t="shared" si="7"/>
        <v>1.0359683632349796E-3</v>
      </c>
      <c r="M34">
        <f t="shared" si="8"/>
        <v>8.5519473964560712E-4</v>
      </c>
      <c r="N34">
        <f t="shared" si="9"/>
        <v>8.3723030961527223E-4</v>
      </c>
      <c r="O34">
        <f t="shared" si="10"/>
        <v>7.5381658559136189E-4</v>
      </c>
      <c r="P34">
        <f t="shared" si="11"/>
        <v>6.7924134362568468E-4</v>
      </c>
      <c r="Q34">
        <f t="shared" si="12"/>
        <v>6.1244026207998208E-4</v>
      </c>
      <c r="R34">
        <f t="shared" si="13"/>
        <v>5.5251128026774325E-4</v>
      </c>
      <c r="S34">
        <f t="shared" si="14"/>
        <v>4.9868038338810733E-4</v>
      </c>
      <c r="T34">
        <f t="shared" si="15"/>
        <v>4.5027714144109236E-4</v>
      </c>
      <c r="U34">
        <f t="shared" si="16"/>
        <v>4.0671658024593225E-4</v>
      </c>
      <c r="V34">
        <f t="shared" si="17"/>
        <v>3.6748533255204186E-4</v>
      </c>
      <c r="W34">
        <f t="shared" si="18"/>
        <v>3.3213078628490533E-4</v>
      </c>
      <c r="X34">
        <f t="shared" si="19"/>
        <v>3.0025239782067092E-4</v>
      </c>
      <c r="Y34">
        <f t="shared" si="20"/>
        <v>2.7149461268745958E-4</v>
      </c>
      <c r="Z34">
        <f t="shared" si="21"/>
        <v>2.4554100892141943E-4</v>
      </c>
      <c r="AA34">
        <f t="shared" si="22"/>
        <v>2.2210939043488851E-4</v>
      </c>
      <c r="AB34">
        <f t="shared" si="23"/>
        <v>2.0094763250147024E-4</v>
      </c>
      <c r="AC34">
        <f t="shared" si="24"/>
        <v>1.8183013253767299E-4</v>
      </c>
      <c r="AD34">
        <f t="shared" si="25"/>
        <v>1.6455475506044253E-4</v>
      </c>
      <c r="AE34">
        <f t="shared" si="26"/>
        <v>1.4894018518047774E-4</v>
      </c>
      <c r="AF34">
        <f t="shared" si="27"/>
        <v>1.3482362353352378E-4</v>
      </c>
      <c r="AG34">
        <f t="shared" si="28"/>
        <v>1.2205876929014016E-4</v>
      </c>
      <c r="AH34">
        <f t="shared" si="29"/>
        <v>1.1051404823499298E-4</v>
      </c>
      <c r="AI34">
        <f t="shared" si="30"/>
        <v>1.0007105082709139E-4</v>
      </c>
      <c r="AJ34">
        <f t="shared" si="31"/>
        <v>9.0623151301325096E-5</v>
      </c>
      <c r="AK34">
        <f t="shared" si="32"/>
        <v>8.2074283709699777E-5</v>
      </c>
      <c r="AL34">
        <f t="shared" si="33"/>
        <v>7.4337854654731456E-5</v>
      </c>
      <c r="AM34">
        <f t="shared" si="34"/>
        <v>6.7335775573003679E-5</v>
      </c>
      <c r="AN34">
        <f t="shared" si="35"/>
        <v>6.0997599955658822E-5</v>
      </c>
      <c r="AO34">
        <f t="shared" si="36"/>
        <v>5.5259752971792509E-5</v>
      </c>
      <c r="AP34">
        <f t="shared" si="37"/>
        <v>5.0064842685294198E-5</v>
      </c>
      <c r="AQ34">
        <f t="shared" si="38"/>
        <v>4.5361043497753063E-5</v>
      </c>
      <c r="AR34">
        <f t="shared" si="39"/>
        <v>4.110154366472279E-5</v>
      </c>
      <c r="AS34">
        <f t="shared" si="40"/>
        <v>3.724404976260081E-5</v>
      </c>
      <c r="AT34">
        <f t="shared" si="41"/>
        <v>3.3750341861991515E-5</v>
      </c>
      <c r="AU34">
        <f t="shared" si="42"/>
        <v>3.058587391701561E-5</v>
      </c>
      <c r="AV34">
        <f t="shared" si="43"/>
        <v>2.7719414529596582E-5</v>
      </c>
      <c r="AW34">
        <f t="shared" si="44"/>
        <v>2.5122723810112996E-5</v>
      </c>
      <c r="AX34">
        <f t="shared" si="45"/>
        <v>2.2770262544675962E-5</v>
      </c>
      <c r="AY34">
        <f t="shared" si="46"/>
        <v>2.0638930305759333E-5</v>
      </c>
      <c r="AZ34">
        <f t="shared" si="47"/>
        <v>1.8707829516196793E-5</v>
      </c>
      <c r="BA34">
        <f t="shared" si="48"/>
        <v>1.6958052804243196E-5</v>
      </c>
      <c r="BB34">
        <f t="shared" si="49"/>
        <v>1.5372491275818747E-5</v>
      </c>
      <c r="BC34">
        <f t="shared" si="50"/>
        <v>1.3935661584529374E-5</v>
      </c>
      <c r="BD34">
        <f t="shared" si="51"/>
        <v>1.2633549905065522E-5</v>
      </c>
      <c r="BE34">
        <f t="shared" si="52"/>
        <v>1.1453471114932456E-5</v>
      </c>
      <c r="BF34">
        <f t="shared" si="53"/>
        <v>1.0383941666393682E-5</v>
      </c>
      <c r="BG34">
        <f t="shared" si="54"/>
        <v>9.4145647877949793E-6</v>
      </c>
      <c r="BH34">
        <f t="shared" si="55"/>
        <v>8.5359267934642528E-6</v>
      </c>
      <c r="BI34">
        <f t="shared" si="56"/>
        <v>7.7395034062116151E-6</v>
      </c>
      <c r="BJ34">
        <f t="shared" si="57"/>
        <v>7.0175751078711767E-6</v>
      </c>
      <c r="BK34">
        <f t="shared" si="58"/>
        <v>6.3631506328807813E-6</v>
      </c>
      <c r="BL34">
        <f t="shared" si="59"/>
        <v>5.7698978089428748E-6</v>
      </c>
      <c r="BM34">
        <f t="shared" si="60"/>
        <v>5.2320810285304311E-6</v>
      </c>
      <c r="BN34">
        <f t="shared" si="61"/>
        <v>4.7445047064345431E-6</v>
      </c>
      <c r="BO34">
        <f t="shared" si="62"/>
        <v>4.3024621426061918E-6</v>
      </c>
      <c r="BP34">
        <f t="shared" si="63"/>
        <v>3.9016892670266625E-6</v>
      </c>
      <c r="BQ34">
        <f t="shared" si="64"/>
        <v>3.5383227949575593E-6</v>
      </c>
      <c r="BR34">
        <f t="shared" si="65"/>
        <v>3.2088623672997585E-6</v>
      </c>
      <c r="BS34">
        <f t="shared" si="66"/>
        <v>2.910136292483936E-6</v>
      </c>
      <c r="BT34">
        <f t="shared" si="67"/>
        <v>2.6392705438205643E-6</v>
      </c>
      <c r="BU34">
        <f t="shared" si="68"/>
        <v>2.3936606999830901E-6</v>
      </c>
      <c r="BV34">
        <f t="shared" si="69"/>
        <v>2.170946546686014E-6</v>
      </c>
      <c r="BW34">
        <f t="shared" si="70"/>
        <v>1.9689890849843915E-6</v>
      </c>
      <c r="BX34">
        <f t="shared" si="71"/>
        <v>1.7858497162799745E-6</v>
      </c>
      <c r="BY34">
        <f t="shared" si="72"/>
        <v>1.6197713963445539E-6</v>
      </c>
      <c r="BZ34">
        <f t="shared" si="73"/>
        <v>1.4691615707104614E-6</v>
      </c>
      <c r="CA34">
        <f t="shared" si="74"/>
        <v>1.3325767218520949E-6</v>
      </c>
      <c r="CB34">
        <f t="shared" si="75"/>
        <v>1.2087083748884351E-6</v>
      </c>
      <c r="CC34">
        <f t="shared" si="76"/>
        <v>1.0963704232515046E-6</v>
      </c>
      <c r="CD34">
        <f t="shared" si="77"/>
        <v>9.9448764904835473E-7</v>
      </c>
      <c r="CE34">
        <f t="shared" si="78"/>
        <v>9.0208532483667514E-7</v>
      </c>
      <c r="CF34">
        <f t="shared" si="79"/>
        <v>8.1827979436423278E-7</v>
      </c>
      <c r="CG34">
        <f t="shared" si="80"/>
        <v>7.422699396047868E-7</v>
      </c>
      <c r="CH34">
        <f t="shared" si="81"/>
        <v>6.733294502609794E-7</v>
      </c>
      <c r="CI34">
        <f t="shared" si="82"/>
        <v>6.1079981989071043E-7</v>
      </c>
      <c r="CJ34">
        <f t="shared" si="83"/>
        <v>5.5408400003093248E-7</v>
      </c>
      <c r="CK34">
        <f t="shared" si="84"/>
        <v>5.0264065021683782E-7</v>
      </c>
      <c r="CL34">
        <f t="shared" si="85"/>
        <v>4.55978927692472E-7</v>
      </c>
      <c r="CM34">
        <f t="shared" si="86"/>
        <v>4.1365376594181456E-7</v>
      </c>
      <c r="CN34">
        <f t="shared" si="87"/>
        <v>3.7526159599210947E-7</v>
      </c>
      <c r="CO34">
        <f t="shared" si="88"/>
        <v>3.4043646880308549E-7</v>
      </c>
      <c r="CP34">
        <f t="shared" si="89"/>
        <v>3.0884654100128237E-7</v>
      </c>
      <c r="CQ34">
        <f t="shared" si="90"/>
        <v>2.8019088978804988E-7</v>
      </c>
      <c r="CR34">
        <f t="shared" si="91"/>
        <v>2.5419662607925378E-7</v>
      </c>
      <c r="CS34">
        <f t="shared" si="92"/>
        <v>2.3061627785693146E-7</v>
      </c>
      <c r="CT34">
        <f t="shared" si="93"/>
        <v>2.0922541835757856E-7</v>
      </c>
      <c r="CU34">
        <f t="shared" si="94"/>
        <v>1.8982051611512685E-7</v>
      </c>
      <c r="CV34">
        <f t="shared" si="95"/>
        <v>1.72216986042939E-7</v>
      </c>
      <c r="CW34">
        <f t="shared" si="96"/>
        <v>1.5624742270009709E-7</v>
      </c>
      <c r="CX34">
        <f t="shared" si="97"/>
        <v>1.4175999866246872E-7</v>
      </c>
      <c r="CY34">
        <f t="shared" si="98"/>
        <v>1.2861701252621018E-7</v>
      </c>
      <c r="CZ34">
        <f t="shared" si="99"/>
        <v>1.1669357252664755E-7</v>
      </c>
    </row>
    <row r="35" spans="3:104">
      <c r="C35" s="3">
        <v>29</v>
      </c>
      <c r="D35" s="3">
        <f>'NegBinomial Home'!D31</f>
        <v>2.0813925643788832E-2</v>
      </c>
      <c r="E35">
        <f t="shared" si="0"/>
        <v>2.3427911716039406E-3</v>
      </c>
      <c r="F35">
        <f t="shared" si="1"/>
        <v>1.9469438528743159E-3</v>
      </c>
      <c r="G35">
        <f t="shared" si="2"/>
        <v>1.6929739587024702E-3</v>
      </c>
      <c r="H35">
        <f t="shared" si="3"/>
        <v>1.4938702488804158E-3</v>
      </c>
      <c r="I35">
        <f t="shared" si="4"/>
        <v>1.3277725982413053E-3</v>
      </c>
      <c r="J35">
        <f t="shared" si="5"/>
        <v>1.1852570921853114E-3</v>
      </c>
      <c r="K35">
        <f t="shared" si="6"/>
        <v>1.0610820112595446E-3</v>
      </c>
      <c r="L35">
        <f t="shared" si="7"/>
        <v>9.5186255773059862E-4</v>
      </c>
      <c r="M35">
        <f t="shared" si="8"/>
        <v>7.828932757599226E-4</v>
      </c>
      <c r="N35">
        <f t="shared" si="9"/>
        <v>7.6925918995386709E-4</v>
      </c>
      <c r="O35">
        <f t="shared" si="10"/>
        <v>6.9261746659920868E-4</v>
      </c>
      <c r="P35">
        <f t="shared" si="11"/>
        <v>6.2409666704586677E-4</v>
      </c>
      <c r="Q35">
        <f t="shared" si="12"/>
        <v>5.6271887734125946E-4</v>
      </c>
      <c r="R35">
        <f t="shared" si="13"/>
        <v>5.0765527121736354E-4</v>
      </c>
      <c r="S35">
        <f t="shared" si="14"/>
        <v>4.5819467279833612E-4</v>
      </c>
      <c r="T35">
        <f t="shared" si="15"/>
        <v>4.1372108140576936E-4</v>
      </c>
      <c r="U35">
        <f t="shared" si="16"/>
        <v>3.7369701439089617E-4</v>
      </c>
      <c r="V35">
        <f t="shared" si="17"/>
        <v>3.376507825771559E-4</v>
      </c>
      <c r="W35">
        <f t="shared" si="18"/>
        <v>3.0516651951321885E-4</v>
      </c>
      <c r="X35">
        <f t="shared" si="19"/>
        <v>2.758761999853694E-4</v>
      </c>
      <c r="Y35">
        <f t="shared" si="20"/>
        <v>2.4945313545655744E-4</v>
      </c>
      <c r="Z35">
        <f t="shared" si="21"/>
        <v>2.2560659289812797E-4</v>
      </c>
      <c r="AA35">
        <f t="shared" si="22"/>
        <v>2.0407728650627058E-4</v>
      </c>
      <c r="AB35">
        <f t="shared" si="23"/>
        <v>1.8463356047425234E-4</v>
      </c>
      <c r="AC35">
        <f t="shared" si="24"/>
        <v>1.6706812791979588E-4</v>
      </c>
      <c r="AD35">
        <f t="shared" si="25"/>
        <v>1.5119526386833993E-4</v>
      </c>
      <c r="AE35">
        <f t="shared" si="26"/>
        <v>1.3684837360482404E-4</v>
      </c>
      <c r="AF35">
        <f t="shared" si="27"/>
        <v>1.2387787474357311E-4</v>
      </c>
      <c r="AG35">
        <f t="shared" si="28"/>
        <v>1.1214934398880775E-4</v>
      </c>
      <c r="AH35">
        <f t="shared" si="29"/>
        <v>1.0154188906853991E-4</v>
      </c>
      <c r="AI35">
        <f t="shared" si="30"/>
        <v>9.1946713601965798E-5</v>
      </c>
      <c r="AJ35">
        <f t="shared" si="31"/>
        <v>8.3265848310196458E-5</v>
      </c>
      <c r="AK35">
        <f t="shared" si="32"/>
        <v>7.5411026425429146E-5</v>
      </c>
      <c r="AL35">
        <f t="shared" si="33"/>
        <v>6.8302684694830222E-5</v>
      </c>
      <c r="AM35">
        <f t="shared" si="34"/>
        <v>6.186907422881877E-5</v>
      </c>
      <c r="AN35">
        <f t="shared" si="35"/>
        <v>5.6045467766906802E-5</v>
      </c>
      <c r="AO35">
        <f t="shared" si="36"/>
        <v>5.0773451844649366E-5</v>
      </c>
      <c r="AP35">
        <f t="shared" si="37"/>
        <v>4.6000293929820573E-5</v>
      </c>
      <c r="AQ35">
        <f t="shared" si="38"/>
        <v>4.1678375920932054E-5</v>
      </c>
      <c r="AR35">
        <f t="shared" si="39"/>
        <v>3.7764686517270589E-5</v>
      </c>
      <c r="AS35">
        <f t="shared" si="40"/>
        <v>3.4220365915975188E-5</v>
      </c>
      <c r="AT35">
        <f t="shared" si="41"/>
        <v>3.1010297098957404E-5</v>
      </c>
      <c r="AU35">
        <f t="shared" si="42"/>
        <v>2.8102738664879971E-5</v>
      </c>
      <c r="AV35">
        <f t="shared" si="43"/>
        <v>2.5468994758242268E-5</v>
      </c>
      <c r="AW35">
        <f t="shared" si="44"/>
        <v>2.3083118164323232E-5</v>
      </c>
      <c r="AX35">
        <f t="shared" si="45"/>
        <v>2.0921643087913825E-5</v>
      </c>
      <c r="AY35">
        <f t="shared" si="46"/>
        <v>1.8963344525616218E-5</v>
      </c>
      <c r="AZ35">
        <f t="shared" si="47"/>
        <v>1.7189021484467858E-5</v>
      </c>
      <c r="BA35">
        <f t="shared" si="48"/>
        <v>1.5581301600728701E-5</v>
      </c>
      <c r="BB35">
        <f t="shared" si="49"/>
        <v>1.412446497767537E-5</v>
      </c>
      <c r="BC35">
        <f t="shared" si="50"/>
        <v>1.2804285295061109E-5</v>
      </c>
      <c r="BD35">
        <f t="shared" si="51"/>
        <v>1.1607886449641717E-5</v>
      </c>
      <c r="BE35">
        <f t="shared" si="52"/>
        <v>1.0523613169334113E-5</v>
      </c>
      <c r="BF35">
        <f t="shared" si="53"/>
        <v>9.5409142061386513E-6</v>
      </c>
      <c r="BG35">
        <f t="shared" si="54"/>
        <v>8.6502368574727697E-6</v>
      </c>
      <c r="BH35">
        <f t="shared" si="55"/>
        <v>7.8429316942230796E-6</v>
      </c>
      <c r="BI35">
        <f t="shared" si="56"/>
        <v>7.1111664885178439E-6</v>
      </c>
      <c r="BJ35">
        <f t="shared" si="57"/>
        <v>6.4478484365933545E-6</v>
      </c>
      <c r="BK35">
        <f t="shared" si="58"/>
        <v>5.8465538636001339E-6</v>
      </c>
      <c r="BL35">
        <f t="shared" si="59"/>
        <v>5.3014646790124085E-6</v>
      </c>
      <c r="BM35">
        <f t="shared" si="60"/>
        <v>4.8073109245529117E-6</v>
      </c>
      <c r="BN35">
        <f t="shared" si="61"/>
        <v>4.3593188221784485E-6</v>
      </c>
      <c r="BO35">
        <f t="shared" si="62"/>
        <v>3.9531637885270909E-6</v>
      </c>
      <c r="BP35">
        <f t="shared" si="63"/>
        <v>3.5849279350431652E-6</v>
      </c>
      <c r="BQ35">
        <f t="shared" si="64"/>
        <v>3.2510616204221377E-6</v>
      </c>
      <c r="BR35">
        <f t="shared" si="65"/>
        <v>2.9483486646306107E-6</v>
      </c>
      <c r="BS35">
        <f t="shared" si="66"/>
        <v>2.6738748720650791E-6</v>
      </c>
      <c r="BT35">
        <f t="shared" si="67"/>
        <v>2.4249995458734337E-6</v>
      </c>
      <c r="BU35">
        <f t="shared" si="68"/>
        <v>2.1993297064693484E-6</v>
      </c>
      <c r="BV35">
        <f t="shared" si="69"/>
        <v>1.9946967551906276E-6</v>
      </c>
      <c r="BW35">
        <f t="shared" si="70"/>
        <v>1.809135349195759E-6</v>
      </c>
      <c r="BX35">
        <f t="shared" si="71"/>
        <v>1.6408642763496732E-6</v>
      </c>
      <c r="BY35">
        <f t="shared" si="72"/>
        <v>1.4882691392706914E-6</v>
      </c>
      <c r="BZ35">
        <f t="shared" si="73"/>
        <v>1.3498866761231081E-6</v>
      </c>
      <c r="CA35">
        <f t="shared" si="74"/>
        <v>1.2243905623464339E-6</v>
      </c>
      <c r="CB35">
        <f t="shared" si="75"/>
        <v>1.1105785524945975E-6</v>
      </c>
      <c r="CC35">
        <f t="shared" si="76"/>
        <v>1.0073608348787451E-6</v>
      </c>
      <c r="CD35">
        <f t="shared" si="77"/>
        <v>9.1374948391155088E-7</v>
      </c>
      <c r="CE35">
        <f t="shared" si="78"/>
        <v>8.2884890606983995E-7</v>
      </c>
      <c r="CF35">
        <f t="shared" si="79"/>
        <v>7.518471853431861E-7</v>
      </c>
      <c r="CG35">
        <f t="shared" si="80"/>
        <v>6.8200824302439744E-7</v>
      </c>
      <c r="CH35">
        <f t="shared" si="81"/>
        <v>6.1866473481814243E-7</v>
      </c>
      <c r="CI35">
        <f t="shared" si="82"/>
        <v>5.6121161558163075E-7</v>
      </c>
      <c r="CJ35">
        <f t="shared" si="83"/>
        <v>5.0910030864274203E-7</v>
      </c>
      <c r="CK35">
        <f t="shared" si="84"/>
        <v>4.618334226353677E-7</v>
      </c>
      <c r="CL35">
        <f t="shared" si="85"/>
        <v>4.1895996421095828E-7</v>
      </c>
      <c r="CM35">
        <f t="shared" si="86"/>
        <v>3.8007099988531313E-7</v>
      </c>
      <c r="CN35">
        <f t="shared" si="87"/>
        <v>3.4479572471084801E-7</v>
      </c>
      <c r="CO35">
        <f t="shared" si="88"/>
        <v>3.1279789947231907E-7</v>
      </c>
      <c r="CP35">
        <f t="shared" si="89"/>
        <v>2.8377262172922944E-7</v>
      </c>
      <c r="CQ35">
        <f t="shared" si="90"/>
        <v>2.5744339930771754E-7</v>
      </c>
      <c r="CR35">
        <f t="shared" si="91"/>
        <v>2.3355949781200544E-7</v>
      </c>
      <c r="CS35">
        <f t="shared" si="92"/>
        <v>2.118935364104536E-7</v>
      </c>
      <c r="CT35">
        <f t="shared" si="93"/>
        <v>1.9223930858101596E-7</v>
      </c>
      <c r="CU35">
        <f t="shared" si="94"/>
        <v>1.7440980669996018E-7</v>
      </c>
      <c r="CV35">
        <f t="shared" si="95"/>
        <v>1.5823543134811407E-7</v>
      </c>
      <c r="CW35">
        <f t="shared" si="96"/>
        <v>1.4356236801064761E-7</v>
      </c>
      <c r="CX35">
        <f t="shared" si="97"/>
        <v>1.3025111547748813E-7</v>
      </c>
      <c r="CY35">
        <f t="shared" si="98"/>
        <v>1.1817515172815958E-7</v>
      </c>
      <c r="CZ35">
        <f t="shared" si="99"/>
        <v>1.0721972442197194E-7</v>
      </c>
    </row>
    <row r="36" spans="3:104">
      <c r="C36" s="3">
        <v>30</v>
      </c>
      <c r="D36" s="3">
        <f>'NegBinomial Home'!D32</f>
        <v>1.9054236039199656E-2</v>
      </c>
      <c r="E36">
        <f t="shared" si="0"/>
        <v>2.1447225640308667E-3</v>
      </c>
      <c r="F36">
        <f t="shared" si="1"/>
        <v>1.7823417053863862E-3</v>
      </c>
      <c r="G36">
        <f t="shared" si="2"/>
        <v>1.5498434062563042E-3</v>
      </c>
      <c r="H36">
        <f t="shared" si="3"/>
        <v>1.3675726924968431E-3</v>
      </c>
      <c r="I36">
        <f t="shared" si="4"/>
        <v>1.2155175782911972E-3</v>
      </c>
      <c r="J36">
        <f t="shared" si="5"/>
        <v>1.0850508831510976E-3</v>
      </c>
      <c r="K36">
        <f t="shared" si="6"/>
        <v>9.7137404281644679E-4</v>
      </c>
      <c r="L36">
        <f t="shared" si="7"/>
        <v>8.7138842341773594E-4</v>
      </c>
      <c r="M36">
        <f t="shared" si="8"/>
        <v>7.1424498635692902E-4</v>
      </c>
      <c r="N36">
        <f t="shared" si="9"/>
        <v>7.0422304910455736E-4</v>
      </c>
      <c r="O36">
        <f t="shared" si="10"/>
        <v>6.3406091283851895E-4</v>
      </c>
      <c r="P36">
        <f t="shared" si="11"/>
        <v>5.7133312613319486E-4</v>
      </c>
      <c r="Q36">
        <f t="shared" si="12"/>
        <v>5.1514445165578107E-4</v>
      </c>
      <c r="R36">
        <f t="shared" si="13"/>
        <v>4.6473613530978084E-4</v>
      </c>
      <c r="S36">
        <f t="shared" si="14"/>
        <v>4.1945712677265518E-4</v>
      </c>
      <c r="T36">
        <f t="shared" si="15"/>
        <v>3.7874350444078316E-4</v>
      </c>
      <c r="U36">
        <f t="shared" si="16"/>
        <v>3.4210322652292104E-4</v>
      </c>
      <c r="V36">
        <f t="shared" si="17"/>
        <v>3.0910448226596364E-4</v>
      </c>
      <c r="W36">
        <f t="shared" si="18"/>
        <v>2.7936656417339953E-4</v>
      </c>
      <c r="X36">
        <f t="shared" si="19"/>
        <v>2.5255256130346195E-4</v>
      </c>
      <c r="Y36">
        <f t="shared" si="20"/>
        <v>2.2836340462886655E-4</v>
      </c>
      <c r="Z36">
        <f t="shared" si="21"/>
        <v>2.0653294081327548E-4</v>
      </c>
      <c r="AA36">
        <f t="shared" si="22"/>
        <v>1.8682380507543749E-4</v>
      </c>
      <c r="AB36">
        <f t="shared" si="23"/>
        <v>1.690239266845889E-4</v>
      </c>
      <c r="AC36">
        <f t="shared" si="24"/>
        <v>1.5294354359149693E-4</v>
      </c>
      <c r="AD36">
        <f t="shared" si="25"/>
        <v>1.3841263272774918E-4</v>
      </c>
      <c r="AE36">
        <f t="shared" si="26"/>
        <v>1.2527868393846328E-4</v>
      </c>
      <c r="AF36">
        <f t="shared" si="27"/>
        <v>1.1340476111015742E-4</v>
      </c>
      <c r="AG36">
        <f t="shared" si="28"/>
        <v>1.0266780561127962E-4</v>
      </c>
      <c r="AH36">
        <f t="shared" si="29"/>
        <v>9.2957145869095541E-5</v>
      </c>
      <c r="AI36">
        <f t="shared" si="30"/>
        <v>8.4173183568730565E-5</v>
      </c>
      <c r="AJ36">
        <f t="shared" si="31"/>
        <v>7.6226232132242246E-5</v>
      </c>
      <c r="AK36">
        <f t="shared" si="32"/>
        <v>6.9035487205040572E-5</v>
      </c>
      <c r="AL36">
        <f t="shared" si="33"/>
        <v>6.2528112118758215E-5</v>
      </c>
      <c r="AM36">
        <f t="shared" si="34"/>
        <v>5.6638423911851926E-5</v>
      </c>
      <c r="AN36">
        <f t="shared" si="35"/>
        <v>5.1307167616248099E-5</v>
      </c>
      <c r="AO36">
        <f t="shared" si="36"/>
        <v>4.6480868267230828E-5</v>
      </c>
      <c r="AP36">
        <f t="shared" si="37"/>
        <v>4.2111251544368055E-5</v>
      </c>
      <c r="AQ36">
        <f t="shared" si="38"/>
        <v>3.8154725164251761E-5</v>
      </c>
      <c r="AR36">
        <f t="shared" si="39"/>
        <v>3.4571914167531704E-5</v>
      </c>
      <c r="AS36">
        <f t="shared" si="40"/>
        <v>3.1327244109058915E-5</v>
      </c>
      <c r="AT36">
        <f t="shared" si="41"/>
        <v>2.8388566898987114E-5</v>
      </c>
      <c r="AU36">
        <f t="shared" si="42"/>
        <v>2.5726824676552989E-5</v>
      </c>
      <c r="AV36">
        <f t="shared" si="43"/>
        <v>2.331574764463065E-5</v>
      </c>
      <c r="AW36">
        <f t="shared" si="44"/>
        <v>2.1131582266173982E-5</v>
      </c>
      <c r="AX36">
        <f t="shared" si="45"/>
        <v>1.9152846634866379E-5</v>
      </c>
      <c r="AY36">
        <f t="shared" si="46"/>
        <v>1.7360110191014475E-5</v>
      </c>
      <c r="AZ36">
        <f t="shared" si="47"/>
        <v>1.5735795267706371E-5</v>
      </c>
      <c r="BA36">
        <f t="shared" si="48"/>
        <v>1.4263998227880676E-5</v>
      </c>
      <c r="BB36">
        <f t="shared" si="49"/>
        <v>1.2930328195553435E-5</v>
      </c>
      <c r="BC36">
        <f t="shared" si="50"/>
        <v>1.1721761598497563E-5</v>
      </c>
      <c r="BD36">
        <f t="shared" si="51"/>
        <v>1.0626510928932024E-5</v>
      </c>
      <c r="BE36">
        <f t="shared" si="52"/>
        <v>9.6339062964587846E-6</v>
      </c>
      <c r="BF36">
        <f t="shared" si="53"/>
        <v>8.7342884963062796E-6</v>
      </c>
      <c r="BG36">
        <f t="shared" si="54"/>
        <v>7.9189124482366211E-6</v>
      </c>
      <c r="BH36">
        <f t="shared" si="55"/>
        <v>7.1798599792558576E-6</v>
      </c>
      <c r="BI36">
        <f t="shared" si="56"/>
        <v>6.5099610282647486E-6</v>
      </c>
      <c r="BJ36">
        <f t="shared" si="57"/>
        <v>5.9027224445042183E-6</v>
      </c>
      <c r="BK36">
        <f t="shared" si="58"/>
        <v>5.3522636353885254E-6</v>
      </c>
      <c r="BL36">
        <f t="shared" si="59"/>
        <v>4.853258394219674E-6</v>
      </c>
      <c r="BM36">
        <f t="shared" si="60"/>
        <v>4.4008823053323886E-6</v>
      </c>
      <c r="BN36">
        <f t="shared" si="61"/>
        <v>3.9907651843034859E-6</v>
      </c>
      <c r="BO36">
        <f t="shared" si="62"/>
        <v>3.6189480647390431E-6</v>
      </c>
      <c r="BP36">
        <f t="shared" si="63"/>
        <v>3.2818442915028461E-6</v>
      </c>
      <c r="BQ36">
        <f t="shared" si="64"/>
        <v>2.97620432366597E-6</v>
      </c>
      <c r="BR36">
        <f t="shared" si="65"/>
        <v>2.6990838894677816E-6</v>
      </c>
      <c r="BS36">
        <f t="shared" si="66"/>
        <v>2.4478151706483388E-6</v>
      </c>
      <c r="BT36">
        <f t="shared" si="67"/>
        <v>2.219980725059093E-6</v>
      </c>
      <c r="BU36">
        <f t="shared" si="68"/>
        <v>2.0133898848435718E-6</v>
      </c>
      <c r="BV36">
        <f t="shared" si="69"/>
        <v>1.8260573930401169E-6</v>
      </c>
      <c r="BW36">
        <f t="shared" si="70"/>
        <v>1.6561840644762139E-6</v>
      </c>
      <c r="BX36">
        <f t="shared" si="71"/>
        <v>1.5021392775652222E-6</v>
      </c>
      <c r="BY36">
        <f t="shared" si="72"/>
        <v>1.3624451223108235E-6</v>
      </c>
      <c r="BZ36">
        <f t="shared" si="73"/>
        <v>1.2357620466803141E-6</v>
      </c>
      <c r="CA36">
        <f t="shared" si="74"/>
        <v>1.1208758587104544E-6</v>
      </c>
      <c r="CB36">
        <f t="shared" si="75"/>
        <v>1.0166859554252109E-6</v>
      </c>
      <c r="CC36">
        <f t="shared" si="76"/>
        <v>9.2219466202199803E-7</v>
      </c>
      <c r="CD36">
        <f t="shared" si="77"/>
        <v>8.364975759555087E-7</v>
      </c>
      <c r="CE36">
        <f t="shared" si="78"/>
        <v>7.5877482063553123E-7</v>
      </c>
      <c r="CF36">
        <f t="shared" si="79"/>
        <v>6.8828312256472398E-7</v>
      </c>
      <c r="CG36">
        <f t="shared" si="80"/>
        <v>6.2434863397067267E-7</v>
      </c>
      <c r="CH36">
        <f t="shared" si="81"/>
        <v>5.6636043042036649E-7</v>
      </c>
      <c r="CI36">
        <f t="shared" si="82"/>
        <v>5.1376461962253866E-7</v>
      </c>
      <c r="CJ36">
        <f t="shared" si="83"/>
        <v>4.6605900369414336E-7</v>
      </c>
      <c r="CK36">
        <f t="shared" si="84"/>
        <v>4.2278824265482843E-7</v>
      </c>
      <c r="CL36">
        <f t="shared" si="85"/>
        <v>3.8353947187432503E-7</v>
      </c>
      <c r="CM36">
        <f t="shared" si="86"/>
        <v>3.479383306834521E-7</v>
      </c>
      <c r="CN36">
        <f t="shared" si="87"/>
        <v>3.1564536341600367E-7</v>
      </c>
      <c r="CO36">
        <f t="shared" si="88"/>
        <v>2.8635275781769682E-7</v>
      </c>
      <c r="CP36">
        <f t="shared" si="89"/>
        <v>2.5978138907711533E-7</v>
      </c>
      <c r="CQ36">
        <f t="shared" si="90"/>
        <v>2.3567814073588833E-7</v>
      </c>
      <c r="CR36">
        <f t="shared" si="91"/>
        <v>2.138134764517581E-7</v>
      </c>
      <c r="CS36">
        <f t="shared" si="92"/>
        <v>1.9397923904616077E-7</v>
      </c>
      <c r="CT36">
        <f t="shared" si="93"/>
        <v>1.7598665549227137E-7</v>
      </c>
      <c r="CU36">
        <f t="shared" si="94"/>
        <v>1.5966452851261772E-7</v>
      </c>
      <c r="CV36">
        <f t="shared" si="95"/>
        <v>1.4485759727748776E-7</v>
      </c>
      <c r="CW36">
        <f t="shared" si="96"/>
        <v>1.3142505134477738E-7</v>
      </c>
      <c r="CX36">
        <f t="shared" si="97"/>
        <v>1.192391834751137E-7</v>
      </c>
      <c r="CY36">
        <f t="shared" si="98"/>
        <v>1.0818416830793934E-7</v>
      </c>
      <c r="CZ36">
        <f t="shared" si="99"/>
        <v>9.8154955108329138E-8</v>
      </c>
    </row>
    <row r="37" spans="3:104">
      <c r="C37" s="3">
        <v>31</v>
      </c>
      <c r="D37" s="3">
        <f>'NegBinomial Home'!D33</f>
        <v>1.7383458232732657E-2</v>
      </c>
      <c r="E37">
        <f t="shared" si="0"/>
        <v>1.9566617646558692E-3</v>
      </c>
      <c r="F37">
        <f t="shared" si="1"/>
        <v>1.6260564070005687E-3</v>
      </c>
      <c r="G37">
        <f t="shared" si="2"/>
        <v>1.4139448080997014E-3</v>
      </c>
      <c r="H37">
        <f t="shared" si="3"/>
        <v>1.2476565699793424E-3</v>
      </c>
      <c r="I37">
        <f t="shared" si="4"/>
        <v>1.1089344652762526E-3</v>
      </c>
      <c r="J37">
        <f t="shared" si="5"/>
        <v>9.8990779104671223E-4</v>
      </c>
      <c r="K37">
        <f t="shared" si="6"/>
        <v>8.8619874693069193E-4</v>
      </c>
      <c r="L37">
        <f t="shared" si="7"/>
        <v>7.9498040392729551E-4</v>
      </c>
      <c r="M37">
        <f t="shared" si="8"/>
        <v>6.4951257528593758E-4</v>
      </c>
      <c r="N37">
        <f t="shared" si="9"/>
        <v>6.4247298791995607E-4</v>
      </c>
      <c r="O37">
        <f t="shared" si="10"/>
        <v>5.7846304478758345E-4</v>
      </c>
      <c r="P37">
        <f t="shared" si="11"/>
        <v>5.2123556749694483E-4</v>
      </c>
      <c r="Q37">
        <f t="shared" si="12"/>
        <v>4.6997381793525733E-4</v>
      </c>
      <c r="R37">
        <f t="shared" si="13"/>
        <v>4.23985573642474E-4</v>
      </c>
      <c r="S37">
        <f t="shared" si="14"/>
        <v>3.8267687188684428E-4</v>
      </c>
      <c r="T37">
        <f t="shared" si="15"/>
        <v>3.4553323874126284E-4</v>
      </c>
      <c r="U37">
        <f t="shared" si="16"/>
        <v>3.1210577728279625E-4</v>
      </c>
      <c r="V37">
        <f t="shared" si="17"/>
        <v>2.820005402455657E-4</v>
      </c>
      <c r="W37">
        <f t="shared" si="18"/>
        <v>2.5487020261213804E-4</v>
      </c>
      <c r="X37">
        <f t="shared" si="19"/>
        <v>2.3040739560255754E-4</v>
      </c>
      <c r="Y37">
        <f t="shared" si="20"/>
        <v>2.0833927416894076E-4</v>
      </c>
      <c r="Z37">
        <f t="shared" si="21"/>
        <v>1.8842302272969132E-4</v>
      </c>
      <c r="AA37">
        <f t="shared" si="22"/>
        <v>1.7044208992309025E-4</v>
      </c>
      <c r="AB37">
        <f t="shared" si="23"/>
        <v>1.5420300051963842E-4</v>
      </c>
      <c r="AC37">
        <f t="shared" si="24"/>
        <v>1.3953263182629218E-4</v>
      </c>
      <c r="AD37">
        <f t="shared" si="25"/>
        <v>1.2627586931091976E-4</v>
      </c>
      <c r="AE37">
        <f t="shared" si="26"/>
        <v>1.1429357572855313E-4</v>
      </c>
      <c r="AF37">
        <f t="shared" si="27"/>
        <v>1.0346082225998553E-4</v>
      </c>
      <c r="AG37">
        <f t="shared" si="28"/>
        <v>9.3665340715751896E-5</v>
      </c>
      <c r="AH37">
        <f t="shared" si="29"/>
        <v>8.4806163801324122E-5</v>
      </c>
      <c r="AI37">
        <f t="shared" si="30"/>
        <v>7.6792426517280986E-5</v>
      </c>
      <c r="AJ37">
        <f t="shared" si="31"/>
        <v>6.9542306486777153E-5</v>
      </c>
      <c r="AK37">
        <f t="shared" si="32"/>
        <v>6.2982084715246334E-5</v>
      </c>
      <c r="AL37">
        <f t="shared" si="33"/>
        <v>5.7045311244801498E-5</v>
      </c>
      <c r="AM37">
        <f t="shared" si="34"/>
        <v>5.1672062548923895E-5</v>
      </c>
      <c r="AN37">
        <f t="shared" si="35"/>
        <v>4.6808279453555311E-5</v>
      </c>
      <c r="AO37">
        <f t="shared" si="36"/>
        <v>4.2405175966241183E-5</v>
      </c>
      <c r="AP37">
        <f t="shared" si="37"/>
        <v>3.8418710718373616E-5</v>
      </c>
      <c r="AQ37">
        <f t="shared" si="38"/>
        <v>3.4809113832202919E-5</v>
      </c>
      <c r="AR37">
        <f t="shared" si="39"/>
        <v>3.1540462956401425E-5</v>
      </c>
      <c r="AS37">
        <f t="shared" si="40"/>
        <v>2.8580303004334982E-5</v>
      </c>
      <c r="AT37">
        <f t="shared" si="41"/>
        <v>2.5899304803427202E-5</v>
      </c>
      <c r="AU37">
        <f t="shared" si="42"/>
        <v>2.3470958442292898E-5</v>
      </c>
      <c r="AV37">
        <f t="shared" si="43"/>
        <v>2.1271297600782535E-5</v>
      </c>
      <c r="AW37">
        <f t="shared" si="44"/>
        <v>1.9278651579621086E-5</v>
      </c>
      <c r="AX37">
        <f t="shared" si="45"/>
        <v>1.7473422121473765E-5</v>
      </c>
      <c r="AY37">
        <f t="shared" si="46"/>
        <v>1.5837882442533888E-5</v>
      </c>
      <c r="AZ37">
        <f t="shared" si="47"/>
        <v>1.4355996180180398E-5</v>
      </c>
      <c r="BA37">
        <f t="shared" si="48"/>
        <v>1.3013254213709816E-5</v>
      </c>
      <c r="BB37">
        <f t="shared" si="49"/>
        <v>1.1796527536475812E-5</v>
      </c>
      <c r="BC37">
        <f t="shared" si="50"/>
        <v>1.0693934553048122E-5</v>
      </c>
      <c r="BD37">
        <f t="shared" si="51"/>
        <v>9.6947213476697364E-6</v>
      </c>
      <c r="BE37">
        <f t="shared" si="52"/>
        <v>8.7891536232688437E-6</v>
      </c>
      <c r="BF37">
        <f t="shared" si="53"/>
        <v>7.9684191460533101E-6</v>
      </c>
      <c r="BG37">
        <f t="shared" si="54"/>
        <v>7.2245396514133944E-6</v>
      </c>
      <c r="BH37">
        <f t="shared" si="55"/>
        <v>6.5502912743126408E-6</v>
      </c>
      <c r="BI37">
        <f t="shared" si="56"/>
        <v>5.9391326631382985E-6</v>
      </c>
      <c r="BJ37">
        <f t="shared" si="57"/>
        <v>5.3851400214816828E-6</v>
      </c>
      <c r="BK37">
        <f t="shared" si="58"/>
        <v>4.8829483987151405E-6</v>
      </c>
      <c r="BL37">
        <f t="shared" si="59"/>
        <v>4.4276986185650581E-6</v>
      </c>
      <c r="BM37">
        <f t="shared" si="60"/>
        <v>4.0149892960563512E-6</v>
      </c>
      <c r="BN37">
        <f t="shared" si="61"/>
        <v>3.6408334480198457E-6</v>
      </c>
      <c r="BO37">
        <f t="shared" si="62"/>
        <v>3.3016192515090871E-6</v>
      </c>
      <c r="BP37">
        <f t="shared" si="63"/>
        <v>2.9940745485835869E-6</v>
      </c>
      <c r="BQ37">
        <f t="shared" si="64"/>
        <v>2.715234735524923E-6</v>
      </c>
      <c r="BR37">
        <f t="shared" si="65"/>
        <v>2.4624137101418826E-6</v>
      </c>
      <c r="BS37">
        <f t="shared" si="66"/>
        <v>2.2331775828154414E-6</v>
      </c>
      <c r="BT37">
        <f t="shared" si="67"/>
        <v>2.0253208857150938E-6</v>
      </c>
      <c r="BU37">
        <f t="shared" si="68"/>
        <v>1.8368450405138757E-6</v>
      </c>
      <c r="BV37">
        <f t="shared" si="69"/>
        <v>1.6659388682485785E-6</v>
      </c>
      <c r="BW37">
        <f t="shared" si="70"/>
        <v>1.5109609459707818E-6</v>
      </c>
      <c r="BX37">
        <f t="shared" si="71"/>
        <v>1.3704236337569301E-6</v>
      </c>
      <c r="BY37">
        <f t="shared" si="72"/>
        <v>1.2429786127009345E-6</v>
      </c>
      <c r="BZ37">
        <f t="shared" si="73"/>
        <v>1.1274037898905851E-6</v>
      </c>
      <c r="CA37">
        <f t="shared" si="74"/>
        <v>1.0225914402386065E-6</v>
      </c>
      <c r="CB37">
        <f t="shared" si="75"/>
        <v>9.2753746755214433E-7</v>
      </c>
      <c r="CC37">
        <f t="shared" si="76"/>
        <v>8.4133167851644639E-7</v>
      </c>
      <c r="CD37">
        <f t="shared" si="77"/>
        <v>7.6314897346130921E-7</v>
      </c>
      <c r="CE37">
        <f t="shared" si="78"/>
        <v>6.9224136698166993E-7</v>
      </c>
      <c r="CF37">
        <f t="shared" si="79"/>
        <v>6.279307597945161E-7</v>
      </c>
      <c r="CG37">
        <f t="shared" si="80"/>
        <v>5.6960239072113209E-7</v>
      </c>
      <c r="CH37">
        <f t="shared" si="81"/>
        <v>5.1669890446567956E-7</v>
      </c>
      <c r="CI37">
        <f t="shared" si="82"/>
        <v>4.6871497698940618E-7</v>
      </c>
      <c r="CJ37">
        <f t="shared" si="83"/>
        <v>4.2519244581828093E-7</v>
      </c>
      <c r="CK37">
        <f t="shared" si="84"/>
        <v>3.8571589762826068E-7</v>
      </c>
      <c r="CL37">
        <f t="shared" si="85"/>
        <v>3.499086699784432E-7</v>
      </c>
      <c r="CM37">
        <f t="shared" si="86"/>
        <v>3.1742922815479962E-7</v>
      </c>
      <c r="CN37">
        <f t="shared" si="87"/>
        <v>2.8796788178804853E-7</v>
      </c>
      <c r="CO37">
        <f t="shared" si="88"/>
        <v>2.6124380925643385E-7</v>
      </c>
      <c r="CP37">
        <f t="shared" si="89"/>
        <v>2.370023609119198E-7</v>
      </c>
      <c r="CQ37">
        <f t="shared" si="90"/>
        <v>2.1501261490736144E-7</v>
      </c>
      <c r="CR37">
        <f t="shared" si="91"/>
        <v>1.9506516188043528E-7</v>
      </c>
      <c r="CS37">
        <f t="shared" si="92"/>
        <v>1.7697009699255496E-7</v>
      </c>
      <c r="CT37">
        <f t="shared" si="93"/>
        <v>1.6055519985028537E-7</v>
      </c>
      <c r="CU37">
        <f t="shared" si="94"/>
        <v>1.4566428467339508E-7</v>
      </c>
      <c r="CV37">
        <f t="shared" si="95"/>
        <v>1.3215570473603655E-7</v>
      </c>
      <c r="CW37">
        <f t="shared" si="96"/>
        <v>1.1990099661233359E-7</v>
      </c>
      <c r="CX37">
        <f t="shared" si="97"/>
        <v>1.0878365111991388E-7</v>
      </c>
      <c r="CY37">
        <f t="shared" si="98"/>
        <v>9.869799908823718E-8</v>
      </c>
      <c r="CZ37">
        <f t="shared" si="99"/>
        <v>8.9548201195321076E-8</v>
      </c>
    </row>
    <row r="38" spans="3:104">
      <c r="C38" s="3">
        <v>32</v>
      </c>
      <c r="D38" s="3">
        <f>'NegBinomial Home'!D34</f>
        <v>1.5807985970902414E-2</v>
      </c>
      <c r="E38">
        <f t="shared" si="0"/>
        <v>1.7793284461223599E-3</v>
      </c>
      <c r="F38">
        <f t="shared" si="1"/>
        <v>1.4786860316067406E-3</v>
      </c>
      <c r="G38">
        <f t="shared" si="2"/>
        <v>1.2857982221272171E-3</v>
      </c>
      <c r="H38">
        <f t="shared" si="3"/>
        <v>1.1345807773507244E-3</v>
      </c>
      <c r="I38">
        <f t="shared" si="4"/>
        <v>1.0084311323467583E-3</v>
      </c>
      <c r="J38">
        <f t="shared" si="5"/>
        <v>9.0019191025452871E-4</v>
      </c>
      <c r="K38">
        <f t="shared" si="6"/>
        <v>8.0588207313853208E-4</v>
      </c>
      <c r="L38">
        <f t="shared" si="7"/>
        <v>7.2293089810873028E-4</v>
      </c>
      <c r="M38">
        <f t="shared" si="8"/>
        <v>5.888499079694388E-4</v>
      </c>
      <c r="N38">
        <f t="shared" si="9"/>
        <v>5.8424531205180567E-4</v>
      </c>
      <c r="O38">
        <f t="shared" si="10"/>
        <v>5.2603662483389157E-4</v>
      </c>
      <c r="P38">
        <f t="shared" si="11"/>
        <v>4.7399570489443368E-4</v>
      </c>
      <c r="Q38">
        <f t="shared" si="12"/>
        <v>4.2737983553943915E-4</v>
      </c>
      <c r="R38">
        <f t="shared" si="13"/>
        <v>3.8555953080641071E-4</v>
      </c>
      <c r="S38">
        <f t="shared" si="14"/>
        <v>3.4799465912859992E-4</v>
      </c>
      <c r="T38">
        <f t="shared" si="15"/>
        <v>3.1421737363036248E-4</v>
      </c>
      <c r="U38">
        <f t="shared" si="16"/>
        <v>2.8381946116071838E-4</v>
      </c>
      <c r="V38">
        <f t="shared" si="17"/>
        <v>2.5644267810847639E-4</v>
      </c>
      <c r="W38">
        <f t="shared" si="18"/>
        <v>2.3177117771119025E-4</v>
      </c>
      <c r="X38">
        <f t="shared" si="19"/>
        <v>2.0952544818838564E-4</v>
      </c>
      <c r="Y38">
        <f t="shared" si="20"/>
        <v>1.8945737258707041E-4</v>
      </c>
      <c r="Z38">
        <f t="shared" si="21"/>
        <v>1.7134614183369868E-4</v>
      </c>
      <c r="AA38">
        <f t="shared" si="22"/>
        <v>1.5499483073408868E-4</v>
      </c>
      <c r="AB38">
        <f t="shared" si="23"/>
        <v>1.4022749882388092E-4</v>
      </c>
      <c r="AC38">
        <f t="shared" si="24"/>
        <v>1.2688671361373765E-4</v>
      </c>
      <c r="AD38">
        <f t="shared" si="25"/>
        <v>1.1483141868582795E-4</v>
      </c>
      <c r="AE38">
        <f t="shared" si="26"/>
        <v>1.0393508687927061E-4</v>
      </c>
      <c r="AF38">
        <f t="shared" si="27"/>
        <v>9.4084111741601367E-5</v>
      </c>
      <c r="AG38">
        <f t="shared" si="28"/>
        <v>8.5176400010347246E-5</v>
      </c>
      <c r="AH38">
        <f t="shared" si="29"/>
        <v>7.7120135111725743E-5</v>
      </c>
      <c r="AI38">
        <f t="shared" si="30"/>
        <v>6.9832687190568492E-5</v>
      </c>
      <c r="AJ38">
        <f t="shared" si="31"/>
        <v>6.3239649476487208E-5</v>
      </c>
      <c r="AK38">
        <f t="shared" si="32"/>
        <v>5.7273984167435209E-5</v>
      </c>
      <c r="AL38">
        <f t="shared" si="33"/>
        <v>5.187526370130246E-5</v>
      </c>
      <c r="AM38">
        <f t="shared" si="34"/>
        <v>4.6988995453327364E-5</v>
      </c>
      <c r="AN38">
        <f t="shared" si="35"/>
        <v>4.2566019661760005E-5</v>
      </c>
      <c r="AO38">
        <f t="shared" si="36"/>
        <v>3.8561971835141121E-5</v>
      </c>
      <c r="AP38">
        <f t="shared" si="37"/>
        <v>3.4936802098021783E-5</v>
      </c>
      <c r="AQ38">
        <f t="shared" si="38"/>
        <v>3.1654344938274598E-5</v>
      </c>
      <c r="AR38">
        <f t="shared" si="39"/>
        <v>2.8681933666784733E-5</v>
      </c>
      <c r="AS38">
        <f t="shared" si="40"/>
        <v>2.5990054619048352E-5</v>
      </c>
      <c r="AT38">
        <f t="shared" si="41"/>
        <v>2.3552036741330441E-5</v>
      </c>
      <c r="AU38">
        <f t="shared" si="42"/>
        <v>2.1343772729914078E-5</v>
      </c>
      <c r="AV38">
        <f t="shared" si="43"/>
        <v>1.9343468345262702E-5</v>
      </c>
      <c r="AW38">
        <f t="shared" si="44"/>
        <v>1.7531416915347486E-5</v>
      </c>
      <c r="AX38">
        <f t="shared" si="45"/>
        <v>1.5889796383541103E-5</v>
      </c>
      <c r="AY38">
        <f t="shared" si="46"/>
        <v>1.4402486554081955E-5</v>
      </c>
      <c r="AZ38">
        <f t="shared" si="47"/>
        <v>1.3054904448603826E-5</v>
      </c>
      <c r="BA38">
        <f t="shared" si="48"/>
        <v>1.1833855915893535E-5</v>
      </c>
      <c r="BB38">
        <f t="shared" si="49"/>
        <v>1.0727401838308404E-5</v>
      </c>
      <c r="BC38">
        <f t="shared" si="50"/>
        <v>9.7247374558657594E-6</v>
      </c>
      <c r="BD38">
        <f t="shared" si="51"/>
        <v>8.816083486034873E-6</v>
      </c>
      <c r="BE38">
        <f t="shared" si="52"/>
        <v>7.9925878563749395E-6</v>
      </c>
      <c r="BF38">
        <f t="shared" si="53"/>
        <v>7.2462369906289617E-6</v>
      </c>
      <c r="BG38">
        <f t="shared" si="54"/>
        <v>6.5697756986423414E-6</v>
      </c>
      <c r="BH38">
        <f t="shared" si="55"/>
        <v>5.956634818190677E-6</v>
      </c>
      <c r="BI38">
        <f t="shared" si="56"/>
        <v>5.4008658439109561E-6</v>
      </c>
      <c r="BJ38">
        <f t="shared" si="57"/>
        <v>4.8970818562806486E-6</v>
      </c>
      <c r="BK38">
        <f t="shared" si="58"/>
        <v>4.4404041330615746E-6</v>
      </c>
      <c r="BL38">
        <f t="shared" si="59"/>
        <v>4.026413887765164E-6</v>
      </c>
      <c r="BM38">
        <f t="shared" si="60"/>
        <v>3.6511086353273293E-6</v>
      </c>
      <c r="BN38">
        <f t="shared" si="61"/>
        <v>3.3108627350291353E-6</v>
      </c>
      <c r="BO38">
        <f t="shared" si="62"/>
        <v>3.0023917053996032E-6</v>
      </c>
      <c r="BP38">
        <f t="shared" si="63"/>
        <v>2.722719945949734E-6</v>
      </c>
      <c r="BQ38">
        <f t="shared" si="64"/>
        <v>2.4691515366063938E-6</v>
      </c>
      <c r="BR38">
        <f t="shared" si="65"/>
        <v>2.2392438180789736E-6</v>
      </c>
      <c r="BS38">
        <f t="shared" si="66"/>
        <v>2.0307834854866406E-6</v>
      </c>
      <c r="BT38">
        <f t="shared" si="67"/>
        <v>1.8417649537463145E-6</v>
      </c>
      <c r="BU38">
        <f t="shared" si="68"/>
        <v>1.6703707767703752E-6</v>
      </c>
      <c r="BV38">
        <f t="shared" si="69"/>
        <v>1.5149539237288303E-6</v>
      </c>
      <c r="BW38">
        <f t="shared" si="70"/>
        <v>1.3740217347266481E-6</v>
      </c>
      <c r="BX38">
        <f t="shared" si="71"/>
        <v>1.2462213954545893E-6</v>
      </c>
      <c r="BY38">
        <f t="shared" si="72"/>
        <v>1.1303267858813914E-6</v>
      </c>
      <c r="BZ38">
        <f t="shared" si="73"/>
        <v>1.0252265720392847E-6</v>
      </c>
      <c r="CA38">
        <f t="shared" si="74"/>
        <v>9.2991342256733745E-7</v>
      </c>
      <c r="CB38">
        <f t="shared" si="75"/>
        <v>8.4347424305605072E-7</v>
      </c>
      <c r="CC38">
        <f t="shared" si="76"/>
        <v>7.6508133150517884E-7</v>
      </c>
      <c r="CD38">
        <f t="shared" si="77"/>
        <v>6.9398436747579957E-7</v>
      </c>
      <c r="CE38">
        <f t="shared" si="78"/>
        <v>6.2950315588639539E-7</v>
      </c>
      <c r="CF38">
        <f t="shared" si="79"/>
        <v>5.7102105396029708E-7</v>
      </c>
      <c r="CG38">
        <f t="shared" si="80"/>
        <v>5.1797901665833684E-7</v>
      </c>
      <c r="CH38">
        <f t="shared" si="81"/>
        <v>4.6987020209787768E-7</v>
      </c>
      <c r="CI38">
        <f t="shared" si="82"/>
        <v>4.2623508403227698E-7</v>
      </c>
      <c r="CJ38">
        <f t="shared" si="83"/>
        <v>3.8665702350138585E-7</v>
      </c>
      <c r="CK38">
        <f t="shared" si="84"/>
        <v>3.5075825631635984E-7</v>
      </c>
      <c r="CL38">
        <f t="shared" si="85"/>
        <v>3.1819625715790796E-7</v>
      </c>
      <c r="CM38">
        <f t="shared" si="86"/>
        <v>2.8866044478864571E-7</v>
      </c>
      <c r="CN38">
        <f t="shared" si="87"/>
        <v>2.618691962456746E-7</v>
      </c>
      <c r="CO38">
        <f t="shared" si="88"/>
        <v>2.3756714092335255E-7</v>
      </c>
      <c r="CP38">
        <f t="shared" si="89"/>
        <v>2.1552270820956375E-7</v>
      </c>
      <c r="CQ38">
        <f t="shared" si="90"/>
        <v>1.9552590482960005E-7</v>
      </c>
      <c r="CR38">
        <f t="shared" si="91"/>
        <v>1.7738630030539056E-7</v>
      </c>
      <c r="CS38">
        <f t="shared" si="92"/>
        <v>1.6093120097702094E-7</v>
      </c>
      <c r="CT38">
        <f t="shared" si="93"/>
        <v>1.4600399487885822E-7</v>
      </c>
      <c r="CU38">
        <f t="shared" si="94"/>
        <v>1.3246265143276903E-7</v>
      </c>
      <c r="CV38">
        <f t="shared" si="95"/>
        <v>1.2017836143260786E-7</v>
      </c>
      <c r="CW38">
        <f t="shared" si="96"/>
        <v>1.0903430416256326E-7</v>
      </c>
      <c r="CX38">
        <f t="shared" si="97"/>
        <v>9.8924529730745904E-8</v>
      </c>
      <c r="CY38">
        <f t="shared" si="98"/>
        <v>8.9752945820937988E-8</v>
      </c>
      <c r="CZ38">
        <f t="shared" si="99"/>
        <v>8.1432399080965579E-8</v>
      </c>
    </row>
    <row r="39" spans="3:104">
      <c r="C39" s="3">
        <v>33</v>
      </c>
      <c r="D39" s="3">
        <f>'NegBinomial Home'!D35</f>
        <v>1.4331564065638196E-2</v>
      </c>
      <c r="E39">
        <f t="shared" si="0"/>
        <v>1.6131441200892803E-3</v>
      </c>
      <c r="F39">
        <f t="shared" si="1"/>
        <v>1.3405808705766805E-3</v>
      </c>
      <c r="G39">
        <f t="shared" si="2"/>
        <v>1.1657082458081125E-3</v>
      </c>
      <c r="H39">
        <f t="shared" si="3"/>
        <v>1.0286140896236676E-3</v>
      </c>
      <c r="I39">
        <f t="shared" si="4"/>
        <v>9.142464704620818E-4</v>
      </c>
      <c r="J39">
        <f t="shared" si="5"/>
        <v>8.1611649054655214E-4</v>
      </c>
      <c r="K39">
        <f t="shared" si="6"/>
        <v>7.3061492980784073E-4</v>
      </c>
      <c r="L39">
        <f t="shared" si="7"/>
        <v>6.5541116372101478E-4</v>
      </c>
      <c r="M39">
        <f t="shared" si="8"/>
        <v>5.3231964172337958E-4</v>
      </c>
      <c r="N39">
        <f t="shared" si="9"/>
        <v>5.2967842552059414E-4</v>
      </c>
      <c r="O39">
        <f t="shared" si="10"/>
        <v>4.769062677279587E-4</v>
      </c>
      <c r="P39">
        <f t="shared" si="11"/>
        <v>4.2972582491127568E-4</v>
      </c>
      <c r="Q39">
        <f t="shared" si="12"/>
        <v>3.8746374804922321E-4</v>
      </c>
      <c r="R39">
        <f t="shared" si="13"/>
        <v>3.4954934341670859E-4</v>
      </c>
      <c r="S39">
        <f t="shared" si="14"/>
        <v>3.1549292623244595E-4</v>
      </c>
      <c r="T39">
        <f t="shared" si="15"/>
        <v>2.8487034521723089E-4</v>
      </c>
      <c r="U39">
        <f t="shared" si="16"/>
        <v>2.5731151319256551E-4</v>
      </c>
      <c r="V39">
        <f t="shared" si="17"/>
        <v>2.3249164550376048E-4</v>
      </c>
      <c r="W39">
        <f t="shared" si="18"/>
        <v>2.1012439459716444E-4</v>
      </c>
      <c r="X39">
        <f t="shared" si="19"/>
        <v>1.899563543148809E-4</v>
      </c>
      <c r="Y39">
        <f t="shared" si="20"/>
        <v>1.7176258113696215E-4</v>
      </c>
      <c r="Z39">
        <f t="shared" si="21"/>
        <v>1.5534288894294851E-4</v>
      </c>
      <c r="AA39">
        <f t="shared" si="22"/>
        <v>1.4051874480386662E-4</v>
      </c>
      <c r="AB39">
        <f t="shared" si="23"/>
        <v>1.2713064060518835E-4</v>
      </c>
      <c r="AC39">
        <f t="shared" si="24"/>
        <v>1.1503584761403716E-4</v>
      </c>
      <c r="AD39">
        <f t="shared" si="25"/>
        <v>1.0410648368952968E-4</v>
      </c>
      <c r="AE39">
        <f t="shared" si="26"/>
        <v>9.4227838955559623E-5</v>
      </c>
      <c r="AF39">
        <f t="shared" si="27"/>
        <v>8.5296917486222282E-5</v>
      </c>
      <c r="AG39">
        <f t="shared" si="28"/>
        <v>7.722116124569358E-5</v>
      </c>
      <c r="AH39">
        <f t="shared" si="29"/>
        <v>6.9917329072710258E-5</v>
      </c>
      <c r="AI39">
        <f t="shared" si="30"/>
        <v>6.3310508510665883E-5</v>
      </c>
      <c r="AJ39">
        <f t="shared" si="31"/>
        <v>5.733324217449575E-5</v>
      </c>
      <c r="AK39">
        <f t="shared" si="32"/>
        <v>5.1924753406337174E-5</v>
      </c>
      <c r="AL39">
        <f t="shared" si="33"/>
        <v>4.7030258410246491E-5</v>
      </c>
      <c r="AM39">
        <f t="shared" si="34"/>
        <v>4.2600354020993597E-5</v>
      </c>
      <c r="AN39">
        <f t="shared" si="35"/>
        <v>3.8590471861793035E-5</v>
      </c>
      <c r="AO39">
        <f t="shared" si="36"/>
        <v>3.4960390961247287E-5</v>
      </c>
      <c r="AP39">
        <f t="shared" si="37"/>
        <v>3.1673801990838892E-5</v>
      </c>
      <c r="AQ39">
        <f t="shared" si="38"/>
        <v>2.8697917196645588E-5</v>
      </c>
      <c r="AR39">
        <f t="shared" si="39"/>
        <v>2.6003120867423497E-5</v>
      </c>
      <c r="AS39">
        <f t="shared" si="40"/>
        <v>2.3562655832814111E-5</v>
      </c>
      <c r="AT39">
        <f t="shared" si="41"/>
        <v>2.1352342041291251E-5</v>
      </c>
      <c r="AU39">
        <f t="shared" si="42"/>
        <v>1.9350323744228568E-5</v>
      </c>
      <c r="AV39">
        <f t="shared" si="43"/>
        <v>1.7536842223421544E-5</v>
      </c>
      <c r="AW39">
        <f t="shared" si="44"/>
        <v>1.5894031355176655E-5</v>
      </c>
      <c r="AX39">
        <f t="shared" si="45"/>
        <v>1.4405733613367162E-5</v>
      </c>
      <c r="AY39">
        <f t="shared" si="46"/>
        <v>1.3057334383662483E-5</v>
      </c>
      <c r="AZ39">
        <f t="shared" si="47"/>
        <v>1.183561269729987E-5</v>
      </c>
      <c r="BA39">
        <f t="shared" si="48"/>
        <v>1.0728606700077815E-5</v>
      </c>
      <c r="BB39">
        <f t="shared" si="49"/>
        <v>9.7254923547218587E-6</v>
      </c>
      <c r="BC39">
        <f t="shared" si="50"/>
        <v>8.8164740357683547E-6</v>
      </c>
      <c r="BD39">
        <f t="shared" si="51"/>
        <v>7.9926858184648921E-6</v>
      </c>
      <c r="BE39">
        <f t="shared" si="52"/>
        <v>7.2461023893064803E-6</v>
      </c>
      <c r="BF39">
        <f t="shared" si="53"/>
        <v>6.5694586177614069E-6</v>
      </c>
      <c r="BG39">
        <f t="shared" si="54"/>
        <v>5.9561769282485466E-6</v>
      </c>
      <c r="BH39">
        <f t="shared" si="55"/>
        <v>5.4003017000171029E-6</v>
      </c>
      <c r="BI39">
        <f t="shared" si="56"/>
        <v>4.8964400015537435E-6</v>
      </c>
      <c r="BJ39">
        <f t="shared" si="57"/>
        <v>4.4397080366306829E-6</v>
      </c>
      <c r="BK39">
        <f t="shared" si="58"/>
        <v>4.025682742092145E-6</v>
      </c>
      <c r="BL39">
        <f t="shared" si="59"/>
        <v>3.6503580338126823E-6</v>
      </c>
      <c r="BM39">
        <f t="shared" si="60"/>
        <v>3.3101052476966096E-6</v>
      </c>
      <c r="BN39">
        <f t="shared" si="61"/>
        <v>3.0016373677800927E-6</v>
      </c>
      <c r="BO39">
        <f t="shared" si="62"/>
        <v>2.7219766740227431E-6</v>
      </c>
      <c r="BP39">
        <f t="shared" si="63"/>
        <v>2.4684254787418715E-6</v>
      </c>
      <c r="BQ39">
        <f t="shared" si="64"/>
        <v>2.2385396532979993E-6</v>
      </c>
      <c r="BR39">
        <f t="shared" si="65"/>
        <v>2.0301046759817624E-6</v>
      </c>
      <c r="BS39">
        <f t="shared" si="66"/>
        <v>1.8411139584298593E-6</v>
      </c>
      <c r="BT39">
        <f t="shared" si="67"/>
        <v>1.6697492316255938E-6</v>
      </c>
      <c r="BU39">
        <f t="shared" si="68"/>
        <v>1.5143627938890363E-6</v>
      </c>
      <c r="BV39">
        <f t="shared" si="69"/>
        <v>1.3734614424869876E-6</v>
      </c>
      <c r="BW39">
        <f t="shared" si="70"/>
        <v>1.2456919278054089E-6</v>
      </c>
      <c r="BX39">
        <f t="shared" si="71"/>
        <v>1.1298277846274498E-6</v>
      </c>
      <c r="BY39">
        <f t="shared" si="72"/>
        <v>1.0247574091211893E-6</v>
      </c>
      <c r="BZ39">
        <f t="shared" si="73"/>
        <v>9.2947326281925286E-7</v>
      </c>
      <c r="CA39">
        <f t="shared" si="74"/>
        <v>8.4306209630700282E-7</v>
      </c>
      <c r="CB39">
        <f t="shared" si="75"/>
        <v>7.6469609565217766E-7</v>
      </c>
      <c r="CC39">
        <f t="shared" si="76"/>
        <v>6.936248639183419E-7</v>
      </c>
      <c r="CD39">
        <f t="shared" si="77"/>
        <v>6.2916815850786407E-7</v>
      </c>
      <c r="CE39">
        <f t="shared" si="78"/>
        <v>5.7070931266725359E-7</v>
      </c>
      <c r="CF39">
        <f t="shared" si="79"/>
        <v>5.1768927633942431E-7</v>
      </c>
      <c r="CG39">
        <f t="shared" si="80"/>
        <v>4.6960121773637009E-7</v>
      </c>
      <c r="CH39">
        <f t="shared" si="81"/>
        <v>4.2598563259704647E-7</v>
      </c>
      <c r="CI39">
        <f t="shared" si="82"/>
        <v>3.8642591314765325E-7</v>
      </c>
      <c r="CJ39">
        <f t="shared" si="83"/>
        <v>3.5054433334765595E-7</v>
      </c>
      <c r="CK39">
        <f t="shared" si="84"/>
        <v>3.1799841113235045E-7</v>
      </c>
      <c r="CL39">
        <f t="shared" si="85"/>
        <v>2.8847761209421909E-7</v>
      </c>
      <c r="CM39">
        <f t="shared" si="86"/>
        <v>2.6170036241928238E-7</v>
      </c>
      <c r="CN39">
        <f t="shared" si="87"/>
        <v>2.3741134194578383E-7</v>
      </c>
      <c r="CO39">
        <f t="shared" si="88"/>
        <v>2.1537903097210074E-7</v>
      </c>
      <c r="CP39">
        <f t="shared" si="89"/>
        <v>1.9539348693696267E-7</v>
      </c>
      <c r="CQ39">
        <f t="shared" si="90"/>
        <v>1.7726432935323031E-7</v>
      </c>
      <c r="CR39">
        <f t="shared" si="91"/>
        <v>1.6081891341962749E-7</v>
      </c>
      <c r="CS39">
        <f t="shared" si="92"/>
        <v>1.4590067458356993E-7</v>
      </c>
      <c r="CT39">
        <f t="shared" si="93"/>
        <v>1.3236762800125494E-7</v>
      </c>
      <c r="CU39">
        <f t="shared" si="94"/>
        <v>1.2009100835535842E-7</v>
      </c>
      <c r="CV39">
        <f t="shared" si="95"/>
        <v>1.0895403686118784E-7</v>
      </c>
      <c r="CW39">
        <f t="shared" si="96"/>
        <v>9.8850803532744565E-8</v>
      </c>
      <c r="CX39">
        <f t="shared" si="97"/>
        <v>8.9685253903244836E-8</v>
      </c>
      <c r="CY39">
        <f t="shared" si="98"/>
        <v>8.1370270411436679E-8</v>
      </c>
      <c r="CZ39">
        <f t="shared" si="99"/>
        <v>7.3826839585742158E-8</v>
      </c>
    </row>
    <row r="40" spans="3:104">
      <c r="C40" s="3">
        <v>34</v>
      </c>
      <c r="D40" s="3">
        <f>'NegBinomial Home'!D36</f>
        <v>1.2955717485060945E-2</v>
      </c>
      <c r="E40">
        <f t="shared" si="0"/>
        <v>1.4582804351880258E-3</v>
      </c>
      <c r="F40">
        <f t="shared" si="1"/>
        <v>1.2118835701060032E-3</v>
      </c>
      <c r="G40">
        <f t="shared" si="2"/>
        <v>1.0537989177961612E-3</v>
      </c>
      <c r="H40">
        <f t="shared" si="3"/>
        <v>9.2986595777562529E-4</v>
      </c>
      <c r="I40">
        <f t="shared" si="4"/>
        <v>8.2647776116914653E-4</v>
      </c>
      <c r="J40">
        <f t="shared" si="5"/>
        <v>7.3776837182562593E-4</v>
      </c>
      <c r="K40">
        <f t="shared" si="6"/>
        <v>6.6047505894022639E-4</v>
      </c>
      <c r="L40">
        <f t="shared" si="7"/>
        <v>5.9249094061432903E-4</v>
      </c>
      <c r="M40">
        <f t="shared" si="8"/>
        <v>4.7990943036769134E-4</v>
      </c>
      <c r="N40">
        <f t="shared" si="9"/>
        <v>4.7882868942616887E-4</v>
      </c>
      <c r="O40">
        <f t="shared" si="10"/>
        <v>4.3112271928173041E-4</v>
      </c>
      <c r="P40">
        <f t="shared" si="11"/>
        <v>3.8847165306498814E-4</v>
      </c>
      <c r="Q40">
        <f t="shared" si="12"/>
        <v>3.5026678403262128E-4</v>
      </c>
      <c r="R40">
        <f t="shared" si="13"/>
        <v>3.1599220571141195E-4</v>
      </c>
      <c r="S40">
        <f t="shared" si="14"/>
        <v>2.852052436204719E-4</v>
      </c>
      <c r="T40">
        <f t="shared" si="15"/>
        <v>2.5752246548966433E-4</v>
      </c>
      <c r="U40">
        <f t="shared" si="16"/>
        <v>2.3260931293390974E-4</v>
      </c>
      <c r="V40">
        <f t="shared" si="17"/>
        <v>2.1017218099771509E-4</v>
      </c>
      <c r="W40">
        <f t="shared" si="18"/>
        <v>1.8995221182085978E-4</v>
      </c>
      <c r="X40">
        <f t="shared" si="19"/>
        <v>1.7172032652712027E-4</v>
      </c>
      <c r="Y40">
        <f t="shared" si="20"/>
        <v>1.552731764323481E-4</v>
      </c>
      <c r="Z40">
        <f t="shared" si="21"/>
        <v>1.4042979351314904E-4</v>
      </c>
      <c r="AA40">
        <f t="shared" si="22"/>
        <v>1.2702878420640839E-4</v>
      </c>
      <c r="AB40">
        <f t="shared" si="23"/>
        <v>1.1492595335945926E-4</v>
      </c>
      <c r="AC40">
        <f t="shared" si="24"/>
        <v>1.0399227436141109E-4</v>
      </c>
      <c r="AD40">
        <f t="shared" si="25"/>
        <v>9.4112141903514543E-5</v>
      </c>
      <c r="AE40">
        <f t="shared" si="26"/>
        <v>8.5181858389277488E-5</v>
      </c>
      <c r="AF40">
        <f t="shared" si="27"/>
        <v>7.7108315619760695E-5</v>
      </c>
      <c r="AG40">
        <f t="shared" si="28"/>
        <v>6.9807841236691422E-5</v>
      </c>
      <c r="AH40">
        <f t="shared" si="29"/>
        <v>6.3205185325718668E-5</v>
      </c>
      <c r="AI40">
        <f t="shared" si="30"/>
        <v>5.7232627111952845E-5</v>
      </c>
      <c r="AJ40">
        <f t="shared" si="31"/>
        <v>5.1829185196631293E-5</v>
      </c>
      <c r="AK40">
        <f t="shared" si="32"/>
        <v>4.6939917550722927E-5</v>
      </c>
      <c r="AL40">
        <f t="shared" si="33"/>
        <v>4.2515299685500999E-5</v>
      </c>
      <c r="AM40">
        <f t="shared" si="34"/>
        <v>3.8510671196235251E-5</v>
      </c>
      <c r="AN40">
        <f t="shared" si="35"/>
        <v>3.4885742321406596E-5</v>
      </c>
      <c r="AO40">
        <f t="shared" si="36"/>
        <v>3.1604153348982605E-5</v>
      </c>
      <c r="AP40">
        <f t="shared" si="37"/>
        <v>2.8633080687609936E-5</v>
      </c>
      <c r="AQ40">
        <f t="shared" si="38"/>
        <v>2.5942884245332073E-5</v>
      </c>
      <c r="AR40">
        <f t="shared" si="39"/>
        <v>2.350679145313717E-5</v>
      </c>
      <c r="AS40">
        <f t="shared" si="40"/>
        <v>2.1300613859696621E-5</v>
      </c>
      <c r="AT40">
        <f t="shared" si="41"/>
        <v>1.9302492726151742E-5</v>
      </c>
      <c r="AU40">
        <f t="shared" si="42"/>
        <v>1.7492670480800608E-5</v>
      </c>
      <c r="AV40">
        <f t="shared" si="43"/>
        <v>1.5853285265038522E-5</v>
      </c>
      <c r="AW40">
        <f t="shared" si="44"/>
        <v>1.4368186123528965E-5</v>
      </c>
      <c r="AX40">
        <f t="shared" si="45"/>
        <v>1.3022766671177005E-5</v>
      </c>
      <c r="AY40">
        <f t="shared" si="46"/>
        <v>1.180381531338257E-5</v>
      </c>
      <c r="AZ40">
        <f t="shared" si="47"/>
        <v>1.069938030954118E-5</v>
      </c>
      <c r="BA40">
        <f t="shared" si="48"/>
        <v>9.6986481571682189E-6</v>
      </c>
      <c r="BB40">
        <f t="shared" si="49"/>
        <v>8.7918339389766827E-6</v>
      </c>
      <c r="BC40">
        <f t="shared" si="50"/>
        <v>7.9700824207775274E-6</v>
      </c>
      <c r="BD40">
        <f t="shared" si="51"/>
        <v>7.2253788167588286E-6</v>
      </c>
      <c r="BE40">
        <f t="shared" si="52"/>
        <v>6.5504682527126095E-6</v>
      </c>
      <c r="BF40">
        <f t="shared" si="53"/>
        <v>5.9387830589672387E-6</v>
      </c>
      <c r="BG40">
        <f t="shared" si="54"/>
        <v>5.3843771147381742E-6</v>
      </c>
      <c r="BH40">
        <f t="shared" si="55"/>
        <v>4.8818665456944551E-6</v>
      </c>
      <c r="BI40">
        <f t="shared" si="56"/>
        <v>4.4263761479307025E-6</v>
      </c>
      <c r="BJ40">
        <f t="shared" si="57"/>
        <v>4.0134909752559757E-6</v>
      </c>
      <c r="BK40">
        <f t="shared" si="58"/>
        <v>3.6392125836482291E-6</v>
      </c>
      <c r="BL40">
        <f t="shared" si="59"/>
        <v>3.2999194776507925E-6</v>
      </c>
      <c r="BM40">
        <f t="shared" si="60"/>
        <v>2.9923313490812116E-6</v>
      </c>
      <c r="BN40">
        <f t="shared" si="61"/>
        <v>2.7134767392765465E-6</v>
      </c>
      <c r="BO40">
        <f t="shared" si="62"/>
        <v>2.4606637927340628E-6</v>
      </c>
      <c r="BP40">
        <f t="shared" si="63"/>
        <v>2.2314538028813463E-6</v>
      </c>
      <c r="BQ40">
        <f t="shared" si="64"/>
        <v>2.0236372802303541E-6</v>
      </c>
      <c r="BR40">
        <f t="shared" si="65"/>
        <v>1.8352122996946376E-6</v>
      </c>
      <c r="BS40">
        <f t="shared" si="66"/>
        <v>1.6643649076942049E-6</v>
      </c>
      <c r="BT40">
        <f t="shared" si="67"/>
        <v>1.5094513911224984E-6</v>
      </c>
      <c r="BU40">
        <f t="shared" si="68"/>
        <v>1.3689822295498529E-6</v>
      </c>
      <c r="BV40">
        <f t="shared" si="69"/>
        <v>1.2416075694173233E-6</v>
      </c>
      <c r="BW40">
        <f t="shared" si="70"/>
        <v>1.1261040746252379E-6</v>
      </c>
      <c r="BX40">
        <f t="shared" si="71"/>
        <v>1.0213630220236322E-6</v>
      </c>
      <c r="BY40">
        <f t="shared" si="72"/>
        <v>9.2637952302283726E-7</v>
      </c>
      <c r="BZ40">
        <f t="shared" si="73"/>
        <v>8.4024276400342776E-7</v>
      </c>
      <c r="CA40">
        <f t="shared" si="74"/>
        <v>7.6212716854155756E-7</v>
      </c>
      <c r="CB40">
        <f t="shared" si="75"/>
        <v>6.912843937915006E-7</v>
      </c>
      <c r="CC40">
        <f t="shared" si="76"/>
        <v>6.2703608178300457E-7</v>
      </c>
      <c r="CD40">
        <f t="shared" si="77"/>
        <v>5.6876729398766753E-7</v>
      </c>
      <c r="CE40">
        <f t="shared" si="78"/>
        <v>5.1592056436730531E-7</v>
      </c>
      <c r="CF40">
        <f t="shared" si="79"/>
        <v>4.679905123112295E-7</v>
      </c>
      <c r="CG40">
        <f t="shared" si="80"/>
        <v>4.2451896246413465E-7</v>
      </c>
      <c r="CH40">
        <f t="shared" si="81"/>
        <v>3.8509052350083042E-7</v>
      </c>
      <c r="CI40">
        <f t="shared" si="82"/>
        <v>3.4932858247141731E-7</v>
      </c>
      <c r="CJ40">
        <f t="shared" si="83"/>
        <v>3.1689167546829229E-7</v>
      </c>
      <c r="CK40">
        <f t="shared" si="84"/>
        <v>2.8747019909759789E-7</v>
      </c>
      <c r="CL40">
        <f t="shared" si="85"/>
        <v>2.6078343061094722E-7</v>
      </c>
      <c r="CM40">
        <f t="shared" si="86"/>
        <v>2.365768276033102E-7</v>
      </c>
      <c r="CN40">
        <f t="shared" si="87"/>
        <v>2.1461958094116823E-7</v>
      </c>
      <c r="CO40">
        <f t="shared" si="88"/>
        <v>1.9470239707967772E-7</v>
      </c>
      <c r="CP40">
        <f t="shared" si="89"/>
        <v>1.7663548818413675E-7</v>
      </c>
      <c r="CQ40">
        <f t="shared" si="90"/>
        <v>1.602467505124312E-7</v>
      </c>
      <c r="CR40">
        <f t="shared" si="91"/>
        <v>1.453801133621342E-7</v>
      </c>
      <c r="CS40">
        <f t="shared" si="92"/>
        <v>1.3189404255720148E-7</v>
      </c>
      <c r="CT40">
        <f t="shared" si="93"/>
        <v>1.1966018396161247E-7</v>
      </c>
      <c r="CU40">
        <f t="shared" si="94"/>
        <v>1.0856213387612785E-7</v>
      </c>
      <c r="CV40">
        <f t="shared" si="95"/>
        <v>9.8494324413265448E-8</v>
      </c>
      <c r="CW40">
        <f t="shared" si="96"/>
        <v>8.9361013067101907E-8</v>
      </c>
      <c r="CX40">
        <f t="shared" si="97"/>
        <v>8.1075366709785387E-8</v>
      </c>
      <c r="CY40">
        <f t="shared" si="98"/>
        <v>7.3558631165819129E-8</v>
      </c>
      <c r="CZ40">
        <f t="shared" si="99"/>
        <v>6.6739378347480901E-8</v>
      </c>
    </row>
    <row r="41" spans="3:104">
      <c r="C41" s="3">
        <v>35</v>
      </c>
      <c r="D41" s="3">
        <f>'NegBinomial Home'!D37</f>
        <v>1.1680145745009543E-2</v>
      </c>
      <c r="E41">
        <f t="shared" si="0"/>
        <v>1.3147035692722161E-3</v>
      </c>
      <c r="F41">
        <f t="shared" si="1"/>
        <v>1.0925660227727651E-3</v>
      </c>
      <c r="G41">
        <f t="shared" si="2"/>
        <v>9.5004579715367223E-4</v>
      </c>
      <c r="H41">
        <f t="shared" si="3"/>
        <v>8.3831481526714551E-4</v>
      </c>
      <c r="I41">
        <f t="shared" si="4"/>
        <v>7.4510583582854432E-4</v>
      </c>
      <c r="J41">
        <f t="shared" si="5"/>
        <v>6.6513044290431034E-4</v>
      </c>
      <c r="K41">
        <f t="shared" si="6"/>
        <v>5.9544714202521237E-4</v>
      </c>
      <c r="L41">
        <f t="shared" si="7"/>
        <v>5.3415648704542617E-4</v>
      </c>
      <c r="M41">
        <f t="shared" si="8"/>
        <v>4.3154654983818046E-4</v>
      </c>
      <c r="N41">
        <f t="shared" si="9"/>
        <v>4.3168499821322345E-4</v>
      </c>
      <c r="O41">
        <f t="shared" si="10"/>
        <v>3.8867598039258721E-4</v>
      </c>
      <c r="P41">
        <f t="shared" si="11"/>
        <v>3.5022417946639102E-4</v>
      </c>
      <c r="Q41">
        <f t="shared" si="12"/>
        <v>3.1578081969248445E-4</v>
      </c>
      <c r="R41">
        <f t="shared" si="13"/>
        <v>2.8488078882950155E-4</v>
      </c>
      <c r="S41">
        <f t="shared" si="14"/>
        <v>2.5712499647891134E-4</v>
      </c>
      <c r="T41">
        <f t="shared" si="15"/>
        <v>2.3216776168528193E-4</v>
      </c>
      <c r="U41">
        <f t="shared" si="16"/>
        <v>2.097074654373585E-4</v>
      </c>
      <c r="V41">
        <f t="shared" si="17"/>
        <v>1.8947941003116816E-4</v>
      </c>
      <c r="W41">
        <f t="shared" si="18"/>
        <v>1.7125022378829141E-4</v>
      </c>
      <c r="X41">
        <f t="shared" si="19"/>
        <v>1.5481338208633825E-4</v>
      </c>
      <c r="Y41">
        <f t="shared" si="20"/>
        <v>1.3998555719601472E-4</v>
      </c>
      <c r="Z41">
        <f t="shared" si="21"/>
        <v>1.2660359853219357E-4</v>
      </c>
      <c r="AA41">
        <f t="shared" si="22"/>
        <v>1.145220027414975E-4</v>
      </c>
      <c r="AB41">
        <f t="shared" si="23"/>
        <v>1.0361077158949323E-4</v>
      </c>
      <c r="AC41">
        <f t="shared" si="24"/>
        <v>9.3753581945337319E-5</v>
      </c>
      <c r="AD41">
        <f t="shared" si="25"/>
        <v>8.4846210568854407E-5</v>
      </c>
      <c r="AE41">
        <f t="shared" si="26"/>
        <v>7.6795169543081816E-5</v>
      </c>
      <c r="AF41">
        <f t="shared" si="27"/>
        <v>6.951651775592604E-5</v>
      </c>
      <c r="AG41">
        <f t="shared" si="28"/>
        <v>6.2934820918195364E-5</v>
      </c>
      <c r="AH41">
        <f t="shared" si="29"/>
        <v>5.6982237942128123E-5</v>
      </c>
      <c r="AI41">
        <f t="shared" si="30"/>
        <v>5.1597715588365907E-5</v>
      </c>
      <c r="AJ41">
        <f t="shared" si="31"/>
        <v>4.6726276459778552E-5</v>
      </c>
      <c r="AK41">
        <f t="shared" si="32"/>
        <v>4.2318387915094005E-5</v>
      </c>
      <c r="AL41">
        <f t="shared" si="33"/>
        <v>3.8329401462482885E-5</v>
      </c>
      <c r="AM41">
        <f t="shared" si="34"/>
        <v>3.4719053794499506E-5</v>
      </c>
      <c r="AN41">
        <f t="shared" si="35"/>
        <v>3.1451021929640342E-5</v>
      </c>
      <c r="AO41">
        <f t="shared" si="36"/>
        <v>2.8492525997838382E-5</v>
      </c>
      <c r="AP41">
        <f t="shared" si="37"/>
        <v>2.581397409642025E-5</v>
      </c>
      <c r="AQ41">
        <f t="shared" si="38"/>
        <v>2.3388644386603424E-5</v>
      </c>
      <c r="AR41">
        <f t="shared" si="39"/>
        <v>2.1192400226909953E-5</v>
      </c>
      <c r="AS41">
        <f t="shared" si="40"/>
        <v>1.9203434670932581E-5</v>
      </c>
      <c r="AT41">
        <f t="shared" si="41"/>
        <v>1.7402041109912204E-5</v>
      </c>
      <c r="AU41">
        <f t="shared" si="42"/>
        <v>1.5770407229145915E-5</v>
      </c>
      <c r="AV41">
        <f t="shared" si="43"/>
        <v>1.4292429782169731E-5</v>
      </c>
      <c r="AW41">
        <f t="shared" si="44"/>
        <v>1.295354797661772E-5</v>
      </c>
      <c r="AX41">
        <f t="shared" si="45"/>
        <v>1.1740593517726329E-5</v>
      </c>
      <c r="AY41">
        <f t="shared" si="46"/>
        <v>1.064165557534426E-5</v>
      </c>
      <c r="AZ41">
        <f t="shared" si="47"/>
        <v>9.6459591327788536E-6</v>
      </c>
      <c r="BA41">
        <f t="shared" si="48"/>
        <v>8.7437553447670085E-6</v>
      </c>
      <c r="BB41">
        <f t="shared" si="49"/>
        <v>7.9262226805716682E-6</v>
      </c>
      <c r="BC41">
        <f t="shared" si="50"/>
        <v>7.1853777594149269E-6</v>
      </c>
      <c r="BD41">
        <f t="shared" si="51"/>
        <v>6.5139949014757884E-6</v>
      </c>
      <c r="BE41">
        <f t="shared" si="52"/>
        <v>5.9055335204680383E-6</v>
      </c>
      <c r="BF41">
        <f t="shared" si="53"/>
        <v>5.3540725750399963E-6</v>
      </c>
      <c r="BG41">
        <f t="shared" si="54"/>
        <v>4.8542513773362047E-6</v>
      </c>
      <c r="BH41">
        <f t="shared" si="55"/>
        <v>4.4012161292608868E-6</v>
      </c>
      <c r="BI41">
        <f t="shared" si="56"/>
        <v>3.9905716213463203E-6</v>
      </c>
      <c r="BJ41">
        <f t="shared" si="57"/>
        <v>3.6183375865771101E-6</v>
      </c>
      <c r="BK41">
        <f t="shared" si="58"/>
        <v>3.2809092528528604E-6</v>
      </c>
      <c r="BL41">
        <f t="shared" si="59"/>
        <v>2.975021683685294E-6</v>
      </c>
      <c r="BM41">
        <f t="shared" si="60"/>
        <v>2.6977175378307631E-6</v>
      </c>
      <c r="BN41">
        <f t="shared" si="61"/>
        <v>2.4463179153905602E-6</v>
      </c>
      <c r="BO41">
        <f t="shared" si="62"/>
        <v>2.2183959909393323E-6</v>
      </c>
      <c r="BP41">
        <f t="shared" si="63"/>
        <v>2.0117531638802413E-6</v>
      </c>
      <c r="BQ41">
        <f t="shared" si="64"/>
        <v>1.8243974828395287E-6</v>
      </c>
      <c r="BR41">
        <f t="shared" si="65"/>
        <v>1.654524124826319E-6</v>
      </c>
      <c r="BS41">
        <f t="shared" si="66"/>
        <v>1.5004977313810435E-6</v>
      </c>
      <c r="BT41">
        <f t="shared" si="67"/>
        <v>1.3608364232739557E-6</v>
      </c>
      <c r="BU41">
        <f t="shared" si="68"/>
        <v>1.2341973327149295E-6</v>
      </c>
      <c r="BV41">
        <f t="shared" si="69"/>
        <v>1.1193635077041176E-6</v>
      </c>
      <c r="BW41">
        <f t="shared" si="70"/>
        <v>1.0152320572626325E-6</v>
      </c>
      <c r="BX41">
        <f t="shared" si="71"/>
        <v>9.2080341899669779E-7</v>
      </c>
      <c r="BY41">
        <f t="shared" si="72"/>
        <v>8.3517164190835729E-7</v>
      </c>
      <c r="BZ41">
        <f t="shared" si="73"/>
        <v>7.5751558769834727E-7</v>
      </c>
      <c r="CA41">
        <f t="shared" si="74"/>
        <v>6.8709096312584262E-7</v>
      </c>
      <c r="CB41">
        <f t="shared" si="75"/>
        <v>6.2322310439739533E-7</v>
      </c>
      <c r="CC41">
        <f t="shared" si="76"/>
        <v>5.6530044214457987E-7</v>
      </c>
      <c r="CD41">
        <f t="shared" si="77"/>
        <v>5.1276858239853752E-7</v>
      </c>
      <c r="CE41">
        <f t="shared" si="78"/>
        <v>4.651249451530747E-7</v>
      </c>
      <c r="CF41">
        <f t="shared" si="79"/>
        <v>4.219139076920934E-7</v>
      </c>
      <c r="CG41">
        <f t="shared" si="80"/>
        <v>3.8272240490106699E-7</v>
      </c>
      <c r="CH41">
        <f t="shared" si="81"/>
        <v>3.4717594333916297E-7</v>
      </c>
      <c r="CI41">
        <f t="shared" si="82"/>
        <v>3.1493498996628875E-7</v>
      </c>
      <c r="CJ41">
        <f t="shared" si="83"/>
        <v>2.8569170014072037E-7</v>
      </c>
      <c r="CK41">
        <f t="shared" si="84"/>
        <v>2.5916695286683765E-7</v>
      </c>
      <c r="CL41">
        <f t="shared" si="85"/>
        <v>2.3510766431359229E-7</v>
      </c>
      <c r="CM41">
        <f t="shared" si="86"/>
        <v>2.1328435337409345E-7</v>
      </c>
      <c r="CN41">
        <f t="shared" si="87"/>
        <v>1.9348893552335169E-7</v>
      </c>
      <c r="CO41">
        <f t="shared" si="88"/>
        <v>1.7553272348024332E-7</v>
      </c>
      <c r="CP41">
        <f t="shared" si="89"/>
        <v>1.5924461521413943E-7</v>
      </c>
      <c r="CQ41">
        <f t="shared" si="90"/>
        <v>1.4446945167703882E-7</v>
      </c>
      <c r="CR41">
        <f t="shared" si="91"/>
        <v>1.3106652830719309E-7</v>
      </c>
      <c r="CS41">
        <f t="shared" si="92"/>
        <v>1.1890824585693393E-7</v>
      </c>
      <c r="CT41">
        <f t="shared" si="93"/>
        <v>1.0787888746091413E-7</v>
      </c>
      <c r="CU41">
        <f t="shared" si="94"/>
        <v>9.7873510095025519E-8</v>
      </c>
      <c r="CV41">
        <f t="shared" si="95"/>
        <v>8.8796939693207596E-8</v>
      </c>
      <c r="CW41">
        <f t="shared" si="96"/>
        <v>8.0562860200447065E-8</v>
      </c>
      <c r="CX41">
        <f t="shared" si="97"/>
        <v>7.3092987755585772E-8</v>
      </c>
      <c r="CY41">
        <f t="shared" si="98"/>
        <v>6.6316322026230651E-8</v>
      </c>
      <c r="CZ41">
        <f t="shared" si="99"/>
        <v>6.0168467468418577E-8</v>
      </c>
    </row>
    <row r="42" spans="3:104">
      <c r="C42" s="3">
        <v>36</v>
      </c>
      <c r="D42" s="3">
        <f>'NegBinomial Home'!D38</f>
        <v>1.0503078870536219E-2</v>
      </c>
      <c r="E42">
        <f t="shared" si="0"/>
        <v>1.1822142960280571E-3</v>
      </c>
      <c r="F42">
        <f t="shared" si="1"/>
        <v>9.8246266433390681E-4</v>
      </c>
      <c r="G42">
        <f t="shared" si="2"/>
        <v>8.5430491673358137E-4</v>
      </c>
      <c r="H42">
        <f t="shared" si="3"/>
        <v>7.5383362633568197E-4</v>
      </c>
      <c r="I42">
        <f t="shared" si="4"/>
        <v>6.700177832924479E-4</v>
      </c>
      <c r="J42">
        <f t="shared" si="5"/>
        <v>5.9810191187070251E-4</v>
      </c>
      <c r="K42">
        <f t="shared" si="6"/>
        <v>5.3544094675344971E-4</v>
      </c>
      <c r="L42">
        <f t="shared" si="7"/>
        <v>4.8032685851062424E-4</v>
      </c>
      <c r="M42">
        <f t="shared" si="8"/>
        <v>3.8711088536750817E-4</v>
      </c>
      <c r="N42">
        <f t="shared" si="9"/>
        <v>3.8818193560623829E-4</v>
      </c>
      <c r="O42">
        <f t="shared" si="10"/>
        <v>3.4950715224512784E-4</v>
      </c>
      <c r="P42">
        <f t="shared" si="11"/>
        <v>3.1493033217295103E-4</v>
      </c>
      <c r="Q42">
        <f t="shared" si="12"/>
        <v>2.8395800253175959E-4</v>
      </c>
      <c r="R42">
        <f t="shared" si="13"/>
        <v>2.5617192277375847E-4</v>
      </c>
      <c r="S42">
        <f t="shared" si="14"/>
        <v>2.3121322084171874E-4</v>
      </c>
      <c r="T42">
        <f t="shared" si="15"/>
        <v>2.0877105178402725E-4</v>
      </c>
      <c r="U42">
        <f t="shared" si="16"/>
        <v>1.8857419225011774E-4</v>
      </c>
      <c r="V42">
        <f t="shared" si="17"/>
        <v>1.7038461945137351E-4</v>
      </c>
      <c r="W42">
        <f t="shared" si="18"/>
        <v>1.5399247974400449E-4</v>
      </c>
      <c r="X42">
        <f t="shared" si="19"/>
        <v>1.3921206102774885E-4</v>
      </c>
      <c r="Y42">
        <f t="shared" si="20"/>
        <v>1.2587851042816762E-4</v>
      </c>
      <c r="Z42">
        <f t="shared" si="21"/>
        <v>1.1384511886296209E-4</v>
      </c>
      <c r="AA42">
        <f t="shared" si="22"/>
        <v>1.0298104608152134E-4</v>
      </c>
      <c r="AB42">
        <f t="shared" si="23"/>
        <v>9.316939442356861E-5</v>
      </c>
      <c r="AC42">
        <f t="shared" si="24"/>
        <v>8.4305563223633707E-5</v>
      </c>
      <c r="AD42">
        <f t="shared" si="25"/>
        <v>7.6295832340238779E-5</v>
      </c>
      <c r="AE42">
        <f t="shared" si="26"/>
        <v>6.9056135102749962E-5</v>
      </c>
      <c r="AF42">
        <f t="shared" si="27"/>
        <v>6.251098956598903E-5</v>
      </c>
      <c r="AG42">
        <f t="shared" si="28"/>
        <v>5.6592563332465375E-5</v>
      </c>
      <c r="AH42">
        <f t="shared" si="29"/>
        <v>5.1239852001122792E-5</v>
      </c>
      <c r="AI42">
        <f t="shared" si="30"/>
        <v>4.6397954973776777E-5</v>
      </c>
      <c r="AJ42">
        <f t="shared" si="31"/>
        <v>4.2017435201373251E-5</v>
      </c>
      <c r="AK42">
        <f t="shared" si="32"/>
        <v>3.8053751695357458E-5</v>
      </c>
      <c r="AL42">
        <f t="shared" si="33"/>
        <v>3.4466755416379019E-5</v>
      </c>
      <c r="AM42">
        <f t="shared" si="34"/>
        <v>3.1220240592444773E-5</v>
      </c>
      <c r="AN42">
        <f t="shared" si="35"/>
        <v>2.828154469109382E-5</v>
      </c>
      <c r="AO42">
        <f t="shared" si="36"/>
        <v>2.5621191234190004E-5</v>
      </c>
      <c r="AP42">
        <f t="shared" si="37"/>
        <v>2.3212570443525682E-5</v>
      </c>
      <c r="AQ42">
        <f t="shared" si="38"/>
        <v>2.1031653374049508E-5</v>
      </c>
      <c r="AR42">
        <f t="shared" si="39"/>
        <v>1.9056735754714937E-5</v>
      </c>
      <c r="AS42">
        <f t="shared" si="40"/>
        <v>1.7268208234488072E-5</v>
      </c>
      <c r="AT42">
        <f t="shared" si="41"/>
        <v>1.5648350138423053E-5</v>
      </c>
      <c r="AU42">
        <f t="shared" si="42"/>
        <v>1.4181144188116359E-5</v>
      </c>
      <c r="AV42">
        <f t="shared" si="43"/>
        <v>1.2852109942024256E-5</v>
      </c>
      <c r="AW42">
        <f t="shared" si="44"/>
        <v>1.1648153971864637E-5</v>
      </c>
      <c r="AX42">
        <f t="shared" si="45"/>
        <v>1.0557435017989593E-5</v>
      </c>
      <c r="AY42">
        <f t="shared" si="46"/>
        <v>9.5692425643470358E-6</v>
      </c>
      <c r="AZ42">
        <f t="shared" si="47"/>
        <v>8.6738874467240358E-6</v>
      </c>
      <c r="BA42">
        <f t="shared" si="48"/>
        <v>7.8626032598949784E-6</v>
      </c>
      <c r="BB42">
        <f t="shared" si="49"/>
        <v>7.1274574630240806E-6</v>
      </c>
      <c r="BC42">
        <f t="shared" si="50"/>
        <v>6.4612712006591602E-6</v>
      </c>
      <c r="BD42">
        <f t="shared" si="51"/>
        <v>5.8575469609788774E-6</v>
      </c>
      <c r="BE42">
        <f t="shared" si="52"/>
        <v>5.3104032853847359E-6</v>
      </c>
      <c r="BF42">
        <f t="shared" si="53"/>
        <v>4.8145158255620787E-6</v>
      </c>
      <c r="BG42">
        <f t="shared" si="54"/>
        <v>4.3650641170599167E-6</v>
      </c>
      <c r="BH42">
        <f t="shared" si="55"/>
        <v>3.9576835033632927E-6</v>
      </c>
      <c r="BI42">
        <f t="shared" si="56"/>
        <v>3.5884217023089679E-6</v>
      </c>
      <c r="BJ42">
        <f t="shared" si="57"/>
        <v>3.2536995583537567E-6</v>
      </c>
      <c r="BK42">
        <f t="shared" si="58"/>
        <v>2.9502755703633984E-6</v>
      </c>
      <c r="BL42">
        <f t="shared" si="59"/>
        <v>2.6752138258764998E-6</v>
      </c>
      <c r="BM42">
        <f t="shared" si="60"/>
        <v>2.4258550097605933E-6</v>
      </c>
      <c r="BN42">
        <f t="shared" si="61"/>
        <v>2.1997901882971587E-6</v>
      </c>
      <c r="BO42">
        <f t="shared" si="62"/>
        <v>1.9948370994319402E-6</v>
      </c>
      <c r="BP42">
        <f t="shared" si="63"/>
        <v>1.8090187065784501E-6</v>
      </c>
      <c r="BQ42">
        <f t="shared" si="64"/>
        <v>1.6405437972945142E-6</v>
      </c>
      <c r="BR42">
        <f t="shared" si="65"/>
        <v>1.4877894296550615E-6</v>
      </c>
      <c r="BS42">
        <f t="shared" si="66"/>
        <v>1.3492850484754711E-6</v>
      </c>
      <c r="BT42">
        <f t="shared" si="67"/>
        <v>1.2236981109291019E-6</v>
      </c>
      <c r="BU42">
        <f t="shared" si="68"/>
        <v>1.1098210767488796E-6</v>
      </c>
      <c r="BV42">
        <f t="shared" si="69"/>
        <v>1.0065596322922269E-6</v>
      </c>
      <c r="BW42">
        <f t="shared" si="70"/>
        <v>9.1292203043631276E-7</v>
      </c>
      <c r="BX42">
        <f t="shared" si="71"/>
        <v>8.2800943970359871E-7</v>
      </c>
      <c r="BY42">
        <f t="shared" si="72"/>
        <v>7.5100720632245345E-7</v>
      </c>
      <c r="BZ42">
        <f t="shared" si="73"/>
        <v>6.8117694221886922E-7</v>
      </c>
      <c r="CA42">
        <f t="shared" si="74"/>
        <v>6.1784936031528276E-7</v>
      </c>
      <c r="CB42">
        <f t="shared" si="75"/>
        <v>5.6041778607283319E-7</v>
      </c>
      <c r="CC42">
        <f t="shared" si="76"/>
        <v>5.0833228103599039E-7</v>
      </c>
      <c r="CD42">
        <f t="shared" si="77"/>
        <v>4.6109432029698437E-7</v>
      </c>
      <c r="CE42">
        <f t="shared" si="78"/>
        <v>4.1825197135779278E-7</v>
      </c>
      <c r="CF42">
        <f t="shared" si="79"/>
        <v>3.7939552688882772E-7</v>
      </c>
      <c r="CG42">
        <f t="shared" si="80"/>
        <v>3.4415354841909292E-7</v>
      </c>
      <c r="CH42">
        <f t="shared" si="81"/>
        <v>3.1218928209025214E-7</v>
      </c>
      <c r="CI42">
        <f t="shared" si="82"/>
        <v>2.8319741130976448E-7</v>
      </c>
      <c r="CJ42">
        <f t="shared" si="83"/>
        <v>2.5690111448460507E-7</v>
      </c>
      <c r="CK42">
        <f t="shared" si="84"/>
        <v>2.3304939904195643E-7</v>
      </c>
      <c r="CL42">
        <f t="shared" si="85"/>
        <v>2.1141468567789652E-7</v>
      </c>
      <c r="CM42">
        <f t="shared" si="86"/>
        <v>1.9179061924775589E-7</v>
      </c>
      <c r="CN42">
        <f t="shared" si="87"/>
        <v>1.7399008494788259E-7</v>
      </c>
      <c r="CO42">
        <f t="shared" si="88"/>
        <v>1.5784341046092947E-7</v>
      </c>
      <c r="CP42">
        <f t="shared" si="89"/>
        <v>1.4319673656614391E-7</v>
      </c>
      <c r="CQ42">
        <f t="shared" si="90"/>
        <v>1.2991054037107137E-7</v>
      </c>
      <c r="CR42">
        <f t="shared" si="91"/>
        <v>1.1785829681842658E-7</v>
      </c>
      <c r="CS42">
        <f t="shared" si="92"/>
        <v>1.0692526547676809E-7</v>
      </c>
      <c r="CT42">
        <f t="shared" si="93"/>
        <v>9.70073908497069E-8</v>
      </c>
      <c r="CU42">
        <f t="shared" si="94"/>
        <v>8.8010305548069677E-8</v>
      </c>
      <c r="CV42">
        <f t="shared" si="95"/>
        <v>7.9848426673827056E-8</v>
      </c>
      <c r="CW42">
        <f t="shared" si="96"/>
        <v>7.2444136673791774E-8</v>
      </c>
      <c r="CX42">
        <f t="shared" si="97"/>
        <v>6.5727040744167377E-8</v>
      </c>
      <c r="CY42">
        <f t="shared" si="98"/>
        <v>5.9633293612194538E-8</v>
      </c>
      <c r="CZ42">
        <f t="shared" si="99"/>
        <v>5.4104989195884098E-8</v>
      </c>
    </row>
    <row r="43" spans="3:104">
      <c r="C43" s="3">
        <v>37</v>
      </c>
      <c r="D43" s="3">
        <f>'NegBinomial Home'!D39</f>
        <v>9.4215934808947986E-3</v>
      </c>
      <c r="E43">
        <f t="shared" si="0"/>
        <v>1.0604835631316102E-3</v>
      </c>
      <c r="F43">
        <f t="shared" si="1"/>
        <v>8.8130004045549953E-4</v>
      </c>
      <c r="G43">
        <f t="shared" si="2"/>
        <v>7.6633849306537291E-4</v>
      </c>
      <c r="H43">
        <f t="shared" si="3"/>
        <v>6.7621257224748891E-4</v>
      </c>
      <c r="I43">
        <f t="shared" si="4"/>
        <v>6.0102711375997027E-4</v>
      </c>
      <c r="J43">
        <f t="shared" si="5"/>
        <v>5.3651630567104708E-4</v>
      </c>
      <c r="K43">
        <f t="shared" si="6"/>
        <v>4.8030744084842728E-4</v>
      </c>
      <c r="L43">
        <f t="shared" si="7"/>
        <v>4.3086836294616308E-4</v>
      </c>
      <c r="M43">
        <f t="shared" si="8"/>
        <v>3.464462909119217E-4</v>
      </c>
      <c r="N43">
        <f t="shared" si="9"/>
        <v>3.4821145675374156E-4</v>
      </c>
      <c r="O43">
        <f t="shared" si="10"/>
        <v>3.1351895455686393E-4</v>
      </c>
      <c r="P43">
        <f t="shared" si="11"/>
        <v>2.825024548620976E-4</v>
      </c>
      <c r="Q43">
        <f t="shared" si="12"/>
        <v>2.5471929692979156E-4</v>
      </c>
      <c r="R43">
        <f t="shared" si="13"/>
        <v>2.2979430577867391E-4</v>
      </c>
      <c r="S43">
        <f t="shared" si="14"/>
        <v>2.074055618386318E-4</v>
      </c>
      <c r="T43">
        <f t="shared" si="15"/>
        <v>1.8727422737019984E-4</v>
      </c>
      <c r="U43">
        <f t="shared" si="16"/>
        <v>1.6915700646147835E-4</v>
      </c>
      <c r="V43">
        <f t="shared" si="17"/>
        <v>1.5284038515325801E-4</v>
      </c>
      <c r="W43">
        <f t="shared" si="18"/>
        <v>1.3813611809894614E-4</v>
      </c>
      <c r="X43">
        <f t="shared" si="19"/>
        <v>1.248776156789924E-4</v>
      </c>
      <c r="Y43">
        <f t="shared" si="20"/>
        <v>1.1291699965823676E-4</v>
      </c>
      <c r="Z43">
        <f t="shared" si="21"/>
        <v>1.021226673561309E-4</v>
      </c>
      <c r="AA43">
        <f t="shared" si="22"/>
        <v>9.2377250935358728E-5</v>
      </c>
      <c r="AB43">
        <f t="shared" si="23"/>
        <v>8.357588950250312E-5</v>
      </c>
      <c r="AC43">
        <f t="shared" si="24"/>
        <v>7.5624752956882275E-5</v>
      </c>
      <c r="AD43">
        <f t="shared" si="25"/>
        <v>6.843977137149096E-5</v>
      </c>
      <c r="AE43">
        <f t="shared" si="26"/>
        <v>6.1945534287570597E-5</v>
      </c>
      <c r="AF43">
        <f t="shared" si="27"/>
        <v>5.6074332016240197E-5</v>
      </c>
      <c r="AG43">
        <f t="shared" si="28"/>
        <v>5.0765316754501391E-5</v>
      </c>
      <c r="AH43">
        <f t="shared" si="29"/>
        <v>4.5963765627815968E-5</v>
      </c>
      <c r="AI43">
        <f t="shared" si="30"/>
        <v>4.1620431065606961E-5</v>
      </c>
      <c r="AJ43">
        <f t="shared" si="31"/>
        <v>3.7690966473430596E-5</v>
      </c>
      <c r="AK43">
        <f t="shared" si="32"/>
        <v>3.4135417177750391E-5</v>
      </c>
      <c r="AL43">
        <f t="shared" si="33"/>
        <v>3.0917768222183542E-5</v>
      </c>
      <c r="AM43">
        <f t="shared" si="34"/>
        <v>2.8005541885712582E-5</v>
      </c>
      <c r="AN43">
        <f t="shared" si="35"/>
        <v>2.5369438845091797E-5</v>
      </c>
      <c r="AO43">
        <f t="shared" si="36"/>
        <v>2.2983017768434561E-5</v>
      </c>
      <c r="AP43">
        <f t="shared" si="37"/>
        <v>2.0822408844233264E-5</v>
      </c>
      <c r="AQ43">
        <f t="shared" si="38"/>
        <v>1.8866057349835708E-5</v>
      </c>
      <c r="AR43">
        <f t="shared" si="39"/>
        <v>1.7094493868595568E-5</v>
      </c>
      <c r="AS43">
        <f t="shared" si="40"/>
        <v>1.5490128193284776E-5</v>
      </c>
      <c r="AT43">
        <f t="shared" si="41"/>
        <v>1.4037064318779025E-5</v>
      </c>
      <c r="AU43">
        <f t="shared" si="42"/>
        <v>1.2720934240453347E-5</v>
      </c>
      <c r="AV43">
        <f t="shared" si="43"/>
        <v>1.1528748544886156E-5</v>
      </c>
      <c r="AW43">
        <f t="shared" si="44"/>
        <v>1.0448762013359604E-5</v>
      </c>
      <c r="AX43">
        <f t="shared" si="45"/>
        <v>9.4703526619697791E-6</v>
      </c>
      <c r="AY43">
        <f t="shared" si="46"/>
        <v>8.583912819532146E-6</v>
      </c>
      <c r="AZ43">
        <f t="shared" si="47"/>
        <v>7.780750999720736E-6</v>
      </c>
      <c r="BA43">
        <f t="shared" si="48"/>
        <v>7.0530034601660349E-6</v>
      </c>
      <c r="BB43">
        <f t="shared" si="49"/>
        <v>6.3935544611933699E-6</v>
      </c>
      <c r="BC43">
        <f t="shared" si="50"/>
        <v>5.7959643427218928E-6</v>
      </c>
      <c r="BD43">
        <f t="shared" si="51"/>
        <v>5.2544046314274912E-6</v>
      </c>
      <c r="BE43">
        <f t="shared" si="52"/>
        <v>4.7635994731846486E-6</v>
      </c>
      <c r="BF43">
        <f t="shared" si="53"/>
        <v>4.3187727593884781E-6</v>
      </c>
      <c r="BG43">
        <f t="shared" si="54"/>
        <v>3.915600381174697E-6</v>
      </c>
      <c r="BH43">
        <f t="shared" si="55"/>
        <v>3.5501671037940918E-6</v>
      </c>
      <c r="BI43">
        <f t="shared" si="56"/>
        <v>3.2189276053155582E-6</v>
      </c>
      <c r="BJ43">
        <f t="shared" si="57"/>
        <v>2.918671270171181E-6</v>
      </c>
      <c r="BK43">
        <f t="shared" si="58"/>
        <v>2.6464903694624814E-6</v>
      </c>
      <c r="BL43">
        <f t="shared" si="59"/>
        <v>2.3997512969823933E-6</v>
      </c>
      <c r="BM43">
        <f t="shared" si="60"/>
        <v>2.1760685630640749E-6</v>
      </c>
      <c r="BN43">
        <f t="shared" si="61"/>
        <v>1.9732812780771536E-6</v>
      </c>
      <c r="BO43">
        <f t="shared" si="62"/>
        <v>1.7894318840334036E-6</v>
      </c>
      <c r="BP43">
        <f t="shared" si="63"/>
        <v>1.6227469166711225E-6</v>
      </c>
      <c r="BQ43">
        <f t="shared" si="64"/>
        <v>1.4716196018552113E-6</v>
      </c>
      <c r="BR43">
        <f t="shared" si="65"/>
        <v>1.3345941094191443E-6</v>
      </c>
      <c r="BS43">
        <f t="shared" si="66"/>
        <v>1.2103513049156327E-6</v>
      </c>
      <c r="BT43">
        <f t="shared" si="67"/>
        <v>1.0976958553415398E-6</v>
      </c>
      <c r="BU43">
        <f t="shared" si="68"/>
        <v>9.9554455893779835E-7</v>
      </c>
      <c r="BV43">
        <f t="shared" si="69"/>
        <v>9.0291578180371699E-7</v>
      </c>
      <c r="BW43">
        <f t="shared" si="70"/>
        <v>8.1891989544632333E-7</v>
      </c>
      <c r="BX43">
        <f t="shared" si="71"/>
        <v>7.4275061964116278E-7</v>
      </c>
      <c r="BY43">
        <f t="shared" si="72"/>
        <v>6.7367718422468664E-7</v>
      </c>
      <c r="BZ43">
        <f t="shared" si="73"/>
        <v>6.1103723177292499E-7</v>
      </c>
      <c r="CA43">
        <f t="shared" si="74"/>
        <v>5.5423039063823588E-7</v>
      </c>
      <c r="CB43">
        <f t="shared" si="75"/>
        <v>5.0271245459777618E-7</v>
      </c>
      <c r="CC43">
        <f t="shared" si="76"/>
        <v>4.55990111487429E-7</v>
      </c>
      <c r="CD43">
        <f t="shared" si="77"/>
        <v>4.1361616871928692E-7</v>
      </c>
      <c r="CE43">
        <f t="shared" si="78"/>
        <v>3.7518522856858231E-7</v>
      </c>
      <c r="CF43">
        <f t="shared" si="79"/>
        <v>3.4032977062029196E-7</v>
      </c>
      <c r="CG43">
        <f t="shared" si="80"/>
        <v>3.0871660283425052E-7</v>
      </c>
      <c r="CH43">
        <f t="shared" si="81"/>
        <v>2.800436463633432E-7</v>
      </c>
      <c r="CI43">
        <f t="shared" si="82"/>
        <v>2.5403702258080262E-7</v>
      </c>
      <c r="CJ43">
        <f t="shared" si="83"/>
        <v>2.3044841377442617E-7</v>
      </c>
      <c r="CK43">
        <f t="shared" si="84"/>
        <v>2.0905267167893308E-7</v>
      </c>
      <c r="CL43">
        <f t="shared" si="85"/>
        <v>1.8964565047073682E-7</v>
      </c>
      <c r="CM43">
        <f t="shared" si="86"/>
        <v>1.7204224306745409E-7</v>
      </c>
      <c r="CN43">
        <f t="shared" si="87"/>
        <v>1.5607460158029002E-7</v>
      </c>
      <c r="CO43">
        <f t="shared" si="88"/>
        <v>1.4159052458157648E-7</v>
      </c>
      <c r="CP43">
        <f t="shared" si="89"/>
        <v>1.284519954907387E-7</v>
      </c>
      <c r="CQ43">
        <f t="shared" si="90"/>
        <v>1.1653385786649043E-7</v>
      </c>
      <c r="CR43">
        <f t="shared" si="91"/>
        <v>1.0572261473622178E-7</v>
      </c>
      <c r="CS43">
        <f t="shared" si="92"/>
        <v>9.5915340308915759E-8</v>
      </c>
      <c r="CT43">
        <f t="shared" si="93"/>
        <v>8.7018693517775257E-8</v>
      </c>
      <c r="CU43">
        <f t="shared" si="94"/>
        <v>7.8948023834169234E-8</v>
      </c>
      <c r="CV43">
        <f t="shared" si="95"/>
        <v>7.1626560695476137E-8</v>
      </c>
      <c r="CW43">
        <f t="shared" si="96"/>
        <v>6.4984678704978857E-8</v>
      </c>
      <c r="CX43">
        <f t="shared" si="97"/>
        <v>5.8959231500290458E-8</v>
      </c>
      <c r="CY43">
        <f t="shared" si="98"/>
        <v>5.3492947855227668E-8</v>
      </c>
      <c r="CZ43">
        <f t="shared" si="99"/>
        <v>4.8533884185314165E-8</v>
      </c>
    </row>
    <row r="44" spans="3:104">
      <c r="C44" s="3">
        <v>38</v>
      </c>
      <c r="D44" s="3">
        <f>'NegBinomial Home'!D40</f>
        <v>8.4318892578728617E-3</v>
      </c>
      <c r="E44">
        <f t="shared" si="0"/>
        <v>9.490836112015015E-4</v>
      </c>
      <c r="F44">
        <f t="shared" si="1"/>
        <v>7.8872266768337544E-4</v>
      </c>
      <c r="G44">
        <f t="shared" si="2"/>
        <v>6.8583741388072582E-4</v>
      </c>
      <c r="H44">
        <f t="shared" si="3"/>
        <v>6.0517889415779213E-4</v>
      </c>
      <c r="I44">
        <f t="shared" si="4"/>
        <v>5.3789139538651788E-4</v>
      </c>
      <c r="J44">
        <f t="shared" si="5"/>
        <v>4.8015721370645367E-4</v>
      </c>
      <c r="K44">
        <f t="shared" si="6"/>
        <v>4.298528862637392E-4</v>
      </c>
      <c r="L44">
        <f t="shared" si="7"/>
        <v>3.8560720417943323E-4</v>
      </c>
      <c r="M44">
        <f t="shared" si="8"/>
        <v>3.0937038194340789E-4</v>
      </c>
      <c r="N44">
        <f t="shared" si="9"/>
        <v>3.1163310618569431E-4</v>
      </c>
      <c r="O44">
        <f t="shared" si="10"/>
        <v>2.8058492551479556E-4</v>
      </c>
      <c r="P44">
        <f t="shared" si="11"/>
        <v>2.5282659661603283E-4</v>
      </c>
      <c r="Q44">
        <f t="shared" si="12"/>
        <v>2.2796195865492353E-4</v>
      </c>
      <c r="R44">
        <f t="shared" si="13"/>
        <v>2.0565524742121777E-4</v>
      </c>
      <c r="S44">
        <f t="shared" si="14"/>
        <v>1.8561835982803984E-4</v>
      </c>
      <c r="T44">
        <f t="shared" si="15"/>
        <v>1.6760174902910989E-4</v>
      </c>
      <c r="U44">
        <f t="shared" si="16"/>
        <v>1.5138767646563837E-4</v>
      </c>
      <c r="V44">
        <f t="shared" si="17"/>
        <v>1.3678505704541521E-4</v>
      </c>
      <c r="W44">
        <f t="shared" si="18"/>
        <v>1.2362541991274082E-4</v>
      </c>
      <c r="X44">
        <f t="shared" si="19"/>
        <v>1.1175967508337764E-4</v>
      </c>
      <c r="Y44">
        <f t="shared" si="20"/>
        <v>1.0105547839441443E-4</v>
      </c>
      <c r="Z44">
        <f t="shared" si="21"/>
        <v>9.1395051549571145E-5</v>
      </c>
      <c r="AA44">
        <f t="shared" si="22"/>
        <v>8.2673355777148328E-5</v>
      </c>
      <c r="AB44">
        <f t="shared" si="23"/>
        <v>7.4796545440251511E-5</v>
      </c>
      <c r="AC44">
        <f t="shared" si="24"/>
        <v>6.7680646949953532E-5</v>
      </c>
      <c r="AD44">
        <f t="shared" si="25"/>
        <v>6.125042162015914E-5</v>
      </c>
      <c r="AE44">
        <f t="shared" si="26"/>
        <v>5.5438380587288444E-5</v>
      </c>
      <c r="AF44">
        <f t="shared" si="27"/>
        <v>5.0183926819694149E-5</v>
      </c>
      <c r="AG44">
        <f t="shared" si="28"/>
        <v>4.543260435538771E-5</v>
      </c>
      <c r="AH44">
        <f t="shared" si="29"/>
        <v>4.1135438759321144E-5</v>
      </c>
      <c r="AI44">
        <f t="shared" si="30"/>
        <v>3.7248355739585521E-5</v>
      </c>
      <c r="AJ44">
        <f t="shared" si="31"/>
        <v>3.3731667150638146E-5</v>
      </c>
      <c r="AK44">
        <f t="shared" si="32"/>
        <v>3.0549615412481854E-5</v>
      </c>
      <c r="AL44">
        <f t="shared" si="33"/>
        <v>2.7669968809275481E-5</v>
      </c>
      <c r="AM44">
        <f t="shared" si="34"/>
        <v>2.5063661286797684E-5</v>
      </c>
      <c r="AN44">
        <f t="shared" si="35"/>
        <v>2.270447130944097E-5</v>
      </c>
      <c r="AO44">
        <f t="shared" si="36"/>
        <v>2.0568735111330617E-5</v>
      </c>
      <c r="AP44">
        <f t="shared" si="37"/>
        <v>1.8635090318082017E-5</v>
      </c>
      <c r="AQ44">
        <f t="shared" si="38"/>
        <v>1.6884246452478552E-5</v>
      </c>
      <c r="AR44">
        <f t="shared" si="39"/>
        <v>1.5298779289476958E-5</v>
      </c>
      <c r="AS44">
        <f t="shared" si="40"/>
        <v>1.3862946409318748E-5</v>
      </c>
      <c r="AT44">
        <f t="shared" si="41"/>
        <v>1.2562521624563064E-5</v>
      </c>
      <c r="AU44">
        <f t="shared" si="42"/>
        <v>1.1384646237358002E-5</v>
      </c>
      <c r="AV44">
        <f t="shared" si="43"/>
        <v>1.0317695325049272E-5</v>
      </c>
      <c r="AW44">
        <f t="shared" si="44"/>
        <v>9.3511574615453953E-6</v>
      </c>
      <c r="AX44">
        <f t="shared" si="45"/>
        <v>8.4755264638256026E-6</v>
      </c>
      <c r="AY44">
        <f t="shared" si="46"/>
        <v>7.6822039117162411E-6</v>
      </c>
      <c r="AZ44">
        <f t="shared" si="47"/>
        <v>6.9634113280058383E-6</v>
      </c>
      <c r="BA44">
        <f t="shared" si="48"/>
        <v>6.3121110279389855E-6</v>
      </c>
      <c r="BB44">
        <f t="shared" si="49"/>
        <v>5.7219347544850245E-6</v>
      </c>
      <c r="BC44">
        <f t="shared" si="50"/>
        <v>5.1871193104979349E-6</v>
      </c>
      <c r="BD44">
        <f t="shared" si="51"/>
        <v>4.7024484826364144E-6</v>
      </c>
      <c r="BE44">
        <f t="shared" si="52"/>
        <v>4.2632006261152927E-6</v>
      </c>
      <c r="BF44">
        <f t="shared" si="53"/>
        <v>3.865101345215667E-6</v>
      </c>
      <c r="BG44">
        <f t="shared" si="54"/>
        <v>3.5042807630258936E-6</v>
      </c>
      <c r="BH44">
        <f t="shared" si="55"/>
        <v>3.177234926006596E-6</v>
      </c>
      <c r="BI44">
        <f t="shared" si="56"/>
        <v>2.8807909354366394E-6</v>
      </c>
      <c r="BJ44">
        <f t="shared" si="57"/>
        <v>2.6120754392686067E-6</v>
      </c>
      <c r="BK44">
        <f t="shared" si="58"/>
        <v>2.3684861549784635E-6</v>
      </c>
      <c r="BL44">
        <f t="shared" si="59"/>
        <v>2.1476661271390987E-6</v>
      </c>
      <c r="BM44">
        <f t="shared" si="60"/>
        <v>1.9474804531209941E-6</v>
      </c>
      <c r="BN44">
        <f t="shared" si="61"/>
        <v>1.7659952369118955E-6</v>
      </c>
      <c r="BO44">
        <f t="shared" si="62"/>
        <v>1.6014585548901722E-6</v>
      </c>
      <c r="BP44">
        <f t="shared" si="63"/>
        <v>1.4522832387824533E-6</v>
      </c>
      <c r="BQ44">
        <f t="shared" si="64"/>
        <v>1.3170313002487574E-6</v>
      </c>
      <c r="BR44">
        <f t="shared" si="65"/>
        <v>1.1943998388012527E-6</v>
      </c>
      <c r="BS44">
        <f t="shared" si="66"/>
        <v>1.0832082902818336E-6</v>
      </c>
      <c r="BT44">
        <f t="shared" si="67"/>
        <v>9.8238688708386651E-7</v>
      </c>
      <c r="BU44">
        <f t="shared" si="68"/>
        <v>8.9096621386429883E-7</v>
      </c>
      <c r="BV44">
        <f t="shared" si="69"/>
        <v>8.0806775380331732E-7</v>
      </c>
      <c r="BW44">
        <f t="shared" si="70"/>
        <v>7.3289533065445175E-7</v>
      </c>
      <c r="BX44">
        <f t="shared" si="71"/>
        <v>6.6472736100644572E-7</v>
      </c>
      <c r="BY44">
        <f t="shared" si="72"/>
        <v>6.0290983945092581E-7</v>
      </c>
      <c r="BZ44">
        <f t="shared" si="73"/>
        <v>5.4684998680893802E-7</v>
      </c>
      <c r="CA44">
        <f t="shared" si="74"/>
        <v>4.9601049829687527E-7</v>
      </c>
      <c r="CB44">
        <f t="shared" si="75"/>
        <v>4.4990433458176692E-7</v>
      </c>
      <c r="CC44">
        <f t="shared" si="76"/>
        <v>4.0809000415309179E-7</v>
      </c>
      <c r="CD44">
        <f t="shared" si="77"/>
        <v>3.7016729038233347E-7</v>
      </c>
      <c r="CE44">
        <f t="shared" si="78"/>
        <v>3.3577338110533228E-7</v>
      </c>
      <c r="CF44">
        <f t="shared" si="79"/>
        <v>3.0457936259366581E-7</v>
      </c>
      <c r="CG44">
        <f t="shared" si="80"/>
        <v>2.7628704342249952E-7</v>
      </c>
      <c r="CH44">
        <f t="shared" si="81"/>
        <v>2.5062607703196721E-7</v>
      </c>
      <c r="CI44">
        <f t="shared" si="82"/>
        <v>2.2735135475168488E-7</v>
      </c>
      <c r="CJ44">
        <f t="shared" si="83"/>
        <v>2.0624064374446782E-7</v>
      </c>
      <c r="CK44">
        <f t="shared" si="84"/>
        <v>1.8709244675368949E-7</v>
      </c>
      <c r="CL44">
        <f t="shared" si="85"/>
        <v>1.6972406273409371E-7</v>
      </c>
      <c r="CM44">
        <f t="shared" si="86"/>
        <v>1.5396982943091767E-7</v>
      </c>
      <c r="CN44">
        <f t="shared" si="87"/>
        <v>1.3967953076729957E-7</v>
      </c>
      <c r="CO44">
        <f t="shared" si="88"/>
        <v>1.2671695352351287E-7</v>
      </c>
      <c r="CP44">
        <f t="shared" si="89"/>
        <v>1.1495857926018564E-7</v>
      </c>
      <c r="CQ44">
        <f t="shared" si="90"/>
        <v>1.0429239876624594E-7</v>
      </c>
      <c r="CR44">
        <f t="shared" si="91"/>
        <v>9.4616837514402775E-8</v>
      </c>
      <c r="CS44">
        <f t="shared" si="92"/>
        <v>8.5839781694673299E-8</v>
      </c>
      <c r="CT44">
        <f t="shared" si="93"/>
        <v>7.7877695380779171E-8</v>
      </c>
      <c r="CU44">
        <f t="shared" si="94"/>
        <v>7.0654820275094307E-8</v>
      </c>
      <c r="CV44">
        <f t="shared" si="95"/>
        <v>6.4102450284153526E-8</v>
      </c>
      <c r="CW44">
        <f t="shared" si="96"/>
        <v>5.8158273906633317E-8</v>
      </c>
      <c r="CX44">
        <f t="shared" si="97"/>
        <v>5.2765778076483475E-8</v>
      </c>
      <c r="CY44">
        <f t="shared" si="98"/>
        <v>4.7873707702108368E-8</v>
      </c>
      <c r="CZ44">
        <f t="shared" si="99"/>
        <v>4.3435575684181393E-8</v>
      </c>
    </row>
    <row r="45" spans="3:104">
      <c r="C45" s="3">
        <v>39</v>
      </c>
      <c r="D45" s="3">
        <f>'NegBinomial Home'!D41</f>
        <v>7.5295272850123629E-3</v>
      </c>
      <c r="E45">
        <f t="shared" si="0"/>
        <v>8.4751480098335067E-4</v>
      </c>
      <c r="F45">
        <f t="shared" si="1"/>
        <v>7.0431532779972612E-4</v>
      </c>
      <c r="G45">
        <f t="shared" si="2"/>
        <v>6.1244062427356731E-4</v>
      </c>
      <c r="H45">
        <f t="shared" si="3"/>
        <v>5.404139993442276E-4</v>
      </c>
      <c r="I45">
        <f t="shared" si="4"/>
        <v>4.8032745854134737E-4</v>
      </c>
      <c r="J45">
        <f t="shared" si="5"/>
        <v>4.2877186015252672E-4</v>
      </c>
      <c r="K45">
        <f t="shared" si="6"/>
        <v>3.8385098958007953E-4</v>
      </c>
      <c r="L45">
        <f t="shared" si="7"/>
        <v>3.4434038165947583E-4</v>
      </c>
      <c r="M45">
        <f t="shared" si="8"/>
        <v>2.7568285719970355E-4</v>
      </c>
      <c r="N45">
        <f t="shared" si="9"/>
        <v>2.7828282656196631E-4</v>
      </c>
      <c r="O45">
        <f t="shared" si="10"/>
        <v>2.5055735290334982E-4</v>
      </c>
      <c r="P45">
        <f t="shared" si="11"/>
        <v>2.2576965842142438E-4</v>
      </c>
      <c r="Q45">
        <f t="shared" si="12"/>
        <v>2.035659785301924E-4</v>
      </c>
      <c r="R45">
        <f t="shared" si="13"/>
        <v>1.8364648175593675E-4</v>
      </c>
      <c r="S45">
        <f t="shared" si="14"/>
        <v>1.6575389716124545E-4</v>
      </c>
      <c r="T45">
        <f t="shared" si="15"/>
        <v>1.4966538384647099E-4</v>
      </c>
      <c r="U45">
        <f t="shared" si="16"/>
        <v>1.3518650514750814E-4</v>
      </c>
      <c r="V45">
        <f t="shared" si="17"/>
        <v>1.2214662547231427E-4</v>
      </c>
      <c r="W45">
        <f t="shared" si="18"/>
        <v>1.1039530334022898E-4</v>
      </c>
      <c r="X45">
        <f t="shared" si="19"/>
        <v>9.979940404443777E-5</v>
      </c>
      <c r="Y45">
        <f t="shared" si="20"/>
        <v>9.024074659902203E-5</v>
      </c>
      <c r="Z45">
        <f t="shared" si="21"/>
        <v>8.161415707815072E-5</v>
      </c>
      <c r="AA45">
        <f t="shared" si="22"/>
        <v>7.3825837725080676E-5</v>
      </c>
      <c r="AB45">
        <f t="shared" si="23"/>
        <v>6.6791986053564068E-5</v>
      </c>
      <c r="AC45">
        <f t="shared" si="24"/>
        <v>6.0437615140776056E-5</v>
      </c>
      <c r="AD45">
        <f t="shared" si="25"/>
        <v>5.4695538176914387E-5</v>
      </c>
      <c r="AE45">
        <f t="shared" si="26"/>
        <v>4.9505488805980008E-5</v>
      </c>
      <c r="AF45">
        <f t="shared" si="27"/>
        <v>4.4813354955432017E-5</v>
      </c>
      <c r="AG45">
        <f t="shared" si="28"/>
        <v>4.0570508418816968E-5</v>
      </c>
      <c r="AH45">
        <f t="shared" si="29"/>
        <v>3.6733215895840677E-5</v>
      </c>
      <c r="AI45">
        <f t="shared" si="30"/>
        <v>3.3262119826963802E-5</v>
      </c>
      <c r="AJ45">
        <f t="shared" si="31"/>
        <v>3.0121779403416686E-5</v>
      </c>
      <c r="AK45">
        <f t="shared" si="32"/>
        <v>2.7280263741621438E-5</v>
      </c>
      <c r="AL45">
        <f t="shared" si="33"/>
        <v>2.4708790492042089E-5</v>
      </c>
      <c r="AM45">
        <f t="shared" si="34"/>
        <v>2.2381404184719996E-5</v>
      </c>
      <c r="AN45">
        <f t="shared" si="35"/>
        <v>2.0274689454275781E-5</v>
      </c>
      <c r="AO45">
        <f t="shared" si="36"/>
        <v>1.8367514978253629E-5</v>
      </c>
      <c r="AP45">
        <f t="shared" si="37"/>
        <v>1.6640804535906056E-5</v>
      </c>
      <c r="AQ45">
        <f t="shared" si="38"/>
        <v>1.5077332073842016E-5</v>
      </c>
      <c r="AR45">
        <f t="shared" si="39"/>
        <v>1.3661538068700727E-5</v>
      </c>
      <c r="AS45">
        <f t="shared" si="40"/>
        <v>1.2379364819357494E-5</v>
      </c>
      <c r="AT45">
        <f t="shared" si="41"/>
        <v>1.1218108593206061E-5</v>
      </c>
      <c r="AU45">
        <f t="shared" si="42"/>
        <v>1.0166286801544819E-5</v>
      </c>
      <c r="AV45">
        <f t="shared" si="43"/>
        <v>9.2135185950012618E-6</v>
      </c>
      <c r="AW45">
        <f t="shared" si="44"/>
        <v>8.3504174568482759E-6</v>
      </c>
      <c r="AX45">
        <f t="shared" si="45"/>
        <v>7.5684945345592047E-6</v>
      </c>
      <c r="AY45">
        <f t="shared" si="46"/>
        <v>6.860071591700252E-6</v>
      </c>
      <c r="AZ45">
        <f t="shared" si="47"/>
        <v>6.2182025863336716E-6</v>
      </c>
      <c r="BA45">
        <f t="shared" si="48"/>
        <v>5.6366029910221879E-6</v>
      </c>
      <c r="BB45">
        <f t="shared" si="49"/>
        <v>5.1095860653919814E-6</v>
      </c>
      <c r="BC45">
        <f t="shared" si="50"/>
        <v>4.6320053767951919E-6</v>
      </c>
      <c r="BD45">
        <f t="shared" si="51"/>
        <v>4.1992029394024738E-6</v>
      </c>
      <c r="BE45">
        <f t="shared" si="52"/>
        <v>3.8069624083173529E-6</v>
      </c>
      <c r="BF45">
        <f t="shared" si="53"/>
        <v>3.4514668241125714E-6</v>
      </c>
      <c r="BG45">
        <f t="shared" si="54"/>
        <v>3.1292604554680523E-6</v>
      </c>
      <c r="BH45">
        <f t="shared" si="55"/>
        <v>2.8372143341332313E-6</v>
      </c>
      <c r="BI45">
        <f t="shared" si="56"/>
        <v>2.5724951179278792E-6</v>
      </c>
      <c r="BJ45">
        <f t="shared" si="57"/>
        <v>2.33253695452889E-6</v>
      </c>
      <c r="BK45">
        <f t="shared" si="58"/>
        <v>2.1150160518810337E-6</v>
      </c>
      <c r="BL45">
        <f t="shared" si="59"/>
        <v>1.9178276906675309E-6</v>
      </c>
      <c r="BM45">
        <f t="shared" si="60"/>
        <v>1.7390654407743014E-6</v>
      </c>
      <c r="BN45">
        <f t="shared" si="61"/>
        <v>1.5770023674248886E-6</v>
      </c>
      <c r="BO45">
        <f t="shared" si="62"/>
        <v>1.4300740339542819E-6</v>
      </c>
      <c r="BP45">
        <f t="shared" si="63"/>
        <v>1.2968631272960069E-6</v>
      </c>
      <c r="BQ45">
        <f t="shared" si="64"/>
        <v>1.1760855494133974E-6</v>
      </c>
      <c r="BR45">
        <f t="shared" si="65"/>
        <v>1.0665778333214446E-6</v>
      </c>
      <c r="BS45">
        <f t="shared" si="66"/>
        <v>9.6728575620384847E-7</v>
      </c>
      <c r="BT45">
        <f t="shared" si="67"/>
        <v>8.7725403459608214E-7</v>
      </c>
      <c r="BU45">
        <f t="shared" si="68"/>
        <v>7.9561699782188378E-7</v>
      </c>
      <c r="BV45">
        <f t="shared" si="69"/>
        <v>7.2159014597111209E-7</v>
      </c>
      <c r="BW45">
        <f t="shared" si="70"/>
        <v>6.5446250780254962E-7</v>
      </c>
      <c r="BX45">
        <f t="shared" si="71"/>
        <v>5.9358972215142017E-7</v>
      </c>
      <c r="BY45">
        <f t="shared" si="72"/>
        <v>5.383877738087602E-7</v>
      </c>
      <c r="BZ45">
        <f t="shared" si="73"/>
        <v>4.8832732150057779E-7</v>
      </c>
      <c r="CA45">
        <f t="shared" si="74"/>
        <v>4.4292856160222754E-7</v>
      </c>
      <c r="CB45">
        <f t="shared" si="75"/>
        <v>4.0175657664333903E-7</v>
      </c>
      <c r="CC45">
        <f t="shared" si="76"/>
        <v>3.6441712254967152E-7</v>
      </c>
      <c r="CD45">
        <f t="shared" si="77"/>
        <v>3.3055281298322053E-7</v>
      </c>
      <c r="CE45">
        <f t="shared" si="78"/>
        <v>2.9983966312803005E-7</v>
      </c>
      <c r="CF45">
        <f t="shared" si="79"/>
        <v>2.7198395886893181E-7</v>
      </c>
      <c r="CG45">
        <f t="shared" si="80"/>
        <v>2.4671942056197167E-7</v>
      </c>
      <c r="CH45">
        <f t="shared" si="81"/>
        <v>2.2380463353284964E-7</v>
      </c>
      <c r="CI45">
        <f t="shared" si="82"/>
        <v>2.0302072009413341E-7</v>
      </c>
      <c r="CJ45">
        <f t="shared" si="83"/>
        <v>1.8416923027096753E-7</v>
      </c>
      <c r="CK45">
        <f t="shared" si="84"/>
        <v>1.6707023059349443E-7</v>
      </c>
      <c r="CL45">
        <f t="shared" si="85"/>
        <v>1.515605722746291E-7</v>
      </c>
      <c r="CM45">
        <f t="shared" si="86"/>
        <v>1.3749232186444291E-7</v>
      </c>
      <c r="CN45">
        <f t="shared" si="87"/>
        <v>1.24731339075417E-7</v>
      </c>
      <c r="CO45">
        <f t="shared" si="88"/>
        <v>1.1315598792264406E-7</v>
      </c>
      <c r="CP45">
        <f t="shared" si="89"/>
        <v>1.0265596863450594E-7</v>
      </c>
      <c r="CQ45">
        <f t="shared" si="90"/>
        <v>9.3131258975754345E-8</v>
      </c>
      <c r="CR45">
        <f t="shared" si="91"/>
        <v>8.4491154698348279E-8</v>
      </c>
      <c r="CS45">
        <f t="shared" si="92"/>
        <v>7.6653399806700001E-8</v>
      </c>
      <c r="CT45">
        <f t="shared" si="93"/>
        <v>6.9543398202953439E-8</v>
      </c>
      <c r="CU45">
        <f t="shared" si="94"/>
        <v>6.3093499073442049E-8</v>
      </c>
      <c r="CV45">
        <f t="shared" si="95"/>
        <v>5.7242349097507574E-8</v>
      </c>
      <c r="CW45">
        <f t="shared" si="96"/>
        <v>5.1934305211651889E-8</v>
      </c>
      <c r="CX45">
        <f t="shared" si="97"/>
        <v>4.711890225204617E-8</v>
      </c>
      <c r="CY45">
        <f t="shared" si="98"/>
        <v>4.275037033262311E-8</v>
      </c>
      <c r="CZ45">
        <f t="shared" si="99"/>
        <v>3.8787197299691422E-8</v>
      </c>
    </row>
    <row r="46" spans="3:104">
      <c r="C46" s="3">
        <v>40</v>
      </c>
      <c r="D46" s="3">
        <f>'NegBinomial Home'!D42</f>
        <v>6.7096325842693214E-3</v>
      </c>
      <c r="E46">
        <f t="shared" si="0"/>
        <v>7.5522841063973666E-4</v>
      </c>
      <c r="F46">
        <f t="shared" si="1"/>
        <v>6.2762201319224145E-4</v>
      </c>
      <c r="G46">
        <f t="shared" si="2"/>
        <v>5.4575160073271783E-4</v>
      </c>
      <c r="H46">
        <f t="shared" si="3"/>
        <v>4.8156799779620907E-4</v>
      </c>
      <c r="I46">
        <f t="shared" si="4"/>
        <v>4.2802431612982782E-4</v>
      </c>
      <c r="J46">
        <f t="shared" si="5"/>
        <v>3.820826374882362E-4</v>
      </c>
      <c r="K46">
        <f t="shared" si="6"/>
        <v>3.420532272081801E-4</v>
      </c>
      <c r="L46">
        <f t="shared" si="7"/>
        <v>3.0684495286457546E-4</v>
      </c>
      <c r="M46">
        <f t="shared" si="8"/>
        <v>2.4517246674643376E-4</v>
      </c>
      <c r="N46">
        <f t="shared" si="9"/>
        <v>2.4798044419858576E-4</v>
      </c>
      <c r="O46">
        <f t="shared" si="10"/>
        <v>2.2327401384346308E-4</v>
      </c>
      <c r="P46">
        <f t="shared" si="11"/>
        <v>2.0118546614460622E-4</v>
      </c>
      <c r="Q46">
        <f t="shared" si="12"/>
        <v>1.8139955815202354E-4</v>
      </c>
      <c r="R46">
        <f t="shared" si="13"/>
        <v>1.6364910721935601E-4</v>
      </c>
      <c r="S46">
        <f t="shared" si="14"/>
        <v>1.4770485679445845E-4</v>
      </c>
      <c r="T46">
        <f t="shared" si="15"/>
        <v>1.333682312556768E-4</v>
      </c>
      <c r="U46">
        <f t="shared" si="16"/>
        <v>1.2046596626281082E-4</v>
      </c>
      <c r="V46">
        <f t="shared" si="17"/>
        <v>1.0884600683484146E-4</v>
      </c>
      <c r="W46">
        <f t="shared" si="18"/>
        <v>9.8374293153342357E-5</v>
      </c>
      <c r="X46">
        <f t="shared" si="19"/>
        <v>8.8932187628843907E-5</v>
      </c>
      <c r="Y46">
        <f t="shared" si="20"/>
        <v>8.0414378073217244E-5</v>
      </c>
      <c r="Z46">
        <f t="shared" si="21"/>
        <v>7.2727143011918263E-5</v>
      </c>
      <c r="AA46">
        <f t="shared" si="22"/>
        <v>6.578689838167806E-5</v>
      </c>
      <c r="AB46">
        <f t="shared" si="23"/>
        <v>5.9518966998778823E-5</v>
      </c>
      <c r="AC46">
        <f t="shared" si="24"/>
        <v>5.3856527310985642E-5</v>
      </c>
      <c r="AD46">
        <f t="shared" si="25"/>
        <v>4.873970852014368E-5</v>
      </c>
      <c r="AE46">
        <f t="shared" si="26"/>
        <v>4.4114806709573963E-5</v>
      </c>
      <c r="AF46">
        <f t="shared" si="27"/>
        <v>3.9933602102472493E-5</v>
      </c>
      <c r="AG46">
        <f t="shared" si="28"/>
        <v>3.6152761646685522E-5</v>
      </c>
      <c r="AH46">
        <f t="shared" si="29"/>
        <v>3.27333141869779E-5</v>
      </c>
      <c r="AI46">
        <f t="shared" si="30"/>
        <v>2.9640187831858097E-5</v>
      </c>
      <c r="AJ46">
        <f t="shared" si="31"/>
        <v>2.6841800943285283E-5</v>
      </c>
      <c r="AK46">
        <f t="shared" si="32"/>
        <v>2.4309699610570384E-5</v>
      </c>
      <c r="AL46">
        <f t="shared" si="33"/>
        <v>2.2018235611323293E-5</v>
      </c>
      <c r="AM46">
        <f t="shared" si="34"/>
        <v>1.9944279782134087E-5</v>
      </c>
      <c r="AN46">
        <f t="shared" si="35"/>
        <v>1.8066966470674927E-5</v>
      </c>
      <c r="AO46">
        <f t="shared" si="36"/>
        <v>1.6367465356750219E-5</v>
      </c>
      <c r="AP46">
        <f t="shared" si="37"/>
        <v>1.4828777440626363E-5</v>
      </c>
      <c r="AQ46">
        <f t="shared" si="38"/>
        <v>1.3435552424103238E-5</v>
      </c>
      <c r="AR46">
        <f t="shared" si="39"/>
        <v>1.2173925069565593E-5</v>
      </c>
      <c r="AS46">
        <f t="shared" si="40"/>
        <v>1.1031368427318471E-5</v>
      </c>
      <c r="AT46">
        <f t="shared" si="41"/>
        <v>9.9965620817487315E-6</v>
      </c>
      <c r="AU46">
        <f t="shared" si="42"/>
        <v>9.0592737900624067E-6</v>
      </c>
      <c r="AV46">
        <f t="shared" si="43"/>
        <v>8.2102530797443367E-6</v>
      </c>
      <c r="AW46">
        <f t="shared" si="44"/>
        <v>7.4411355374520778E-6</v>
      </c>
      <c r="AX46">
        <f t="shared" si="45"/>
        <v>6.7443566668553926E-6</v>
      </c>
      <c r="AY46">
        <f t="shared" si="46"/>
        <v>6.1130743192488139E-6</v>
      </c>
      <c r="AZ46">
        <f t="shared" si="47"/>
        <v>5.5410988113291191E-6</v>
      </c>
      <c r="BA46">
        <f t="shared" si="48"/>
        <v>5.0228299415864717E-6</v>
      </c>
      <c r="BB46">
        <f t="shared" si="49"/>
        <v>4.5532002021858962E-6</v>
      </c>
      <c r="BC46">
        <f t="shared" si="50"/>
        <v>4.1276235585890024E-6</v>
      </c>
      <c r="BD46">
        <f t="shared" si="51"/>
        <v>3.7419492358115665E-6</v>
      </c>
      <c r="BE46">
        <f t="shared" si="52"/>
        <v>3.3924200092585995E-6</v>
      </c>
      <c r="BF46">
        <f t="shared" si="53"/>
        <v>3.0756345504832361E-6</v>
      </c>
      <c r="BG46">
        <f t="shared" si="54"/>
        <v>2.7885134248025278E-6</v>
      </c>
      <c r="BH46">
        <f t="shared" si="55"/>
        <v>2.52826837917821E-6</v>
      </c>
      <c r="BI46">
        <f t="shared" si="56"/>
        <v>2.2923745957438691E-6</v>
      </c>
      <c r="BJ46">
        <f t="shared" si="57"/>
        <v>2.0785456193607078E-6</v>
      </c>
      <c r="BK46">
        <f t="shared" si="58"/>
        <v>1.8847106970713817E-6</v>
      </c>
      <c r="BL46">
        <f t="shared" si="59"/>
        <v>1.708994293696317E-6</v>
      </c>
      <c r="BM46">
        <f t="shared" si="60"/>
        <v>1.5496975714295168E-6</v>
      </c>
      <c r="BN46">
        <f t="shared" si="61"/>
        <v>1.4052816424486228E-6</v>
      </c>
      <c r="BO46">
        <f t="shared" si="62"/>
        <v>1.2743524225267971E-6</v>
      </c>
      <c r="BP46">
        <f t="shared" si="63"/>
        <v>1.1556469306596601E-6</v>
      </c>
      <c r="BQ46">
        <f t="shared" si="64"/>
        <v>1.0480208950088774E-6</v>
      </c>
      <c r="BR46">
        <f t="shared" si="65"/>
        <v>9.5043753920086746E-7</v>
      </c>
      <c r="BS46">
        <f t="shared" si="66"/>
        <v>8.61957435368305E-7</v>
      </c>
      <c r="BT46">
        <f t="shared" si="67"/>
        <v>7.8172932143082533E-7</v>
      </c>
      <c r="BU46">
        <f t="shared" si="68"/>
        <v>7.089817901065591E-7</v>
      </c>
      <c r="BV46">
        <f t="shared" si="69"/>
        <v>6.4301576614679604E-7</v>
      </c>
      <c r="BW46">
        <f t="shared" si="70"/>
        <v>5.8319769639129374E-7</v>
      </c>
      <c r="BX46">
        <f t="shared" si="71"/>
        <v>5.2895338454544192E-7</v>
      </c>
      <c r="BY46">
        <f t="shared" si="72"/>
        <v>4.7976240916345222E-7</v>
      </c>
      <c r="BZ46">
        <f t="shared" si="73"/>
        <v>4.3515306925723659E-7</v>
      </c>
      <c r="CA46">
        <f t="shared" si="74"/>
        <v>3.9469780730397709E-7</v>
      </c>
      <c r="CB46">
        <f t="shared" si="75"/>
        <v>3.5800906425511633E-7</v>
      </c>
      <c r="CC46">
        <f t="shared" si="76"/>
        <v>3.2473552550795062E-7</v>
      </c>
      <c r="CD46">
        <f t="shared" si="77"/>
        <v>2.9455872073520986E-7</v>
      </c>
      <c r="CE46">
        <f t="shared" si="78"/>
        <v>2.6718994402008649E-7</v>
      </c>
      <c r="CF46">
        <f t="shared" si="79"/>
        <v>2.4236746395196246E-7</v>
      </c>
      <c r="CG46">
        <f t="shared" si="80"/>
        <v>2.1985399623555961E-7</v>
      </c>
      <c r="CH46">
        <f t="shared" si="81"/>
        <v>1.9943441398393137E-7</v>
      </c>
      <c r="CI46">
        <f t="shared" si="82"/>
        <v>1.809136732311054E-7</v>
      </c>
      <c r="CJ46">
        <f t="shared" si="83"/>
        <v>1.6411493333792399E-7</v>
      </c>
      <c r="CK46">
        <f t="shared" si="84"/>
        <v>1.4887785389699388E-7</v>
      </c>
      <c r="CL46">
        <f t="shared" si="85"/>
        <v>1.3505705148961251E-7</v>
      </c>
      <c r="CM46">
        <f t="shared" si="86"/>
        <v>1.2252070122712846E-7</v>
      </c>
      <c r="CN46">
        <f t="shared" si="87"/>
        <v>1.1114926943764823E-7</v>
      </c>
      <c r="CO46">
        <f t="shared" si="88"/>
        <v>1.0083436515094743E-7</v>
      </c>
      <c r="CP46">
        <f t="shared" si="89"/>
        <v>9.1477699203088762E-8</v>
      </c>
      <c r="CQ46">
        <f t="shared" si="90"/>
        <v>8.2990140839461752E-8</v>
      </c>
      <c r="CR46">
        <f t="shared" si="91"/>
        <v>7.5290862651498672E-8</v>
      </c>
      <c r="CS46">
        <f t="shared" si="92"/>
        <v>6.8306565547854784E-8</v>
      </c>
      <c r="CT46">
        <f t="shared" si="93"/>
        <v>6.1970776244100814E-8</v>
      </c>
      <c r="CU46">
        <f t="shared" si="94"/>
        <v>5.6223210463874147E-8</v>
      </c>
      <c r="CV46">
        <f t="shared" si="95"/>
        <v>5.1009195686064344E-8</v>
      </c>
      <c r="CW46">
        <f t="shared" si="96"/>
        <v>4.6279147853425357E-8</v>
      </c>
      <c r="CX46">
        <f t="shared" si="97"/>
        <v>4.1988096983808323E-8</v>
      </c>
      <c r="CY46">
        <f t="shared" si="98"/>
        <v>3.8095257101240128E-8</v>
      </c>
      <c r="CZ46">
        <f t="shared" si="99"/>
        <v>3.4563636335114928E-8</v>
      </c>
    </row>
    <row r="47" spans="3:104">
      <c r="C47" s="3">
        <v>41</v>
      </c>
      <c r="D47" s="3">
        <f>'NegBinomial Home'!D43</f>
        <v>5.9670637063076971E-3</v>
      </c>
      <c r="E47">
        <f t="shared" si="0"/>
        <v>6.7164572463569196E-4</v>
      </c>
      <c r="F47">
        <f t="shared" si="1"/>
        <v>5.5816179040555193E-4</v>
      </c>
      <c r="G47">
        <f t="shared" si="2"/>
        <v>4.8535214536582055E-4</v>
      </c>
      <c r="H47">
        <f t="shared" si="3"/>
        <v>4.2827187415686981E-4</v>
      </c>
      <c r="I47">
        <f t="shared" si="4"/>
        <v>3.8065398218427239E-4</v>
      </c>
      <c r="J47">
        <f t="shared" si="5"/>
        <v>3.3979676388117116E-4</v>
      </c>
      <c r="K47">
        <f t="shared" si="6"/>
        <v>3.0419749100488527E-4</v>
      </c>
      <c r="L47">
        <f t="shared" si="7"/>
        <v>2.728857890064775E-4</v>
      </c>
      <c r="M47">
        <f t="shared" si="8"/>
        <v>2.1762275556428675E-4</v>
      </c>
      <c r="N47">
        <f t="shared" si="9"/>
        <v>2.2053593693350992E-4</v>
      </c>
      <c r="O47">
        <f t="shared" si="10"/>
        <v>1.9856381818737952E-4</v>
      </c>
      <c r="P47">
        <f t="shared" si="11"/>
        <v>1.789198556240779E-4</v>
      </c>
      <c r="Q47">
        <f t="shared" si="12"/>
        <v>1.6132369488113603E-4</v>
      </c>
      <c r="R47">
        <f t="shared" si="13"/>
        <v>1.4553772296678111E-4</v>
      </c>
      <c r="S47">
        <f t="shared" si="14"/>
        <v>1.3135805562437805E-4</v>
      </c>
      <c r="T47">
        <f t="shared" si="15"/>
        <v>1.1860809400592018E-4</v>
      </c>
      <c r="U47">
        <f t="shared" si="16"/>
        <v>1.071337492931271E-4</v>
      </c>
      <c r="V47">
        <f t="shared" si="17"/>
        <v>9.6799794743370675E-5</v>
      </c>
      <c r="W47">
        <f t="shared" si="18"/>
        <v>8.7487007214853007E-5</v>
      </c>
      <c r="X47">
        <f t="shared" si="19"/>
        <v>7.9089878984843124E-5</v>
      </c>
      <c r="Y47">
        <f t="shared" si="20"/>
        <v>7.1514752982298265E-5</v>
      </c>
      <c r="Z47">
        <f t="shared" si="21"/>
        <v>6.4678280081580046E-5</v>
      </c>
      <c r="AA47">
        <f t="shared" si="22"/>
        <v>5.8506126640109144E-5</v>
      </c>
      <c r="AB47">
        <f t="shared" si="23"/>
        <v>5.2931880152125328E-5</v>
      </c>
      <c r="AC47">
        <f t="shared" si="24"/>
        <v>4.7896114344411357E-5</v>
      </c>
      <c r="AD47">
        <f t="shared" si="25"/>
        <v>4.3345584443538811E-5</v>
      </c>
      <c r="AE47">
        <f t="shared" si="26"/>
        <v>3.9232530056061848E-5</v>
      </c>
      <c r="AF47">
        <f t="shared" si="27"/>
        <v>3.5514067987337601E-5</v>
      </c>
      <c r="AG47">
        <f t="shared" si="28"/>
        <v>3.2151660943476623E-5</v>
      </c>
      <c r="AH47">
        <f t="shared" si="29"/>
        <v>2.9110650787378879E-5</v>
      </c>
      <c r="AI47">
        <f t="shared" si="30"/>
        <v>2.6359847106126462E-5</v>
      </c>
      <c r="AJ47">
        <f t="shared" si="31"/>
        <v>2.3871163466703514E-5</v>
      </c>
      <c r="AK47">
        <f t="shared" si="32"/>
        <v>2.1619295011408386E-5</v>
      </c>
      <c r="AL47">
        <f t="shared" si="33"/>
        <v>1.958143205952709E-5</v>
      </c>
      <c r="AM47">
        <f t="shared" si="34"/>
        <v>1.7737005199872467E-5</v>
      </c>
      <c r="AN47">
        <f t="shared" si="35"/>
        <v>1.6067458024899072E-5</v>
      </c>
      <c r="AO47">
        <f t="shared" si="36"/>
        <v>1.4556044204788387E-5</v>
      </c>
      <c r="AP47">
        <f t="shared" si="37"/>
        <v>1.3187646054170914E-5</v>
      </c>
      <c r="AQ47">
        <f t="shared" si="38"/>
        <v>1.1948612124011174E-5</v>
      </c>
      <c r="AR47">
        <f t="shared" si="39"/>
        <v>1.0826611671140416E-5</v>
      </c>
      <c r="AS47">
        <f t="shared" si="40"/>
        <v>9.8105041292255788E-6</v>
      </c>
      <c r="AT47">
        <f t="shared" si="41"/>
        <v>8.8902219363998859E-6</v>
      </c>
      <c r="AU47">
        <f t="shared" si="42"/>
        <v>8.0566652732852731E-6</v>
      </c>
      <c r="AV47">
        <f t="shared" si="43"/>
        <v>7.3016074362406463E-6</v>
      </c>
      <c r="AW47">
        <f t="shared" si="44"/>
        <v>6.6176097188013252E-6</v>
      </c>
      <c r="AX47">
        <f t="shared" si="45"/>
        <v>5.9979448030491124E-6</v>
      </c>
      <c r="AY47">
        <f t="shared" si="46"/>
        <v>5.4365277749889759E-6</v>
      </c>
      <c r="AZ47">
        <f t="shared" si="47"/>
        <v>4.9278539763362295E-6</v>
      </c>
      <c r="BA47">
        <f t="shared" si="48"/>
        <v>4.4669429914335828E-6</v>
      </c>
      <c r="BB47">
        <f t="shared" si="49"/>
        <v>4.0492881439908323E-6</v>
      </c>
      <c r="BC47">
        <f t="shared" si="50"/>
        <v>3.6708109453714954E-6</v>
      </c>
      <c r="BD47">
        <f t="shared" si="51"/>
        <v>3.3278199954205971E-6</v>
      </c>
      <c r="BE47">
        <f t="shared" si="52"/>
        <v>3.0169738893390462E-6</v>
      </c>
      <c r="BF47">
        <f t="shared" si="53"/>
        <v>2.7352477307150633E-6</v>
      </c>
      <c r="BG47">
        <f t="shared" si="54"/>
        <v>2.4799028922539655E-6</v>
      </c>
      <c r="BH47">
        <f t="shared" si="55"/>
        <v>2.248459702632523E-6</v>
      </c>
      <c r="BI47">
        <f t="shared" si="56"/>
        <v>2.0386727707855013E-6</v>
      </c>
      <c r="BJ47">
        <f t="shared" si="57"/>
        <v>1.8485086882805518E-6</v>
      </c>
      <c r="BK47">
        <f t="shared" si="58"/>
        <v>1.6761258766614313E-6</v>
      </c>
      <c r="BL47">
        <f t="shared" si="59"/>
        <v>1.5198563700955286E-6</v>
      </c>
      <c r="BM47">
        <f t="shared" si="60"/>
        <v>1.3781893446610034E-6</v>
      </c>
      <c r="BN47">
        <f t="shared" si="61"/>
        <v>1.2497562244250393E-6</v>
      </c>
      <c r="BO47">
        <f t="shared" si="62"/>
        <v>1.1333172113377403E-6</v>
      </c>
      <c r="BP47">
        <f t="shared" si="63"/>
        <v>1.027749101107613E-6</v>
      </c>
      <c r="BQ47">
        <f t="shared" si="64"/>
        <v>9.3203426082094466E-7</v>
      </c>
      <c r="BR47">
        <f t="shared" si="65"/>
        <v>8.4525065628396126E-7</v>
      </c>
      <c r="BS47">
        <f t="shared" si="66"/>
        <v>7.6656282804915855E-7</v>
      </c>
      <c r="BT47">
        <f t="shared" si="67"/>
        <v>6.9521372496649154E-7</v>
      </c>
      <c r="BU47">
        <f t="shared" si="68"/>
        <v>6.3051731298914575E-7</v>
      </c>
      <c r="BV47">
        <f t="shared" si="69"/>
        <v>5.7185188496815795E-7</v>
      </c>
      <c r="BW47">
        <f t="shared" si="70"/>
        <v>5.1865400437835058E-7</v>
      </c>
      <c r="BX47">
        <f t="shared" si="71"/>
        <v>4.7041302241342412E-7</v>
      </c>
      <c r="BY47">
        <f t="shared" si="72"/>
        <v>4.2666611374246131E-7</v>
      </c>
      <c r="BZ47">
        <f t="shared" si="73"/>
        <v>3.8699378149869653E-7</v>
      </c>
      <c r="CA47">
        <f t="shared" si="74"/>
        <v>3.5101578683227863E-7</v>
      </c>
      <c r="CB47">
        <f t="shared" si="75"/>
        <v>3.1838746265396644E-7</v>
      </c>
      <c r="CC47">
        <f t="shared" si="76"/>
        <v>2.8879637507278901E-7</v>
      </c>
      <c r="CD47">
        <f t="shared" si="77"/>
        <v>2.6195929952949924E-7</v>
      </c>
      <c r="CE47">
        <f t="shared" si="78"/>
        <v>2.3761948178661213E-7</v>
      </c>
      <c r="CF47">
        <f t="shared" si="79"/>
        <v>2.155441567885923E-7</v>
      </c>
      <c r="CG47">
        <f t="shared" si="80"/>
        <v>1.9552230098256277E-7</v>
      </c>
      <c r="CH47">
        <f t="shared" si="81"/>
        <v>1.7736259601789449E-7</v>
      </c>
      <c r="CI47">
        <f t="shared" si="82"/>
        <v>1.6089158384664358E-7</v>
      </c>
      <c r="CJ47">
        <f t="shared" si="83"/>
        <v>1.4595199514795449E-7</v>
      </c>
      <c r="CK47">
        <f t="shared" si="84"/>
        <v>1.3240123471805198E-7</v>
      </c>
      <c r="CL47">
        <f t="shared" si="85"/>
        <v>1.2011000902106154E-7</v>
      </c>
      <c r="CM47">
        <f t="shared" si="86"/>
        <v>1.0896108250067207E-7</v>
      </c>
      <c r="CN47">
        <f t="shared" si="87"/>
        <v>9.8848150523018891E-8</v>
      </c>
      <c r="CO47">
        <f t="shared" si="88"/>
        <v>8.9674817970128763E-8</v>
      </c>
      <c r="CP47">
        <f t="shared" si="89"/>
        <v>8.135367354257698E-8</v>
      </c>
      <c r="CQ47">
        <f t="shared" si="90"/>
        <v>7.380545077021448E-8</v>
      </c>
      <c r="CR47">
        <f t="shared" si="91"/>
        <v>6.6958267580501271E-8</v>
      </c>
      <c r="CS47">
        <f t="shared" si="92"/>
        <v>6.0746937043724652E-8</v>
      </c>
      <c r="CT47">
        <f t="shared" si="93"/>
        <v>5.5112342610956627E-8</v>
      </c>
      <c r="CU47">
        <f t="shared" si="94"/>
        <v>5.0000871791047127E-8</v>
      </c>
      <c r="CV47">
        <f t="shared" si="95"/>
        <v>4.5363902783569206E-8</v>
      </c>
      <c r="CW47">
        <f t="shared" si="96"/>
        <v>4.1157339101168531E-8</v>
      </c>
      <c r="CX47">
        <f t="shared" si="97"/>
        <v>3.7341187682379589E-8</v>
      </c>
      <c r="CY47">
        <f t="shared" si="98"/>
        <v>3.3879176419318841E-8</v>
      </c>
      <c r="CZ47">
        <f t="shared" si="99"/>
        <v>3.073840740800298E-8</v>
      </c>
    </row>
    <row r="48" spans="3:104">
      <c r="C48" s="3">
        <v>42</v>
      </c>
      <c r="D48" s="3">
        <f>'NegBinomial Home'!D44</f>
        <v>5.2965525192408894E-3</v>
      </c>
      <c r="E48">
        <f t="shared" si="0"/>
        <v>5.9617376819625094E-4</v>
      </c>
      <c r="F48">
        <f t="shared" si="1"/>
        <v>4.9544187604222054E-4</v>
      </c>
      <c r="G48">
        <f t="shared" si="2"/>
        <v>4.3081375610903307E-4</v>
      </c>
      <c r="H48">
        <f t="shared" si="3"/>
        <v>3.801475207291202E-4</v>
      </c>
      <c r="I48">
        <f t="shared" si="4"/>
        <v>3.3788038933888664E-4</v>
      </c>
      <c r="J48">
        <f t="shared" si="5"/>
        <v>3.0161424351180091E-4</v>
      </c>
      <c r="K48">
        <f t="shared" si="6"/>
        <v>2.7001521462315022E-4</v>
      </c>
      <c r="L48">
        <f t="shared" si="7"/>
        <v>2.4222196784985442E-4</v>
      </c>
      <c r="M48">
        <f t="shared" si="8"/>
        <v>1.9281671620258599E-4</v>
      </c>
      <c r="N48">
        <f t="shared" si="9"/>
        <v>1.9575460056066958E-4</v>
      </c>
      <c r="O48">
        <f t="shared" si="10"/>
        <v>1.7625146021798193E-4</v>
      </c>
      <c r="P48">
        <f t="shared" si="11"/>
        <v>1.5881486417618936E-4</v>
      </c>
      <c r="Q48">
        <f t="shared" si="12"/>
        <v>1.4319596112786476E-4</v>
      </c>
      <c r="R48">
        <f t="shared" si="13"/>
        <v>1.2918383834404761E-4</v>
      </c>
      <c r="S48">
        <f t="shared" si="14"/>
        <v>1.1659752177682007E-4</v>
      </c>
      <c r="T48">
        <f t="shared" si="15"/>
        <v>1.0528025676101646E-4</v>
      </c>
      <c r="U48">
        <f t="shared" si="16"/>
        <v>9.5095269238436664E-5</v>
      </c>
      <c r="V48">
        <f t="shared" si="17"/>
        <v>8.5922527719626591E-5</v>
      </c>
      <c r="W48">
        <f t="shared" si="18"/>
        <v>7.7656206012153642E-5</v>
      </c>
      <c r="X48">
        <f t="shared" si="19"/>
        <v>7.0202652158851746E-5</v>
      </c>
      <c r="Y48">
        <f t="shared" si="20"/>
        <v>6.3478733211927538E-5</v>
      </c>
      <c r="Z48">
        <f t="shared" si="21"/>
        <v>5.7410465878574882E-5</v>
      </c>
      <c r="AA48">
        <f t="shared" si="22"/>
        <v>5.1931869290942223E-5</v>
      </c>
      <c r="AB48">
        <f t="shared" si="23"/>
        <v>4.698399363015606E-5</v>
      </c>
      <c r="AC48">
        <f t="shared" si="24"/>
        <v>4.2514090276022307E-5</v>
      </c>
      <c r="AD48">
        <f t="shared" si="25"/>
        <v>3.8474897501044977E-5</v>
      </c>
      <c r="AE48">
        <f t="shared" si="26"/>
        <v>3.4824021685065789E-5</v>
      </c>
      <c r="AF48">
        <f t="shared" si="27"/>
        <v>3.1523398362243918E-5</v>
      </c>
      <c r="AG48">
        <f t="shared" si="28"/>
        <v>2.8538820624277197E-5</v>
      </c>
      <c r="AH48">
        <f t="shared" si="29"/>
        <v>2.5839524823850209E-5</v>
      </c>
      <c r="AI48">
        <f t="shared" si="30"/>
        <v>2.3397825374173965E-5</v>
      </c>
      <c r="AJ48">
        <f t="shared" si="31"/>
        <v>2.1188791878177385E-5</v>
      </c>
      <c r="AK48">
        <f t="shared" si="32"/>
        <v>1.9189962952103661E-5</v>
      </c>
      <c r="AL48">
        <f t="shared" si="33"/>
        <v>1.7381092009391129E-5</v>
      </c>
      <c r="AM48">
        <f t="shared" si="34"/>
        <v>1.5743920996832223E-5</v>
      </c>
      <c r="AN48">
        <f t="shared" si="35"/>
        <v>1.426197866626029E-5</v>
      </c>
      <c r="AO48">
        <f t="shared" si="36"/>
        <v>1.2920400451155852E-5</v>
      </c>
      <c r="AP48">
        <f t="shared" si="37"/>
        <v>1.1705767420790178E-5</v>
      </c>
      <c r="AQ48">
        <f t="shared" si="38"/>
        <v>1.0605962121698888E-5</v>
      </c>
      <c r="AR48">
        <f t="shared" si="39"/>
        <v>9.6100394002839891E-6</v>
      </c>
      <c r="AS48">
        <f t="shared" si="40"/>
        <v>8.7081105411602626E-6</v>
      </c>
      <c r="AT48">
        <f t="shared" si="41"/>
        <v>7.8912392612925999E-6</v>
      </c>
      <c r="AU48">
        <f t="shared" si="42"/>
        <v>7.1513482761699299E-6</v>
      </c>
      <c r="AV48">
        <f t="shared" si="43"/>
        <v>6.4811353061384895E-6</v>
      </c>
      <c r="AW48">
        <f t="shared" si="44"/>
        <v>5.8739975225031961E-6</v>
      </c>
      <c r="AX48">
        <f t="shared" si="45"/>
        <v>5.3239635473098144E-6</v>
      </c>
      <c r="AY48">
        <f t="shared" si="46"/>
        <v>4.8256322204340303E-6</v>
      </c>
      <c r="AZ48">
        <f t="shared" si="47"/>
        <v>4.3741174348824666E-6</v>
      </c>
      <c r="BA48">
        <f t="shared" si="48"/>
        <v>3.9649984178270072E-6</v>
      </c>
      <c r="BB48">
        <f t="shared" si="49"/>
        <v>3.5942749023301542E-6</v>
      </c>
      <c r="BC48">
        <f t="shared" si="50"/>
        <v>3.2583266942184458E-6</v>
      </c>
      <c r="BD48">
        <f t="shared" si="51"/>
        <v>2.9538771911707603E-6</v>
      </c>
      <c r="BE48">
        <f t="shared" si="52"/>
        <v>2.6779604576989763E-6</v>
      </c>
      <c r="BF48">
        <f t="shared" si="53"/>
        <v>2.4278915010664943E-6</v>
      </c>
      <c r="BG48">
        <f t="shared" si="54"/>
        <v>2.2012394299654884E-6</v>
      </c>
      <c r="BH48">
        <f t="shared" si="55"/>
        <v>1.9958032105139063E-6</v>
      </c>
      <c r="BI48">
        <f t="shared" si="56"/>
        <v>1.8095897633198397E-6</v>
      </c>
      <c r="BJ48">
        <f t="shared" si="57"/>
        <v>1.640794171411543E-6</v>
      </c>
      <c r="BK48">
        <f t="shared" si="58"/>
        <v>1.4877817921084825E-6</v>
      </c>
      <c r="BL48">
        <f t="shared" si="59"/>
        <v>1.3490720867290636E-6</v>
      </c>
      <c r="BM48">
        <f t="shared" si="60"/>
        <v>1.2233240006703514E-6</v>
      </c>
      <c r="BN48">
        <f t="shared" si="61"/>
        <v>1.1093227430969361E-6</v>
      </c>
      <c r="BO48">
        <f t="shared" si="62"/>
        <v>1.00596783045313E-6</v>
      </c>
      <c r="BP48">
        <f t="shared" si="63"/>
        <v>9.1226227145267672E-7</v>
      </c>
      <c r="BQ48">
        <f t="shared" si="64"/>
        <v>8.2730278326869869E-7</v>
      </c>
      <c r="BR48">
        <f t="shared" si="65"/>
        <v>7.5027093949044793E-7</v>
      </c>
      <c r="BS48">
        <f t="shared" si="66"/>
        <v>6.8042516016181885E-7</v>
      </c>
      <c r="BT48">
        <f t="shared" si="67"/>
        <v>6.1709346298576878E-7</v>
      </c>
      <c r="BU48">
        <f t="shared" si="68"/>
        <v>5.5966690266897055E-7</v>
      </c>
      <c r="BV48">
        <f t="shared" si="69"/>
        <v>5.0759363248610893E-7</v>
      </c>
      <c r="BW48">
        <f t="shared" si="70"/>
        <v>4.6037352854145514E-7</v>
      </c>
      <c r="BX48">
        <f t="shared" si="71"/>
        <v>4.1755332297085128E-7</v>
      </c>
      <c r="BY48">
        <f t="shared" si="72"/>
        <v>3.7872219752379858E-7</v>
      </c>
      <c r="BZ48">
        <f t="shared" si="73"/>
        <v>3.435077936507928E-7</v>
      </c>
      <c r="CA48">
        <f t="shared" si="74"/>
        <v>3.1157259944694787E-7</v>
      </c>
      <c r="CB48">
        <f t="shared" si="75"/>
        <v>2.8261067761551765E-7</v>
      </c>
      <c r="CC48">
        <f t="shared" si="76"/>
        <v>2.5634470205546365E-7</v>
      </c>
      <c r="CD48">
        <f t="shared" si="77"/>
        <v>2.3252327378285933E-7</v>
      </c>
      <c r="CE48">
        <f t="shared" si="78"/>
        <v>2.1091848969991474E-7</v>
      </c>
      <c r="CF48">
        <f t="shared" si="79"/>
        <v>1.9132374025761777E-7</v>
      </c>
      <c r="CG48">
        <f t="shared" si="80"/>
        <v>1.7355171434524098E-7</v>
      </c>
      <c r="CH48">
        <f t="shared" si="81"/>
        <v>1.5743259180635965E-7</v>
      </c>
      <c r="CI48">
        <f t="shared" si="82"/>
        <v>1.4281240584825321E-7</v>
      </c>
      <c r="CJ48">
        <f t="shared" si="83"/>
        <v>1.295515592990838E-7</v>
      </c>
      <c r="CK48">
        <f t="shared" si="84"/>
        <v>1.1752348019264483E-7</v>
      </c>
      <c r="CL48">
        <f t="shared" si="85"/>
        <v>1.0661340353951046E-7</v>
      </c>
      <c r="CM48">
        <f t="shared" si="86"/>
        <v>9.6717267390339034E-8</v>
      </c>
      <c r="CN48">
        <f t="shared" si="87"/>
        <v>8.7740712424698355E-8</v>
      </c>
      <c r="CO48">
        <f t="shared" si="88"/>
        <v>7.9598175318636611E-8</v>
      </c>
      <c r="CP48">
        <f t="shared" si="89"/>
        <v>7.2212067066745935E-8</v>
      </c>
      <c r="CQ48">
        <f t="shared" si="90"/>
        <v>6.551202826902266E-8</v>
      </c>
      <c r="CR48">
        <f t="shared" si="91"/>
        <v>5.9434254147918061E-8</v>
      </c>
      <c r="CS48">
        <f t="shared" si="92"/>
        <v>5.3920882744219895E-8</v>
      </c>
      <c r="CT48">
        <f t="shared" si="93"/>
        <v>4.891944035870781E-8</v>
      </c>
      <c r="CU48">
        <f t="shared" si="94"/>
        <v>4.4382338866126236E-8</v>
      </c>
      <c r="CV48">
        <f t="shared" si="95"/>
        <v>4.0266420034517797E-8</v>
      </c>
      <c r="CW48">
        <f t="shared" si="96"/>
        <v>3.6532542441453998E-8</v>
      </c>
      <c r="CX48">
        <f t="shared" si="97"/>
        <v>3.3145206993765553E-8</v>
      </c>
      <c r="CY48">
        <f t="shared" si="98"/>
        <v>3.0072217433151135E-8</v>
      </c>
      <c r="CZ48">
        <f t="shared" si="99"/>
        <v>2.7284372550306348E-8</v>
      </c>
    </row>
    <row r="49" spans="3:104">
      <c r="C49" s="3">
        <v>43</v>
      </c>
      <c r="D49" s="3">
        <f>'NegBinomial Home'!D45</f>
        <v>4.6928174459810864E-3</v>
      </c>
      <c r="E49">
        <f t="shared" si="0"/>
        <v>5.2821805317029619E-4</v>
      </c>
      <c r="F49">
        <f t="shared" si="1"/>
        <v>4.38968229034715E-4</v>
      </c>
      <c r="G49">
        <f t="shared" si="2"/>
        <v>3.8170683728571217E-4</v>
      </c>
      <c r="H49">
        <f t="shared" si="3"/>
        <v>3.3681586481837671E-4</v>
      </c>
      <c r="I49">
        <f t="shared" si="4"/>
        <v>2.9936661252471852E-4</v>
      </c>
      <c r="J49">
        <f t="shared" si="5"/>
        <v>2.6723431491838156E-4</v>
      </c>
      <c r="K49">
        <f t="shared" si="6"/>
        <v>2.3923714628727103E-4</v>
      </c>
      <c r="L49">
        <f t="shared" si="7"/>
        <v>2.1461195228336579E-4</v>
      </c>
      <c r="M49">
        <f t="shared" si="8"/>
        <v>1.7054048280802842E-4</v>
      </c>
      <c r="N49">
        <f t="shared" si="9"/>
        <v>1.7344123395454035E-4</v>
      </c>
      <c r="O49">
        <f t="shared" si="10"/>
        <v>1.5616118680706118E-4</v>
      </c>
      <c r="P49">
        <f t="shared" si="11"/>
        <v>1.4071212596867712E-4</v>
      </c>
      <c r="Q49">
        <f t="shared" si="12"/>
        <v>1.2687356580222945E-4</v>
      </c>
      <c r="R49">
        <f t="shared" si="13"/>
        <v>1.14458634766192E-4</v>
      </c>
      <c r="S49">
        <f t="shared" si="14"/>
        <v>1.0330698739693463E-4</v>
      </c>
      <c r="T49">
        <f t="shared" si="15"/>
        <v>9.3279736932784326E-5</v>
      </c>
      <c r="U49">
        <f t="shared" si="16"/>
        <v>8.4255699701126248E-5</v>
      </c>
      <c r="V49">
        <f t="shared" si="17"/>
        <v>7.6128526172576714E-5</v>
      </c>
      <c r="W49">
        <f t="shared" si="18"/>
        <v>6.8804452903785453E-5</v>
      </c>
      <c r="X49">
        <f t="shared" si="19"/>
        <v>6.2200502989144023E-5</v>
      </c>
      <c r="Y49">
        <f t="shared" si="20"/>
        <v>5.6243019508170046E-5</v>
      </c>
      <c r="Z49">
        <f t="shared" si="21"/>
        <v>5.0866452258929238E-5</v>
      </c>
      <c r="AA49">
        <f t="shared" si="22"/>
        <v>4.6012341296649992E-5</v>
      </c>
      <c r="AB49">
        <f t="shared" si="23"/>
        <v>4.1628456281419293E-5</v>
      </c>
      <c r="AC49">
        <f t="shared" si="24"/>
        <v>3.7668061219550892E-5</v>
      </c>
      <c r="AD49">
        <f t="shared" si="25"/>
        <v>3.408928157878731E-5</v>
      </c>
      <c r="AE49">
        <f t="shared" si="26"/>
        <v>3.0854556036068988E-5</v>
      </c>
      <c r="AF49">
        <f t="shared" si="27"/>
        <v>2.7930158957840741E-5</v>
      </c>
      <c r="AG49">
        <f t="shared" si="28"/>
        <v>2.5285782558902593E-5</v>
      </c>
      <c r="AH49">
        <f t="shared" si="29"/>
        <v>2.2894169830039715E-5</v>
      </c>
      <c r="AI49">
        <f t="shared" si="30"/>
        <v>2.0730790965456052E-5</v>
      </c>
      <c r="AJ49">
        <f t="shared" si="31"/>
        <v>1.87735572948542E-5</v>
      </c>
      <c r="AK49">
        <f t="shared" si="32"/>
        <v>1.7002567727256222E-5</v>
      </c>
      <c r="AL49">
        <f t="shared" si="33"/>
        <v>1.5399883512070483E-5</v>
      </c>
      <c r="AM49">
        <f t="shared" si="34"/>
        <v>1.3949327766256395E-5</v>
      </c>
      <c r="AN49">
        <f t="shared" si="35"/>
        <v>1.2636306740299955E-5</v>
      </c>
      <c r="AO49">
        <f t="shared" si="36"/>
        <v>1.1447650226441277E-5</v>
      </c>
      <c r="AP49">
        <f t="shared" si="37"/>
        <v>1.0371468869859194E-5</v>
      </c>
      <c r="AQ49">
        <f t="shared" si="38"/>
        <v>9.3970264422595588E-6</v>
      </c>
      <c r="AR49">
        <f t="shared" si="39"/>
        <v>8.5146253889467465E-6</v>
      </c>
      <c r="AS49">
        <f t="shared" si="40"/>
        <v>7.7155041738254301E-6</v>
      </c>
      <c r="AT49">
        <f t="shared" si="41"/>
        <v>6.9917451287941388E-6</v>
      </c>
      <c r="AU49">
        <f t="shared" si="42"/>
        <v>6.336191670106744E-6</v>
      </c>
      <c r="AV49">
        <f t="shared" si="43"/>
        <v>5.7423738788433219E-6</v>
      </c>
      <c r="AW49">
        <f t="shared" si="44"/>
        <v>5.2044415591301316E-6</v>
      </c>
      <c r="AX49">
        <f t="shared" si="45"/>
        <v>4.7171039890233452E-6</v>
      </c>
      <c r="AY49">
        <f t="shared" si="46"/>
        <v>4.2755756673185794E-6</v>
      </c>
      <c r="AZ49">
        <f t="shared" si="47"/>
        <v>3.8755274368785896E-6</v>
      </c>
      <c r="BA49">
        <f t="shared" si="48"/>
        <v>3.5130424329546293E-6</v>
      </c>
      <c r="BB49">
        <f t="shared" si="49"/>
        <v>3.1845763647264576E-6</v>
      </c>
      <c r="BC49">
        <f t="shared" si="50"/>
        <v>2.8869216910032067E-6</v>
      </c>
      <c r="BD49">
        <f t="shared" si="51"/>
        <v>2.6171752976402995E-6</v>
      </c>
      <c r="BE49">
        <f t="shared" si="52"/>
        <v>2.3727093255252756E-6</v>
      </c>
      <c r="BF49">
        <f t="shared" si="53"/>
        <v>2.151144834638024E-6</v>
      </c>
      <c r="BG49">
        <f t="shared" si="54"/>
        <v>1.950328022274387E-6</v>
      </c>
      <c r="BH49">
        <f t="shared" si="55"/>
        <v>1.7683087425303324E-6</v>
      </c>
      <c r="BI49">
        <f t="shared" si="56"/>
        <v>1.6033211000035976E-6</v>
      </c>
      <c r="BJ49">
        <f t="shared" si="57"/>
        <v>1.4537659137509579E-6</v>
      </c>
      <c r="BK49">
        <f t="shared" si="58"/>
        <v>1.3181948681631023E-6</v>
      </c>
      <c r="BL49">
        <f t="shared" si="59"/>
        <v>1.1952961858661266E-6</v>
      </c>
      <c r="BM49">
        <f t="shared" si="60"/>
        <v>1.0838816742736631E-6</v>
      </c>
      <c r="BN49">
        <f t="shared" si="61"/>
        <v>9.8287501221171836E-7</v>
      </c>
      <c r="BO49">
        <f t="shared" si="62"/>
        <v>8.9130115630813926E-7</v>
      </c>
      <c r="BP49">
        <f t="shared" si="63"/>
        <v>8.082767587466547E-7</v>
      </c>
      <c r="BQ49">
        <f t="shared" si="64"/>
        <v>7.330014986783305E-7</v>
      </c>
      <c r="BR49">
        <f t="shared" si="65"/>
        <v>6.6475023919106034E-7</v>
      </c>
      <c r="BS49">
        <f t="shared" si="66"/>
        <v>6.028659303749339E-7</v>
      </c>
      <c r="BT49">
        <f t="shared" si="67"/>
        <v>5.467531867909328E-7</v>
      </c>
      <c r="BU49">
        <f t="shared" si="68"/>
        <v>4.9587247464121536E-7</v>
      </c>
      <c r="BV49">
        <f t="shared" si="69"/>
        <v>4.4973485023445449E-7</v>
      </c>
      <c r="BW49">
        <f t="shared" si="70"/>
        <v>4.0789719700860277E-7</v>
      </c>
      <c r="BX49">
        <f t="shared" si="71"/>
        <v>3.6995791348177266E-7</v>
      </c>
      <c r="BY49">
        <f t="shared" si="72"/>
        <v>3.3555300910613812E-7</v>
      </c>
      <c r="BZ49">
        <f t="shared" si="73"/>
        <v>3.0435256915114074E-7</v>
      </c>
      <c r="CA49">
        <f t="shared" si="74"/>
        <v>2.7605755348648412E-7</v>
      </c>
      <c r="CB49">
        <f t="shared" si="75"/>
        <v>2.5039689751338793E-7</v>
      </c>
      <c r="CC49">
        <f t="shared" si="76"/>
        <v>2.2712488654093748E-7</v>
      </c>
      <c r="CD49">
        <f t="shared" si="77"/>
        <v>2.0601877765600441E-7</v>
      </c>
      <c r="CE49">
        <f t="shared" si="78"/>
        <v>1.8687664561959295E-7</v>
      </c>
      <c r="CF49">
        <f t="shared" si="79"/>
        <v>1.6951543156603752E-7</v>
      </c>
      <c r="CG49">
        <f t="shared" si="80"/>
        <v>1.5376917530801726E-7</v>
      </c>
      <c r="CH49">
        <f t="shared" si="81"/>
        <v>1.3948741388120702E-7</v>
      </c>
      <c r="CI49">
        <f t="shared" si="82"/>
        <v>1.2653373061677243E-7</v>
      </c>
      <c r="CJ49">
        <f t="shared" si="83"/>
        <v>1.1478444052508476E-7</v>
      </c>
      <c r="CK49">
        <f t="shared" si="84"/>
        <v>1.0412739912555431E-7</v>
      </c>
      <c r="CL49">
        <f t="shared" si="85"/>
        <v>9.4460923079328341E-8</v>
      </c>
      <c r="CM49">
        <f t="shared" si="86"/>
        <v>8.5692812086389173E-8</v>
      </c>
      <c r="CN49">
        <f t="shared" si="87"/>
        <v>7.7739462507670322E-8</v>
      </c>
      <c r="CO49">
        <f t="shared" si="88"/>
        <v>7.0525064076414626E-8</v>
      </c>
      <c r="CP49">
        <f t="shared" si="89"/>
        <v>6.398087188036608E-8</v>
      </c>
      <c r="CQ49">
        <f t="shared" si="90"/>
        <v>5.8044546535816825E-8</v>
      </c>
      <c r="CR49">
        <f t="shared" si="91"/>
        <v>5.26595561435494E-8</v>
      </c>
      <c r="CS49">
        <f t="shared" si="92"/>
        <v>4.7774634222081092E-8</v>
      </c>
      <c r="CT49">
        <f t="shared" si="93"/>
        <v>4.3343288361441114E-8</v>
      </c>
      <c r="CU49">
        <f t="shared" si="94"/>
        <v>3.9323354836525326E-8</v>
      </c>
      <c r="CV49">
        <f t="shared" si="95"/>
        <v>3.5676594867838663E-8</v>
      </c>
      <c r="CW49">
        <f t="shared" si="96"/>
        <v>3.2368328623666879E-8</v>
      </c>
      <c r="CX49">
        <f t="shared" si="97"/>
        <v>2.9367103425473104E-8</v>
      </c>
      <c r="CY49">
        <f t="shared" si="98"/>
        <v>2.6644392951257707E-8</v>
      </c>
      <c r="CZ49">
        <f t="shared" si="99"/>
        <v>2.4174324533097632E-8</v>
      </c>
    </row>
    <row r="50" spans="3:104">
      <c r="C50" s="3">
        <v>44</v>
      </c>
      <c r="D50" s="3">
        <f>'NegBinomial Home'!D46</f>
        <v>4.1506533703576255E-3</v>
      </c>
      <c r="E50">
        <f t="shared" si="0"/>
        <v>4.6719269775828172E-4</v>
      </c>
      <c r="F50">
        <f t="shared" si="1"/>
        <v>3.8825396050366648E-4</v>
      </c>
      <c r="G50">
        <f t="shared" si="2"/>
        <v>3.3760801243724246E-4</v>
      </c>
      <c r="H50">
        <f t="shared" si="3"/>
        <v>2.9790332153140992E-4</v>
      </c>
      <c r="I50">
        <f t="shared" si="4"/>
        <v>2.647806043067792E-4</v>
      </c>
      <c r="J50">
        <f t="shared" si="5"/>
        <v>2.363605707358389E-4</v>
      </c>
      <c r="K50">
        <f t="shared" si="6"/>
        <v>2.115979321553187E-4</v>
      </c>
      <c r="L50">
        <f t="shared" si="7"/>
        <v>1.8981770190673901E-4</v>
      </c>
      <c r="M50">
        <f t="shared" si="8"/>
        <v>1.5058619364874946E-4</v>
      </c>
      <c r="N50">
        <f t="shared" si="9"/>
        <v>1.5340346189876054E-4</v>
      </c>
      <c r="O50">
        <f t="shared" si="10"/>
        <v>1.3811978918866035E-4</v>
      </c>
      <c r="P50">
        <f t="shared" si="11"/>
        <v>1.2445556781720809E-4</v>
      </c>
      <c r="Q50">
        <f t="shared" si="12"/>
        <v>1.1221578498803511E-4</v>
      </c>
      <c r="R50">
        <f t="shared" si="13"/>
        <v>1.0123515854333576E-4</v>
      </c>
      <c r="S50">
        <f t="shared" si="14"/>
        <v>9.1371867829164138E-5</v>
      </c>
      <c r="T50">
        <f t="shared" si="15"/>
        <v>8.2503071756542893E-5</v>
      </c>
      <c r="U50">
        <f t="shared" si="16"/>
        <v>7.4521587076824275E-5</v>
      </c>
      <c r="V50">
        <f t="shared" si="17"/>
        <v>6.7333350886932791E-5</v>
      </c>
      <c r="W50">
        <f t="shared" si="18"/>
        <v>6.0855432291593255E-5</v>
      </c>
      <c r="X50">
        <f t="shared" si="19"/>
        <v>5.5014440757956282E-5</v>
      </c>
      <c r="Y50">
        <f t="shared" si="20"/>
        <v>4.9745228994704972E-5</v>
      </c>
      <c r="Z50">
        <f t="shared" si="21"/>
        <v>4.4989819854908293E-5</v>
      </c>
      <c r="AA50">
        <f t="shared" si="22"/>
        <v>4.0696507307042462E-5</v>
      </c>
      <c r="AB50">
        <f t="shared" si="23"/>
        <v>3.6819095214375068E-5</v>
      </c>
      <c r="AC50">
        <f t="shared" si="24"/>
        <v>3.331624702121354E-5</v>
      </c>
      <c r="AD50">
        <f t="shared" si="25"/>
        <v>3.0150925985675755E-5</v>
      </c>
      <c r="AE50">
        <f t="shared" si="26"/>
        <v>2.7289910267375469E-5</v>
      </c>
      <c r="AF50">
        <f t="shared" si="27"/>
        <v>2.4703370575871561E-5</v>
      </c>
      <c r="AG50">
        <f t="shared" si="28"/>
        <v>2.2364500602962961E-5</v>
      </c>
      <c r="AH50">
        <f t="shared" si="29"/>
        <v>2.0249192358414447E-5</v>
      </c>
      <c r="AI50">
        <f t="shared" si="30"/>
        <v>1.8335749979927171E-5</v>
      </c>
      <c r="AJ50">
        <f t="shared" si="31"/>
        <v>1.6604636714820681E-5</v>
      </c>
      <c r="AK50">
        <f t="shared" si="32"/>
        <v>1.5038250657354518E-5</v>
      </c>
      <c r="AL50">
        <f t="shared" si="33"/>
        <v>1.3620725531787027E-5</v>
      </c>
      <c r="AM50">
        <f t="shared" si="34"/>
        <v>1.2337753380289633E-5</v>
      </c>
      <c r="AN50">
        <f t="shared" si="35"/>
        <v>1.1176426478173763E-5</v>
      </c>
      <c r="AO50">
        <f t="shared" si="36"/>
        <v>1.0125096179853663E-5</v>
      </c>
      <c r="AP50">
        <f t="shared" si="37"/>
        <v>9.1732467149572882E-6</v>
      </c>
      <c r="AQ50">
        <f t="shared" si="38"/>
        <v>8.3113822182252356E-6</v>
      </c>
      <c r="AR50">
        <f t="shared" si="39"/>
        <v>7.5309254993992054E-6</v>
      </c>
      <c r="AS50">
        <f t="shared" si="40"/>
        <v>6.8241272480186561E-6</v>
      </c>
      <c r="AT50">
        <f t="shared" si="41"/>
        <v>6.1839845290303802E-6</v>
      </c>
      <c r="AU50">
        <f t="shared" si="42"/>
        <v>5.6041675631945015E-6</v>
      </c>
      <c r="AV50">
        <f t="shared" si="43"/>
        <v>5.0789539052891355E-6</v>
      </c>
      <c r="AW50">
        <f t="shared" si="44"/>
        <v>4.6031692361552468E-6</v>
      </c>
      <c r="AX50">
        <f t="shared" si="45"/>
        <v>4.1721340741977068E-6</v>
      </c>
      <c r="AY50">
        <f t="shared" si="46"/>
        <v>3.7816157900991654E-6</v>
      </c>
      <c r="AZ50">
        <f t="shared" si="47"/>
        <v>3.4277853768996573E-6</v>
      </c>
      <c r="BA50">
        <f t="shared" si="48"/>
        <v>3.10717848763539E-6</v>
      </c>
      <c r="BB50">
        <f t="shared" si="49"/>
        <v>2.8166603055767748E-6</v>
      </c>
      <c r="BC50">
        <f t="shared" si="50"/>
        <v>2.5533938587325327E-6</v>
      </c>
      <c r="BD50">
        <f t="shared" si="51"/>
        <v>2.3148114315144428E-6</v>
      </c>
      <c r="BE50">
        <f t="shared" si="52"/>
        <v>2.0985887629838451E-6</v>
      </c>
      <c r="BF50">
        <f t="shared" si="53"/>
        <v>1.9026217535191323E-6</v>
      </c>
      <c r="BG50">
        <f t="shared" si="54"/>
        <v>1.725005430562562E-6</v>
      </c>
      <c r="BH50">
        <f t="shared" si="55"/>
        <v>1.564014949761581E-6</v>
      </c>
      <c r="BI50">
        <f t="shared" si="56"/>
        <v>1.4180884306920149E-6</v>
      </c>
      <c r="BJ50">
        <f t="shared" si="57"/>
        <v>1.285811446765101E-6</v>
      </c>
      <c r="BK50">
        <f t="shared" si="58"/>
        <v>1.1659030071615016E-6</v>
      </c>
      <c r="BL50">
        <f t="shared" si="59"/>
        <v>1.0572028849512696E-6</v>
      </c>
      <c r="BM50">
        <f t="shared" si="60"/>
        <v>9.5866016016574839E-7</v>
      </c>
      <c r="BN50">
        <f t="shared" si="61"/>
        <v>8.6932285967582101E-7</v>
      </c>
      <c r="BO50">
        <f t="shared" si="62"/>
        <v>7.8832858746769515E-7</v>
      </c>
      <c r="BP50">
        <f t="shared" si="63"/>
        <v>7.1489604943969109E-7</v>
      </c>
      <c r="BQ50">
        <f t="shared" si="64"/>
        <v>6.483173863010449E-7</v>
      </c>
      <c r="BR50">
        <f t="shared" si="65"/>
        <v>5.8795123665152097E-7</v>
      </c>
      <c r="BS50">
        <f t="shared" si="66"/>
        <v>5.3321645995998746E-7</v>
      </c>
      <c r="BT50">
        <f t="shared" si="67"/>
        <v>4.8358645603209007E-7</v>
      </c>
      <c r="BU50">
        <f t="shared" si="68"/>
        <v>4.3858402374031578E-7</v>
      </c>
      <c r="BV50">
        <f t="shared" si="69"/>
        <v>3.9777670735765582E-7</v>
      </c>
      <c r="BW50">
        <f t="shared" si="70"/>
        <v>3.6077258385004925E-7</v>
      </c>
      <c r="BX50">
        <f t="shared" si="71"/>
        <v>3.272164490009406E-7</v>
      </c>
      <c r="BY50">
        <f t="shared" si="72"/>
        <v>2.9678636431357328E-7</v>
      </c>
      <c r="BZ50">
        <f t="shared" si="73"/>
        <v>2.6919053030840529E-7</v>
      </c>
      <c r="CA50">
        <f t="shared" si="74"/>
        <v>2.4416445514466613E-7</v>
      </c>
      <c r="CB50">
        <f t="shared" si="75"/>
        <v>2.2146839048280025E-7</v>
      </c>
      <c r="CC50">
        <f t="shared" si="76"/>
        <v>2.0088500920072544E-7</v>
      </c>
      <c r="CD50">
        <f t="shared" si="77"/>
        <v>1.8221730201057971E-7</v>
      </c>
      <c r="CE50">
        <f t="shared" si="78"/>
        <v>1.6528667221998247E-7</v>
      </c>
      <c r="CF50">
        <f t="shared" si="79"/>
        <v>1.4993120986620981E-7</v>
      </c>
      <c r="CG50">
        <f t="shared" si="80"/>
        <v>1.3600412824409424E-7</v>
      </c>
      <c r="CH50">
        <f t="shared" si="81"/>
        <v>1.2337234746779331E-7</v>
      </c>
      <c r="CI50">
        <f t="shared" si="82"/>
        <v>1.1191521116982888E-7</v>
      </c>
      <c r="CJ50">
        <f t="shared" si="83"/>
        <v>1.0152332376322691E-7</v>
      </c>
      <c r="CK50">
        <f t="shared" si="84"/>
        <v>9.2097496887970268E-8</v>
      </c>
      <c r="CL50">
        <f t="shared" si="85"/>
        <v>8.3547794743662564E-8</v>
      </c>
      <c r="CM50">
        <f t="shared" si="86"/>
        <v>7.5792668987454012E-8</v>
      </c>
      <c r="CN50">
        <f t="shared" si="87"/>
        <v>6.8758174759937706E-8</v>
      </c>
      <c r="CO50">
        <f t="shared" si="88"/>
        <v>6.2377260200936789E-8</v>
      </c>
      <c r="CP50">
        <f t="shared" si="89"/>
        <v>5.6589122540039928E-8</v>
      </c>
      <c r="CQ50">
        <f t="shared" si="90"/>
        <v>5.1338624500744994E-8</v>
      </c>
      <c r="CR50">
        <f t="shared" si="91"/>
        <v>4.6575765348797852E-8</v>
      </c>
      <c r="CS50">
        <f t="shared" si="92"/>
        <v>4.2255201450741209E-8</v>
      </c>
      <c r="CT50">
        <f t="shared" si="93"/>
        <v>3.8335811693222017E-8</v>
      </c>
      <c r="CU50">
        <f t="shared" si="94"/>
        <v>3.4780303552138326E-8</v>
      </c>
      <c r="CV50">
        <f t="shared" si="95"/>
        <v>3.1554855997625549E-8</v>
      </c>
      <c r="CW50">
        <f t="shared" si="96"/>
        <v>2.8628795780181645E-8</v>
      </c>
      <c r="CX50">
        <f t="shared" si="97"/>
        <v>2.5974303968497514E-8</v>
      </c>
      <c r="CY50">
        <f t="shared" si="98"/>
        <v>2.3566149904037092E-8</v>
      </c>
      <c r="CZ50">
        <f t="shared" si="99"/>
        <v>2.1381450004059057E-8</v>
      </c>
    </row>
    <row r="51" spans="3:104">
      <c r="C51" s="3">
        <v>45</v>
      </c>
      <c r="D51" s="3">
        <f>'NegBinomial Home'!D47</f>
        <v>3.6650013058839763E-3</v>
      </c>
      <c r="E51">
        <f t="shared" si="0"/>
        <v>4.1252826834731079E-4</v>
      </c>
      <c r="F51">
        <f t="shared" si="1"/>
        <v>3.4282585060528922E-4</v>
      </c>
      <c r="G51">
        <f t="shared" si="2"/>
        <v>2.9810579107760501E-4</v>
      </c>
      <c r="H51">
        <f t="shared" si="3"/>
        <v>2.6304679408719673E-4</v>
      </c>
      <c r="I51">
        <f t="shared" si="4"/>
        <v>2.3379963922968628E-4</v>
      </c>
      <c r="J51">
        <f t="shared" si="5"/>
        <v>2.0870492501080457E-4</v>
      </c>
      <c r="K51">
        <f t="shared" si="6"/>
        <v>1.8683966799298718E-4</v>
      </c>
      <c r="L51">
        <f t="shared" si="7"/>
        <v>1.6760785912318978E-4</v>
      </c>
      <c r="M51">
        <f t="shared" si="8"/>
        <v>1.3275414139594244E-4</v>
      </c>
      <c r="N51">
        <f t="shared" si="9"/>
        <v>1.3545430996509311E-4</v>
      </c>
      <c r="O51">
        <f t="shared" si="10"/>
        <v>1.2195892130140565E-4</v>
      </c>
      <c r="P51">
        <f t="shared" si="11"/>
        <v>1.0989349817358966E-4</v>
      </c>
      <c r="Q51">
        <f t="shared" si="12"/>
        <v>9.9085845486179106E-5</v>
      </c>
      <c r="R51">
        <f t="shared" si="13"/>
        <v>8.9390020114045029E-5</v>
      </c>
      <c r="S51">
        <f t="shared" si="14"/>
        <v>8.0680795295149188E-5</v>
      </c>
      <c r="T51">
        <f t="shared" si="15"/>
        <v>7.2849703106168129E-5</v>
      </c>
      <c r="U51">
        <f t="shared" si="16"/>
        <v>6.5802101400140513E-5</v>
      </c>
      <c r="V51">
        <f t="shared" si="17"/>
        <v>5.9454933214259243E-5</v>
      </c>
      <c r="W51">
        <f t="shared" si="18"/>
        <v>5.3734971079891979E-5</v>
      </c>
      <c r="X51">
        <f t="shared" si="19"/>
        <v>4.8577411609539902E-5</v>
      </c>
      <c r="Y51">
        <f t="shared" si="20"/>
        <v>4.392473014709551E-5</v>
      </c>
      <c r="Z51">
        <f t="shared" si="21"/>
        <v>3.9725733229685908E-5</v>
      </c>
      <c r="AA51">
        <f t="shared" si="22"/>
        <v>3.5934764750634E-5</v>
      </c>
      <c r="AB51">
        <f t="shared" si="23"/>
        <v>3.2511033806353314E-5</v>
      </c>
      <c r="AC51">
        <f t="shared" si="24"/>
        <v>2.9418040473319532E-5</v>
      </c>
      <c r="AD51">
        <f t="shared" si="25"/>
        <v>2.6623081537062118E-5</v>
      </c>
      <c r="AE51">
        <f t="shared" si="26"/>
        <v>2.4096822317583697E-5</v>
      </c>
      <c r="AF51">
        <f t="shared" si="27"/>
        <v>2.181292373554774E-5</v>
      </c>
      <c r="AG51">
        <f t="shared" si="28"/>
        <v>1.9747715986276143E-5</v>
      </c>
      <c r="AH51">
        <f t="shared" si="29"/>
        <v>1.7879911863199135E-5</v>
      </c>
      <c r="AI51">
        <f t="shared" si="30"/>
        <v>1.6190354053825767E-5</v>
      </c>
      <c r="AJ51">
        <f t="shared" si="31"/>
        <v>1.4661791726130913E-5</v>
      </c>
      <c r="AK51">
        <f t="shared" si="32"/>
        <v>1.327868250599449E-5</v>
      </c>
      <c r="AL51">
        <f t="shared" si="33"/>
        <v>1.2027016569872107E-5</v>
      </c>
      <c r="AM51">
        <f t="shared" si="34"/>
        <v>1.0894160079317807E-5</v>
      </c>
      <c r="AN51">
        <f t="shared" si="35"/>
        <v>9.868715593105233E-6</v>
      </c>
      <c r="AO51">
        <f t="shared" si="36"/>
        <v>8.9403974290840925E-6</v>
      </c>
      <c r="AP51">
        <f t="shared" si="37"/>
        <v>8.0999202269250494E-6</v>
      </c>
      <c r="AQ51">
        <f t="shared" si="38"/>
        <v>7.3388991962178164E-6</v>
      </c>
      <c r="AR51">
        <f t="shared" si="39"/>
        <v>6.6497607309075059E-6</v>
      </c>
      <c r="AS51">
        <f t="shared" si="40"/>
        <v>6.025662237690513E-6</v>
      </c>
      <c r="AT51">
        <f t="shared" si="41"/>
        <v>5.4604201681408689E-6</v>
      </c>
      <c r="AU51">
        <f t="shared" si="42"/>
        <v>4.9484453662606807E-6</v>
      </c>
      <c r="AV51">
        <f t="shared" si="43"/>
        <v>4.4846849482411406E-6</v>
      </c>
      <c r="AW51">
        <f t="shared" si="44"/>
        <v>4.0645700222035961E-6</v>
      </c>
      <c r="AX51">
        <f t="shared" si="45"/>
        <v>3.6839686347839135E-6</v>
      </c>
      <c r="AY51">
        <f t="shared" si="46"/>
        <v>3.3391434004210146E-6</v>
      </c>
      <c r="AZ51">
        <f t="shared" si="47"/>
        <v>3.0267133296040121E-6</v>
      </c>
      <c r="BA51">
        <f t="shared" si="48"/>
        <v>2.7436194253477531E-6</v>
      </c>
      <c r="BB51">
        <f t="shared" si="49"/>
        <v>2.4870936638298444E-6</v>
      </c>
      <c r="BC51">
        <f t="shared" si="50"/>
        <v>2.2546310162933561E-6</v>
      </c>
      <c r="BD51">
        <f t="shared" si="51"/>
        <v>2.0439642057232585E-6</v>
      </c>
      <c r="BE51">
        <f t="shared" si="52"/>
        <v>1.8530409240573455E-6</v>
      </c>
      <c r="BF51">
        <f t="shared" si="53"/>
        <v>1.6800032643174125E-6</v>
      </c>
      <c r="BG51">
        <f t="shared" si="54"/>
        <v>1.5231691474935226E-6</v>
      </c>
      <c r="BH51">
        <f t="shared" si="55"/>
        <v>1.3810155466690703E-6</v>
      </c>
      <c r="BI51">
        <f t="shared" si="56"/>
        <v>1.2521633310703051E-6</v>
      </c>
      <c r="BJ51">
        <f t="shared" si="57"/>
        <v>1.1353635707499769E-6</v>
      </c>
      <c r="BK51">
        <f t="shared" si="58"/>
        <v>1.0294851587215988E-6</v>
      </c>
      <c r="BL51">
        <f t="shared" si="59"/>
        <v>9.3350362176759295E-7</v>
      </c>
      <c r="BM51">
        <f t="shared" si="60"/>
        <v>8.4649100404249918E-7</v>
      </c>
      <c r="BN51">
        <f t="shared" si="61"/>
        <v>7.6760671914941459E-7</v>
      </c>
      <c r="BO51">
        <f t="shared" si="62"/>
        <v>6.9608927673134842E-7</v>
      </c>
      <c r="BP51">
        <f t="shared" si="63"/>
        <v>6.3124879891909954E-7</v>
      </c>
      <c r="BQ51">
        <f t="shared" si="64"/>
        <v>5.7246025032822467E-7</v>
      </c>
      <c r="BR51">
        <f t="shared" si="65"/>
        <v>5.191573128011553E-7</v>
      </c>
      <c r="BS51">
        <f t="shared" si="66"/>
        <v>4.708268428360245E-7</v>
      </c>
      <c r="BT51">
        <f t="shared" si="67"/>
        <v>4.2700385571168678E-7</v>
      </c>
      <c r="BU51">
        <f t="shared" si="68"/>
        <v>3.8726698577809926E-7</v>
      </c>
      <c r="BV51">
        <f t="shared" si="69"/>
        <v>3.5123437729767025E-7</v>
      </c>
      <c r="BW51">
        <f t="shared" si="70"/>
        <v>3.1855996465049107E-7</v>
      </c>
      <c r="BX51">
        <f t="shared" si="71"/>
        <v>2.8893010470586129E-7</v>
      </c>
      <c r="BY51">
        <f t="shared" si="72"/>
        <v>2.6206052775832833E-7</v>
      </c>
      <c r="BZ51">
        <f t="shared" si="73"/>
        <v>2.3769357666860536E-7</v>
      </c>
      <c r="CA51">
        <f t="shared" si="74"/>
        <v>2.155957067738828E-7</v>
      </c>
      <c r="CB51">
        <f t="shared" si="75"/>
        <v>1.955552217701932E-7</v>
      </c>
      <c r="CC51">
        <f t="shared" si="76"/>
        <v>1.7738022315020195E-7</v>
      </c>
      <c r="CD51">
        <f t="shared" si="77"/>
        <v>1.6089675292877776E-7</v>
      </c>
      <c r="CE51">
        <f t="shared" si="78"/>
        <v>1.4594711132894676E-7</v>
      </c>
      <c r="CF51">
        <f t="shared" si="79"/>
        <v>1.3238833285302215E-7</v>
      </c>
      <c r="CG51">
        <f t="shared" si="80"/>
        <v>1.2009080574639015E-7</v>
      </c>
      <c r="CH51">
        <f t="shared" si="81"/>
        <v>1.0893702129129504E-7</v>
      </c>
      <c r="CI51">
        <f t="shared" si="82"/>
        <v>9.882044066001182E-8</v>
      </c>
      <c r="CJ51">
        <f t="shared" si="83"/>
        <v>8.964446822449287E-8</v>
      </c>
      <c r="CK51">
        <f t="shared" si="84"/>
        <v>8.1321521275088748E-8</v>
      </c>
      <c r="CL51">
        <f t="shared" si="85"/>
        <v>7.3772187055183294E-8</v>
      </c>
      <c r="CM51">
        <f t="shared" si="86"/>
        <v>6.6924458881401856E-8</v>
      </c>
      <c r="CN51">
        <f t="shared" si="87"/>
        <v>6.0713043899316949E-8</v>
      </c>
      <c r="CO51">
        <f t="shared" si="88"/>
        <v>5.5078735730273801E-8</v>
      </c>
      <c r="CP51">
        <f t="shared" si="89"/>
        <v>4.9967845903307733E-8</v>
      </c>
      <c r="CQ51">
        <f t="shared" si="90"/>
        <v>4.5331688543605303E-8</v>
      </c>
      <c r="CR51">
        <f t="shared" si="91"/>
        <v>4.1126113311452466E-8</v>
      </c>
      <c r="CS51">
        <f t="shared" si="92"/>
        <v>3.7311082058392561E-8</v>
      </c>
      <c r="CT51">
        <f t="shared" si="93"/>
        <v>3.385028509515724E-8</v>
      </c>
      <c r="CU51">
        <f t="shared" si="94"/>
        <v>3.071079335315469E-8</v>
      </c>
      <c r="CV51">
        <f t="shared" si="95"/>
        <v>2.7862743071776682E-8</v>
      </c>
      <c r="CW51">
        <f t="shared" si="96"/>
        <v>2.5279049961045283E-8</v>
      </c>
      <c r="CX51">
        <f t="shared" si="97"/>
        <v>2.2935150076328476E-8</v>
      </c>
      <c r="CY51">
        <f t="shared" si="98"/>
        <v>2.0808764901876579E-8</v>
      </c>
      <c r="CZ51">
        <f t="shared" si="99"/>
        <v>1.8879688375379212E-8</v>
      </c>
    </row>
    <row r="52" spans="3:104">
      <c r="C52" s="3">
        <v>46</v>
      </c>
      <c r="D52" s="3">
        <f>'NegBinomial Home'!D48</f>
        <v>3.2310007298047907E-3</v>
      </c>
      <c r="E52">
        <f t="shared" si="0"/>
        <v>3.6367767017037532E-4</v>
      </c>
      <c r="F52">
        <f t="shared" si="1"/>
        <v>3.0222924388139451E-4</v>
      </c>
      <c r="G52">
        <f t="shared" si="2"/>
        <v>2.6280482546743952E-4</v>
      </c>
      <c r="H52">
        <f t="shared" si="3"/>
        <v>2.3189742996927839E-4</v>
      </c>
      <c r="I52">
        <f t="shared" si="4"/>
        <v>2.0611365233798014E-4</v>
      </c>
      <c r="J52">
        <f t="shared" si="5"/>
        <v>1.8399059338428269E-4</v>
      </c>
      <c r="K52">
        <f t="shared" si="6"/>
        <v>1.6471456713334584E-4</v>
      </c>
      <c r="L52">
        <f t="shared" si="7"/>
        <v>1.4776014248033898E-4</v>
      </c>
      <c r="M52">
        <f t="shared" si="8"/>
        <v>1.1685432090940097E-4</v>
      </c>
      <c r="N52">
        <f t="shared" si="9"/>
        <v>1.194141387207121E-4</v>
      </c>
      <c r="O52">
        <f t="shared" si="10"/>
        <v>1.0751684128963887E-4</v>
      </c>
      <c r="P52">
        <f t="shared" si="11"/>
        <v>9.6880176339808933E-5</v>
      </c>
      <c r="Q52">
        <f t="shared" si="12"/>
        <v>8.7352339701814109E-5</v>
      </c>
      <c r="R52">
        <f t="shared" si="13"/>
        <v>7.8804670481852113E-5</v>
      </c>
      <c r="S52">
        <f t="shared" si="14"/>
        <v>7.1126770967680074E-5</v>
      </c>
      <c r="T52">
        <f t="shared" si="15"/>
        <v>6.4223017744688068E-5</v>
      </c>
      <c r="U52">
        <f t="shared" si="16"/>
        <v>5.8009975959684792E-5</v>
      </c>
      <c r="V52">
        <f t="shared" si="17"/>
        <v>5.2414424054191057E-5</v>
      </c>
      <c r="W52">
        <f t="shared" si="18"/>
        <v>4.7371805979014449E-5</v>
      </c>
      <c r="X52">
        <f t="shared" si="19"/>
        <v>4.2824992206815829E-5</v>
      </c>
      <c r="Y52">
        <f t="shared" si="20"/>
        <v>3.8723270011908938E-5</v>
      </c>
      <c r="Z52">
        <f t="shared" si="21"/>
        <v>3.5021508137276751E-5</v>
      </c>
      <c r="AA52">
        <f t="shared" si="22"/>
        <v>3.1679456961791729E-5</v>
      </c>
      <c r="AB52">
        <f t="shared" si="23"/>
        <v>2.8661155941853071E-5</v>
      </c>
      <c r="AC52">
        <f t="shared" si="24"/>
        <v>2.5934427386458149E-5</v>
      </c>
      <c r="AD52">
        <f t="shared" si="25"/>
        <v>2.3470440716569634E-5</v>
      </c>
      <c r="AE52">
        <f t="shared" si="26"/>
        <v>2.1243334993931384E-5</v>
      </c>
      <c r="AF52">
        <f t="shared" si="27"/>
        <v>1.922989014917478E-5</v>
      </c>
      <c r="AG52">
        <f t="shared" si="28"/>
        <v>1.7409239298550971E-5</v>
      </c>
      <c r="AH52">
        <f t="shared" si="29"/>
        <v>1.5762616014923346E-5</v>
      </c>
      <c r="AI52">
        <f t="shared" si="30"/>
        <v>1.4273131548337033E-5</v>
      </c>
      <c r="AJ52">
        <f t="shared" si="31"/>
        <v>1.292557786850472E-5</v>
      </c>
      <c r="AK52">
        <f t="shared" si="32"/>
        <v>1.1706253091597811E-5</v>
      </c>
      <c r="AL52">
        <f t="shared" si="33"/>
        <v>1.0602806403436864E-5</v>
      </c>
      <c r="AM52">
        <f t="shared" si="34"/>
        <v>9.6041000341188836E-6</v>
      </c>
      <c r="AN52">
        <f t="shared" si="35"/>
        <v>8.7000861997969356E-6</v>
      </c>
      <c r="AO52">
        <f t="shared" si="36"/>
        <v>7.8816972238836197E-6</v>
      </c>
      <c r="AP52">
        <f t="shared" si="37"/>
        <v>7.14074729592577E-6</v>
      </c>
      <c r="AQ52">
        <f t="shared" si="38"/>
        <v>6.4698445320811064E-6</v>
      </c>
      <c r="AR52">
        <f t="shared" si="39"/>
        <v>5.8623121743764961E-6</v>
      </c>
      <c r="AS52">
        <f t="shared" si="40"/>
        <v>5.3121179128309835E-6</v>
      </c>
      <c r="AT52">
        <f t="shared" si="41"/>
        <v>4.8138104398433914E-6</v>
      </c>
      <c r="AU52">
        <f t="shared" si="42"/>
        <v>4.3624624537292168E-6</v>
      </c>
      <c r="AV52">
        <f t="shared" si="43"/>
        <v>3.9536194209395453E-6</v>
      </c>
      <c r="AW52">
        <f t="shared" si="44"/>
        <v>3.5832534867037333E-6</v>
      </c>
      <c r="AX52">
        <f t="shared" si="45"/>
        <v>3.2477219935652584E-6</v>
      </c>
      <c r="AY52">
        <f t="shared" si="46"/>
        <v>2.9437301281072698E-6</v>
      </c>
      <c r="AZ52">
        <f t="shared" si="47"/>
        <v>2.6682972694062218E-6</v>
      </c>
      <c r="BA52">
        <f t="shared" si="48"/>
        <v>2.4187266594894415E-6</v>
      </c>
      <c r="BB52">
        <f t="shared" si="49"/>
        <v>2.1925780572099717E-6</v>
      </c>
      <c r="BC52">
        <f t="shared" si="50"/>
        <v>1.9876430732477793E-6</v>
      </c>
      <c r="BD52">
        <f t="shared" si="51"/>
        <v>1.801922916039415E-6</v>
      </c>
      <c r="BE52">
        <f t="shared" si="52"/>
        <v>1.6336083068716278E-6</v>
      </c>
      <c r="BF52">
        <f t="shared" si="53"/>
        <v>1.4810613476097432E-6</v>
      </c>
      <c r="BG52">
        <f t="shared" si="54"/>
        <v>1.3427991469652997E-6</v>
      </c>
      <c r="BH52">
        <f t="shared" si="55"/>
        <v>1.2174790311795827E-6</v>
      </c>
      <c r="BI52">
        <f t="shared" si="56"/>
        <v>1.1038851828040877E-6</v>
      </c>
      <c r="BJ52">
        <f t="shared" si="57"/>
        <v>1.0009165671503525E-6</v>
      </c>
      <c r="BK52">
        <f t="shared" si="58"/>
        <v>9.0757602018109251E-7</v>
      </c>
      <c r="BL52">
        <f t="shared" si="59"/>
        <v>8.2296038431534218E-7</v>
      </c>
      <c r="BM52">
        <f t="shared" si="60"/>
        <v>7.4625158999086253E-7</v>
      </c>
      <c r="BN52">
        <f t="shared" si="61"/>
        <v>6.7670859101552903E-7</v>
      </c>
      <c r="BO52">
        <f t="shared" si="62"/>
        <v>6.13660070875695E-7</v>
      </c>
      <c r="BP52">
        <f t="shared" si="63"/>
        <v>5.5649784536818257E-7</v>
      </c>
      <c r="BQ52">
        <f t="shared" si="64"/>
        <v>5.0467089428460931E-7</v>
      </c>
      <c r="BR52">
        <f t="shared" si="65"/>
        <v>4.5767996149170498E-7</v>
      </c>
      <c r="BS52">
        <f t="shared" si="66"/>
        <v>4.150726686979901E-7</v>
      </c>
      <c r="BT52">
        <f t="shared" si="67"/>
        <v>3.7643909354655917E-7</v>
      </c>
      <c r="BU52">
        <f t="shared" si="68"/>
        <v>3.414077674868778E-7</v>
      </c>
      <c r="BV52">
        <f t="shared" si="69"/>
        <v>3.0964205321274439E-7</v>
      </c>
      <c r="BW52">
        <f t="shared" si="70"/>
        <v>2.8083686535660646E-7</v>
      </c>
      <c r="BX52">
        <f t="shared" si="71"/>
        <v>2.5471570164749228E-7</v>
      </c>
      <c r="BY52">
        <f t="shared" si="72"/>
        <v>2.3102795490981803E-7</v>
      </c>
      <c r="BZ52">
        <f t="shared" si="73"/>
        <v>2.0954647913854993E-7</v>
      </c>
      <c r="CA52">
        <f t="shared" si="74"/>
        <v>1.9006538546408011E-7</v>
      </c>
      <c r="CB52">
        <f t="shared" si="75"/>
        <v>1.7239804614591703E-7</v>
      </c>
      <c r="CC52">
        <f t="shared" si="76"/>
        <v>1.5637528683308533E-7</v>
      </c>
      <c r="CD52">
        <f t="shared" si="77"/>
        <v>1.4184374922363515E-7</v>
      </c>
      <c r="CE52">
        <f t="shared" si="78"/>
        <v>1.2866440796614991E-7</v>
      </c>
      <c r="CF52">
        <f t="shared" si="79"/>
        <v>1.1671122719084111E-7</v>
      </c>
      <c r="CG52">
        <f t="shared" si="80"/>
        <v>1.0586994345308846E-7</v>
      </c>
      <c r="CH52">
        <f t="shared" si="81"/>
        <v>9.6036963132824824E-8</v>
      </c>
      <c r="CI52">
        <f t="shared" si="82"/>
        <v>8.7118363472211279E-8</v>
      </c>
      <c r="CJ52">
        <f t="shared" si="83"/>
        <v>7.9028987463468058E-8</v>
      </c>
      <c r="CK52">
        <f t="shared" si="84"/>
        <v>7.1691623729251004E-8</v>
      </c>
      <c r="CL52">
        <f t="shared" si="85"/>
        <v>6.5036263379202875E-8</v>
      </c>
      <c r="CM52">
        <f t="shared" si="86"/>
        <v>5.8999426586956154E-8</v>
      </c>
      <c r="CN52">
        <f t="shared" si="87"/>
        <v>5.3523552319730975E-8</v>
      </c>
      <c r="CO52">
        <f t="shared" si="88"/>
        <v>4.8556445274803827E-8</v>
      </c>
      <c r="CP52">
        <f t="shared" si="89"/>
        <v>4.4050774639879905E-8</v>
      </c>
      <c r="CQ52">
        <f t="shared" si="90"/>
        <v>3.9963619803498353E-8</v>
      </c>
      <c r="CR52">
        <f t="shared" si="91"/>
        <v>3.6256058602218683E-8</v>
      </c>
      <c r="CS52">
        <f t="shared" si="92"/>
        <v>3.2892794108130978E-8</v>
      </c>
      <c r="CT52">
        <f t="shared" si="93"/>
        <v>2.9841816337408869E-8</v>
      </c>
      <c r="CU52">
        <f t="shared" si="94"/>
        <v>2.7074095601991621E-8</v>
      </c>
      <c r="CV52">
        <f t="shared" si="95"/>
        <v>2.4563304535456491E-8</v>
      </c>
      <c r="CW52">
        <f t="shared" si="96"/>
        <v>2.2285566103832305E-8</v>
      </c>
      <c r="CX52">
        <f t="shared" si="97"/>
        <v>2.0219225165303561E-8</v>
      </c>
      <c r="CY52">
        <f t="shared" si="98"/>
        <v>1.8344641371985353E-8</v>
      </c>
      <c r="CZ52">
        <f t="shared" si="99"/>
        <v>1.6644001414516372E-8</v>
      </c>
    </row>
    <row r="53" spans="3:104">
      <c r="C53" s="3">
        <v>47</v>
      </c>
      <c r="D53" s="3">
        <f>'NegBinomial Home'!D49</f>
        <v>2.8440272534552931E-3</v>
      </c>
      <c r="E53">
        <f t="shared" si="0"/>
        <v>3.2012038743803165E-4</v>
      </c>
      <c r="F53">
        <f t="shared" si="1"/>
        <v>2.6603157296154622E-4</v>
      </c>
      <c r="G53">
        <f t="shared" si="2"/>
        <v>2.3132897466541803E-4</v>
      </c>
      <c r="H53">
        <f t="shared" si="3"/>
        <v>2.0412332462664432E-4</v>
      </c>
      <c r="I53">
        <f t="shared" si="4"/>
        <v>1.8142764226297193E-4</v>
      </c>
      <c r="J53">
        <f t="shared" si="5"/>
        <v>1.6195423824491865E-4</v>
      </c>
      <c r="K53">
        <f t="shared" si="6"/>
        <v>1.4498688089019089E-4</v>
      </c>
      <c r="L53">
        <f t="shared" si="7"/>
        <v>1.3006306941128754E-4</v>
      </c>
      <c r="M53">
        <f t="shared" si="8"/>
        <v>1.0270747387922327E-4</v>
      </c>
      <c r="N53">
        <f t="shared" si="9"/>
        <v>1.0511203598215066E-4</v>
      </c>
      <c r="O53">
        <f t="shared" si="10"/>
        <v>9.4639665046326006E-5</v>
      </c>
      <c r="P53">
        <f t="shared" si="11"/>
        <v>8.52769419976634E-5</v>
      </c>
      <c r="Q53">
        <f t="shared" si="12"/>
        <v>7.6890244088571841E-5</v>
      </c>
      <c r="R53">
        <f t="shared" si="13"/>
        <v>6.9366320001881343E-5</v>
      </c>
      <c r="S53">
        <f t="shared" si="14"/>
        <v>6.2607994240402565E-5</v>
      </c>
      <c r="T53">
        <f t="shared" si="15"/>
        <v>5.6531096102869387E-5</v>
      </c>
      <c r="U53">
        <f t="shared" si="16"/>
        <v>5.1062183638565048E-5</v>
      </c>
      <c r="V53">
        <f t="shared" si="17"/>
        <v>4.6136804956180982E-5</v>
      </c>
      <c r="W53">
        <f t="shared" si="18"/>
        <v>4.1698135814984279E-5</v>
      </c>
      <c r="X53">
        <f t="shared" si="19"/>
        <v>3.7695889029574233E-5</v>
      </c>
      <c r="Y53">
        <f t="shared" si="20"/>
        <v>3.4085425682782463E-5</v>
      </c>
      <c r="Z53">
        <f t="shared" si="21"/>
        <v>3.0827019839620745E-5</v>
      </c>
      <c r="AA53">
        <f t="shared" si="22"/>
        <v>2.7885242532719316E-5</v>
      </c>
      <c r="AB53">
        <f t="shared" si="23"/>
        <v>2.5228440174040774E-5</v>
      </c>
      <c r="AC53">
        <f t="shared" si="24"/>
        <v>2.2828288959965848E-5</v>
      </c>
      <c r="AD53">
        <f t="shared" si="25"/>
        <v>2.0659411318846631E-5</v>
      </c>
      <c r="AE53">
        <f t="shared" si="26"/>
        <v>1.8699043649139507E-5</v>
      </c>
      <c r="AF53">
        <f t="shared" si="27"/>
        <v>1.6926746924166994E-5</v>
      </c>
      <c r="AG53">
        <f t="shared" si="28"/>
        <v>1.5324153464364983E-5</v>
      </c>
      <c r="AH53">
        <f t="shared" si="29"/>
        <v>1.3874744477356195E-5</v>
      </c>
      <c r="AI53">
        <f t="shared" si="30"/>
        <v>1.2563653960572026E-5</v>
      </c>
      <c r="AJ53">
        <f t="shared" si="31"/>
        <v>1.1377495333127638E-5</v>
      </c>
      <c r="AK53">
        <f t="shared" si="32"/>
        <v>1.0304207771058266E-5</v>
      </c>
      <c r="AL53">
        <f t="shared" si="33"/>
        <v>9.3329197038920536E-6</v>
      </c>
      <c r="AM53">
        <f t="shared" si="34"/>
        <v>8.4538273204275266E-6</v>
      </c>
      <c r="AN53">
        <f t="shared" si="35"/>
        <v>7.6580862490636774E-6</v>
      </c>
      <c r="AO53">
        <f t="shared" si="36"/>
        <v>6.9377148390685273E-6</v>
      </c>
      <c r="AP53">
        <f t="shared" si="37"/>
        <v>6.2855076856875451E-6</v>
      </c>
      <c r="AQ53">
        <f t="shared" si="38"/>
        <v>5.6949582230422715E-6</v>
      </c>
      <c r="AR53">
        <f t="shared" si="39"/>
        <v>5.1601893612685222E-6</v>
      </c>
      <c r="AS53">
        <f t="shared" si="40"/>
        <v>4.6758912736525885E-6</v>
      </c>
      <c r="AT53">
        <f t="shared" si="41"/>
        <v>4.2372655498314818E-6</v>
      </c>
      <c r="AU53">
        <f t="shared" si="42"/>
        <v>3.8399750257348104E-6</v>
      </c>
      <c r="AV53">
        <f t="shared" si="43"/>
        <v>3.4800986824975273E-6</v>
      </c>
      <c r="AW53">
        <f t="shared" si="44"/>
        <v>3.1540910771752843E-6</v>
      </c>
      <c r="AX53">
        <f t="shared" si="45"/>
        <v>2.8587458294705509E-6</v>
      </c>
      <c r="AY53">
        <f t="shared" si="46"/>
        <v>2.5911627422196018E-6</v>
      </c>
      <c r="AZ53">
        <f t="shared" si="47"/>
        <v>2.3487181802556036E-6</v>
      </c>
      <c r="BA53">
        <f t="shared" si="48"/>
        <v>2.1290383734028002E-6</v>
      </c>
      <c r="BB53">
        <f t="shared" si="49"/>
        <v>1.9299753455673058E-6</v>
      </c>
      <c r="BC53">
        <f t="shared" si="50"/>
        <v>1.7495852038386432E-6</v>
      </c>
      <c r="BD53">
        <f t="shared" si="51"/>
        <v>1.5861085497654323E-6</v>
      </c>
      <c r="BE53">
        <f t="shared" si="52"/>
        <v>1.4379527999966031E-6</v>
      </c>
      <c r="BF53">
        <f t="shared" si="53"/>
        <v>1.3036762256924104E-6</v>
      </c>
      <c r="BG53">
        <f t="shared" si="54"/>
        <v>1.1819735398563538E-6</v>
      </c>
      <c r="BH53">
        <f t="shared" si="55"/>
        <v>1.0716628793192126E-6</v>
      </c>
      <c r="BI53">
        <f t="shared" si="56"/>
        <v>9.7167404377837555E-7</v>
      </c>
      <c r="BJ53">
        <f t="shared" si="57"/>
        <v>8.8103786828376986E-7</v>
      </c>
      <c r="BK53">
        <f t="shared" si="58"/>
        <v>7.9887661806051847E-7</v>
      </c>
      <c r="BL53">
        <f t="shared" si="59"/>
        <v>7.2439530573807202E-7</v>
      </c>
      <c r="BM53">
        <f t="shared" si="60"/>
        <v>6.5687384106427793E-7</v>
      </c>
      <c r="BN53">
        <f t="shared" si="61"/>
        <v>5.9565993215104428E-7</v>
      </c>
      <c r="BO53">
        <f t="shared" si="62"/>
        <v>5.4016266534029169E-7</v>
      </c>
      <c r="BP53">
        <f t="shared" si="63"/>
        <v>4.8984669799560321E-7</v>
      </c>
      <c r="BQ53">
        <f t="shared" si="64"/>
        <v>4.442270050052886E-7</v>
      </c>
      <c r="BR53">
        <f t="shared" si="65"/>
        <v>4.0286412560526436E-7</v>
      </c>
      <c r="BS53">
        <f t="shared" si="66"/>
        <v>3.6535986236463187E-7</v>
      </c>
      <c r="BT53">
        <f t="shared" si="67"/>
        <v>3.3135338888552463E-7</v>
      </c>
      <c r="BU53">
        <f t="shared" si="68"/>
        <v>3.0051772700548793E-7</v>
      </c>
      <c r="BV53">
        <f t="shared" si="69"/>
        <v>2.7255655810579299E-7</v>
      </c>
      <c r="BW53">
        <f t="shared" si="70"/>
        <v>2.4720133656466225E-7</v>
      </c>
      <c r="BX53">
        <f t="shared" si="71"/>
        <v>2.2420867649021636E-7</v>
      </c>
      <c r="BY53">
        <f t="shared" si="72"/>
        <v>2.0335798565828874E-7</v>
      </c>
      <c r="BZ53">
        <f t="shared" si="73"/>
        <v>1.8444932309614279E-7</v>
      </c>
      <c r="CA53">
        <f t="shared" si="74"/>
        <v>1.6730145902226031E-7</v>
      </c>
      <c r="CB53">
        <f t="shared" si="75"/>
        <v>1.5175011789955687E-7</v>
      </c>
      <c r="CC53">
        <f t="shared" si="76"/>
        <v>1.376463872068061E-7</v>
      </c>
      <c r="CD53">
        <f t="shared" si="77"/>
        <v>1.2485527620065545E-7</v>
      </c>
      <c r="CE53">
        <f t="shared" si="78"/>
        <v>1.1325441044624243E-7</v>
      </c>
      <c r="CF53">
        <f t="shared" si="79"/>
        <v>1.0273284925411296E-7</v>
      </c>
      <c r="CG53">
        <f t="shared" si="80"/>
        <v>9.3190014389302193E-8</v>
      </c>
      <c r="CH53">
        <f t="shared" si="81"/>
        <v>8.4534719528007353E-8</v>
      </c>
      <c r="CI53">
        <f t="shared" si="82"/>
        <v>7.6684290939904068E-8</v>
      </c>
      <c r="CJ53">
        <f t="shared" si="83"/>
        <v>6.9563770780286803E-8</v>
      </c>
      <c r="CK53">
        <f t="shared" si="84"/>
        <v>6.3105195195288847E-8</v>
      </c>
      <c r="CL53">
        <f t="shared" si="85"/>
        <v>5.7246940183923924E-8</v>
      </c>
      <c r="CM53">
        <f t="shared" si="86"/>
        <v>5.1933128830235808E-8</v>
      </c>
      <c r="CN53">
        <f t="shared" si="87"/>
        <v>4.7113094124324779E-8</v>
      </c>
      <c r="CO53">
        <f t="shared" si="88"/>
        <v>4.2740892138639657E-8</v>
      </c>
      <c r="CP53">
        <f t="shared" si="89"/>
        <v>3.8774860821280264E-8</v>
      </c>
      <c r="CQ53">
        <f t="shared" si="90"/>
        <v>3.5177220116178028E-8</v>
      </c>
      <c r="CR53">
        <f t="shared" si="91"/>
        <v>3.1913709525473241E-8</v>
      </c>
      <c r="CS53">
        <f t="shared" si="92"/>
        <v>2.8953259596283082E-8</v>
      </c>
      <c r="CT53">
        <f t="shared" si="93"/>
        <v>2.6267694146056699E-8</v>
      </c>
      <c r="CU53">
        <f t="shared" si="94"/>
        <v>2.3831460341196016E-8</v>
      </c>
      <c r="CV53">
        <f t="shared" si="95"/>
        <v>2.1621384015589796E-8</v>
      </c>
      <c r="CW53">
        <f t="shared" si="96"/>
        <v>1.9616447861900631E-8</v>
      </c>
      <c r="CX53">
        <f t="shared" si="97"/>
        <v>1.7797590351317155E-8</v>
      </c>
      <c r="CY53">
        <f t="shared" si="98"/>
        <v>1.6147523439260252E-8</v>
      </c>
      <c r="CZ53">
        <f t="shared" si="99"/>
        <v>1.4650567297238875E-8</v>
      </c>
    </row>
    <row r="54" spans="3:104">
      <c r="C54" s="3">
        <v>48</v>
      </c>
      <c r="D54" s="3">
        <f>'NegBinomial Home'!D50</f>
        <v>2.4997180469905826E-3</v>
      </c>
      <c r="E54">
        <f t="shared" si="0"/>
        <v>2.8136534511624857E-4</v>
      </c>
      <c r="F54">
        <f t="shared" si="1"/>
        <v>2.3382473680353663E-4</v>
      </c>
      <c r="G54">
        <f t="shared" si="2"/>
        <v>2.0332337253816077E-4</v>
      </c>
      <c r="H54">
        <f t="shared" si="3"/>
        <v>1.7941134627350044E-4</v>
      </c>
      <c r="I54">
        <f t="shared" si="4"/>
        <v>1.5946329313008863E-4</v>
      </c>
      <c r="J54">
        <f t="shared" si="5"/>
        <v>1.4234741655009934E-4</v>
      </c>
      <c r="K54">
        <f t="shared" si="6"/>
        <v>1.2743419469618715E-4</v>
      </c>
      <c r="L54">
        <f t="shared" si="7"/>
        <v>1.143171189584717E-4</v>
      </c>
      <c r="M54">
        <f t="shared" si="8"/>
        <v>9.0145718990351507E-5</v>
      </c>
      <c r="N54">
        <f t="shared" si="9"/>
        <v>9.2386756484587896E-5</v>
      </c>
      <c r="O54">
        <f t="shared" si="10"/>
        <v>8.3182212262567472E-5</v>
      </c>
      <c r="P54">
        <f t="shared" si="11"/>
        <v>7.4952977558405545E-5</v>
      </c>
      <c r="Q54">
        <f t="shared" si="12"/>
        <v>6.7581606523706749E-5</v>
      </c>
      <c r="R54">
        <f t="shared" si="13"/>
        <v>6.0968558494424545E-5</v>
      </c>
      <c r="S54">
        <f t="shared" si="14"/>
        <v>5.5028422424038812E-5</v>
      </c>
      <c r="T54">
        <f t="shared" si="15"/>
        <v>4.9687217649837105E-5</v>
      </c>
      <c r="U54">
        <f t="shared" si="16"/>
        <v>4.4880393394610897E-5</v>
      </c>
      <c r="V54">
        <f t="shared" si="17"/>
        <v>4.0551300568351978E-5</v>
      </c>
      <c r="W54">
        <f t="shared" si="18"/>
        <v>3.6649994298030758E-5</v>
      </c>
      <c r="X54">
        <f t="shared" si="19"/>
        <v>3.3132275364133487E-5</v>
      </c>
      <c r="Y54">
        <f t="shared" si="20"/>
        <v>2.9958909013649855E-5</v>
      </c>
      <c r="Z54">
        <f t="shared" si="21"/>
        <v>2.7094978690663256E-5</v>
      </c>
      <c r="AA54">
        <f t="shared" si="22"/>
        <v>2.4509344598952379E-5</v>
      </c>
      <c r="AB54">
        <f t="shared" si="23"/>
        <v>2.2174185259249413E-5</v>
      </c>
      <c r="AC54">
        <f t="shared" si="24"/>
        <v>2.006460585981144E-5</v>
      </c>
      <c r="AD54">
        <f t="shared" si="25"/>
        <v>1.8158301138352378E-5</v>
      </c>
      <c r="AE54">
        <f t="shared" si="26"/>
        <v>1.6435263345113878E-5</v>
      </c>
      <c r="AF54">
        <f t="shared" si="27"/>
        <v>1.4877527882961159E-5</v>
      </c>
      <c r="AG54">
        <f t="shared" si="28"/>
        <v>1.3468950736385254E-5</v>
      </c>
      <c r="AH54">
        <f t="shared" si="29"/>
        <v>1.2195012943456451E-5</v>
      </c>
      <c r="AI54">
        <f t="shared" si="30"/>
        <v>1.1042648238771628E-5</v>
      </c>
      <c r="AJ54">
        <f t="shared" si="31"/>
        <v>1.0000090673961384E-5</v>
      </c>
      <c r="AK54">
        <f t="shared" si="32"/>
        <v>9.0567395561914057E-6</v>
      </c>
      <c r="AL54">
        <f t="shared" si="33"/>
        <v>8.2030394703809762E-6</v>
      </c>
      <c r="AM54">
        <f t="shared" si="34"/>
        <v>7.430373493552359E-6</v>
      </c>
      <c r="AN54">
        <f t="shared" si="35"/>
        <v>6.7309679887692448E-6</v>
      </c>
      <c r="AO54">
        <f t="shared" si="36"/>
        <v>6.0978075955581126E-6</v>
      </c>
      <c r="AP54">
        <f t="shared" si="37"/>
        <v>5.5245592240096137E-6</v>
      </c>
      <c r="AQ54">
        <f t="shared" si="38"/>
        <v>5.0055040188875488E-6</v>
      </c>
      <c r="AR54">
        <f t="shared" si="39"/>
        <v>4.5354763941099133E-6</v>
      </c>
      <c r="AS54">
        <f t="shared" si="40"/>
        <v>4.1098093516208613E-6</v>
      </c>
      <c r="AT54">
        <f t="shared" si="41"/>
        <v>3.7242853956257737E-6</v>
      </c>
      <c r="AU54">
        <f t="shared" si="42"/>
        <v>3.3750924363191313E-6</v>
      </c>
      <c r="AV54">
        <f t="shared" si="43"/>
        <v>3.0587841489135601E-6</v>
      </c>
      <c r="AW54">
        <f t="shared" si="44"/>
        <v>2.7722443158335095E-6</v>
      </c>
      <c r="AX54">
        <f t="shared" si="45"/>
        <v>2.5126547338829612E-6</v>
      </c>
      <c r="AY54">
        <f t="shared" si="46"/>
        <v>2.2774663152565194E-6</v>
      </c>
      <c r="AZ54">
        <f t="shared" si="47"/>
        <v>2.0643730524546832E-6</v>
      </c>
      <c r="BA54">
        <f t="shared" si="48"/>
        <v>1.8712885533233212E-6</v>
      </c>
      <c r="BB54">
        <f t="shared" si="49"/>
        <v>1.6963248842640945E-6</v>
      </c>
      <c r="BC54">
        <f t="shared" si="50"/>
        <v>1.5377734877433735E-6</v>
      </c>
      <c r="BD54">
        <f t="shared" si="51"/>
        <v>1.3940879650564984E-6</v>
      </c>
      <c r="BE54">
        <f t="shared" si="52"/>
        <v>1.263868537302205E-6</v>
      </c>
      <c r="BF54">
        <f t="shared" si="53"/>
        <v>1.1458480170457738E-6</v>
      </c>
      <c r="BG54">
        <f t="shared" si="54"/>
        <v>1.038879140505647E-6</v>
      </c>
      <c r="BH54">
        <f t="shared" si="55"/>
        <v>9.4192312555004738E-7</v>
      </c>
      <c r="BI54">
        <f t="shared" si="56"/>
        <v>8.5403933456480301E-7</v>
      </c>
      <c r="BJ54">
        <f t="shared" si="57"/>
        <v>7.7437593354823E-7</v>
      </c>
      <c r="BK54">
        <f t="shared" si="58"/>
        <v>7.0216144977461359E-7</v>
      </c>
      <c r="BL54">
        <f t="shared" si="59"/>
        <v>6.3669714019397815E-7</v>
      </c>
      <c r="BM54">
        <f t="shared" si="60"/>
        <v>5.7735009153287317E-7</v>
      </c>
      <c r="BN54">
        <f t="shared" si="61"/>
        <v>5.2354698094335881E-7</v>
      </c>
      <c r="BO54">
        <f t="shared" si="62"/>
        <v>4.747684331158211E-7</v>
      </c>
      <c r="BP54">
        <f t="shared" si="63"/>
        <v>4.3054391611427052E-7</v>
      </c>
      <c r="BQ54">
        <f t="shared" si="64"/>
        <v>3.9044712388855858E-7</v>
      </c>
      <c r="BR54">
        <f t="shared" si="65"/>
        <v>3.5409179853570998E-7</v>
      </c>
      <c r="BS54">
        <f t="shared" si="66"/>
        <v>3.2112794998334653E-7</v>
      </c>
      <c r="BT54">
        <f t="shared" si="67"/>
        <v>2.9123843490681059E-7</v>
      </c>
      <c r="BU54">
        <f t="shared" si="68"/>
        <v>2.6413586041538125E-7</v>
      </c>
      <c r="BV54">
        <f t="shared" si="69"/>
        <v>2.3955978139623625E-7</v>
      </c>
      <c r="BW54">
        <f t="shared" si="70"/>
        <v>2.1727416342446552E-7</v>
      </c>
      <c r="BX54">
        <f t="shared" si="71"/>
        <v>1.9706508586848082E-7</v>
      </c>
      <c r="BY54">
        <f t="shared" si="72"/>
        <v>1.7873866227269163E-7</v>
      </c>
      <c r="BZ54">
        <f t="shared" si="73"/>
        <v>1.6211915731062557E-7</v>
      </c>
      <c r="CA54">
        <f t="shared" si="74"/>
        <v>1.4704728159609162E-7</v>
      </c>
      <c r="CB54">
        <f t="shared" si="75"/>
        <v>1.33378647439334E-7</v>
      </c>
      <c r="CC54">
        <f t="shared" si="76"/>
        <v>1.2098237025889161E-7</v>
      </c>
      <c r="CD54">
        <f t="shared" si="77"/>
        <v>1.0973980182559397E-7</v>
      </c>
      <c r="CE54">
        <f t="shared" si="78"/>
        <v>9.9543382838472954E-8</v>
      </c>
      <c r="CF54">
        <f t="shared" si="79"/>
        <v>9.0295603527452637E-8</v>
      </c>
      <c r="CG54">
        <f t="shared" si="80"/>
        <v>8.1908062057153079E-8</v>
      </c>
      <c r="CH54">
        <f t="shared" si="81"/>
        <v>7.430061148138324E-8</v>
      </c>
      <c r="CI54">
        <f t="shared" si="82"/>
        <v>6.7400586879139734E-8</v>
      </c>
      <c r="CJ54">
        <f t="shared" si="83"/>
        <v>6.1142105099356981E-8</v>
      </c>
      <c r="CK54">
        <f t="shared" si="84"/>
        <v>5.5465430261569265E-8</v>
      </c>
      <c r="CL54">
        <f t="shared" si="85"/>
        <v>5.0316398810485064E-8</v>
      </c>
      <c r="CM54">
        <f t="shared" si="86"/>
        <v>4.5645898510960963E-8</v>
      </c>
      <c r="CN54">
        <f t="shared" si="87"/>
        <v>4.1409396302042828E-8</v>
      </c>
      <c r="CO54">
        <f t="shared" si="88"/>
        <v>3.7566510410064516E-8</v>
      </c>
      <c r="CP54">
        <f t="shared" si="89"/>
        <v>3.4080622556181141E-8</v>
      </c>
      <c r="CQ54">
        <f t="shared" si="90"/>
        <v>3.0918526487584744E-8</v>
      </c>
      <c r="CR54">
        <f t="shared" si="91"/>
        <v>2.8050109418016081E-8</v>
      </c>
      <c r="CS54">
        <f t="shared" si="92"/>
        <v>2.5448063285645934E-8</v>
      </c>
      <c r="CT54">
        <f t="shared" si="93"/>
        <v>2.3087623028208437E-8</v>
      </c>
      <c r="CU54">
        <f t="shared" si="94"/>
        <v>2.0946329339373359E-8</v>
      </c>
      <c r="CV54">
        <f t="shared" si="95"/>
        <v>1.9003813609387808E-8</v>
      </c>
      <c r="CW54">
        <f t="shared" si="96"/>
        <v>1.7241602969404755E-8</v>
      </c>
      <c r="CX54">
        <f t="shared" si="97"/>
        <v>1.5642943554806658E-8</v>
      </c>
      <c r="CY54">
        <f t="shared" si="98"/>
        <v>1.4192640280181058E-8</v>
      </c>
      <c r="CZ54">
        <f t="shared" si="99"/>
        <v>1.2876911579192695E-8</v>
      </c>
    </row>
    <row r="55" spans="3:104">
      <c r="C55" s="3">
        <v>49</v>
      </c>
      <c r="D55" s="3">
        <f>'NegBinomial Home'!D51</f>
        <v>2.1939871764746735E-3</v>
      </c>
      <c r="E55">
        <f t="shared" si="0"/>
        <v>2.4695263525124515E-4</v>
      </c>
      <c r="F55">
        <f t="shared" si="1"/>
        <v>2.0522653533150962E-4</v>
      </c>
      <c r="G55">
        <f t="shared" si="2"/>
        <v>1.7845567525639745E-4</v>
      </c>
      <c r="H55">
        <f t="shared" si="3"/>
        <v>1.5746823667253386E-4</v>
      </c>
      <c r="I55">
        <f t="shared" si="4"/>
        <v>1.3995995295030744E-4</v>
      </c>
      <c r="J55">
        <f t="shared" si="5"/>
        <v>1.2493745320245442E-4</v>
      </c>
      <c r="K55">
        <f t="shared" si="6"/>
        <v>1.1184820997888518E-4</v>
      </c>
      <c r="L55">
        <f t="shared" si="7"/>
        <v>1.0033543316950002E-4</v>
      </c>
      <c r="M55">
        <f t="shared" si="8"/>
        <v>7.9012845728248198E-5</v>
      </c>
      <c r="N55">
        <f t="shared" si="9"/>
        <v>8.1087288723342114E-5</v>
      </c>
      <c r="O55">
        <f t="shared" si="10"/>
        <v>7.3008516794356254E-5</v>
      </c>
      <c r="P55">
        <f t="shared" si="11"/>
        <v>6.5785768038804452E-5</v>
      </c>
      <c r="Q55">
        <f t="shared" si="12"/>
        <v>5.9315960956907212E-5</v>
      </c>
      <c r="R55">
        <f t="shared" si="13"/>
        <v>5.351172931921366E-5</v>
      </c>
      <c r="S55">
        <f t="shared" si="14"/>
        <v>4.8298108374791181E-5</v>
      </c>
      <c r="T55">
        <f t="shared" si="15"/>
        <v>4.3610165750369279E-5</v>
      </c>
      <c r="U55">
        <f t="shared" si="16"/>
        <v>3.9391245625265478E-5</v>
      </c>
      <c r="V55">
        <f t="shared" si="17"/>
        <v>3.559162744112059E-5</v>
      </c>
      <c r="W55">
        <f t="shared" si="18"/>
        <v>3.2167474889639953E-5</v>
      </c>
      <c r="X55">
        <f t="shared" si="19"/>
        <v>2.9079994587329742E-5</v>
      </c>
      <c r="Y55">
        <f t="shared" si="20"/>
        <v>2.6294750432454241E-5</v>
      </c>
      <c r="Z55">
        <f t="shared" si="21"/>
        <v>2.3781096378344339E-5</v>
      </c>
      <c r="AA55">
        <f t="shared" si="22"/>
        <v>2.151170121711847E-5</v>
      </c>
      <c r="AB55">
        <f t="shared" si="23"/>
        <v>1.9462146207303928E-5</v>
      </c>
      <c r="AC55">
        <f t="shared" si="24"/>
        <v>1.7610581325538887E-5</v>
      </c>
      <c r="AD55">
        <f t="shared" si="25"/>
        <v>1.5937429380114675E-5</v>
      </c>
      <c r="AE55">
        <f t="shared" si="26"/>
        <v>1.4425129691956789E-5</v>
      </c>
      <c r="AF55">
        <f t="shared" si="27"/>
        <v>1.3057914844499322E-5</v>
      </c>
      <c r="AG55">
        <f t="shared" si="28"/>
        <v>1.1821615334487237E-5</v>
      </c>
      <c r="AH55">
        <f t="shared" si="29"/>
        <v>1.070348795821088E-5</v>
      </c>
      <c r="AI55">
        <f t="shared" si="30"/>
        <v>9.6920645347794569E-6</v>
      </c>
      <c r="AJ55">
        <f t="shared" si="31"/>
        <v>8.7770181635760738E-6</v>
      </c>
      <c r="AK55">
        <f t="shared" si="32"/>
        <v>7.9490446816099368E-6</v>
      </c>
      <c r="AL55">
        <f t="shared" si="33"/>
        <v>7.1997573597544473E-6</v>
      </c>
      <c r="AM55">
        <f t="shared" si="34"/>
        <v>6.5215931776375309E-6</v>
      </c>
      <c r="AN55">
        <f t="shared" si="35"/>
        <v>5.9077292618661813E-6</v>
      </c>
      <c r="AO55">
        <f t="shared" si="36"/>
        <v>5.3520082736414161E-6</v>
      </c>
      <c r="AP55">
        <f t="shared" si="37"/>
        <v>4.8488716988478943E-6</v>
      </c>
      <c r="AQ55">
        <f t="shared" si="38"/>
        <v>4.3933001333702401E-6</v>
      </c>
      <c r="AR55">
        <f t="shared" si="39"/>
        <v>3.980759774031519E-6</v>
      </c>
      <c r="AS55">
        <f t="shared" si="40"/>
        <v>3.6071544253030037E-6</v>
      </c>
      <c r="AT55">
        <f t="shared" si="41"/>
        <v>3.2687824170297863E-6</v>
      </c>
      <c r="AU55">
        <f t="shared" si="42"/>
        <v>2.9622979014035717E-6</v>
      </c>
      <c r="AV55">
        <f t="shared" si="43"/>
        <v>2.6846760603259475E-6</v>
      </c>
      <c r="AW55">
        <f t="shared" si="44"/>
        <v>2.4331818087707868E-6</v>
      </c>
      <c r="AX55">
        <f t="shared" si="45"/>
        <v>2.205341627102462E-6</v>
      </c>
      <c r="AY55">
        <f t="shared" si="46"/>
        <v>1.9989181966107772E-6</v>
      </c>
      <c r="AZ55">
        <f t="shared" si="47"/>
        <v>1.8118875486770115E-6</v>
      </c>
      <c r="BA55">
        <f t="shared" si="48"/>
        <v>1.6424184697221885E-6</v>
      </c>
      <c r="BB55">
        <f t="shared" si="49"/>
        <v>1.48885393202281E-6</v>
      </c>
      <c r="BC55">
        <f t="shared" si="50"/>
        <v>1.3496943451256388E-6</v>
      </c>
      <c r="BD55">
        <f t="shared" si="51"/>
        <v>1.2235824443856379E-6</v>
      </c>
      <c r="BE55">
        <f t="shared" si="52"/>
        <v>1.1092896524586667E-6</v>
      </c>
      <c r="BF55">
        <f t="shared" si="53"/>
        <v>1.0057037667163877E-6</v>
      </c>
      <c r="BG55">
        <f t="shared" si="54"/>
        <v>9.1181784078426783E-7</v>
      </c>
      <c r="BH55">
        <f t="shared" si="55"/>
        <v>8.2672014196548846E-7</v>
      </c>
      <c r="BI55">
        <f t="shared" si="56"/>
        <v>7.4958507840352466E-7</v>
      </c>
      <c r="BJ55">
        <f t="shared" si="57"/>
        <v>6.7966500062709726E-7</v>
      </c>
      <c r="BK55">
        <f t="shared" si="58"/>
        <v>6.1628279176326295E-7</v>
      </c>
      <c r="BL55">
        <f t="shared" si="59"/>
        <v>5.588251693287664E-7</v>
      </c>
      <c r="BM55">
        <f t="shared" si="60"/>
        <v>5.0673662923087857E-7</v>
      </c>
      <c r="BN55">
        <f t="shared" si="61"/>
        <v>4.5951396952733483E-7</v>
      </c>
      <c r="BO55">
        <f t="shared" si="62"/>
        <v>4.1670133769891108E-7</v>
      </c>
      <c r="BP55">
        <f t="shared" si="63"/>
        <v>3.7788575075541542E-7</v>
      </c>
      <c r="BQ55">
        <f t="shared" si="64"/>
        <v>3.4269304249502144E-7</v>
      </c>
      <c r="BR55">
        <f t="shared" si="65"/>
        <v>3.1078419672869933E-7</v>
      </c>
      <c r="BS55">
        <f t="shared" si="66"/>
        <v>2.8185202931957584E-7</v>
      </c>
      <c r="BT55">
        <f t="shared" si="67"/>
        <v>2.5561818551950615E-7</v>
      </c>
      <c r="BU55">
        <f t="shared" si="68"/>
        <v>2.3183042235348313E-7</v>
      </c>
      <c r="BV55">
        <f t="shared" si="69"/>
        <v>2.1026014874564709E-7</v>
      </c>
      <c r="BW55">
        <f t="shared" si="70"/>
        <v>1.9070019873098743E-7</v>
      </c>
      <c r="BX55">
        <f t="shared" si="71"/>
        <v>1.7296281548506824E-7</v>
      </c>
      <c r="BY55">
        <f t="shared" si="72"/>
        <v>1.5687782605667621E-7</v>
      </c>
      <c r="BZ55">
        <f t="shared" si="73"/>
        <v>1.4229098862913991E-7</v>
      </c>
      <c r="CA55">
        <f t="shared" si="74"/>
        <v>1.2906249588656137E-7</v>
      </c>
      <c r="CB55">
        <f t="shared" si="75"/>
        <v>1.1706561964047691E-7</v>
      </c>
      <c r="CC55">
        <f t="shared" si="76"/>
        <v>1.0618548329763654E-7</v>
      </c>
      <c r="CD55">
        <f t="shared" si="77"/>
        <v>9.6317950036039485E-8</v>
      </c>
      <c r="CE55">
        <f t="shared" si="78"/>
        <v>8.7368615717859615E-8</v>
      </c>
      <c r="CF55">
        <f t="shared" si="79"/>
        <v>7.9251896616810207E-8</v>
      </c>
      <c r="CG55">
        <f t="shared" si="80"/>
        <v>7.1890202984945947E-8</v>
      </c>
      <c r="CH55">
        <f t="shared" si="81"/>
        <v>6.5213190339860711E-8</v>
      </c>
      <c r="CI55">
        <f t="shared" si="82"/>
        <v>5.9157081126700691E-8</v>
      </c>
      <c r="CJ55">
        <f t="shared" si="83"/>
        <v>5.3664050108432618E-8</v>
      </c>
      <c r="CK55">
        <f t="shared" si="84"/>
        <v>4.8681667469671916E-8</v>
      </c>
      <c r="CL55">
        <f t="shared" si="85"/>
        <v>4.4162394190613947E-8</v>
      </c>
      <c r="CM55">
        <f t="shared" si="86"/>
        <v>4.0063124764122668E-8</v>
      </c>
      <c r="CN55">
        <f t="shared" si="87"/>
        <v>3.6344772796122474E-8</v>
      </c>
      <c r="CO55">
        <f t="shared" si="88"/>
        <v>3.2971895451893092E-8</v>
      </c>
      <c r="CP55">
        <f t="shared" si="89"/>
        <v>2.9912353093003305E-8</v>
      </c>
      <c r="CQ55">
        <f t="shared" si="90"/>
        <v>2.7137000795317705E-8</v>
      </c>
      <c r="CR55">
        <f t="shared" si="91"/>
        <v>2.4619408751290502E-8</v>
      </c>
      <c r="CS55">
        <f t="shared" si="92"/>
        <v>2.2335608842781407E-8</v>
      </c>
      <c r="CT55">
        <f t="shared" si="93"/>
        <v>2.0263864926747683E-8</v>
      </c>
      <c r="CU55">
        <f t="shared" si="94"/>
        <v>1.8384464607969244E-8</v>
      </c>
      <c r="CV55">
        <f t="shared" si="95"/>
        <v>1.6679530482770806E-8</v>
      </c>
      <c r="CW55">
        <f t="shared" si="96"/>
        <v>1.5132849027626435E-8</v>
      </c>
      <c r="CX55">
        <f t="shared" si="97"/>
        <v>1.3729715478464219E-8</v>
      </c>
      <c r="CY55">
        <f t="shared" si="98"/>
        <v>1.2456793202146478E-8</v>
      </c>
      <c r="CZ55">
        <f t="shared" si="99"/>
        <v>1.1301986202547685E-8</v>
      </c>
    </row>
    <row r="56" spans="3:104">
      <c r="C56" s="3">
        <v>50</v>
      </c>
      <c r="D56" s="3">
        <f>'NegBinomial Home'!D52</f>
        <v>1.923032754590405E-3</v>
      </c>
      <c r="E56">
        <f t="shared" si="0"/>
        <v>2.1645432184505003E-4</v>
      </c>
      <c r="F56">
        <f t="shared" si="1"/>
        <v>1.7988133831654314E-4</v>
      </c>
      <c r="G56">
        <f t="shared" si="2"/>
        <v>1.5641664292314621E-4</v>
      </c>
      <c r="H56">
        <f t="shared" si="3"/>
        <v>1.3802112436019163E-4</v>
      </c>
      <c r="I56">
        <f t="shared" si="4"/>
        <v>1.2267508978190244E-4</v>
      </c>
      <c r="J56">
        <f t="shared" si="5"/>
        <v>1.0950784824981367E-4</v>
      </c>
      <c r="K56">
        <f t="shared" si="6"/>
        <v>9.8035108699818087E-5</v>
      </c>
      <c r="L56">
        <f t="shared" si="7"/>
        <v>8.794414411345691E-5</v>
      </c>
      <c r="M56">
        <f t="shared" si="8"/>
        <v>6.9164339834778364E-5</v>
      </c>
      <c r="N56">
        <f t="shared" si="9"/>
        <v>7.107311923603492E-5</v>
      </c>
      <c r="O56">
        <f t="shared" si="10"/>
        <v>6.399206461416228E-5</v>
      </c>
      <c r="P56">
        <f t="shared" si="11"/>
        <v>5.7661315472127102E-5</v>
      </c>
      <c r="Q56">
        <f t="shared" si="12"/>
        <v>5.1990520734684392E-5</v>
      </c>
      <c r="R56">
        <f t="shared" si="13"/>
        <v>4.690310378248078E-5</v>
      </c>
      <c r="S56">
        <f t="shared" si="14"/>
        <v>4.2333357909009981E-5</v>
      </c>
      <c r="T56">
        <f t="shared" si="15"/>
        <v>3.8224369800479029E-5</v>
      </c>
      <c r="U56">
        <f t="shared" si="16"/>
        <v>3.452648055273442E-5</v>
      </c>
      <c r="V56">
        <f t="shared" si="17"/>
        <v>3.1196110028514407E-5</v>
      </c>
      <c r="W56">
        <f t="shared" si="18"/>
        <v>2.8194835643769806E-5</v>
      </c>
      <c r="X56">
        <f t="shared" si="19"/>
        <v>2.5488654944922064E-5</v>
      </c>
      <c r="Y56">
        <f t="shared" si="20"/>
        <v>2.3047384641800539E-5</v>
      </c>
      <c r="Z56">
        <f t="shared" si="21"/>
        <v>2.0844163432673247E-5</v>
      </c>
      <c r="AA56">
        <f t="shared" si="22"/>
        <v>1.8855035476529654E-5</v>
      </c>
      <c r="AB56">
        <f t="shared" si="23"/>
        <v>1.7058597713141607E-5</v>
      </c>
      <c r="AC56">
        <f t="shared" si="24"/>
        <v>1.5435698567210985E-5</v>
      </c>
      <c r="AD56">
        <f t="shared" si="25"/>
        <v>1.3969178603485681E-5</v>
      </c>
      <c r="AE56">
        <f t="shared" si="26"/>
        <v>1.2643645862789629E-5</v>
      </c>
      <c r="AF56">
        <f t="shared" si="27"/>
        <v>1.1445280182983029E-5</v>
      </c>
      <c r="AG56">
        <f t="shared" si="28"/>
        <v>1.036166197512394E-5</v>
      </c>
      <c r="AH56">
        <f t="shared" si="29"/>
        <v>9.3816218037685974E-6</v>
      </c>
      <c r="AI56">
        <f t="shared" si="30"/>
        <v>8.4951077927141475E-6</v>
      </c>
      <c r="AJ56">
        <f t="shared" si="31"/>
        <v>7.6930683994754662E-6</v>
      </c>
      <c r="AK56">
        <f t="shared" si="32"/>
        <v>6.967348512492559E-6</v>
      </c>
      <c r="AL56">
        <f t="shared" si="33"/>
        <v>6.3105971522395367E-6</v>
      </c>
      <c r="AM56">
        <f t="shared" si="34"/>
        <v>5.7161853210380708E-6</v>
      </c>
      <c r="AN56">
        <f t="shared" si="35"/>
        <v>5.1781327610471596E-6</v>
      </c>
      <c r="AO56">
        <f t="shared" si="36"/>
        <v>4.6910425564057977E-6</v>
      </c>
      <c r="AP56">
        <f t="shared" si="37"/>
        <v>4.2500426619054855E-6</v>
      </c>
      <c r="AQ56">
        <f t="shared" si="38"/>
        <v>3.8507335629884856E-6</v>
      </c>
      <c r="AR56">
        <f t="shared" si="39"/>
        <v>3.489141374982361E-6</v>
      </c>
      <c r="AS56">
        <f t="shared" si="40"/>
        <v>3.1616757769155896E-6</v>
      </c>
      <c r="AT56">
        <f t="shared" si="41"/>
        <v>2.8650922498452602E-6</v>
      </c>
      <c r="AU56">
        <f t="shared" si="42"/>
        <v>2.5964581536009019E-6</v>
      </c>
      <c r="AV56">
        <f t="shared" si="43"/>
        <v>2.3531222309909065E-6</v>
      </c>
      <c r="AW56">
        <f t="shared" si="44"/>
        <v>2.1326871762569593E-6</v>
      </c>
      <c r="AX56">
        <f t="shared" si="45"/>
        <v>1.9329849460625091E-6</v>
      </c>
      <c r="AY56">
        <f t="shared" si="46"/>
        <v>1.7520545275045189E-6</v>
      </c>
      <c r="AZ56">
        <f t="shared" si="47"/>
        <v>1.5881219093263153E-6</v>
      </c>
      <c r="BA56">
        <f t="shared" si="48"/>
        <v>1.4395820303266377E-6</v>
      </c>
      <c r="BB56">
        <f t="shared" si="49"/>
        <v>1.3049825034442859E-6</v>
      </c>
      <c r="BC56">
        <f t="shared" si="50"/>
        <v>1.1830089356003177E-6</v>
      </c>
      <c r="BD56">
        <f t="shared" si="51"/>
        <v>1.0724716824809282E-6</v>
      </c>
      <c r="BE56">
        <f t="shared" si="52"/>
        <v>9.722938943671842E-7</v>
      </c>
      <c r="BF56">
        <f t="shared" si="53"/>
        <v>8.8150072413738486E-7</v>
      </c>
      <c r="BG56">
        <f t="shared" si="54"/>
        <v>7.9920958191994569E-7</v>
      </c>
      <c r="BH56">
        <f t="shared" si="55"/>
        <v>7.2462133276174869E-7</v>
      </c>
      <c r="BI56">
        <f t="shared" si="56"/>
        <v>6.5701234427376085E-7</v>
      </c>
      <c r="BJ56">
        <f t="shared" si="57"/>
        <v>5.957273006739946E-7</v>
      </c>
      <c r="BK56">
        <f t="shared" si="58"/>
        <v>5.4017270809916842E-7</v>
      </c>
      <c r="BL56">
        <f t="shared" si="59"/>
        <v>4.898110236156853E-7</v>
      </c>
      <c r="BM56">
        <f t="shared" si="60"/>
        <v>4.4415534712810202E-7</v>
      </c>
      <c r="BN56">
        <f t="shared" si="61"/>
        <v>4.0276462144724056E-7</v>
      </c>
      <c r="BO56">
        <f t="shared" si="62"/>
        <v>3.6523929121784171E-7</v>
      </c>
      <c r="BP56">
        <f t="shared" si="63"/>
        <v>3.3121737628535236E-7</v>
      </c>
      <c r="BQ56">
        <f t="shared" si="64"/>
        <v>3.003709194632E-7</v>
      </c>
      <c r="BR56">
        <f t="shared" si="65"/>
        <v>2.7240277259900198E-7</v>
      </c>
      <c r="BS56">
        <f t="shared" si="66"/>
        <v>2.4704368837753609E-7</v>
      </c>
      <c r="BT56">
        <f t="shared" si="67"/>
        <v>2.2404968848214757E-7</v>
      </c>
      <c r="BU56">
        <f t="shared" si="68"/>
        <v>2.0319968160097493E-7</v>
      </c>
      <c r="BV56">
        <f t="shared" si="69"/>
        <v>1.8429330734404022E-7</v>
      </c>
      <c r="BW56">
        <f t="shared" si="70"/>
        <v>1.6714898446026614E-7</v>
      </c>
      <c r="BX56">
        <f t="shared" si="71"/>
        <v>1.5160214383677932E-7</v>
      </c>
      <c r="BY56">
        <f t="shared" si="72"/>
        <v>1.3750362864958476E-7</v>
      </c>
      <c r="BZ56">
        <f t="shared" si="73"/>
        <v>1.2471824573585678E-7</v>
      </c>
      <c r="CA56">
        <f t="shared" si="74"/>
        <v>1.131234537923982E-7</v>
      </c>
      <c r="CB56">
        <f t="shared" si="75"/>
        <v>1.0260817538905868E-7</v>
      </c>
      <c r="CC56">
        <f t="shared" si="76"/>
        <v>9.3071721035068059E-8</v>
      </c>
      <c r="CD56">
        <f t="shared" si="77"/>
        <v>8.4422814663814031E-8</v>
      </c>
      <c r="CE56">
        <f t="shared" si="78"/>
        <v>7.6578710919646799E-8</v>
      </c>
      <c r="CF56">
        <f t="shared" si="79"/>
        <v>6.9464395549669163E-8</v>
      </c>
      <c r="CG56">
        <f t="shared" si="80"/>
        <v>6.3011861033910574E-8</v>
      </c>
      <c r="CH56">
        <f t="shared" si="81"/>
        <v>5.715945033753408E-8</v>
      </c>
      <c r="CI56">
        <f t="shared" si="82"/>
        <v>5.1851262346665091E-8</v>
      </c>
      <c r="CJ56">
        <f t="shared" si="83"/>
        <v>4.7036613162122542E-8</v>
      </c>
      <c r="CK56">
        <f t="shared" si="84"/>
        <v>4.2669547979164305E-8</v>
      </c>
      <c r="CL56">
        <f t="shared" si="85"/>
        <v>3.8708398782049122E-8</v>
      </c>
      <c r="CM56">
        <f t="shared" si="86"/>
        <v>3.511538353494074E-8</v>
      </c>
      <c r="CN56">
        <f t="shared" si="87"/>
        <v>3.1856242960085788E-8</v>
      </c>
      <c r="CO56">
        <f t="shared" si="88"/>
        <v>2.8899911364478643E-8</v>
      </c>
      <c r="CP56">
        <f t="shared" si="89"/>
        <v>2.6218218311169323E-8</v>
      </c>
      <c r="CQ56">
        <f t="shared" si="90"/>
        <v>2.3785618234375412E-8</v>
      </c>
      <c r="CR56">
        <f t="shared" si="91"/>
        <v>2.1578945371710933E-8</v>
      </c>
      <c r="CS56">
        <f t="shared" si="92"/>
        <v>1.9577191634913621E-8</v>
      </c>
      <c r="CT56">
        <f t="shared" si="93"/>
        <v>1.7761305264940468E-8</v>
      </c>
      <c r="CU56">
        <f t="shared" si="94"/>
        <v>1.611400832047708E-8</v>
      </c>
      <c r="CV56">
        <f t="shared" si="95"/>
        <v>1.461963123280253E-8</v>
      </c>
      <c r="CW56">
        <f t="shared" si="96"/>
        <v>1.3263962826417697E-8</v>
      </c>
      <c r="CX56">
        <f t="shared" si="97"/>
        <v>1.2034114355544115E-8</v>
      </c>
      <c r="CY56">
        <f t="shared" si="98"/>
        <v>1.0918396243034422E-8</v>
      </c>
      <c r="CZ56">
        <f t="shared" si="99"/>
        <v>9.9062063317756659E-9</v>
      </c>
    </row>
    <row r="57" spans="3:104">
      <c r="C57" s="3">
        <v>51</v>
      </c>
      <c r="D57" s="3">
        <f>'NegBinomial Home'!D53</f>
        <v>1.6833375601905381E-3</v>
      </c>
      <c r="E57">
        <f t="shared" si="0"/>
        <v>1.8947451059144949E-4</v>
      </c>
      <c r="F57">
        <f t="shared" si="1"/>
        <v>1.5746014332973407E-4</v>
      </c>
      <c r="G57">
        <f t="shared" si="2"/>
        <v>1.3692018996708426E-4</v>
      </c>
      <c r="H57">
        <f t="shared" si="3"/>
        <v>1.2081756911349443E-4</v>
      </c>
      <c r="I57">
        <f t="shared" si="4"/>
        <v>1.0738433125316524E-4</v>
      </c>
      <c r="J57">
        <f t="shared" si="5"/>
        <v>9.5858312165785303E-5</v>
      </c>
      <c r="K57">
        <f t="shared" si="6"/>
        <v>8.5815584938861647E-5</v>
      </c>
      <c r="L57">
        <f t="shared" si="7"/>
        <v>7.6982402214216701E-5</v>
      </c>
      <c r="M57">
        <f t="shared" si="8"/>
        <v>6.0467198954083286E-5</v>
      </c>
      <c r="N57">
        <f t="shared" si="9"/>
        <v>6.221425550050023E-5</v>
      </c>
      <c r="O57">
        <f t="shared" si="10"/>
        <v>5.6015814427509839E-5</v>
      </c>
      <c r="P57">
        <f t="shared" si="11"/>
        <v>5.0474157485113314E-5</v>
      </c>
      <c r="Q57">
        <f t="shared" si="12"/>
        <v>4.5510195350364672E-5</v>
      </c>
      <c r="R57">
        <f t="shared" si="13"/>
        <v>4.1056896247917259E-5</v>
      </c>
      <c r="S57">
        <f t="shared" si="14"/>
        <v>3.7056743441899377E-5</v>
      </c>
      <c r="T57">
        <f t="shared" si="15"/>
        <v>3.3459917542311578E-5</v>
      </c>
      <c r="U57">
        <f t="shared" si="16"/>
        <v>3.0222949347519138E-5</v>
      </c>
      <c r="V57">
        <f t="shared" si="17"/>
        <v>2.7307690738746733E-5</v>
      </c>
      <c r="W57">
        <f t="shared" si="18"/>
        <v>2.4680508290492274E-5</v>
      </c>
      <c r="X57">
        <f t="shared" si="19"/>
        <v>2.2311637763373579E-5</v>
      </c>
      <c r="Y57">
        <f t="shared" si="20"/>
        <v>2.0174658044222879E-5</v>
      </c>
      <c r="Z57">
        <f t="shared" si="21"/>
        <v>1.8246055941175328E-5</v>
      </c>
      <c r="AA57">
        <f t="shared" si="22"/>
        <v>1.6504861573784156E-5</v>
      </c>
      <c r="AB57">
        <f t="shared" si="23"/>
        <v>1.4932339652648243E-5</v>
      </c>
      <c r="AC57">
        <f t="shared" si="24"/>
        <v>1.351172573838965E-5</v>
      </c>
      <c r="AD57">
        <f t="shared" si="25"/>
        <v>1.2227999222647656E-5</v>
      </c>
      <c r="AE57">
        <f t="shared" si="26"/>
        <v>1.1067686667206432E-5</v>
      </c>
      <c r="AF57">
        <f t="shared" si="27"/>
        <v>1.0018690515244692E-5</v>
      </c>
      <c r="AG57">
        <f t="shared" si="28"/>
        <v>9.0701392095837133E-6</v>
      </c>
      <c r="AH57">
        <f t="shared" si="29"/>
        <v>8.2122555219554151E-6</v>
      </c>
      <c r="AI57">
        <f t="shared" si="30"/>
        <v>7.4362404858719673E-6</v>
      </c>
      <c r="AJ57">
        <f t="shared" si="31"/>
        <v>6.7341707826033584E-6</v>
      </c>
      <c r="AK57">
        <f t="shared" si="32"/>
        <v>6.0989077892822893E-6</v>
      </c>
      <c r="AL57">
        <f t="shared" si="33"/>
        <v>5.524016784549709E-6</v>
      </c>
      <c r="AM57">
        <f t="shared" si="34"/>
        <v>5.0036950379260092E-6</v>
      </c>
      <c r="AN57">
        <f t="shared" si="35"/>
        <v>4.5327076970045656E-6</v>
      </c>
      <c r="AO57">
        <f t="shared" si="36"/>
        <v>4.1063305410687364E-6</v>
      </c>
      <c r="AP57">
        <f t="shared" si="37"/>
        <v>3.7202987978857885E-6</v>
      </c>
      <c r="AQ57">
        <f t="shared" si="38"/>
        <v>3.3707613275913764E-6</v>
      </c>
      <c r="AR57">
        <f t="shared" si="39"/>
        <v>3.054239567840158E-6</v>
      </c>
      <c r="AS57">
        <f t="shared" si="40"/>
        <v>2.7675907109342002E-6</v>
      </c>
      <c r="AT57">
        <f t="shared" si="41"/>
        <v>2.5079746489303004E-6</v>
      </c>
      <c r="AU57">
        <f t="shared" si="42"/>
        <v>2.2728242787265E-6</v>
      </c>
      <c r="AV57">
        <f t="shared" si="43"/>
        <v>2.0598188073972977E-6</v>
      </c>
      <c r="AW57">
        <f t="shared" si="44"/>
        <v>1.8668597398356298E-6</v>
      </c>
      <c r="AX57">
        <f t="shared" si="45"/>
        <v>1.6920492670874749E-6</v>
      </c>
      <c r="AY57">
        <f t="shared" si="46"/>
        <v>1.5336708054556392E-6</v>
      </c>
      <c r="AZ57">
        <f t="shared" si="47"/>
        <v>1.3901714641880376E-6</v>
      </c>
      <c r="BA57">
        <f t="shared" si="48"/>
        <v>1.2601462439158158E-6</v>
      </c>
      <c r="BB57">
        <f t="shared" si="49"/>
        <v>1.1423237894391117E-6</v>
      </c>
      <c r="BC57">
        <f t="shared" si="50"/>
        <v>1.0355535393681849E-6</v>
      </c>
      <c r="BD57">
        <f t="shared" si="51"/>
        <v>9.3879413184795834E-7</v>
      </c>
      <c r="BE57">
        <f t="shared" si="52"/>
        <v>8.511029404076999E-7</v>
      </c>
      <c r="BF57">
        <f t="shared" si="53"/>
        <v>7.7162662712506545E-7</v>
      </c>
      <c r="BG57">
        <f t="shared" si="54"/>
        <v>6.9959261198157336E-7</v>
      </c>
      <c r="BH57">
        <f t="shared" si="55"/>
        <v>6.343013676919844E-7</v>
      </c>
      <c r="BI57">
        <f t="shared" si="56"/>
        <v>5.7511945856607336E-7</v>
      </c>
      <c r="BJ57">
        <f t="shared" si="57"/>
        <v>5.2147325024063354E-7</v>
      </c>
      <c r="BK57">
        <f t="shared" si="58"/>
        <v>4.7284322451743373E-7</v>
      </c>
      <c r="BL57">
        <f t="shared" si="59"/>
        <v>4.287588401598886E-7</v>
      </c>
      <c r="BM57">
        <f t="shared" si="60"/>
        <v>3.8879388642522048E-7</v>
      </c>
      <c r="BN57">
        <f t="shared" si="61"/>
        <v>3.5256228141702735E-7</v>
      </c>
      <c r="BO57">
        <f t="shared" si="62"/>
        <v>3.1971427210313762E-7</v>
      </c>
      <c r="BP57">
        <f t="shared" si="63"/>
        <v>2.8993299711509671E-7</v>
      </c>
      <c r="BQ57">
        <f t="shared" si="64"/>
        <v>2.6293137728122945E-7</v>
      </c>
      <c r="BR57">
        <f t="shared" si="65"/>
        <v>2.3844930229158244E-7</v>
      </c>
      <c r="BS57">
        <f t="shared" si="66"/>
        <v>2.1625108499126348E-7</v>
      </c>
      <c r="BT57">
        <f t="shared" si="67"/>
        <v>1.9612315758569565E-7</v>
      </c>
      <c r="BU57">
        <f t="shared" si="68"/>
        <v>1.7787198654894196E-7</v>
      </c>
      <c r="BV57">
        <f t="shared" si="69"/>
        <v>1.6132218528437827E-7</v>
      </c>
      <c r="BW57">
        <f t="shared" si="70"/>
        <v>1.4631480562045881E-7</v>
      </c>
      <c r="BX57">
        <f t="shared" si="71"/>
        <v>1.3270579105669716E-7</v>
      </c>
      <c r="BY57">
        <f t="shared" si="72"/>
        <v>1.2036457632654235E-7</v>
      </c>
      <c r="BZ57">
        <f t="shared" si="73"/>
        <v>1.0917281933294879E-7</v>
      </c>
      <c r="CA57">
        <f t="shared" si="74"/>
        <v>9.9023252855504323E-8</v>
      </c>
      <c r="CB57">
        <f t="shared" si="75"/>
        <v>8.9818644639680166E-8</v>
      </c>
      <c r="CC57">
        <f t="shared" si="76"/>
        <v>8.1470855572231734E-8</v>
      </c>
      <c r="CD57">
        <f t="shared" si="77"/>
        <v>7.3899986633806321E-8</v>
      </c>
      <c r="CE57">
        <f t="shared" si="78"/>
        <v>6.7033606210972405E-8</v>
      </c>
      <c r="CF57">
        <f t="shared" si="79"/>
        <v>6.0806050154666461E-8</v>
      </c>
      <c r="CG57">
        <f t="shared" si="80"/>
        <v>5.5157787698983114E-8</v>
      </c>
      <c r="CH57">
        <f t="shared" si="81"/>
        <v>5.0034847010970895E-8</v>
      </c>
      <c r="CI57">
        <f t="shared" si="82"/>
        <v>4.5388294735533789E-8</v>
      </c>
      <c r="CJ57">
        <f t="shared" si="83"/>
        <v>4.1173764435862706E-8</v>
      </c>
      <c r="CK57">
        <f t="shared" si="84"/>
        <v>3.7351029314619417E-8</v>
      </c>
      <c r="CL57">
        <f t="shared" si="85"/>
        <v>3.3883615039378529E-8</v>
      </c>
      <c r="CM57">
        <f t="shared" si="86"/>
        <v>3.0738448892126365E-8</v>
      </c>
      <c r="CN57">
        <f t="shared" si="87"/>
        <v>2.7885541820991811E-8</v>
      </c>
      <c r="CO57">
        <f t="shared" si="88"/>
        <v>2.5297700296512158E-8</v>
      </c>
      <c r="CP57">
        <f t="shared" si="89"/>
        <v>2.2950265167931044E-8</v>
      </c>
      <c r="CQ57">
        <f t="shared" si="90"/>
        <v>2.0820874980262728E-8</v>
      </c>
      <c r="CR57">
        <f t="shared" si="91"/>
        <v>1.8889251452837437E-8</v>
      </c>
      <c r="CS57">
        <f t="shared" si="92"/>
        <v>1.7137005037190508E-8</v>
      </c>
      <c r="CT57">
        <f t="shared" si="93"/>
        <v>1.5547458668665478E-8</v>
      </c>
      <c r="CU57">
        <f t="shared" si="94"/>
        <v>1.41054880039521E-8</v>
      </c>
      <c r="CV57">
        <f t="shared" si="95"/>
        <v>1.27973765977548E-8</v>
      </c>
      <c r="CW57">
        <f t="shared" si="96"/>
        <v>1.1610684617504417E-8</v>
      </c>
      <c r="CX57">
        <f t="shared" si="97"/>
        <v>1.0534129826941135E-8</v>
      </c>
      <c r="CY57">
        <f t="shared" si="98"/>
        <v>9.5574796888250595E-9</v>
      </c>
      <c r="CZ57">
        <f t="shared" si="99"/>
        <v>8.6714535451722416E-9</v>
      </c>
    </row>
    <row r="58" spans="3:104">
      <c r="C58" s="3">
        <v>52</v>
      </c>
      <c r="D58" s="3">
        <f>'NegBinomial Home'!D54</f>
        <v>1.4716645514447654E-3</v>
      </c>
      <c r="E58">
        <f t="shared" si="0"/>
        <v>1.6564884384105322E-4</v>
      </c>
      <c r="F58">
        <f t="shared" si="1"/>
        <v>1.3766015603997576E-4</v>
      </c>
      <c r="G58">
        <f t="shared" si="2"/>
        <v>1.1970302018855512E-4</v>
      </c>
      <c r="H58">
        <f t="shared" si="3"/>
        <v>1.0562523991678299E-4</v>
      </c>
      <c r="I58">
        <f t="shared" si="4"/>
        <v>9.3881178334782479E-5</v>
      </c>
      <c r="J58">
        <f t="shared" si="5"/>
        <v>8.3804510344166964E-5</v>
      </c>
      <c r="K58">
        <f t="shared" si="6"/>
        <v>7.5024616157038008E-5</v>
      </c>
      <c r="L58">
        <f t="shared" si="7"/>
        <v>6.7302171057658869E-5</v>
      </c>
      <c r="M58">
        <f t="shared" si="8"/>
        <v>5.2799588301429985E-5</v>
      </c>
      <c r="N58">
        <f t="shared" si="9"/>
        <v>5.4391060105764016E-5</v>
      </c>
      <c r="O58">
        <f t="shared" si="10"/>
        <v>4.8972048365595455E-5</v>
      </c>
      <c r="P58">
        <f t="shared" si="11"/>
        <v>4.4127232761605942E-5</v>
      </c>
      <c r="Q58">
        <f t="shared" si="12"/>
        <v>3.9787469138915335E-5</v>
      </c>
      <c r="R58">
        <f t="shared" si="13"/>
        <v>3.589415470154793E-5</v>
      </c>
      <c r="S58">
        <f t="shared" si="14"/>
        <v>3.2397005214601003E-5</v>
      </c>
      <c r="T58">
        <f t="shared" si="15"/>
        <v>2.92524658783893E-5</v>
      </c>
      <c r="U58">
        <f t="shared" si="16"/>
        <v>2.6422533570640533E-5</v>
      </c>
      <c r="V58">
        <f t="shared" si="17"/>
        <v>2.3873857146917822E-5</v>
      </c>
      <c r="W58">
        <f t="shared" si="18"/>
        <v>2.1577032451319437E-5</v>
      </c>
      <c r="X58">
        <f t="shared" si="19"/>
        <v>1.9506037979284813E-5</v>
      </c>
      <c r="Y58">
        <f t="shared" si="20"/>
        <v>1.7637774967631643E-5</v>
      </c>
      <c r="Z58">
        <f t="shared" si="21"/>
        <v>1.5951686914932548E-5</v>
      </c>
      <c r="AA58">
        <f t="shared" si="22"/>
        <v>1.4429440819874324E-5</v>
      </c>
      <c r="AB58">
        <f t="shared" si="23"/>
        <v>1.3054657281245511E-5</v>
      </c>
      <c r="AC58">
        <f t="shared" si="24"/>
        <v>1.1812679921299404E-5</v>
      </c>
      <c r="AD58">
        <f t="shared" si="25"/>
        <v>1.0690376913485956E-5</v>
      </c>
      <c r="AE58">
        <f t="shared" si="26"/>
        <v>9.6759690509026165E-6</v>
      </c>
      <c r="AF58">
        <f t="shared" si="27"/>
        <v>8.7588799964236562E-6</v>
      </c>
      <c r="AG58">
        <f t="shared" si="28"/>
        <v>7.929605247982883E-6</v>
      </c>
      <c r="AH58">
        <f t="shared" si="29"/>
        <v>7.1795970249130101E-6</v>
      </c>
      <c r="AI58">
        <f t="shared" si="30"/>
        <v>6.5011627957956658E-6</v>
      </c>
      <c r="AJ58">
        <f t="shared" si="31"/>
        <v>5.8873755677445036E-6</v>
      </c>
      <c r="AK58">
        <f t="shared" si="32"/>
        <v>5.3319943713494747E-6</v>
      </c>
      <c r="AL58">
        <f t="shared" si="33"/>
        <v>4.8293936258913632E-6</v>
      </c>
      <c r="AM58">
        <f t="shared" si="34"/>
        <v>4.3745002711887859E-6</v>
      </c>
      <c r="AN58">
        <f t="shared" si="35"/>
        <v>3.9627377167223711E-6</v>
      </c>
      <c r="AO58">
        <f t="shared" si="36"/>
        <v>3.5899757937569193E-6</v>
      </c>
      <c r="AP58">
        <f t="shared" si="37"/>
        <v>3.2524860082201022E-6</v>
      </c>
      <c r="AQ58">
        <f t="shared" si="38"/>
        <v>2.946901485781395E-6</v>
      </c>
      <c r="AR58">
        <f t="shared" si="39"/>
        <v>2.670181079486855E-6</v>
      </c>
      <c r="AS58">
        <f t="shared" si="40"/>
        <v>2.4195771772173002E-6</v>
      </c>
      <c r="AT58">
        <f t="shared" si="41"/>
        <v>2.1926068033170239E-6</v>
      </c>
      <c r="AU58">
        <f t="shared" si="42"/>
        <v>1.9870256576976769E-6</v>
      </c>
      <c r="AV58">
        <f t="shared" si="43"/>
        <v>1.8008047779214965E-6</v>
      </c>
      <c r="AW58">
        <f t="shared" si="44"/>
        <v>1.6321095463018805E-6</v>
      </c>
      <c r="AX58">
        <f t="shared" si="45"/>
        <v>1.4792807958190356E-6</v>
      </c>
      <c r="AY58">
        <f t="shared" si="46"/>
        <v>1.3408177963541243E-6</v>
      </c>
      <c r="AZ58">
        <f t="shared" si="47"/>
        <v>1.2153629269960733E-6</v>
      </c>
      <c r="BA58">
        <f t="shared" si="48"/>
        <v>1.1016878614633072E-6</v>
      </c>
      <c r="BB58">
        <f t="shared" si="49"/>
        <v>9.9868111242008298E-7</v>
      </c>
      <c r="BC58">
        <f t="shared" si="50"/>
        <v>9.0533679699918177E-7</v>
      </c>
      <c r="BD58">
        <f t="shared" si="51"/>
        <v>8.2074450046051402E-7</v>
      </c>
      <c r="BE58">
        <f t="shared" si="52"/>
        <v>7.4408012786612032E-7</v>
      </c>
      <c r="BF58">
        <f t="shared" si="53"/>
        <v>6.7459764514629508E-7</v>
      </c>
      <c r="BG58">
        <f t="shared" si="54"/>
        <v>6.1162162114970966E-7</v>
      </c>
      <c r="BH58">
        <f t="shared" si="55"/>
        <v>5.545404913673787E-7</v>
      </c>
      <c r="BI58">
        <f t="shared" si="56"/>
        <v>5.0280047212990012E-7</v>
      </c>
      <c r="BJ58">
        <f t="shared" si="57"/>
        <v>4.5590006131566357E-7</v>
      </c>
      <c r="BK58">
        <f t="shared" si="58"/>
        <v>4.1338506807534197E-7</v>
      </c>
      <c r="BL58">
        <f t="shared" si="59"/>
        <v>3.7484411986295743E-7</v>
      </c>
      <c r="BM58">
        <f t="shared" si="60"/>
        <v>3.3990460024290933E-7</v>
      </c>
      <c r="BN58">
        <f t="shared" si="61"/>
        <v>3.082289755830098E-7</v>
      </c>
      <c r="BO58">
        <f t="shared" si="62"/>
        <v>2.7951147290499249E-7</v>
      </c>
      <c r="BP58">
        <f t="shared" si="63"/>
        <v>2.5347507489830421E-7</v>
      </c>
      <c r="BQ58">
        <f t="shared" si="64"/>
        <v>2.2986880145627844E-7</v>
      </c>
      <c r="BR58">
        <f t="shared" si="65"/>
        <v>2.0846525010678096E-7</v>
      </c>
      <c r="BS58">
        <f t="shared" si="66"/>
        <v>1.8905837041804545E-7</v>
      </c>
      <c r="BT58">
        <f t="shared" si="67"/>
        <v>1.7146144989696177E-7</v>
      </c>
      <c r="BU58">
        <f t="shared" si="68"/>
        <v>1.5550529108939288E-7</v>
      </c>
      <c r="BV58">
        <f t="shared" si="69"/>
        <v>1.4103656156626783E-7</v>
      </c>
      <c r="BW58">
        <f t="shared" si="70"/>
        <v>1.2791630025696547E-7</v>
      </c>
      <c r="BX58">
        <f t="shared" si="71"/>
        <v>1.1601856519346664E-7</v>
      </c>
      <c r="BY58">
        <f t="shared" si="72"/>
        <v>1.052292091726332E-7</v>
      </c>
      <c r="BZ58">
        <f t="shared" si="73"/>
        <v>9.5444771145841149E-8</v>
      </c>
      <c r="CA58">
        <f t="shared" si="74"/>
        <v>8.6571472319373779E-8</v>
      </c>
      <c r="CB58">
        <f t="shared" si="75"/>
        <v>7.8524307008316154E-8</v>
      </c>
      <c r="CC58">
        <f t="shared" si="76"/>
        <v>7.1226219242656456E-8</v>
      </c>
      <c r="CD58">
        <f t="shared" si="77"/>
        <v>6.4607356987213299E-8</v>
      </c>
      <c r="CE58">
        <f t="shared" si="78"/>
        <v>5.8604396616106739E-8</v>
      </c>
      <c r="CF58">
        <f t="shared" si="79"/>
        <v>5.315993098607396E-8</v>
      </c>
      <c r="CG58">
        <f t="shared" si="80"/>
        <v>4.8221915088451703E-8</v>
      </c>
      <c r="CH58">
        <f t="shared" si="81"/>
        <v>4.3743163833802411E-8</v>
      </c>
      <c r="CI58">
        <f t="shared" si="82"/>
        <v>3.9680897041976193E-8</v>
      </c>
      <c r="CJ58">
        <f t="shared" si="83"/>
        <v>3.5996327179284021E-8</v>
      </c>
      <c r="CK58">
        <f t="shared" si="84"/>
        <v>3.2654285808294912E-8</v>
      </c>
      <c r="CL58">
        <f t="shared" si="85"/>
        <v>2.9622885098939883E-8</v>
      </c>
      <c r="CM58">
        <f t="shared" si="86"/>
        <v>2.6873211096067161E-8</v>
      </c>
      <c r="CN58">
        <f t="shared" si="87"/>
        <v>2.4379045751904342E-8</v>
      </c>
      <c r="CO58">
        <f t="shared" si="88"/>
        <v>2.2116615015253755E-8</v>
      </c>
      <c r="CP58">
        <f t="shared" si="89"/>
        <v>2.006436052557316E-8</v>
      </c>
      <c r="CQ58">
        <f t="shared" si="90"/>
        <v>1.8202732691978651E-8</v>
      </c>
      <c r="CR58">
        <f t="shared" si="91"/>
        <v>1.6514003147010422E-8</v>
      </c>
      <c r="CS58">
        <f t="shared" si="92"/>
        <v>1.4982094754844652E-8</v>
      </c>
      <c r="CT58">
        <f t="shared" si="93"/>
        <v>1.3592427525432115E-8</v>
      </c>
      <c r="CU58">
        <f t="shared" si="94"/>
        <v>1.2331778941530902E-8</v>
      </c>
      <c r="CV58">
        <f t="shared" si="95"/>
        <v>1.1188157346333309E-8</v>
      </c>
      <c r="CW58">
        <f t="shared" si="96"/>
        <v>1.0150687166780846E-8</v>
      </c>
      <c r="CX58">
        <f t="shared" si="97"/>
        <v>9.2095048629886741E-9</v>
      </c>
      <c r="CY58">
        <f t="shared" si="98"/>
        <v>8.3556645986115305E-9</v>
      </c>
      <c r="CZ58">
        <f t="shared" si="99"/>
        <v>7.5810527215263634E-9</v>
      </c>
    </row>
    <row r="59" spans="3:104">
      <c r="C59" s="3">
        <v>53</v>
      </c>
      <c r="D59" s="3">
        <f>'NegBinomial Home'!D55</f>
        <v>1.2850484854292233E-3</v>
      </c>
      <c r="E59">
        <f t="shared" si="0"/>
        <v>1.4464355731207316E-4</v>
      </c>
      <c r="F59">
        <f t="shared" si="1"/>
        <v>1.2020400630663748E-4</v>
      </c>
      <c r="G59">
        <f t="shared" si="2"/>
        <v>1.0452394510936199E-4</v>
      </c>
      <c r="H59">
        <f t="shared" si="3"/>
        <v>9.2231313477590882E-5</v>
      </c>
      <c r="I59">
        <f t="shared" si="4"/>
        <v>8.1976470732400436E-5</v>
      </c>
      <c r="J59">
        <f t="shared" si="5"/>
        <v>7.3177585873210698E-5</v>
      </c>
      <c r="K59">
        <f t="shared" si="6"/>
        <v>6.5511035967987706E-5</v>
      </c>
      <c r="L59">
        <f t="shared" si="7"/>
        <v>5.8767844138691315E-5</v>
      </c>
      <c r="M59">
        <f t="shared" si="8"/>
        <v>4.605037830625566E-5</v>
      </c>
      <c r="N59">
        <f t="shared" si="9"/>
        <v>4.7493941021535306E-5</v>
      </c>
      <c r="O59">
        <f t="shared" si="10"/>
        <v>4.2762093113402725E-5</v>
      </c>
      <c r="P59">
        <f t="shared" si="11"/>
        <v>3.8531629759523224E-5</v>
      </c>
      <c r="Q59">
        <f t="shared" si="12"/>
        <v>3.4742174706750139E-5</v>
      </c>
      <c r="R59">
        <f t="shared" si="13"/>
        <v>3.1342556352059826E-5</v>
      </c>
      <c r="S59">
        <f t="shared" si="14"/>
        <v>2.8288866809080162E-5</v>
      </c>
      <c r="T59">
        <f t="shared" si="15"/>
        <v>2.5543074293112826E-5</v>
      </c>
      <c r="U59">
        <f t="shared" si="16"/>
        <v>2.3071994710221702E-5</v>
      </c>
      <c r="V59">
        <f t="shared" si="17"/>
        <v>2.0846506045064464E-5</v>
      </c>
      <c r="W59">
        <f t="shared" si="18"/>
        <v>1.8840932768547368E-5</v>
      </c>
      <c r="X59">
        <f t="shared" si="19"/>
        <v>1.7032553062039046E-5</v>
      </c>
      <c r="Y59">
        <f t="shared" si="20"/>
        <v>1.540119722680375E-5</v>
      </c>
      <c r="Z59">
        <f t="shared" si="21"/>
        <v>1.392891545152135E-5</v>
      </c>
      <c r="AA59">
        <f t="shared" si="22"/>
        <v>1.2599699471572174E-5</v>
      </c>
      <c r="AB59">
        <f t="shared" si="23"/>
        <v>1.139924689399693E-5</v>
      </c>
      <c r="AC59">
        <f t="shared" si="24"/>
        <v>1.0314759859387513E-5</v>
      </c>
      <c r="AD59">
        <f t="shared" si="25"/>
        <v>9.3347717371163868E-6</v>
      </c>
      <c r="AE59">
        <f t="shared" si="26"/>
        <v>8.4489969957594126E-6</v>
      </c>
      <c r="AF59">
        <f t="shared" si="27"/>
        <v>7.6482004424246587E-6</v>
      </c>
      <c r="AG59">
        <f t="shared" si="28"/>
        <v>6.9240828040386986E-6</v>
      </c>
      <c r="AH59">
        <f t="shared" si="29"/>
        <v>6.2691802108022012E-6</v>
      </c>
      <c r="AI59">
        <f t="shared" si="30"/>
        <v>5.6767755913291694E-6</v>
      </c>
      <c r="AJ59">
        <f t="shared" si="31"/>
        <v>5.1408203377976377E-6</v>
      </c>
      <c r="AK59">
        <f t="shared" si="32"/>
        <v>4.6558648738893343E-6</v>
      </c>
      <c r="AL59">
        <f t="shared" si="33"/>
        <v>4.2169969769270247E-6</v>
      </c>
      <c r="AM59">
        <f t="shared" si="34"/>
        <v>3.8197868817878232E-6</v>
      </c>
      <c r="AN59">
        <f t="shared" si="35"/>
        <v>3.4602383376212389E-6</v>
      </c>
      <c r="AO59">
        <f t="shared" si="36"/>
        <v>3.1347449063483468E-6</v>
      </c>
      <c r="AP59">
        <f t="shared" si="37"/>
        <v>2.8400508897491449E-6</v>
      </c>
      <c r="AQ59">
        <f t="shared" si="38"/>
        <v>2.5732163537504624E-6</v>
      </c>
      <c r="AR59">
        <f t="shared" si="39"/>
        <v>2.3315857874321681E-6</v>
      </c>
      <c r="AS59">
        <f t="shared" si="40"/>
        <v>2.1127599926965453E-6</v>
      </c>
      <c r="AT59">
        <f t="shared" si="41"/>
        <v>1.9145708503872344E-6</v>
      </c>
      <c r="AU59">
        <f t="shared" si="42"/>
        <v>1.7350586513935213E-6</v>
      </c>
      <c r="AV59">
        <f t="shared" si="43"/>
        <v>1.57245171812415E-6</v>
      </c>
      <c r="AW59">
        <f t="shared" si="44"/>
        <v>1.4251480736359408E-6</v>
      </c>
      <c r="AX59">
        <f t="shared" si="45"/>
        <v>1.2916989434348921E-6</v>
      </c>
      <c r="AY59">
        <f t="shared" si="46"/>
        <v>1.170793899159896E-6</v>
      </c>
      <c r="AZ59">
        <f t="shared" si="47"/>
        <v>1.0612474745347899E-6</v>
      </c>
      <c r="BA59">
        <f t="shared" si="48"/>
        <v>9.6198710256310588E-7</v>
      </c>
      <c r="BB59">
        <f t="shared" si="49"/>
        <v>8.7204223930127489E-7</v>
      </c>
      <c r="BC59">
        <f t="shared" si="50"/>
        <v>7.9053455398175203E-7</v>
      </c>
      <c r="BD59">
        <f t="shared" si="51"/>
        <v>7.1666907802170629E-7</v>
      </c>
      <c r="BE59">
        <f t="shared" si="52"/>
        <v>6.4972621676158386E-7</v>
      </c>
      <c r="BF59">
        <f t="shared" si="53"/>
        <v>5.8905453781455934E-7</v>
      </c>
      <c r="BG59">
        <f t="shared" si="54"/>
        <v>5.3406425883031775E-7</v>
      </c>
      <c r="BH59">
        <f t="shared" si="55"/>
        <v>4.8422136542002115E-7</v>
      </c>
      <c r="BI59">
        <f t="shared" si="56"/>
        <v>4.3904229707056098E-7</v>
      </c>
      <c r="BJ59">
        <f t="shared" si="57"/>
        <v>3.9808914519659937E-7</v>
      </c>
      <c r="BK59">
        <f t="shared" si="58"/>
        <v>3.6096531312639444E-7</v>
      </c>
      <c r="BL59">
        <f t="shared" si="59"/>
        <v>3.2731159286880639E-7</v>
      </c>
      <c r="BM59">
        <f t="shared" si="60"/>
        <v>2.9680261803123956E-7</v>
      </c>
      <c r="BN59">
        <f t="shared" si="61"/>
        <v>2.6914365631046718E-7</v>
      </c>
      <c r="BO59">
        <f t="shared" si="62"/>
        <v>2.4406770861201448E-7</v>
      </c>
      <c r="BP59">
        <f t="shared" si="63"/>
        <v>2.2133288511458039E-7</v>
      </c>
      <c r="BQ59">
        <f t="shared" si="64"/>
        <v>2.0072003152405083E-7</v>
      </c>
      <c r="BR59">
        <f t="shared" si="65"/>
        <v>1.8203058139258136E-7</v>
      </c>
      <c r="BS59">
        <f t="shared" si="66"/>
        <v>1.6508461274338493E-7</v>
      </c>
      <c r="BT59">
        <f t="shared" si="67"/>
        <v>1.4971908936943575E-7</v>
      </c>
      <c r="BU59">
        <f t="shared" si="68"/>
        <v>1.3578626908861499E-7</v>
      </c>
      <c r="BV59">
        <f t="shared" si="69"/>
        <v>1.2315226296165912E-7</v>
      </c>
      <c r="BW59">
        <f t="shared" si="70"/>
        <v>1.1169573103160576E-7</v>
      </c>
      <c r="BX59">
        <f t="shared" si="71"/>
        <v>1.0130670154225803E-7</v>
      </c>
      <c r="BY59">
        <f t="shared" si="72"/>
        <v>9.1885501853974961E-8</v>
      </c>
      <c r="BZ59">
        <f t="shared" si="73"/>
        <v>8.3341790411879298E-8</v>
      </c>
      <c r="CA59">
        <f t="shared" si="74"/>
        <v>7.5593680146860954E-8</v>
      </c>
      <c r="CB59">
        <f t="shared" si="75"/>
        <v>6.856694461475808E-8</v>
      </c>
      <c r="CC59">
        <f t="shared" si="76"/>
        <v>6.2194299013840697E-8</v>
      </c>
      <c r="CD59">
        <f t="shared" si="77"/>
        <v>5.641474897421258E-8</v>
      </c>
      <c r="CE59">
        <f t="shared" si="78"/>
        <v>5.1173000693050931E-8</v>
      </c>
      <c r="CF59">
        <f t="shared" si="79"/>
        <v>4.6418926603968224E-8</v>
      </c>
      <c r="CG59">
        <f t="shared" si="80"/>
        <v>4.2107081323713762E-8</v>
      </c>
      <c r="CH59">
        <f t="shared" si="81"/>
        <v>3.8196263120780838E-8</v>
      </c>
      <c r="CI59">
        <f t="shared" si="82"/>
        <v>3.4649116603511721E-8</v>
      </c>
      <c r="CJ59">
        <f t="shared" si="83"/>
        <v>3.1431772734718781E-8</v>
      </c>
      <c r="CK59">
        <f t="shared" si="84"/>
        <v>2.8513522649932013E-8</v>
      </c>
      <c r="CL59">
        <f t="shared" si="85"/>
        <v>2.5866522090965326E-8</v>
      </c>
      <c r="CM59">
        <f t="shared" si="86"/>
        <v>2.3465523569021709E-8</v>
      </c>
      <c r="CN59">
        <f t="shared" si="87"/>
        <v>2.1287633645139293E-8</v>
      </c>
      <c r="CO59">
        <f t="shared" si="88"/>
        <v>1.9312092963217473E-8</v>
      </c>
      <c r="CP59">
        <f t="shared" si="89"/>
        <v>1.7520076894684515E-8</v>
      </c>
      <c r="CQ59">
        <f t="shared" si="90"/>
        <v>1.5894514856348432E-8</v>
      </c>
      <c r="CR59">
        <f t="shared" si="91"/>
        <v>1.4419926546172331E-8</v>
      </c>
      <c r="CS59">
        <f t="shared" si="92"/>
        <v>1.3082273507484714E-8</v>
      </c>
      <c r="CT59">
        <f t="shared" si="93"/>
        <v>1.1868824582147717E-8</v>
      </c>
      <c r="CU59">
        <f t="shared" si="94"/>
        <v>1.0768033948976343E-8</v>
      </c>
      <c r="CV59">
        <f t="shared" si="95"/>
        <v>9.7694305665886427E-9</v>
      </c>
      <c r="CW59">
        <f t="shared" si="96"/>
        <v>8.8635179511063691E-9</v>
      </c>
      <c r="CX59">
        <f t="shared" si="97"/>
        <v>8.0416833198287734E-9</v>
      </c>
      <c r="CY59">
        <f t="shared" si="98"/>
        <v>7.2961152231730744E-9</v>
      </c>
      <c r="CZ59">
        <f t="shared" si="99"/>
        <v>6.6197288697295798E-9</v>
      </c>
    </row>
    <row r="60" spans="3:104">
      <c r="C60" s="3">
        <v>54</v>
      </c>
      <c r="D60" s="3">
        <f>'NegBinomial Home'!D56</f>
        <v>1.1207846651769043E-3</v>
      </c>
      <c r="E60">
        <f t="shared" si="0"/>
        <v>1.261542134714551E-4</v>
      </c>
      <c r="F60">
        <f t="shared" si="1"/>
        <v>1.0483869557365999E-4</v>
      </c>
      <c r="G60">
        <f t="shared" si="2"/>
        <v>9.1162968674474677E-5</v>
      </c>
      <c r="H60">
        <f t="shared" si="3"/>
        <v>8.0441666572822232E-5</v>
      </c>
      <c r="I60">
        <f t="shared" si="4"/>
        <v>7.1497669032705223E-5</v>
      </c>
      <c r="J60">
        <f t="shared" si="5"/>
        <v>6.3823518732031412E-5</v>
      </c>
      <c r="K60">
        <f t="shared" si="6"/>
        <v>5.7136960469043101E-5</v>
      </c>
      <c r="L60">
        <f t="shared" si="7"/>
        <v>5.1255730241300191E-5</v>
      </c>
      <c r="M60">
        <f t="shared" si="8"/>
        <v>4.0118599141886492E-5</v>
      </c>
      <c r="N60">
        <f t="shared" si="9"/>
        <v>4.1422935701895636E-5</v>
      </c>
      <c r="O60">
        <f t="shared" si="10"/>
        <v>3.7295945449373753E-5</v>
      </c>
      <c r="P60">
        <f t="shared" si="11"/>
        <v>3.3606249295973523E-5</v>
      </c>
      <c r="Q60">
        <f t="shared" si="12"/>
        <v>3.0301188700453189E-5</v>
      </c>
      <c r="R60">
        <f t="shared" si="13"/>
        <v>2.7336133169402027E-5</v>
      </c>
      <c r="S60">
        <f t="shared" si="14"/>
        <v>2.4672787427362179E-5</v>
      </c>
      <c r="T60">
        <f t="shared" si="15"/>
        <v>2.2277981176432437E-5</v>
      </c>
      <c r="U60">
        <f t="shared" si="16"/>
        <v>2.0122772143980215E-5</v>
      </c>
      <c r="V60">
        <f t="shared" si="17"/>
        <v>1.8181760892875454E-5</v>
      </c>
      <c r="W60">
        <f t="shared" si="18"/>
        <v>1.6432553918433428E-5</v>
      </c>
      <c r="X60">
        <f t="shared" si="19"/>
        <v>1.4855333862651129E-5</v>
      </c>
      <c r="Y60">
        <f t="shared" si="20"/>
        <v>1.3432509257735255E-5</v>
      </c>
      <c r="Z60">
        <f t="shared" si="21"/>
        <v>1.2148424761884668E-5</v>
      </c>
      <c r="AA60">
        <f t="shared" si="22"/>
        <v>1.098911839801815E-5</v>
      </c>
      <c r="AB60">
        <f t="shared" si="23"/>
        <v>9.9421160043543623E-6</v>
      </c>
      <c r="AC60">
        <f t="shared" si="24"/>
        <v>8.9962556327377832E-6</v>
      </c>
      <c r="AD60">
        <f t="shared" si="25"/>
        <v>8.1415363968872215E-6</v>
      </c>
      <c r="AE60">
        <f t="shared" si="26"/>
        <v>7.3689875334236449E-6</v>
      </c>
      <c r="AF60">
        <f t="shared" si="27"/>
        <v>6.670554355935928E-6</v>
      </c>
      <c r="AG60">
        <f t="shared" si="28"/>
        <v>6.0389984620616045E-6</v>
      </c>
      <c r="AH60">
        <f t="shared" si="29"/>
        <v>5.4678100656651165E-6</v>
      </c>
      <c r="AI60">
        <f t="shared" si="30"/>
        <v>4.951130718065588E-6</v>
      </c>
      <c r="AJ60">
        <f t="shared" si="31"/>
        <v>4.4836849864918859E-6</v>
      </c>
      <c r="AK60">
        <f t="shared" si="32"/>
        <v>4.0607198973103431E-6</v>
      </c>
      <c r="AL60">
        <f t="shared" si="33"/>
        <v>3.6779511422547691E-6</v>
      </c>
      <c r="AM60">
        <f t="shared" si="34"/>
        <v>3.3315151995387421E-6</v>
      </c>
      <c r="AN60">
        <f t="shared" si="35"/>
        <v>3.0179266468437912E-6</v>
      </c>
      <c r="AO60">
        <f t="shared" si="36"/>
        <v>2.7340400460478533E-6</v>
      </c>
      <c r="AP60">
        <f t="shared" si="37"/>
        <v>2.4770158648836287E-6</v>
      </c>
      <c r="AQ60">
        <f t="shared" si="38"/>
        <v>2.2442899720648636E-6</v>
      </c>
      <c r="AR60">
        <f t="shared" si="39"/>
        <v>2.0335463025160067E-6</v>
      </c>
      <c r="AS60">
        <f t="shared" si="40"/>
        <v>1.84269234029923E-6</v>
      </c>
      <c r="AT60">
        <f t="shared" si="41"/>
        <v>1.6698371103032618E-6</v>
      </c>
      <c r="AU60">
        <f t="shared" si="42"/>
        <v>1.5132714070433284E-6</v>
      </c>
      <c r="AV60">
        <f t="shared" si="43"/>
        <v>1.371450021059684E-6</v>
      </c>
      <c r="AW60">
        <f t="shared" si="44"/>
        <v>1.2429757512254908E-6</v>
      </c>
      <c r="AX60">
        <f t="shared" si="45"/>
        <v>1.1265850154622609E-6</v>
      </c>
      <c r="AY60">
        <f t="shared" si="46"/>
        <v>1.0211348934610755E-6</v>
      </c>
      <c r="AZ60">
        <f t="shared" si="47"/>
        <v>9.2559145347657789E-7</v>
      </c>
      <c r="BA60">
        <f t="shared" si="48"/>
        <v>8.3901923147325014E-7</v>
      </c>
      <c r="BB60">
        <f t="shared" si="49"/>
        <v>7.6057174517344542E-7</v>
      </c>
      <c r="BC60">
        <f t="shared" si="50"/>
        <v>6.894829381470919E-7</v>
      </c>
      <c r="BD60">
        <f t="shared" si="51"/>
        <v>6.2505946021554878E-7</v>
      </c>
      <c r="BE60">
        <f t="shared" si="52"/>
        <v>5.6667370030521372E-7</v>
      </c>
      <c r="BF60">
        <f t="shared" si="53"/>
        <v>5.1375749664022237E-7</v>
      </c>
      <c r="BG60">
        <f t="shared" si="54"/>
        <v>4.6579645694548137E-7</v>
      </c>
      <c r="BH60">
        <f t="shared" si="55"/>
        <v>4.22324828259309E-7</v>
      </c>
      <c r="BI60">
        <f t="shared" si="56"/>
        <v>3.829208621310262E-7</v>
      </c>
      <c r="BJ60">
        <f t="shared" si="57"/>
        <v>3.4720262649132901E-7</v>
      </c>
      <c r="BK60">
        <f t="shared" si="58"/>
        <v>3.148242204088607E-7</v>
      </c>
      <c r="BL60">
        <f t="shared" si="59"/>
        <v>2.8547235235210057E-7</v>
      </c>
      <c r="BM60">
        <f t="shared" si="60"/>
        <v>2.5886324651996404E-7</v>
      </c>
      <c r="BN60">
        <f t="shared" si="61"/>
        <v>2.3473984533872198E-7</v>
      </c>
      <c r="BO60">
        <f t="shared" si="62"/>
        <v>2.1286927939208645E-7</v>
      </c>
      <c r="BP60">
        <f t="shared" si="63"/>
        <v>1.9304057889529802E-7</v>
      </c>
      <c r="BQ60">
        <f t="shared" si="64"/>
        <v>1.7506260337783289E-7</v>
      </c>
      <c r="BR60">
        <f t="shared" si="65"/>
        <v>1.5876216853397333E-7</v>
      </c>
      <c r="BS60">
        <f t="shared" si="66"/>
        <v>1.4398235126330895E-7</v>
      </c>
      <c r="BT60">
        <f t="shared" si="67"/>
        <v>1.3058095577885192E-7</v>
      </c>
      <c r="BU60">
        <f t="shared" si="68"/>
        <v>1.1842912533006244E-7</v>
      </c>
      <c r="BV60">
        <f t="shared" si="69"/>
        <v>1.0741008559156294E-7</v>
      </c>
      <c r="BW60">
        <f t="shared" si="70"/>
        <v>9.741800712222445E-8</v>
      </c>
      <c r="BX60">
        <f t="shared" si="71"/>
        <v>8.8356975519325552E-8</v>
      </c>
      <c r="BY60">
        <f t="shared" si="72"/>
        <v>8.014005899210968E-8</v>
      </c>
      <c r="BZ60">
        <f t="shared" si="73"/>
        <v>7.2688464070538387E-8</v>
      </c>
      <c r="CA60">
        <f t="shared" si="74"/>
        <v>6.5930771059265161E-8</v>
      </c>
      <c r="CB60">
        <f t="shared" si="75"/>
        <v>5.9802241653618594E-8</v>
      </c>
      <c r="CC60">
        <f t="shared" si="76"/>
        <v>5.4244191862423652E-8</v>
      </c>
      <c r="CD60">
        <f t="shared" si="77"/>
        <v>4.9203424039663916E-8</v>
      </c>
      <c r="CE60">
        <f t="shared" si="78"/>
        <v>4.463171242033067E-8</v>
      </c>
      <c r="CF60">
        <f t="shared" si="79"/>
        <v>4.0485337091637106E-8</v>
      </c>
      <c r="CG60">
        <f t="shared" si="80"/>
        <v>3.6724661814773572E-8</v>
      </c>
      <c r="CH60">
        <f t="shared" si="81"/>
        <v>3.3313751549642313E-8</v>
      </c>
      <c r="CI60">
        <f t="shared" si="82"/>
        <v>3.022002593012766E-8</v>
      </c>
      <c r="CJ60">
        <f t="shared" si="83"/>
        <v>2.7413945294547881E-8</v>
      </c>
      <c r="CK60">
        <f t="shared" si="84"/>
        <v>2.4868726198719182E-8</v>
      </c>
      <c r="CL60">
        <f t="shared" si="85"/>
        <v>2.2560083630875812E-8</v>
      </c>
      <c r="CM60">
        <f t="shared" si="86"/>
        <v>2.0465997411546904E-8</v>
      </c>
      <c r="CN60">
        <f t="shared" si="87"/>
        <v>1.8566500500101265E-8</v>
      </c>
      <c r="CO60">
        <f t="shared" si="88"/>
        <v>1.6843487145479441E-8</v>
      </c>
      <c r="CP60">
        <f t="shared" si="89"/>
        <v>1.5280539013844163E-8</v>
      </c>
      <c r="CQ60">
        <f t="shared" si="90"/>
        <v>1.3862767602478116E-8</v>
      </c>
      <c r="CR60">
        <f t="shared" si="91"/>
        <v>1.2576671409039567E-8</v>
      </c>
      <c r="CS60">
        <f t="shared" si="92"/>
        <v>1.1410006469866E-8</v>
      </c>
      <c r="CT60">
        <f t="shared" si="93"/>
        <v>1.0351669011852626E-8</v>
      </c>
      <c r="CU60">
        <f t="shared" si="94"/>
        <v>9.3915890808477169E-9</v>
      </c>
      <c r="CV60">
        <f t="shared" si="95"/>
        <v>8.5206341166853429E-9</v>
      </c>
      <c r="CW60">
        <f t="shared" si="96"/>
        <v>7.7305215419962239E-9</v>
      </c>
      <c r="CX60">
        <f t="shared" si="97"/>
        <v>7.013739519768024E-9</v>
      </c>
      <c r="CY60">
        <f t="shared" si="98"/>
        <v>6.3634751141431032E-9</v>
      </c>
      <c r="CZ60">
        <f t="shared" si="99"/>
        <v>5.7735491609436139E-9</v>
      </c>
    </row>
    <row r="61" spans="3:104">
      <c r="C61" s="3">
        <v>55</v>
      </c>
      <c r="D61" s="3">
        <f>'NegBinomial Home'!D57</f>
        <v>9.7641566389689287E-4</v>
      </c>
      <c r="E61">
        <f t="shared" si="0"/>
        <v>1.0990420722849437E-4</v>
      </c>
      <c r="F61">
        <f t="shared" si="1"/>
        <v>9.1334355047124083E-5</v>
      </c>
      <c r="G61">
        <f t="shared" si="2"/>
        <v>7.9420207419637613E-5</v>
      </c>
      <c r="H61">
        <f t="shared" si="3"/>
        <v>7.0079923211009747E-5</v>
      </c>
      <c r="I61">
        <f t="shared" si="4"/>
        <v>6.2288007808020964E-5</v>
      </c>
      <c r="J61">
        <f t="shared" si="5"/>
        <v>5.5602369796107019E-5</v>
      </c>
      <c r="K61">
        <f t="shared" si="6"/>
        <v>4.9777111449526712E-5</v>
      </c>
      <c r="L61">
        <f t="shared" si="7"/>
        <v>4.4653446310473727E-5</v>
      </c>
      <c r="M61">
        <f t="shared" si="8"/>
        <v>3.4912840844169744E-5</v>
      </c>
      <c r="N61">
        <f t="shared" si="9"/>
        <v>3.6087220427432196E-5</v>
      </c>
      <c r="O61">
        <f t="shared" si="10"/>
        <v>3.2491830472060062E-5</v>
      </c>
      <c r="P61">
        <f t="shared" si="11"/>
        <v>2.927740647864162E-5</v>
      </c>
      <c r="Q61">
        <f t="shared" si="12"/>
        <v>2.6398072886862792E-5</v>
      </c>
      <c r="R61">
        <f t="shared" si="13"/>
        <v>2.3814948086180841E-5</v>
      </c>
      <c r="S61">
        <f t="shared" si="14"/>
        <v>2.1494669640463232E-5</v>
      </c>
      <c r="T61">
        <f t="shared" si="15"/>
        <v>1.9408339939443536E-5</v>
      </c>
      <c r="U61">
        <f t="shared" si="16"/>
        <v>1.7530744783440697E-5</v>
      </c>
      <c r="V61">
        <f t="shared" si="17"/>
        <v>1.5839756453332121E-5</v>
      </c>
      <c r="W61">
        <f t="shared" si="18"/>
        <v>1.4315865966328265E-5</v>
      </c>
      <c r="X61">
        <f t="shared" si="19"/>
        <v>1.294180865119263E-5</v>
      </c>
      <c r="Y61">
        <f t="shared" si="20"/>
        <v>1.1702259008533587E-5</v>
      </c>
      <c r="Z61">
        <f t="shared" si="21"/>
        <v>1.0583578271304051E-5</v>
      </c>
      <c r="AA61">
        <f t="shared" si="22"/>
        <v>9.5736029137665275E-6</v>
      </c>
      <c r="AB61">
        <f t="shared" si="23"/>
        <v>8.6614655790274733E-6</v>
      </c>
      <c r="AC61">
        <f t="shared" si="24"/>
        <v>7.8374420967290336E-6</v>
      </c>
      <c r="AD61">
        <f t="shared" si="25"/>
        <v>7.0928198012529048E-6</v>
      </c>
      <c r="AE61">
        <f t="shared" si="26"/>
        <v>6.419783459082292E-6</v>
      </c>
      <c r="AF61">
        <f t="shared" si="27"/>
        <v>5.8113159131985828E-6</v>
      </c>
      <c r="AG61">
        <f t="shared" si="28"/>
        <v>5.2611111445528958E-6</v>
      </c>
      <c r="AH61">
        <f t="shared" si="29"/>
        <v>4.7634978967934346E-6</v>
      </c>
      <c r="AI61">
        <f t="shared" si="30"/>
        <v>4.313372351822155E-6</v>
      </c>
      <c r="AJ61">
        <f t="shared" si="31"/>
        <v>3.9061386087924332E-6</v>
      </c>
      <c r="AK61">
        <f t="shared" si="32"/>
        <v>3.5376559276939914E-6</v>
      </c>
      <c r="AL61">
        <f t="shared" si="33"/>
        <v>3.2041918647933949E-6</v>
      </c>
      <c r="AM61">
        <f t="shared" si="34"/>
        <v>2.9023805610569863E-6</v>
      </c>
      <c r="AN61">
        <f t="shared" si="35"/>
        <v>2.6291855536808131E-6</v>
      </c>
      <c r="AO61">
        <f t="shared" si="36"/>
        <v>2.3818665704719863E-6</v>
      </c>
      <c r="AP61">
        <f t="shared" si="37"/>
        <v>2.1579498411603751E-6</v>
      </c>
      <c r="AQ61">
        <f t="shared" si="38"/>
        <v>1.9552015218775048E-6</v>
      </c>
      <c r="AR61">
        <f t="shared" si="39"/>
        <v>1.7716038813957485E-6</v>
      </c>
      <c r="AS61">
        <f t="shared" si="40"/>
        <v>1.6053339421154565E-6</v>
      </c>
      <c r="AT61">
        <f t="shared" si="41"/>
        <v>1.454744306658655E-6</v>
      </c>
      <c r="AU61">
        <f t="shared" si="42"/>
        <v>1.3183459334101217E-6</v>
      </c>
      <c r="AV61">
        <f t="shared" si="43"/>
        <v>1.1947926523450738E-6</v>
      </c>
      <c r="AW61">
        <f t="shared" si="44"/>
        <v>1.0828672367220628E-6</v>
      </c>
      <c r="AX61">
        <f t="shared" si="45"/>
        <v>9.8146886729151389E-7</v>
      </c>
      <c r="AY61">
        <f t="shared" si="46"/>
        <v>8.8960184405244748E-7</v>
      </c>
      <c r="AZ61">
        <f t="shared" si="47"/>
        <v>8.0636541667972703E-7</v>
      </c>
      <c r="BA61">
        <f t="shared" si="48"/>
        <v>7.3094461886834178E-7</v>
      </c>
      <c r="BB61">
        <f t="shared" si="49"/>
        <v>6.6260200427307864E-7</v>
      </c>
      <c r="BC61">
        <f t="shared" si="50"/>
        <v>6.0067019269059316E-7</v>
      </c>
      <c r="BD61">
        <f t="shared" si="51"/>
        <v>5.4454514482946295E-7</v>
      </c>
      <c r="BE61">
        <f t="shared" si="52"/>
        <v>4.9368009260645095E-7</v>
      </c>
      <c r="BF61">
        <f t="shared" si="53"/>
        <v>4.4758005953337129E-7</v>
      </c>
      <c r="BG61">
        <f t="shared" si="54"/>
        <v>4.0579691253846288E-7</v>
      </c>
      <c r="BH61">
        <f t="shared" si="55"/>
        <v>3.6792489260179784E-7</v>
      </c>
      <c r="BI61">
        <f t="shared" si="56"/>
        <v>3.3359657696478375E-7</v>
      </c>
      <c r="BJ61">
        <f t="shared" si="57"/>
        <v>3.0247923047623613E-7</v>
      </c>
      <c r="BK61">
        <f t="shared" si="58"/>
        <v>2.7427150792861683E-7</v>
      </c>
      <c r="BL61">
        <f t="shared" si="59"/>
        <v>2.4870047307623346E-7</v>
      </c>
      <c r="BM61">
        <f t="shared" si="60"/>
        <v>2.2551890346340568E-7</v>
      </c>
      <c r="BN61">
        <f t="shared" si="61"/>
        <v>2.0450285326957497E-7</v>
      </c>
      <c r="BO61">
        <f t="shared" si="62"/>
        <v>1.8544944913934067E-7</v>
      </c>
      <c r="BP61">
        <f t="shared" si="63"/>
        <v>1.6817489644305766E-7</v>
      </c>
      <c r="BQ61">
        <f t="shared" si="64"/>
        <v>1.5251267563845995E-7</v>
      </c>
      <c r="BR61">
        <f t="shared" si="65"/>
        <v>1.3831191040282657E-7</v>
      </c>
      <c r="BS61">
        <f t="shared" si="66"/>
        <v>1.2543589100231781E-7</v>
      </c>
      <c r="BT61">
        <f t="shared" si="67"/>
        <v>1.1376073798170119E-7</v>
      </c>
      <c r="BU61">
        <f t="shared" si="68"/>
        <v>1.0317419271223637E-7</v>
      </c>
      <c r="BV61">
        <f t="shared" si="69"/>
        <v>9.3574522645306071E-8</v>
      </c>
      <c r="BW61">
        <f t="shared" si="70"/>
        <v>8.4869530298886846E-8</v>
      </c>
      <c r="BX61">
        <f t="shared" si="71"/>
        <v>7.6975656066820322E-8</v>
      </c>
      <c r="BY61">
        <f t="shared" si="72"/>
        <v>6.9817165898826761E-8</v>
      </c>
      <c r="BZ61">
        <f t="shared" si="73"/>
        <v>6.3325415762962495E-8</v>
      </c>
      <c r="CA61">
        <f t="shared" si="74"/>
        <v>5.7438185581264512E-8</v>
      </c>
      <c r="CB61">
        <f t="shared" si="75"/>
        <v>5.2099076032168822E-8</v>
      </c>
      <c r="CC61">
        <f t="shared" si="76"/>
        <v>4.7256962247550797E-8</v>
      </c>
      <c r="CD61">
        <f t="shared" si="77"/>
        <v>4.2865499004758145E-8</v>
      </c>
      <c r="CE61">
        <f t="shared" si="78"/>
        <v>3.8882672530921766E-8</v>
      </c>
      <c r="CF61">
        <f t="shared" si="79"/>
        <v>3.5270394503640772E-8</v>
      </c>
      <c r="CG61">
        <f t="shared" si="80"/>
        <v>3.1994134253791835E-8</v>
      </c>
      <c r="CH61">
        <f t="shared" si="81"/>
        <v>2.9022585557151533E-8</v>
      </c>
      <c r="CI61">
        <f t="shared" si="82"/>
        <v>2.6327364745742208E-8</v>
      </c>
      <c r="CJ61">
        <f t="shared" si="83"/>
        <v>2.3882737180905408E-8</v>
      </c>
      <c r="CK61">
        <f t="shared" si="84"/>
        <v>2.1665369411313049E-8</v>
      </c>
      <c r="CL61">
        <f t="shared" si="85"/>
        <v>1.9654104593351243E-8</v>
      </c>
      <c r="CM61">
        <f t="shared" si="86"/>
        <v>1.7829758981180831E-8</v>
      </c>
      <c r="CN61">
        <f t="shared" si="87"/>
        <v>1.6174937501653768E-8</v>
      </c>
      <c r="CO61">
        <f t="shared" si="88"/>
        <v>1.4673866617274086E-8</v>
      </c>
      <c r="CP61">
        <f t="shared" si="89"/>
        <v>1.3312242850458725E-8</v>
      </c>
      <c r="CQ61">
        <f t="shared" si="90"/>
        <v>1.2077095496203562E-8</v>
      </c>
      <c r="CR61">
        <f t="shared" si="91"/>
        <v>1.095666218946006E-8</v>
      </c>
      <c r="CS61">
        <f t="shared" si="92"/>
        <v>9.9402761194841785E-9</v>
      </c>
      <c r="CT61">
        <f t="shared" si="93"/>
        <v>9.0182637974026924E-9</v>
      </c>
      <c r="CU61">
        <f t="shared" si="94"/>
        <v>8.1818523864040634E-9</v>
      </c>
      <c r="CV61">
        <f t="shared" si="95"/>
        <v>7.4230856973338924E-9</v>
      </c>
      <c r="CW61">
        <f t="shared" si="96"/>
        <v>6.7347480369978742E-9</v>
      </c>
      <c r="CX61">
        <f t="shared" si="97"/>
        <v>6.1102951729922465E-9</v>
      </c>
      <c r="CY61">
        <f t="shared" si="98"/>
        <v>5.5437917481558989E-9</v>
      </c>
      <c r="CZ61">
        <f t="shared" si="99"/>
        <v>5.0298545404654557E-9</v>
      </c>
    </row>
    <row r="62" spans="3:104">
      <c r="C62" s="3">
        <v>56</v>
      </c>
      <c r="D62" s="3">
        <f>'NegBinomial Home'!D58</f>
        <v>8.4971672492409887E-4</v>
      </c>
      <c r="E62">
        <f t="shared" si="0"/>
        <v>9.5643122570222505E-5</v>
      </c>
      <c r="F62">
        <f t="shared" si="1"/>
        <v>7.9482880000061491E-5</v>
      </c>
      <c r="G62">
        <f t="shared" si="2"/>
        <v>6.9114702924853228E-5</v>
      </c>
      <c r="H62">
        <f t="shared" si="3"/>
        <v>6.0986406748263382E-5</v>
      </c>
      <c r="I62">
        <f t="shared" si="4"/>
        <v>5.4205564242430319E-5</v>
      </c>
      <c r="J62">
        <f t="shared" si="5"/>
        <v>4.8387449431736872E-5</v>
      </c>
      <c r="K62">
        <f t="shared" si="6"/>
        <v>4.3318072088548653E-5</v>
      </c>
      <c r="L62">
        <f t="shared" si="7"/>
        <v>3.8859249762626185E-5</v>
      </c>
      <c r="M62">
        <f t="shared" si="8"/>
        <v>3.0350622302738761E-5</v>
      </c>
      <c r="N62">
        <f t="shared" si="9"/>
        <v>3.1404570703865479E-5</v>
      </c>
      <c r="O62">
        <f t="shared" si="10"/>
        <v>2.8275715759536753E-5</v>
      </c>
      <c r="P62">
        <f t="shared" si="11"/>
        <v>2.5478392929519775E-5</v>
      </c>
      <c r="Q62">
        <f t="shared" si="12"/>
        <v>2.2972679430613221E-5</v>
      </c>
      <c r="R62">
        <f t="shared" si="13"/>
        <v>2.0724738899891194E-5</v>
      </c>
      <c r="S62">
        <f t="shared" si="14"/>
        <v>1.8705537985048703E-5</v>
      </c>
      <c r="T62">
        <f t="shared" si="15"/>
        <v>1.6889928807306613E-5</v>
      </c>
      <c r="U62">
        <f t="shared" si="16"/>
        <v>1.5255968941971478E-5</v>
      </c>
      <c r="V62">
        <f t="shared" si="17"/>
        <v>1.3784401945585748E-5</v>
      </c>
      <c r="W62">
        <f t="shared" si="18"/>
        <v>1.2458250305830159E-5</v>
      </c>
      <c r="X62">
        <f t="shared" si="19"/>
        <v>1.1262489601812671E-5</v>
      </c>
      <c r="Y62">
        <f t="shared" si="20"/>
        <v>1.0183782959052072E-5</v>
      </c>
      <c r="Z62">
        <f t="shared" si="21"/>
        <v>9.2102613663313555E-6</v>
      </c>
      <c r="AA62">
        <f t="shared" si="22"/>
        <v>8.3313396275753768E-6</v>
      </c>
      <c r="AB62">
        <f t="shared" si="23"/>
        <v>7.5375605256894106E-6</v>
      </c>
      <c r="AC62">
        <f t="shared" si="24"/>
        <v>6.8204616911165147E-6</v>
      </c>
      <c r="AD62">
        <f t="shared" si="25"/>
        <v>6.172461006969098E-6</v>
      </c>
      <c r="AE62">
        <f t="shared" si="26"/>
        <v>5.5867573383678762E-6</v>
      </c>
      <c r="AF62">
        <f t="shared" si="27"/>
        <v>5.0572440691445488E-6</v>
      </c>
      <c r="AG62">
        <f t="shared" si="28"/>
        <v>4.5784334443893487E-6</v>
      </c>
      <c r="AH62">
        <f t="shared" si="29"/>
        <v>4.1453901055745146E-6</v>
      </c>
      <c r="AI62">
        <f t="shared" si="30"/>
        <v>3.75367250207849E-6</v>
      </c>
      <c r="AJ62">
        <f t="shared" si="31"/>
        <v>3.3992810935826733E-6</v>
      </c>
      <c r="AK62">
        <f t="shared" si="32"/>
        <v>3.078612439287834E-6</v>
      </c>
      <c r="AL62">
        <f t="shared" si="33"/>
        <v>2.7884184144634845E-6</v>
      </c>
      <c r="AM62">
        <f t="shared" si="34"/>
        <v>2.5257699113326966E-6</v>
      </c>
      <c r="AN62">
        <f t="shared" si="35"/>
        <v>2.2880244761490488E-6</v>
      </c>
      <c r="AO62">
        <f t="shared" si="36"/>
        <v>2.0727974123132991E-6</v>
      </c>
      <c r="AP62">
        <f t="shared" si="37"/>
        <v>1.8779359440662371E-6</v>
      </c>
      <c r="AQ62">
        <f t="shared" si="38"/>
        <v>1.7014960893865827E-6</v>
      </c>
      <c r="AR62">
        <f t="shared" si="39"/>
        <v>1.5417219362853029E-6</v>
      </c>
      <c r="AS62">
        <f t="shared" si="40"/>
        <v>1.3970270553216791E-6</v>
      </c>
      <c r="AT62">
        <f t="shared" si="41"/>
        <v>1.2659778141233329E-6</v>
      </c>
      <c r="AU62">
        <f t="shared" si="42"/>
        <v>1.1472783879597259E-6</v>
      </c>
      <c r="AV62">
        <f t="shared" si="43"/>
        <v>1.0397572847840345E-6</v>
      </c>
      <c r="AW62">
        <f t="shared" si="44"/>
        <v>9.4235522425236686E-7</v>
      </c>
      <c r="AX62">
        <f t="shared" si="45"/>
        <v>8.5411422856687738E-7</v>
      </c>
      <c r="AY62">
        <f t="shared" si="46"/>
        <v>7.7416779898617728E-7</v>
      </c>
      <c r="AZ62">
        <f t="shared" si="47"/>
        <v>7.0173206584845157E-7</v>
      </c>
      <c r="BA62">
        <f t="shared" si="48"/>
        <v>6.3609781224411748E-7</v>
      </c>
      <c r="BB62">
        <f t="shared" si="49"/>
        <v>5.7662328229355206E-7</v>
      </c>
      <c r="BC62">
        <f t="shared" si="50"/>
        <v>5.2272769453079486E-7</v>
      </c>
      <c r="BD62">
        <f t="shared" si="51"/>
        <v>4.7388538933422043E-7</v>
      </c>
      <c r="BE62">
        <f t="shared" si="52"/>
        <v>4.2962054682285008E-7</v>
      </c>
      <c r="BF62">
        <f t="shared" si="53"/>
        <v>3.8950241827356625E-7</v>
      </c>
      <c r="BG62">
        <f t="shared" si="54"/>
        <v>3.5314102001430511E-7</v>
      </c>
      <c r="BH62">
        <f t="shared" si="55"/>
        <v>3.2018324400074726E-7</v>
      </c>
      <c r="BI62">
        <f t="shared" si="56"/>
        <v>2.903093439663818E-7</v>
      </c>
      <c r="BJ62">
        <f t="shared" si="57"/>
        <v>2.6322976021508182E-7</v>
      </c>
      <c r="BK62">
        <f t="shared" si="58"/>
        <v>2.386822498596337E-7</v>
      </c>
      <c r="BL62">
        <f t="shared" si="59"/>
        <v>2.1642929264982225E-7</v>
      </c>
      <c r="BM62">
        <f t="shared" si="60"/>
        <v>1.9625574552400304E-7</v>
      </c>
      <c r="BN62">
        <f t="shared" si="61"/>
        <v>1.7796672169753969E-7</v>
      </c>
      <c r="BO62">
        <f t="shared" si="62"/>
        <v>1.6138567250422441E-7</v>
      </c>
      <c r="BP62">
        <f t="shared" si="63"/>
        <v>1.4635265236295353E-7</v>
      </c>
      <c r="BQ62">
        <f t="shared" si="64"/>
        <v>1.3272274917806751E-7</v>
      </c>
      <c r="BR62">
        <f t="shared" si="65"/>
        <v>1.2036466422142082E-7</v>
      </c>
      <c r="BS62">
        <f t="shared" si="66"/>
        <v>1.0915942710816738E-7</v>
      </c>
      <c r="BT62">
        <f t="shared" si="67"/>
        <v>9.8999232885070967E-8</v>
      </c>
      <c r="BU62">
        <f t="shared" si="68"/>
        <v>8.9786389515958171E-8</v>
      </c>
      <c r="BV62">
        <f t="shared" si="69"/>
        <v>8.1432365188788753E-8</v>
      </c>
      <c r="BW62">
        <f t="shared" si="70"/>
        <v>7.3856925895273105E-8</v>
      </c>
      <c r="BX62">
        <f t="shared" si="71"/>
        <v>6.698735465891633E-8</v>
      </c>
      <c r="BY62">
        <f t="shared" si="72"/>
        <v>6.0757744621042974E-8</v>
      </c>
      <c r="BZ62">
        <f t="shared" si="73"/>
        <v>5.510835894603537E-8</v>
      </c>
      <c r="CA62">
        <f t="shared" si="74"/>
        <v>4.9985051184972071E-8</v>
      </c>
      <c r="CB62">
        <f t="shared" si="75"/>
        <v>4.5338740348496555E-8</v>
      </c>
      <c r="CC62">
        <f t="shared" si="76"/>
        <v>4.1124935491705625E-8</v>
      </c>
      <c r="CD62">
        <f t="shared" si="77"/>
        <v>3.7303305112080367E-8</v>
      </c>
      <c r="CE62">
        <f t="shared" si="78"/>
        <v>3.3837287111321817E-8</v>
      </c>
      <c r="CF62">
        <f t="shared" si="79"/>
        <v>3.0693735478192121E-8</v>
      </c>
      <c r="CG62">
        <f t="shared" si="80"/>
        <v>2.7842600216401994E-8</v>
      </c>
      <c r="CH62">
        <f t="shared" si="81"/>
        <v>2.5256637373093591E-8</v>
      </c>
      <c r="CI62">
        <f t="shared" si="82"/>
        <v>2.2911146323023912E-8</v>
      </c>
      <c r="CJ62">
        <f t="shared" si="83"/>
        <v>2.0783731734280024E-8</v>
      </c>
      <c r="CK62">
        <f t="shared" si="84"/>
        <v>1.8854087886074376E-8</v>
      </c>
      <c r="CL62">
        <f t="shared" si="85"/>
        <v>1.7103803230405395E-8</v>
      </c>
      <c r="CM62">
        <f t="shared" si="86"/>
        <v>1.551618328940987E-8</v>
      </c>
      <c r="CN62">
        <f t="shared" si="87"/>
        <v>1.4076090161135073E-8</v>
      </c>
      <c r="CO62">
        <f t="shared" si="88"/>
        <v>1.2769797070072257E-8</v>
      </c>
      <c r="CP62">
        <f t="shared" si="89"/>
        <v>1.158485654679186E-8</v>
      </c>
      <c r="CQ62">
        <f t="shared" si="90"/>
        <v>1.0509980954907467E-8</v>
      </c>
      <c r="CR62">
        <f t="shared" si="91"/>
        <v>9.5349342047331469E-9</v>
      </c>
      <c r="CS62">
        <f t="shared" si="92"/>
        <v>8.6504336026109151E-9</v>
      </c>
      <c r="CT62">
        <f t="shared" si="93"/>
        <v>7.8480608840783347E-9</v>
      </c>
      <c r="CU62">
        <f t="shared" si="94"/>
        <v>7.1201815688219284E-9</v>
      </c>
      <c r="CV62">
        <f t="shared" si="95"/>
        <v>6.4598718566189803E-9</v>
      </c>
      <c r="CW62">
        <f t="shared" si="96"/>
        <v>5.8608523570256168E-9</v>
      </c>
      <c r="CX62">
        <f t="shared" si="97"/>
        <v>5.3174280121572965E-9</v>
      </c>
      <c r="CY62">
        <f t="shared" si="98"/>
        <v>4.8244336321930497E-9</v>
      </c>
      <c r="CZ62">
        <f t="shared" si="99"/>
        <v>4.3771845178225594E-9</v>
      </c>
    </row>
    <row r="63" spans="3:104">
      <c r="C63" s="3">
        <v>57</v>
      </c>
      <c r="D63" s="3">
        <f>'NegBinomial Home'!D59</f>
        <v>7.3868040408399448E-4</v>
      </c>
      <c r="E63">
        <f t="shared" si="0"/>
        <v>8.3145003923910965E-5</v>
      </c>
      <c r="F63">
        <f t="shared" si="1"/>
        <v>6.9096493212428612E-5</v>
      </c>
      <c r="G63">
        <f t="shared" si="2"/>
        <v>6.0083172647020927E-5</v>
      </c>
      <c r="H63">
        <f t="shared" si="3"/>
        <v>5.3017037630349212E-5</v>
      </c>
      <c r="I63">
        <f t="shared" si="4"/>
        <v>4.7122278429644873E-5</v>
      </c>
      <c r="J63">
        <f t="shared" si="5"/>
        <v>4.2064442949527659E-5</v>
      </c>
      <c r="K63">
        <f t="shared" si="6"/>
        <v>3.7657504031554716E-5</v>
      </c>
      <c r="L63">
        <f t="shared" si="7"/>
        <v>3.3781336150140649E-5</v>
      </c>
      <c r="M63">
        <f t="shared" si="8"/>
        <v>2.635774773006968E-5</v>
      </c>
      <c r="N63">
        <f t="shared" si="9"/>
        <v>2.7300793661190895E-5</v>
      </c>
      <c r="O63">
        <f t="shared" si="10"/>
        <v>2.4580800318935101E-5</v>
      </c>
      <c r="P63">
        <f t="shared" si="11"/>
        <v>2.2149016292776384E-5</v>
      </c>
      <c r="Q63">
        <f t="shared" si="12"/>
        <v>1.9970735689842098E-5</v>
      </c>
      <c r="R63">
        <f t="shared" si="13"/>
        <v>1.8016543697517995E-5</v>
      </c>
      <c r="S63">
        <f t="shared" si="14"/>
        <v>1.6261200882727742E-5</v>
      </c>
      <c r="T63">
        <f t="shared" si="15"/>
        <v>1.4682845553552678E-5</v>
      </c>
      <c r="U63">
        <f t="shared" si="16"/>
        <v>1.3262402601002108E-5</v>
      </c>
      <c r="V63">
        <f t="shared" si="17"/>
        <v>1.1983131908026188E-5</v>
      </c>
      <c r="W63">
        <f t="shared" si="18"/>
        <v>1.0830274490492345E-5</v>
      </c>
      <c r="X63">
        <f t="shared" si="19"/>
        <v>9.7907692364204088E-6</v>
      </c>
      <c r="Y63">
        <f t="shared" si="20"/>
        <v>8.8530220609324077E-6</v>
      </c>
      <c r="Z63">
        <f t="shared" si="21"/>
        <v>8.006714930094576E-6</v>
      </c>
      <c r="AA63">
        <f t="shared" si="22"/>
        <v>7.2426458631941136E-6</v>
      </c>
      <c r="AB63">
        <f t="shared" si="23"/>
        <v>6.5525934603925432E-6</v>
      </c>
      <c r="AC63">
        <f t="shared" si="24"/>
        <v>5.9292011681697623E-6</v>
      </c>
      <c r="AD63">
        <f t="shared" si="25"/>
        <v>5.3658776590844544E-6</v>
      </c>
      <c r="AE63">
        <f t="shared" si="26"/>
        <v>4.8567105332585208E-6</v>
      </c>
      <c r="AF63">
        <f t="shared" si="27"/>
        <v>4.3963911536291942E-6</v>
      </c>
      <c r="AG63">
        <f t="shared" si="28"/>
        <v>3.9801488749974841E-6</v>
      </c>
      <c r="AH63">
        <f t="shared" si="29"/>
        <v>3.6036932644171498E-6</v>
      </c>
      <c r="AI63">
        <f t="shared" si="30"/>
        <v>3.2631631687395531E-6</v>
      </c>
      <c r="AJ63">
        <f t="shared" si="31"/>
        <v>2.955081685637088E-6</v>
      </c>
      <c r="AK63">
        <f t="shared" si="32"/>
        <v>2.6763162521889686E-6</v>
      </c>
      <c r="AL63">
        <f t="shared" si="33"/>
        <v>2.4240431907882304E-6</v>
      </c>
      <c r="AM63">
        <f t="shared" si="34"/>
        <v>2.1957161533958139E-6</v>
      </c>
      <c r="AN63">
        <f t="shared" si="35"/>
        <v>1.9890379876267817E-6</v>
      </c>
      <c r="AO63">
        <f t="shared" si="36"/>
        <v>1.8019356159532047E-6</v>
      </c>
      <c r="AP63">
        <f t="shared" si="37"/>
        <v>1.6325375755439168E-6</v>
      </c>
      <c r="AQ63">
        <f t="shared" si="38"/>
        <v>1.479153913285262E-6</v>
      </c>
      <c r="AR63">
        <f t="shared" si="39"/>
        <v>1.3402581701355979E-6</v>
      </c>
      <c r="AS63">
        <f t="shared" si="40"/>
        <v>1.2144712225518106E-6</v>
      </c>
      <c r="AT63">
        <f t="shared" si="41"/>
        <v>1.1005467773763406E-6</v>
      </c>
      <c r="AU63">
        <f t="shared" si="42"/>
        <v>9.973583411467213E-7</v>
      </c>
      <c r="AV63">
        <f t="shared" si="43"/>
        <v>9.0388750597106761E-7</v>
      </c>
      <c r="AW63">
        <f t="shared" si="44"/>
        <v>8.1921341245057968E-7</v>
      </c>
      <c r="AX63">
        <f t="shared" si="45"/>
        <v>7.4250326607143937E-7</v>
      </c>
      <c r="AY63">
        <f t="shared" si="46"/>
        <v>6.7300379739495861E-7</v>
      </c>
      <c r="AZ63">
        <f t="shared" si="47"/>
        <v>6.1003356854713277E-7</v>
      </c>
      <c r="BA63">
        <f t="shared" si="48"/>
        <v>5.5297603919400437E-7</v>
      </c>
      <c r="BB63">
        <f t="shared" si="49"/>
        <v>5.0127331459421081E-7</v>
      </c>
      <c r="BC63">
        <f t="shared" si="50"/>
        <v>4.5442050661812425E-7</v>
      </c>
      <c r="BD63">
        <f t="shared" si="51"/>
        <v>4.119606459601831E-7</v>
      </c>
      <c r="BE63">
        <f t="shared" si="52"/>
        <v>3.7348009027153975E-7</v>
      </c>
      <c r="BF63">
        <f t="shared" si="53"/>
        <v>3.3860437870951802E-7</v>
      </c>
      <c r="BG63">
        <f t="shared" si="54"/>
        <v>3.069944885292238E-7</v>
      </c>
      <c r="BH63">
        <f t="shared" si="55"/>
        <v>2.7834345390873974E-7</v>
      </c>
      <c r="BI63">
        <f t="shared" si="56"/>
        <v>2.5237331126982544E-7</v>
      </c>
      <c r="BJ63">
        <f t="shared" si="57"/>
        <v>2.2883233898918281E-7</v>
      </c>
      <c r="BK63">
        <f t="shared" si="58"/>
        <v>2.074925626416734E-7</v>
      </c>
      <c r="BL63">
        <f t="shared" si="59"/>
        <v>1.8814749982056008E-7</v>
      </c>
      <c r="BM63">
        <f t="shared" si="60"/>
        <v>1.70610121179415E-7</v>
      </c>
      <c r="BN63">
        <f t="shared" si="61"/>
        <v>1.5471100666964644E-7</v>
      </c>
      <c r="BO63">
        <f t="shared" si="62"/>
        <v>1.402966780363613E-7</v>
      </c>
      <c r="BP63">
        <f t="shared" si="63"/>
        <v>1.2722809050967856E-7</v>
      </c>
      <c r="BQ63">
        <f t="shared" si="64"/>
        <v>1.1537926831174351E-7</v>
      </c>
      <c r="BR63">
        <f t="shared" si="65"/>
        <v>1.0463607011201931E-7</v>
      </c>
      <c r="BS63">
        <f t="shared" si="66"/>
        <v>9.4895071922988294E-8</v>
      </c>
      <c r="BT63">
        <f t="shared" si="67"/>
        <v>8.6062556151383209E-8</v>
      </c>
      <c r="BU63">
        <f t="shared" si="68"/>
        <v>7.8053596620468147E-8</v>
      </c>
      <c r="BV63">
        <f t="shared" si="69"/>
        <v>7.0791230369795317E-8</v>
      </c>
      <c r="BW63">
        <f t="shared" si="70"/>
        <v>6.4205707931187611E-8</v>
      </c>
      <c r="BX63">
        <f t="shared" si="71"/>
        <v>5.8233814583779294E-8</v>
      </c>
      <c r="BY63">
        <f t="shared" si="72"/>
        <v>5.281825581568156E-8</v>
      </c>
      <c r="BZ63">
        <f t="shared" si="73"/>
        <v>4.7907100873293297E-8</v>
      </c>
      <c r="CA63">
        <f t="shared" si="74"/>
        <v>4.3453278868639985E-8</v>
      </c>
      <c r="CB63">
        <f t="shared" si="75"/>
        <v>3.9414122446840522E-8</v>
      </c>
      <c r="CC63">
        <f t="shared" si="76"/>
        <v>3.5750954495634836E-8</v>
      </c>
      <c r="CD63">
        <f t="shared" si="77"/>
        <v>3.2428713812031226E-8</v>
      </c>
      <c r="CE63">
        <f t="shared" si="78"/>
        <v>2.9415616032190041E-8</v>
      </c>
      <c r="CF63">
        <f t="shared" si="79"/>
        <v>2.6682846483813121E-8</v>
      </c>
      <c r="CG63">
        <f t="shared" si="80"/>
        <v>2.4204281939299323E-8</v>
      </c>
      <c r="CH63">
        <f t="shared" si="81"/>
        <v>2.1956238536114719E-8</v>
      </c>
      <c r="CI63">
        <f t="shared" si="82"/>
        <v>1.9917243391237908E-8</v>
      </c>
      <c r="CJ63">
        <f t="shared" si="83"/>
        <v>1.8067827671889918E-8</v>
      </c>
      <c r="CK63">
        <f t="shared" si="84"/>
        <v>1.6390339097497005E-8</v>
      </c>
      <c r="CL63">
        <f t="shared" si="85"/>
        <v>1.4868772040161438E-8</v>
      </c>
      <c r="CM63">
        <f t="shared" si="86"/>
        <v>1.3488613564816447E-8</v>
      </c>
      <c r="CN63">
        <f t="shared" si="87"/>
        <v>1.2236703907503733E-8</v>
      </c>
      <c r="CO63">
        <f t="shared" si="88"/>
        <v>1.1101110032445425E-8</v>
      </c>
      <c r="CP63">
        <f t="shared" si="89"/>
        <v>1.0071011037241524E-8</v>
      </c>
      <c r="CQ63">
        <f t="shared" si="90"/>
        <v>9.1365942919148876E-9</v>
      </c>
      <c r="CR63">
        <f t="shared" si="91"/>
        <v>8.2889613028338628E-9</v>
      </c>
      <c r="CS63">
        <f t="shared" si="92"/>
        <v>7.520042387831279E-9</v>
      </c>
      <c r="CT63">
        <f t="shared" si="93"/>
        <v>6.82251933506971E-9</v>
      </c>
      <c r="CU63">
        <f t="shared" si="94"/>
        <v>6.1897552962472297E-9</v>
      </c>
      <c r="CV63">
        <f t="shared" si="95"/>
        <v>5.6157312353765577E-9</v>
      </c>
      <c r="CW63">
        <f t="shared" si="96"/>
        <v>5.0949883183140003E-9</v>
      </c>
      <c r="CX63">
        <f t="shared" si="97"/>
        <v>4.6225756861014614E-9</v>
      </c>
      <c r="CY63">
        <f t="shared" si="98"/>
        <v>4.1940031075922445E-9</v>
      </c>
      <c r="CZ63">
        <f t="shared" si="99"/>
        <v>3.8051980542859051E-9</v>
      </c>
    </row>
    <row r="64" spans="3:104">
      <c r="C64" s="3">
        <v>58</v>
      </c>
      <c r="D64" s="3">
        <f>'NegBinomial Home'!D60</f>
        <v>6.4150090728897315E-4</v>
      </c>
      <c r="E64">
        <f t="shared" si="0"/>
        <v>7.2206593215202119E-5</v>
      </c>
      <c r="F64">
        <f t="shared" si="1"/>
        <v>6.0006279902910665E-5</v>
      </c>
      <c r="G64">
        <f t="shared" si="2"/>
        <v>5.217873596316657E-5</v>
      </c>
      <c r="H64">
        <f t="shared" si="3"/>
        <v>4.604220926073918E-5</v>
      </c>
      <c r="I64">
        <f t="shared" si="4"/>
        <v>4.0922954228935376E-5</v>
      </c>
      <c r="J64">
        <f t="shared" si="5"/>
        <v>3.6530518702725572E-5</v>
      </c>
      <c r="K64">
        <f t="shared" si="6"/>
        <v>3.2703348929957012E-5</v>
      </c>
      <c r="L64">
        <f t="shared" si="7"/>
        <v>2.9337122888242826E-5</v>
      </c>
      <c r="M64">
        <f t="shared" si="8"/>
        <v>2.2867665214428236E-5</v>
      </c>
      <c r="N64">
        <f t="shared" si="9"/>
        <v>2.3709149188925241E-5</v>
      </c>
      <c r="O64">
        <f t="shared" si="10"/>
        <v>2.1346993394308208E-5</v>
      </c>
      <c r="P64">
        <f t="shared" si="11"/>
        <v>1.9235130604275046E-5</v>
      </c>
      <c r="Q64">
        <f t="shared" si="12"/>
        <v>1.7343420772273838E-5</v>
      </c>
      <c r="R64">
        <f t="shared" si="13"/>
        <v>1.5646318846783732E-5</v>
      </c>
      <c r="S64">
        <f t="shared" si="14"/>
        <v>1.412190585022198E-5</v>
      </c>
      <c r="T64">
        <f t="shared" si="15"/>
        <v>1.2751196176468325E-5</v>
      </c>
      <c r="U64">
        <f t="shared" si="16"/>
        <v>1.1517624204373875E-5</v>
      </c>
      <c r="V64">
        <f t="shared" si="17"/>
        <v>1.0406652117291231E-5</v>
      </c>
      <c r="W64">
        <f t="shared" si="18"/>
        <v>9.4054625971226586E-6</v>
      </c>
      <c r="X64">
        <f t="shared" si="19"/>
        <v>8.5027128288440127E-6</v>
      </c>
      <c r="Y64">
        <f t="shared" si="20"/>
        <v>7.6883340250239759E-6</v>
      </c>
      <c r="Z64">
        <f t="shared" si="21"/>
        <v>6.9533655741540338E-6</v>
      </c>
      <c r="AA64">
        <f t="shared" si="22"/>
        <v>6.2898160919447402E-6</v>
      </c>
      <c r="AB64">
        <f t="shared" si="23"/>
        <v>5.6905457714831079E-6</v>
      </c>
      <c r="AC64">
        <f t="shared" si="24"/>
        <v>5.149165874511598E-6</v>
      </c>
      <c r="AD64">
        <f t="shared" si="25"/>
        <v>4.6599522170523137E-6</v>
      </c>
      <c r="AE64">
        <f t="shared" si="26"/>
        <v>4.2177702241725966E-6</v>
      </c>
      <c r="AF64">
        <f t="shared" si="27"/>
        <v>3.8180096537793786E-6</v>
      </c>
      <c r="AG64">
        <f t="shared" si="28"/>
        <v>3.4565274783785147E-6</v>
      </c>
      <c r="AH64">
        <f t="shared" si="29"/>
        <v>3.1295977068479185E-6</v>
      </c>
      <c r="AI64">
        <f t="shared" si="30"/>
        <v>2.8338671525667747E-6</v>
      </c>
      <c r="AJ64">
        <f t="shared" si="31"/>
        <v>2.5663163283720514E-6</v>
      </c>
      <c r="AK64">
        <f t="shared" si="32"/>
        <v>2.3242247858198573E-6</v>
      </c>
      <c r="AL64">
        <f t="shared" si="33"/>
        <v>2.1051403253706553E-6</v>
      </c>
      <c r="AM64">
        <f t="shared" si="34"/>
        <v>1.9068515920618678E-6</v>
      </c>
      <c r="AN64">
        <f t="shared" si="35"/>
        <v>1.7273636428423853E-6</v>
      </c>
      <c r="AO64">
        <f t="shared" si="36"/>
        <v>1.5648761306234061E-6</v>
      </c>
      <c r="AP64">
        <f t="shared" si="37"/>
        <v>1.4177637989374344E-6</v>
      </c>
      <c r="AQ64">
        <f t="shared" si="38"/>
        <v>1.284559021934789E-6</v>
      </c>
      <c r="AR64">
        <f t="shared" si="39"/>
        <v>1.1639361588447943E-6</v>
      </c>
      <c r="AS64">
        <f t="shared" si="40"/>
        <v>1.0546975211958461E-6</v>
      </c>
      <c r="AT64">
        <f t="shared" si="41"/>
        <v>9.5576077596962967E-7</v>
      </c>
      <c r="AU64">
        <f t="shared" si="42"/>
        <v>8.6614762920541114E-7</v>
      </c>
      <c r="AV64">
        <f t="shared" si="43"/>
        <v>7.8497365296517809E-7</v>
      </c>
      <c r="AW64">
        <f t="shared" si="44"/>
        <v>7.114391344955533E-7</v>
      </c>
      <c r="AX64">
        <f t="shared" si="45"/>
        <v>6.4482084026652045E-7</v>
      </c>
      <c r="AY64">
        <f t="shared" si="46"/>
        <v>5.8446459964395975E-7</v>
      </c>
      <c r="AZ64">
        <f t="shared" si="47"/>
        <v>5.2977862352392551E-7</v>
      </c>
      <c r="BA64">
        <f t="shared" si="48"/>
        <v>4.8022748253611461E-7</v>
      </c>
      <c r="BB64">
        <f t="shared" si="49"/>
        <v>4.3532667759164228E-7</v>
      </c>
      <c r="BC64">
        <f t="shared" si="50"/>
        <v>3.9463774275660107E-7</v>
      </c>
      <c r="BD64">
        <f t="shared" si="51"/>
        <v>3.5776382680480412E-7</v>
      </c>
      <c r="BE64">
        <f t="shared" si="52"/>
        <v>3.2434570544843788E-7</v>
      </c>
      <c r="BF64">
        <f t="shared" si="53"/>
        <v>2.9405818125571342E-7</v>
      </c>
      <c r="BG64">
        <f t="shared" si="54"/>
        <v>2.6660683271871098E-7</v>
      </c>
      <c r="BH64">
        <f t="shared" si="55"/>
        <v>2.4172507789999455E-7</v>
      </c>
      <c r="BI64">
        <f t="shared" si="56"/>
        <v>2.1917152162155673E-7</v>
      </c>
      <c r="BJ64">
        <f t="shared" si="57"/>
        <v>1.9872755831482247E-7</v>
      </c>
      <c r="BK64">
        <f t="shared" si="58"/>
        <v>1.8019520546968804E-7</v>
      </c>
      <c r="BL64">
        <f t="shared" si="59"/>
        <v>1.6339514514225141E-7</v>
      </c>
      <c r="BM64">
        <f t="shared" si="60"/>
        <v>1.4816495323846624E-7</v>
      </c>
      <c r="BN64">
        <f t="shared" si="61"/>
        <v>1.3435749831382192E-7</v>
      </c>
      <c r="BO64">
        <f t="shared" si="62"/>
        <v>1.2183949344312224E-7</v>
      </c>
      <c r="BP64">
        <f t="shared" si="63"/>
        <v>1.1049018634224094E-7</v>
      </c>
      <c r="BQ64">
        <f t="shared" si="64"/>
        <v>1.0020017438543703E-7</v>
      </c>
      <c r="BR64">
        <f t="shared" si="65"/>
        <v>9.0870332475180155E-8</v>
      </c>
      <c r="BS64">
        <f t="shared" si="66"/>
        <v>8.2410842902131863E-8</v>
      </c>
      <c r="BT64">
        <f t="shared" si="67"/>
        <v>7.4740317395021549E-8</v>
      </c>
      <c r="BU64">
        <f t="shared" si="68"/>
        <v>6.7785002515789333E-8</v>
      </c>
      <c r="BV64">
        <f t="shared" si="69"/>
        <v>6.1478060415912416E-8</v>
      </c>
      <c r="BW64">
        <f t="shared" si="70"/>
        <v>5.5758917744762897E-8</v>
      </c>
      <c r="BX64">
        <f t="shared" si="71"/>
        <v>5.0572676199143397E-8</v>
      </c>
      <c r="BY64">
        <f t="shared" si="72"/>
        <v>4.5869578832536638E-8</v>
      </c>
      <c r="BZ64">
        <f t="shared" si="73"/>
        <v>4.1604526810091824E-8</v>
      </c>
      <c r="CA64">
        <f t="shared" si="74"/>
        <v>3.7736641807197097E-8</v>
      </c>
      <c r="CB64">
        <f t="shared" si="75"/>
        <v>3.4228869711253152E-8</v>
      </c>
      <c r="CC64">
        <f t="shared" si="76"/>
        <v>3.1047621702969547E-8</v>
      </c>
      <c r="CD64">
        <f t="shared" si="77"/>
        <v>2.8162449169650636E-8</v>
      </c>
      <c r="CE64">
        <f t="shared" si="78"/>
        <v>2.5545749242548303E-8</v>
      </c>
      <c r="CF64">
        <f t="shared" si="79"/>
        <v>2.317249805705167E-8</v>
      </c>
      <c r="CG64">
        <f t="shared" si="80"/>
        <v>2.1020009111508875E-8</v>
      </c>
      <c r="CH64">
        <f t="shared" si="81"/>
        <v>1.9067714350750699E-8</v>
      </c>
      <c r="CI64">
        <f t="shared" si="82"/>
        <v>1.7296965826538391E-8</v>
      </c>
      <c r="CJ64">
        <f t="shared" si="83"/>
        <v>1.5690855991544962E-8</v>
      </c>
      <c r="CK64">
        <f t="shared" si="84"/>
        <v>1.4234054868230504E-8</v>
      </c>
      <c r="CL64">
        <f t="shared" si="85"/>
        <v>1.2912662500996691E-8</v>
      </c>
      <c r="CM64">
        <f t="shared" si="86"/>
        <v>1.1714075251028568E-8</v>
      </c>
      <c r="CN64">
        <f t="shared" si="87"/>
        <v>1.0626864629804867E-8</v>
      </c>
      <c r="CO64">
        <f t="shared" si="88"/>
        <v>9.6406674907795434E-9</v>
      </c>
      <c r="CP64">
        <f t="shared" si="89"/>
        <v>8.7460865104701996E-9</v>
      </c>
      <c r="CQ64">
        <f t="shared" si="90"/>
        <v>7.9345999912679302E-9</v>
      </c>
      <c r="CR64">
        <f t="shared" si="91"/>
        <v>7.1984801097369831E-9</v>
      </c>
      <c r="CS64">
        <f t="shared" si="92"/>
        <v>6.5307188169252655E-9</v>
      </c>
      <c r="CT64">
        <f t="shared" si="93"/>
        <v>5.9249606720934714E-9</v>
      </c>
      <c r="CU64">
        <f t="shared" si="94"/>
        <v>5.3754419590475795E-9</v>
      </c>
      <c r="CV64">
        <f t="shared" si="95"/>
        <v>4.8769354956050138E-9</v>
      </c>
      <c r="CW64">
        <f t="shared" si="96"/>
        <v>4.4247006022559925E-9</v>
      </c>
      <c r="CX64">
        <f t="shared" si="97"/>
        <v>4.0144377463529476E-9</v>
      </c>
      <c r="CY64">
        <f t="shared" si="98"/>
        <v>3.6422474236737291E-9</v>
      </c>
      <c r="CZ64">
        <f t="shared" si="99"/>
        <v>3.3045928804158122E-9</v>
      </c>
    </row>
    <row r="65" spans="3:104">
      <c r="C65" s="3">
        <v>59</v>
      </c>
      <c r="D65" s="3">
        <f>'NegBinomial Home'!D61</f>
        <v>5.5655847885290554E-4</v>
      </c>
      <c r="E65">
        <f t="shared" si="0"/>
        <v>6.264557263502129E-5</v>
      </c>
      <c r="F65">
        <f t="shared" si="1"/>
        <v>5.2060727404928649E-5</v>
      </c>
      <c r="G65">
        <f t="shared" si="2"/>
        <v>4.5269644339015211E-5</v>
      </c>
      <c r="H65">
        <f t="shared" si="3"/>
        <v>3.9945667508839447E-5</v>
      </c>
      <c r="I65">
        <f t="shared" si="4"/>
        <v>3.5504263356503052E-5</v>
      </c>
      <c r="J65">
        <f t="shared" si="5"/>
        <v>3.1693439073715926E-5</v>
      </c>
      <c r="K65">
        <f t="shared" si="6"/>
        <v>2.837303256634932E-5</v>
      </c>
      <c r="L65">
        <f t="shared" si="7"/>
        <v>2.5452535301319668E-5</v>
      </c>
      <c r="M65">
        <f t="shared" si="8"/>
        <v>1.9820838578484023E-5</v>
      </c>
      <c r="N65">
        <f t="shared" si="9"/>
        <v>2.0569772945840463E-5</v>
      </c>
      <c r="O65">
        <f t="shared" si="10"/>
        <v>1.8520394962227704E-5</v>
      </c>
      <c r="P65">
        <f t="shared" si="11"/>
        <v>1.6688168181857079E-5</v>
      </c>
      <c r="Q65">
        <f t="shared" si="12"/>
        <v>1.5046943462504644E-5</v>
      </c>
      <c r="R65">
        <f t="shared" si="13"/>
        <v>1.3574558224421681E-5</v>
      </c>
      <c r="S65">
        <f t="shared" si="14"/>
        <v>1.2251995826037071E-5</v>
      </c>
      <c r="T65">
        <f t="shared" si="15"/>
        <v>1.1062784583612987E-5</v>
      </c>
      <c r="U65">
        <f t="shared" si="16"/>
        <v>9.9925523632940881E-6</v>
      </c>
      <c r="V65">
        <f t="shared" si="17"/>
        <v>9.0286863300443132E-6</v>
      </c>
      <c r="W65">
        <f t="shared" si="18"/>
        <v>8.1600663326956837E-6</v>
      </c>
      <c r="X65">
        <f t="shared" si="19"/>
        <v>7.3768514812291556E-6</v>
      </c>
      <c r="Y65">
        <f t="shared" si="20"/>
        <v>6.6703062166564344E-6</v>
      </c>
      <c r="Z65">
        <f t="shared" si="21"/>
        <v>6.0326564201039451E-6</v>
      </c>
      <c r="AA65">
        <f t="shared" si="22"/>
        <v>5.4569688625870865E-6</v>
      </c>
      <c r="AB65">
        <f t="shared" si="23"/>
        <v>4.9370491334204737E-6</v>
      </c>
      <c r="AC65">
        <f t="shared" si="24"/>
        <v>4.4673544400593038E-6</v>
      </c>
      <c r="AD65">
        <f t="shared" si="25"/>
        <v>4.0429185492664708E-6</v>
      </c>
      <c r="AE65">
        <f t="shared" si="26"/>
        <v>3.6592867655277426E-6</v>
      </c>
      <c r="AF65">
        <f t="shared" si="27"/>
        <v>3.3124592982001001E-6</v>
      </c>
      <c r="AG65">
        <f t="shared" si="28"/>
        <v>2.9988417064124753E-6</v>
      </c>
      <c r="AH65">
        <f t="shared" si="29"/>
        <v>2.7152013650390656E-6</v>
      </c>
      <c r="AI65">
        <f t="shared" si="30"/>
        <v>2.4586290896597298E-6</v>
      </c>
      <c r="AJ65">
        <f t="shared" si="31"/>
        <v>2.2265052094941501E-6</v>
      </c>
      <c r="AK65">
        <f t="shared" si="32"/>
        <v>2.0164694961614673E-6</v>
      </c>
      <c r="AL65">
        <f t="shared" si="33"/>
        <v>1.8263944508069475E-6</v>
      </c>
      <c r="AM65">
        <f t="shared" si="34"/>
        <v>1.6543615284368229E-6</v>
      </c>
      <c r="AN65">
        <f t="shared" si="35"/>
        <v>1.4986399404312998E-6</v>
      </c>
      <c r="AO65">
        <f t="shared" si="36"/>
        <v>1.3576677272892057E-6</v>
      </c>
      <c r="AP65">
        <f t="shared" si="37"/>
        <v>1.2300348360285141E-6</v>
      </c>
      <c r="AQ65">
        <f t="shared" si="38"/>
        <v>1.1144679720971165E-6</v>
      </c>
      <c r="AR65">
        <f t="shared" si="39"/>
        <v>1.0098170254913491E-6</v>
      </c>
      <c r="AS65">
        <f t="shared" si="40"/>
        <v>9.1504289608473981E-7</v>
      </c>
      <c r="AT65">
        <f t="shared" si="41"/>
        <v>8.2920656475597355E-7</v>
      </c>
      <c r="AU65">
        <f t="shared" si="42"/>
        <v>7.5145927541995279E-7</v>
      </c>
      <c r="AV65">
        <f t="shared" si="43"/>
        <v>6.8103370902499384E-7</v>
      </c>
      <c r="AW65">
        <f t="shared" si="44"/>
        <v>6.1723604439566008E-7</v>
      </c>
      <c r="AX65">
        <f t="shared" si="45"/>
        <v>5.5943881281172403E-7</v>
      </c>
      <c r="AY65">
        <f t="shared" si="46"/>
        <v>5.0707446369157476E-7</v>
      </c>
      <c r="AZ65">
        <f t="shared" si="47"/>
        <v>4.5962956791960002E-7</v>
      </c>
      <c r="BA65">
        <f t="shared" si="48"/>
        <v>4.1663959340787427E-7</v>
      </c>
      <c r="BB65">
        <f t="shared" si="49"/>
        <v>3.7768419456864937E-7</v>
      </c>
      <c r="BC65">
        <f t="shared" si="50"/>
        <v>3.4238296362629873E-7</v>
      </c>
      <c r="BD65">
        <f t="shared" si="51"/>
        <v>3.1039159722556915E-7</v>
      </c>
      <c r="BE65">
        <f t="shared" si="52"/>
        <v>2.8139843669081287E-7</v>
      </c>
      <c r="BF65">
        <f t="shared" si="53"/>
        <v>2.5512134463780054E-7</v>
      </c>
      <c r="BG65">
        <f t="shared" si="54"/>
        <v>2.3130488450404625E-7</v>
      </c>
      <c r="BH65">
        <f t="shared" si="55"/>
        <v>2.097177730038942E-7</v>
      </c>
      <c r="BI65">
        <f t="shared" si="56"/>
        <v>1.9015057858152319E-7</v>
      </c>
      <c r="BJ65">
        <f t="shared" si="57"/>
        <v>1.7241364167241429E-7</v>
      </c>
      <c r="BK65">
        <f t="shared" si="58"/>
        <v>1.563351950297705E-7</v>
      </c>
      <c r="BL65">
        <f t="shared" si="59"/>
        <v>1.4175966456015694E-7</v>
      </c>
      <c r="BM65">
        <f t="shared" si="60"/>
        <v>1.2854613307127602E-7</v>
      </c>
      <c r="BN65">
        <f t="shared" si="61"/>
        <v>1.165669510898101E-7</v>
      </c>
      <c r="BO65">
        <f t="shared" si="62"/>
        <v>1.0570648048104215E-7</v>
      </c>
      <c r="BP65">
        <f t="shared" si="63"/>
        <v>9.5859958014230437E-8</v>
      </c>
      <c r="BQ65">
        <f t="shared" si="64"/>
        <v>8.6932467285870179E-8</v>
      </c>
      <c r="BR65">
        <f t="shared" si="65"/>
        <v>7.8838008552436817E-8</v>
      </c>
      <c r="BS65">
        <f t="shared" si="66"/>
        <v>7.1498657048562964E-8</v>
      </c>
      <c r="BT65">
        <f t="shared" si="67"/>
        <v>6.4843801288060276E-8</v>
      </c>
      <c r="BU65">
        <f t="shared" si="68"/>
        <v>5.8809453674293451E-8</v>
      </c>
      <c r="BV65">
        <f t="shared" si="69"/>
        <v>5.3337626493011481E-8</v>
      </c>
      <c r="BW65">
        <f t="shared" si="70"/>
        <v>4.8375767033062394E-8</v>
      </c>
      <c r="BX65">
        <f t="shared" si="71"/>
        <v>4.3876246186253222E-8</v>
      </c>
      <c r="BY65">
        <f t="shared" si="72"/>
        <v>3.9795895423667858E-8</v>
      </c>
      <c r="BZ65">
        <f t="shared" si="73"/>
        <v>3.6095587538099886E-8</v>
      </c>
      <c r="CA65">
        <f t="shared" si="74"/>
        <v>3.2739856986312316E-8</v>
      </c>
      <c r="CB65">
        <f t="shared" si="75"/>
        <v>2.9696556065458281E-8</v>
      </c>
      <c r="CC65">
        <f t="shared" si="76"/>
        <v>2.6936543519526541E-8</v>
      </c>
      <c r="CD65">
        <f t="shared" si="77"/>
        <v>2.4433402498014603E-8</v>
      </c>
      <c r="CE65">
        <f t="shared" si="78"/>
        <v>2.2163185083674217E-8</v>
      </c>
      <c r="CF65">
        <f t="shared" si="79"/>
        <v>2.0104180872257159E-8</v>
      </c>
      <c r="CG65">
        <f t="shared" si="80"/>
        <v>1.8236707327532549E-8</v>
      </c>
      <c r="CH65">
        <f t="shared" si="81"/>
        <v>1.654291985198248E-8</v>
      </c>
      <c r="CI65">
        <f t="shared" si="82"/>
        <v>1.5006639709789811E-8</v>
      </c>
      <c r="CJ65">
        <f t="shared" si="83"/>
        <v>1.3613198116055686E-8</v>
      </c>
      <c r="CK65">
        <f t="shared" si="84"/>
        <v>1.2349294966472353E-8</v>
      </c>
      <c r="CL65">
        <f t="shared" si="85"/>
        <v>1.1202870826585353E-8</v>
      </c>
      <c r="CM65">
        <f t="shared" si="86"/>
        <v>1.0162990930804865E-8</v>
      </c>
      <c r="CN65">
        <f t="shared" si="87"/>
        <v>9.2197400598151993E-9</v>
      </c>
      <c r="CO65">
        <f t="shared" si="88"/>
        <v>8.3641272721971582E-9</v>
      </c>
      <c r="CP65">
        <f t="shared" si="89"/>
        <v>7.5879995630161788E-9</v>
      </c>
      <c r="CQ65">
        <f t="shared" si="90"/>
        <v>6.8839636098239781E-9</v>
      </c>
      <c r="CR65">
        <f t="shared" si="91"/>
        <v>6.2453148458656563E-9</v>
      </c>
      <c r="CS65">
        <f t="shared" si="92"/>
        <v>5.6659731720794877E-9</v>
      </c>
      <c r="CT65">
        <f t="shared" si="93"/>
        <v>5.1404246844473855E-9</v>
      </c>
      <c r="CU65">
        <f t="shared" si="94"/>
        <v>4.6636688520565537E-9</v>
      </c>
      <c r="CV65">
        <f t="shared" si="95"/>
        <v>4.2311706344555067E-9</v>
      </c>
      <c r="CW65">
        <f t="shared" si="96"/>
        <v>3.8388170750658275E-9</v>
      </c>
      <c r="CX65">
        <f t="shared" si="97"/>
        <v>3.4828779510259125E-9</v>
      </c>
      <c r="CY65">
        <f t="shared" si="98"/>
        <v>3.1599700993292879E-9</v>
      </c>
      <c r="CZ65">
        <f t="shared" si="99"/>
        <v>2.8670250748747155E-9</v>
      </c>
    </row>
    <row r="66" spans="3:104">
      <c r="C66" s="3">
        <v>60</v>
      </c>
      <c r="D66" s="3">
        <f>'NegBinomial Home'!D62</f>
        <v>4.8240411364207895E-4</v>
      </c>
      <c r="E66">
        <f t="shared" si="0"/>
        <v>5.4298843857133978E-5</v>
      </c>
      <c r="F66">
        <f t="shared" si="1"/>
        <v>4.512429513444539E-5</v>
      </c>
      <c r="G66">
        <f t="shared" si="2"/>
        <v>3.9238037837936681E-5</v>
      </c>
      <c r="H66">
        <f t="shared" si="3"/>
        <v>3.4623413460808665E-5</v>
      </c>
      <c r="I66">
        <f t="shared" si="4"/>
        <v>3.0773770135187263E-5</v>
      </c>
      <c r="J66">
        <f t="shared" si="5"/>
        <v>2.747068990151159E-5</v>
      </c>
      <c r="K66">
        <f t="shared" si="6"/>
        <v>2.4592685488715793E-5</v>
      </c>
      <c r="L66">
        <f t="shared" si="7"/>
        <v>2.2061307478925202E-5</v>
      </c>
      <c r="M66">
        <f t="shared" si="8"/>
        <v>1.7164140929985035E-5</v>
      </c>
      <c r="N66">
        <f t="shared" si="9"/>
        <v>1.7829111338324517E-5</v>
      </c>
      <c r="O66">
        <f t="shared" si="10"/>
        <v>1.6052787003566528E-5</v>
      </c>
      <c r="P66">
        <f t="shared" si="11"/>
        <v>1.4464681225719647E-5</v>
      </c>
      <c r="Q66">
        <f t="shared" si="12"/>
        <v>1.3042128904428122E-5</v>
      </c>
      <c r="R66">
        <f t="shared" si="13"/>
        <v>1.1765920342874942E-5</v>
      </c>
      <c r="S66">
        <f t="shared" si="14"/>
        <v>1.061957262602039E-5</v>
      </c>
      <c r="T66">
        <f t="shared" si="15"/>
        <v>9.5888087132736672E-6</v>
      </c>
      <c r="U66">
        <f t="shared" si="16"/>
        <v>8.6611713755077948E-6</v>
      </c>
      <c r="V66">
        <f t="shared" si="17"/>
        <v>7.8257282781393096E-6</v>
      </c>
      <c r="W66">
        <f t="shared" si="18"/>
        <v>7.072840889241051E-6</v>
      </c>
      <c r="X66">
        <f t="shared" si="19"/>
        <v>6.393979492696089E-6</v>
      </c>
      <c r="Y66">
        <f t="shared" si="20"/>
        <v>5.781572432063933E-6</v>
      </c>
      <c r="Z66">
        <f t="shared" si="21"/>
        <v>5.2288813913058365E-6</v>
      </c>
      <c r="AA66">
        <f t="shared" si="22"/>
        <v>4.729896906349151E-6</v>
      </c>
      <c r="AB66">
        <f t="shared" si="23"/>
        <v>4.2792498932435661E-6</v>
      </c>
      <c r="AC66">
        <f t="shared" si="24"/>
        <v>3.8721360663187096E-6</v>
      </c>
      <c r="AD66">
        <f t="shared" si="25"/>
        <v>3.5042508799896795E-6</v>
      </c>
      <c r="AE66">
        <f t="shared" si="26"/>
        <v>3.1717331704745175E-6</v>
      </c>
      <c r="AF66">
        <f t="shared" si="27"/>
        <v>2.8711160685524431E-6</v>
      </c>
      <c r="AG66">
        <f t="shared" si="28"/>
        <v>2.5992840470536613E-6</v>
      </c>
      <c r="AH66">
        <f t="shared" si="29"/>
        <v>2.3534351871901149E-6</v>
      </c>
      <c r="AI66">
        <f t="shared" si="30"/>
        <v>2.131047916503665E-6</v>
      </c>
      <c r="AJ66">
        <f t="shared" si="31"/>
        <v>1.9298516021518869E-6</v>
      </c>
      <c r="AK66">
        <f t="shared" si="32"/>
        <v>1.7478004862794553E-6</v>
      </c>
      <c r="AL66">
        <f t="shared" si="33"/>
        <v>1.583050532296706E-6</v>
      </c>
      <c r="AM66">
        <f t="shared" si="34"/>
        <v>1.4339388170206011E-6</v>
      </c>
      <c r="AN66">
        <f t="shared" si="35"/>
        <v>1.2989651574842861E-6</v>
      </c>
      <c r="AO66">
        <f t="shared" si="36"/>
        <v>1.1767757054986889E-6</v>
      </c>
      <c r="AP66">
        <f t="shared" si="37"/>
        <v>1.0661482797749989E-6</v>
      </c>
      <c r="AQ66">
        <f t="shared" si="38"/>
        <v>9.6597923612638897E-7</v>
      </c>
      <c r="AR66">
        <f t="shared" si="39"/>
        <v>8.7527170213425584E-7</v>
      </c>
      <c r="AS66">
        <f t="shared" si="40"/>
        <v>7.9312502459764729E-7</v>
      </c>
      <c r="AT66">
        <f t="shared" si="41"/>
        <v>7.1872529679494663E-7</v>
      </c>
      <c r="AU66">
        <f t="shared" si="42"/>
        <v>6.5133684863489297E-7</v>
      </c>
      <c r="AV66">
        <f t="shared" si="43"/>
        <v>5.9029459660681723E-7</v>
      </c>
      <c r="AW66">
        <f t="shared" si="44"/>
        <v>5.3499716241557145E-7</v>
      </c>
      <c r="AX66">
        <f t="shared" si="45"/>
        <v>4.8490067959730586E-7</v>
      </c>
      <c r="AY66">
        <f t="shared" si="46"/>
        <v>4.3951321649403283E-7</v>
      </c>
      <c r="AZ66">
        <f t="shared" si="47"/>
        <v>3.9838975191418705E-7</v>
      </c>
      <c r="BA66">
        <f t="shared" si="48"/>
        <v>3.6112764678451989E-7</v>
      </c>
      <c r="BB66">
        <f t="shared" si="49"/>
        <v>3.2736256124069401E-7</v>
      </c>
      <c r="BC66">
        <f t="shared" si="50"/>
        <v>2.9676477202307658E-7</v>
      </c>
      <c r="BD66">
        <f t="shared" si="51"/>
        <v>2.690358498358688E-7</v>
      </c>
      <c r="BE66">
        <f t="shared" si="52"/>
        <v>2.4390566057295738E-7</v>
      </c>
      <c r="BF66">
        <f t="shared" si="53"/>
        <v>2.2112965808162716E-7</v>
      </c>
      <c r="BG66">
        <f t="shared" si="54"/>
        <v>2.0048643948473259E-7</v>
      </c>
      <c r="BH66">
        <f t="shared" si="55"/>
        <v>1.8177553706386437E-7</v>
      </c>
      <c r="BI66">
        <f t="shared" si="56"/>
        <v>1.6481542336432828E-7</v>
      </c>
      <c r="BJ66">
        <f t="shared" si="57"/>
        <v>1.4944170855542041E-7</v>
      </c>
      <c r="BK66">
        <f t="shared" si="58"/>
        <v>1.3550551119953399E-7</v>
      </c>
      <c r="BL66">
        <f t="shared" si="59"/>
        <v>1.2287198547992065E-7</v>
      </c>
      <c r="BM66">
        <f t="shared" si="60"/>
        <v>1.1141898963460902E-7</v>
      </c>
      <c r="BN66">
        <f t="shared" si="61"/>
        <v>1.0103588186516736E-7</v>
      </c>
      <c r="BO66">
        <f t="shared" si="62"/>
        <v>9.1622431353090581E-8</v>
      </c>
      <c r="BP66">
        <f t="shared" si="63"/>
        <v>8.3087833240688977E-8</v>
      </c>
      <c r="BQ66">
        <f t="shared" si="64"/>
        <v>7.5349817532548587E-8</v>
      </c>
      <c r="BR66">
        <f t="shared" si="65"/>
        <v>6.8333842861275427E-8</v>
      </c>
      <c r="BS66">
        <f t="shared" si="66"/>
        <v>6.1972366949110461E-8</v>
      </c>
      <c r="BT66">
        <f t="shared" si="67"/>
        <v>5.6204186395688958E-8</v>
      </c>
      <c r="BU66">
        <f t="shared" si="68"/>
        <v>5.0973839140846877E-8</v>
      </c>
      <c r="BV66">
        <f t="shared" si="69"/>
        <v>4.6231063598500678E-8</v>
      </c>
      <c r="BW66">
        <f t="shared" si="70"/>
        <v>4.1930309040369294E-8</v>
      </c>
      <c r="BX66">
        <f t="shared" si="71"/>
        <v>3.8030292333422837E-8</v>
      </c>
      <c r="BY66">
        <f t="shared" si="72"/>
        <v>3.4493596608239213E-8</v>
      </c>
      <c r="BZ66">
        <f t="shared" si="73"/>
        <v>3.1286307862195355E-8</v>
      </c>
      <c r="CA66">
        <f t="shared" si="74"/>
        <v>2.8377685886310288E-8</v>
      </c>
      <c r="CB66">
        <f t="shared" si="75"/>
        <v>2.5739866251801185E-8</v>
      </c>
      <c r="CC66">
        <f t="shared" si="76"/>
        <v>2.3347590405774392E-8</v>
      </c>
      <c r="CD66">
        <f t="shared" si="77"/>
        <v>2.1177961208331628E-8</v>
      </c>
      <c r="CE66">
        <f t="shared" si="78"/>
        <v>1.9210221498756331E-8</v>
      </c>
      <c r="CF66">
        <f t="shared" si="79"/>
        <v>1.7425553509076006E-8</v>
      </c>
      <c r="CG66">
        <f t="shared" si="80"/>
        <v>1.5806897151617112E-8</v>
      </c>
      <c r="CH66">
        <f t="shared" si="81"/>
        <v>1.4338785395373909E-8</v>
      </c>
      <c r="CI66">
        <f t="shared" si="82"/>
        <v>1.3007195116077759E-8</v>
      </c>
      <c r="CJ66">
        <f t="shared" si="83"/>
        <v>1.1799411958550882E-8</v>
      </c>
      <c r="CK66">
        <f t="shared" si="84"/>
        <v>1.0703907888860263E-8</v>
      </c>
      <c r="CL66">
        <f t="shared" si="85"/>
        <v>9.7102302393886148E-9</v>
      </c>
      <c r="CM66">
        <f t="shared" si="86"/>
        <v>8.8089011635076514E-9</v>
      </c>
      <c r="CN66">
        <f t="shared" si="87"/>
        <v>7.9913265192407555E-9</v>
      </c>
      <c r="CO66">
        <f t="shared" si="88"/>
        <v>7.249713294189526E-9</v>
      </c>
      <c r="CP66">
        <f t="shared" si="89"/>
        <v>6.5769947680210295E-9</v>
      </c>
      <c r="CQ66">
        <f t="shared" si="90"/>
        <v>5.9667626848231699E-9</v>
      </c>
      <c r="CR66">
        <f t="shared" si="91"/>
        <v>5.4132057764082527E-9</v>
      </c>
      <c r="CS66">
        <f t="shared" si="92"/>
        <v>4.911054039874205E-9</v>
      </c>
      <c r="CT66">
        <f t="shared" si="93"/>
        <v>4.4555282290472261E-9</v>
      </c>
      <c r="CU66">
        <f t="shared" si="94"/>
        <v>4.0422940703974303E-9</v>
      </c>
      <c r="CV66">
        <f t="shared" si="95"/>
        <v>3.6674207601504507E-9</v>
      </c>
      <c r="CW66">
        <f t="shared" si="96"/>
        <v>3.3273433410770878E-9</v>
      </c>
      <c r="CX66">
        <f t="shared" si="97"/>
        <v>3.0188285952467687E-9</v>
      </c>
      <c r="CY66">
        <f t="shared" si="98"/>
        <v>2.7389441232559155E-9</v>
      </c>
      <c r="CZ66">
        <f t="shared" si="99"/>
        <v>2.485030311433071E-9</v>
      </c>
    </row>
    <row r="67" spans="3:104">
      <c r="C67" s="3">
        <v>61</v>
      </c>
      <c r="D67" s="3">
        <f>'NegBinomial Home'!D63</f>
        <v>4.1774479717247419E-4</v>
      </c>
      <c r="E67">
        <f t="shared" si="0"/>
        <v>4.7020866680726603E-5</v>
      </c>
      <c r="F67">
        <f t="shared" si="1"/>
        <v>3.9076033942106656E-5</v>
      </c>
      <c r="G67">
        <f t="shared" si="2"/>
        <v>3.3978744572266302E-5</v>
      </c>
      <c r="H67">
        <f t="shared" si="3"/>
        <v>2.9982644062475074E-5</v>
      </c>
      <c r="I67">
        <f t="shared" si="4"/>
        <v>2.6648989923196183E-5</v>
      </c>
      <c r="J67">
        <f t="shared" si="5"/>
        <v>2.3788639973350952E-5</v>
      </c>
      <c r="K67">
        <f t="shared" si="6"/>
        <v>2.1296390559041655E-5</v>
      </c>
      <c r="L67">
        <f t="shared" si="7"/>
        <v>1.910430727583105E-5</v>
      </c>
      <c r="M67">
        <f t="shared" si="8"/>
        <v>1.4850275940188776E-5</v>
      </c>
      <c r="N67">
        <f t="shared" si="9"/>
        <v>1.5439376011042712E-5</v>
      </c>
      <c r="O67">
        <f t="shared" si="10"/>
        <v>1.390114234356082E-5</v>
      </c>
      <c r="P67">
        <f t="shared" si="11"/>
        <v>1.2525899249039223E-5</v>
      </c>
      <c r="Q67">
        <f t="shared" si="12"/>
        <v>1.1294019557055345E-5</v>
      </c>
      <c r="R67">
        <f t="shared" si="13"/>
        <v>1.0188868353698557E-5</v>
      </c>
      <c r="S67">
        <f t="shared" si="14"/>
        <v>9.1961720210511119E-6</v>
      </c>
      <c r="T67">
        <f t="shared" si="15"/>
        <v>8.3035671499770472E-6</v>
      </c>
      <c r="U67">
        <f t="shared" si="16"/>
        <v>7.5002662233142695E-6</v>
      </c>
      <c r="V67">
        <f t="shared" si="17"/>
        <v>6.7768022283154945E-6</v>
      </c>
      <c r="W67">
        <f t="shared" si="18"/>
        <v>6.1248285392968059E-6</v>
      </c>
      <c r="X67">
        <f t="shared" si="19"/>
        <v>5.5369587256112857E-6</v>
      </c>
      <c r="Y67">
        <f t="shared" si="20"/>
        <v>5.0066360022014579E-6</v>
      </c>
      <c r="Z67">
        <f t="shared" si="21"/>
        <v>4.5280252271452575E-6</v>
      </c>
      <c r="AA67">
        <f t="shared" si="22"/>
        <v>4.0959224183887371E-6</v>
      </c>
      <c r="AB67">
        <f t="shared" si="23"/>
        <v>3.7056781402774387E-6</v>
      </c>
      <c r="AC67">
        <f t="shared" si="24"/>
        <v>3.3531320523702829E-6</v>
      </c>
      <c r="AD67">
        <f t="shared" si="25"/>
        <v>3.034556571358105E-6</v>
      </c>
      <c r="AE67">
        <f t="shared" si="26"/>
        <v>2.7466080667963676E-6</v>
      </c>
      <c r="AF67">
        <f t="shared" si="27"/>
        <v>2.4862843533004478E-6</v>
      </c>
      <c r="AG67">
        <f t="shared" si="28"/>
        <v>2.2508874952001746E-6</v>
      </c>
      <c r="AH67">
        <f t="shared" si="29"/>
        <v>2.0379911305249322E-6</v>
      </c>
      <c r="AI67">
        <f t="shared" si="30"/>
        <v>1.8454116672503315E-6</v>
      </c>
      <c r="AJ67">
        <f t="shared" si="31"/>
        <v>1.671182818130083E-6</v>
      </c>
      <c r="AK67">
        <f t="shared" si="32"/>
        <v>1.5135330296550665E-6</v>
      </c>
      <c r="AL67">
        <f t="shared" si="33"/>
        <v>1.3708654317544363E-6</v>
      </c>
      <c r="AM67">
        <f t="shared" si="34"/>
        <v>1.2417399921229806E-6</v>
      </c>
      <c r="AN67">
        <f t="shared" si="35"/>
        <v>1.1248576056919663E-6</v>
      </c>
      <c r="AO67">
        <f t="shared" si="36"/>
        <v>1.0190458881032325E-6</v>
      </c>
      <c r="AP67">
        <f t="shared" si="37"/>
        <v>9.2324647384918137E-7</v>
      </c>
      <c r="AQ67">
        <f t="shared" si="38"/>
        <v>8.3650364633466245E-7</v>
      </c>
      <c r="AR67">
        <f t="shared" si="39"/>
        <v>7.5795414951657871E-7</v>
      </c>
      <c r="AS67">
        <f t="shared" si="40"/>
        <v>6.8681804977057972E-7</v>
      </c>
      <c r="AT67">
        <f t="shared" si="41"/>
        <v>6.2239053283674512E-7</v>
      </c>
      <c r="AU67">
        <f t="shared" si="42"/>
        <v>5.6403453459317245E-7</v>
      </c>
      <c r="AV67">
        <f t="shared" si="43"/>
        <v>5.1117411638509018E-7</v>
      </c>
      <c r="AW67">
        <f t="shared" si="44"/>
        <v>4.6328850600756453E-7</v>
      </c>
      <c r="AX67">
        <f t="shared" si="45"/>
        <v>4.1990673445513957E-7</v>
      </c>
      <c r="AY67">
        <f t="shared" si="46"/>
        <v>3.8060280641625546E-7</v>
      </c>
      <c r="AZ67">
        <f t="shared" si="47"/>
        <v>3.4499134937407282E-7</v>
      </c>
      <c r="BA67">
        <f t="shared" si="48"/>
        <v>3.1272369221814424E-7</v>
      </c>
      <c r="BB67">
        <f t="shared" si="49"/>
        <v>2.8348432959015022E-7</v>
      </c>
      <c r="BC67">
        <f t="shared" si="50"/>
        <v>2.5698773287969306E-7</v>
      </c>
      <c r="BD67">
        <f t="shared" si="51"/>
        <v>2.3297547293553153E-7</v>
      </c>
      <c r="BE67">
        <f t="shared" si="52"/>
        <v>2.1121362323387279E-7</v>
      </c>
      <c r="BF67">
        <f t="shared" si="53"/>
        <v>1.9149041550807826E-7</v>
      </c>
      <c r="BG67">
        <f t="shared" si="54"/>
        <v>1.7361412274465239E-7</v>
      </c>
      <c r="BH67">
        <f t="shared" si="55"/>
        <v>1.5741114703263569E-7</v>
      </c>
      <c r="BI67">
        <f t="shared" si="56"/>
        <v>1.4272429205550019E-7</v>
      </c>
      <c r="BJ67">
        <f t="shared" si="57"/>
        <v>1.2941120206929059E-7</v>
      </c>
      <c r="BK67">
        <f t="shared" si="58"/>
        <v>1.1734295104664315E-7</v>
      </c>
      <c r="BL67">
        <f t="shared" si="59"/>
        <v>1.0640276730843228E-7</v>
      </c>
      <c r="BM67">
        <f t="shared" si="60"/>
        <v>9.648488043492456E-8</v>
      </c>
      <c r="BN67">
        <f t="shared" si="61"/>
        <v>8.7493478565612234E-8</v>
      </c>
      <c r="BO67">
        <f t="shared" si="62"/>
        <v>7.9341765378153165E-8</v>
      </c>
      <c r="BP67">
        <f t="shared" si="63"/>
        <v>7.1951107096870219E-8</v>
      </c>
      <c r="BQ67">
        <f t="shared" si="64"/>
        <v>6.525026083312359E-8</v>
      </c>
      <c r="BR67">
        <f t="shared" si="65"/>
        <v>5.9174676415133324E-8</v>
      </c>
      <c r="BS67">
        <f t="shared" si="66"/>
        <v>5.3665864633696796E-8</v>
      </c>
      <c r="BT67">
        <f t="shared" si="67"/>
        <v>4.8670825521880458E-8</v>
      </c>
      <c r="BU67">
        <f t="shared" si="68"/>
        <v>4.4141530909072196E-8</v>
      </c>
      <c r="BV67">
        <f t="shared" si="69"/>
        <v>4.0034456050166677E-8</v>
      </c>
      <c r="BW67">
        <f t="shared" si="70"/>
        <v>3.6310155635290459E-8</v>
      </c>
      <c r="BX67">
        <f t="shared" si="71"/>
        <v>3.2932879940205062E-8</v>
      </c>
      <c r="BY67">
        <f t="shared" si="72"/>
        <v>2.9870227287384235E-8</v>
      </c>
      <c r="BZ67">
        <f t="shared" si="73"/>
        <v>2.7092829357308254E-8</v>
      </c>
      <c r="CA67">
        <f t="shared" si="74"/>
        <v>2.4574066222819256E-8</v>
      </c>
      <c r="CB67">
        <f t="shared" si="75"/>
        <v>2.2289808280082973E-8</v>
      </c>
      <c r="CC67">
        <f t="shared" si="76"/>
        <v>2.0218182521061047E-8</v>
      </c>
      <c r="CD67">
        <f t="shared" si="77"/>
        <v>1.833936083734366E-8</v>
      </c>
      <c r="CE67">
        <f t="shared" si="78"/>
        <v>1.6635368266346117E-8</v>
      </c>
      <c r="CF67">
        <f t="shared" si="79"/>
        <v>1.5089909290591265E-8</v>
      </c>
      <c r="CG67">
        <f t="shared" si="80"/>
        <v>1.3688210481197822E-8</v>
      </c>
      <c r="CH67">
        <f t="shared" si="81"/>
        <v>1.2416877939673565E-8</v>
      </c>
      <c r="CI67">
        <f t="shared" si="82"/>
        <v>1.1263768139382492E-8</v>
      </c>
      <c r="CJ67">
        <f t="shared" si="83"/>
        <v>1.0217870901151759E-8</v>
      </c>
      <c r="CK67">
        <f t="shared" si="84"/>
        <v>9.2692033577939584E-9</v>
      </c>
      <c r="CL67">
        <f t="shared" si="85"/>
        <v>8.4087138710866751E-9</v>
      </c>
      <c r="CM67">
        <f t="shared" si="86"/>
        <v>7.6281949630971996E-9</v>
      </c>
      <c r="CN67">
        <f t="shared" si="87"/>
        <v>6.9202044126765684E-9</v>
      </c>
      <c r="CO67">
        <f t="shared" si="88"/>
        <v>6.2779937483842008E-9</v>
      </c>
      <c r="CP67">
        <f t="shared" si="89"/>
        <v>5.6954434418647761E-9</v>
      </c>
      <c r="CQ67">
        <f t="shared" si="90"/>
        <v>5.1670041715214774E-9</v>
      </c>
      <c r="CR67">
        <f t="shared" si="91"/>
        <v>4.6876435858843805E-9</v>
      </c>
      <c r="CS67">
        <f t="shared" si="92"/>
        <v>4.2527980499612311E-9</v>
      </c>
      <c r="CT67">
        <f t="shared" si="93"/>
        <v>3.8583289066240089E-9</v>
      </c>
      <c r="CU67">
        <f t="shared" si="94"/>
        <v>3.5004828292209926E-9</v>
      </c>
      <c r="CV67">
        <f t="shared" si="95"/>
        <v>3.1758558815521975E-9</v>
      </c>
      <c r="CW67">
        <f t="shared" si="96"/>
        <v>2.8813609375079469E-9</v>
      </c>
      <c r="CX67">
        <f t="shared" si="97"/>
        <v>2.6141981454069921E-9</v>
      </c>
      <c r="CY67">
        <f t="shared" si="98"/>
        <v>2.3718281517085274E-9</v>
      </c>
      <c r="CZ67">
        <f t="shared" si="99"/>
        <v>2.1519478256093107E-9</v>
      </c>
    </row>
    <row r="68" spans="3:104">
      <c r="C68" s="3">
        <v>62</v>
      </c>
      <c r="D68" s="3">
        <f>'NegBinomial Home'!D64</f>
        <v>3.6142942055153833E-4</v>
      </c>
      <c r="E68">
        <f t="shared" si="0"/>
        <v>4.068207363269576E-5</v>
      </c>
      <c r="F68">
        <f t="shared" si="1"/>
        <v>3.3808268590636208E-5</v>
      </c>
      <c r="G68">
        <f t="shared" si="2"/>
        <v>2.9398135045479735E-5</v>
      </c>
      <c r="H68">
        <f t="shared" si="3"/>
        <v>2.5940741197619938E-5</v>
      </c>
      <c r="I68">
        <f t="shared" si="4"/>
        <v>2.3056490592862922E-5</v>
      </c>
      <c r="J68">
        <f t="shared" si="5"/>
        <v>2.0581738945578245E-5</v>
      </c>
      <c r="K68">
        <f t="shared" si="6"/>
        <v>1.84254649051099E-5</v>
      </c>
      <c r="L68">
        <f t="shared" si="7"/>
        <v>1.652889217406901E-5</v>
      </c>
      <c r="M68">
        <f t="shared" si="8"/>
        <v>1.2837230958432715E-5</v>
      </c>
      <c r="N68">
        <f t="shared" si="9"/>
        <v>1.3358023279089634E-5</v>
      </c>
      <c r="O68">
        <f t="shared" si="10"/>
        <v>1.2027155948427688E-5</v>
      </c>
      <c r="P68">
        <f t="shared" si="11"/>
        <v>1.0837306743518914E-5</v>
      </c>
      <c r="Q68">
        <f t="shared" si="12"/>
        <v>9.7714943952226524E-6</v>
      </c>
      <c r="R68">
        <f t="shared" si="13"/>
        <v>8.8153265105364301E-6</v>
      </c>
      <c r="S68">
        <f t="shared" si="14"/>
        <v>7.9564536706569425E-6</v>
      </c>
      <c r="T68">
        <f t="shared" si="15"/>
        <v>7.18417915397258E-6</v>
      </c>
      <c r="U68">
        <f t="shared" si="16"/>
        <v>6.4891696878645677E-6</v>
      </c>
      <c r="V68">
        <f t="shared" si="17"/>
        <v>5.8632344894559783E-6</v>
      </c>
      <c r="W68">
        <f t="shared" si="18"/>
        <v>5.299152125697457E-6</v>
      </c>
      <c r="X68">
        <f t="shared" si="19"/>
        <v>4.7905319165213397E-6</v>
      </c>
      <c r="Y68">
        <f t="shared" si="20"/>
        <v>4.3317009845152821E-6</v>
      </c>
      <c r="Z68">
        <f t="shared" si="21"/>
        <v>3.9176108120723563E-6</v>
      </c>
      <c r="AA68">
        <f t="shared" si="22"/>
        <v>3.5437589559998514E-6</v>
      </c>
      <c r="AB68">
        <f t="shared" si="23"/>
        <v>3.2061227621657329E-6</v>
      </c>
      <c r="AC68">
        <f t="shared" si="24"/>
        <v>2.901102737661665E-6</v>
      </c>
      <c r="AD68">
        <f t="shared" si="25"/>
        <v>2.6254738075504897E-6</v>
      </c>
      <c r="AE68">
        <f t="shared" si="26"/>
        <v>2.3763430898088105E-6</v>
      </c>
      <c r="AF68">
        <f t="shared" si="27"/>
        <v>2.1511131179180805E-6</v>
      </c>
      <c r="AG68">
        <f t="shared" si="28"/>
        <v>1.9474496597524778E-6</v>
      </c>
      <c r="AH68">
        <f t="shared" si="29"/>
        <v>1.7632534465550389E-6</v>
      </c>
      <c r="AI68">
        <f t="shared" si="30"/>
        <v>1.5966352521631937E-6</v>
      </c>
      <c r="AJ68">
        <f t="shared" si="31"/>
        <v>1.445893860751217E-6</v>
      </c>
      <c r="AK68">
        <f t="shared" si="32"/>
        <v>1.3094965385481286E-6</v>
      </c>
      <c r="AL68">
        <f t="shared" si="33"/>
        <v>1.1860616864812209E-6</v>
      </c>
      <c r="AM68">
        <f t="shared" si="34"/>
        <v>1.0743434002443941E-6</v>
      </c>
      <c r="AN68">
        <f t="shared" si="35"/>
        <v>9.7321770463698499E-7</v>
      </c>
      <c r="AO68">
        <f t="shared" si="36"/>
        <v>8.8167026219243072E-7</v>
      </c>
      <c r="AP68">
        <f t="shared" si="37"/>
        <v>7.987853836316978E-7</v>
      </c>
      <c r="AQ68">
        <f t="shared" si="38"/>
        <v>7.2373619068476435E-7</v>
      </c>
      <c r="AR68">
        <f t="shared" si="39"/>
        <v>6.5577580120359149E-7</v>
      </c>
      <c r="AS68">
        <f t="shared" si="40"/>
        <v>5.9422942292307953E-7</v>
      </c>
      <c r="AT68">
        <f t="shared" si="41"/>
        <v>5.3848725624480454E-7</v>
      </c>
      <c r="AU68">
        <f t="shared" si="42"/>
        <v>4.8799811844191528E-7</v>
      </c>
      <c r="AV68">
        <f t="shared" si="43"/>
        <v>4.4226371204745053E-7</v>
      </c>
      <c r="AW68">
        <f t="shared" si="44"/>
        <v>4.0083346916076252E-7</v>
      </c>
      <c r="AX68">
        <f t="shared" si="45"/>
        <v>3.6329991120667368E-7</v>
      </c>
      <c r="AY68">
        <f t="shared" si="46"/>
        <v>3.2929447048629964E-7</v>
      </c>
      <c r="AZ68">
        <f t="shared" si="47"/>
        <v>2.9848372581426481E-7</v>
      </c>
      <c r="BA68">
        <f t="shared" si="48"/>
        <v>2.7056600976522952E-7</v>
      </c>
      <c r="BB68">
        <f t="shared" si="49"/>
        <v>2.4526834965441074E-7</v>
      </c>
      <c r="BC68">
        <f t="shared" si="50"/>
        <v>2.2234370843692979E-7</v>
      </c>
      <c r="BD68">
        <f t="shared" si="51"/>
        <v>2.0156849530083888E-7</v>
      </c>
      <c r="BE68">
        <f t="shared" si="52"/>
        <v>1.8274031890932586E-7</v>
      </c>
      <c r="BF68">
        <f t="shared" si="53"/>
        <v>1.6567595907049253E-7</v>
      </c>
      <c r="BG68">
        <f t="shared" si="54"/>
        <v>1.5020953512260286E-7</v>
      </c>
      <c r="BH68">
        <f t="shared" si="55"/>
        <v>1.3619085155683964E-7</v>
      </c>
      <c r="BI68">
        <f t="shared" si="56"/>
        <v>1.2348390339126158E-7</v>
      </c>
      <c r="BJ68">
        <f t="shared" si="57"/>
        <v>1.1196552558731348E-7</v>
      </c>
      <c r="BK68">
        <f t="shared" si="58"/>
        <v>1.015241723886401E-7</v>
      </c>
      <c r="BL68">
        <f t="shared" si="59"/>
        <v>9.205881388269948E-8</v>
      </c>
      <c r="BM68">
        <f t="shared" si="60"/>
        <v>8.3477938357617537E-8</v>
      </c>
      <c r="BN68">
        <f t="shared" si="61"/>
        <v>7.5698650166435485E-8</v>
      </c>
      <c r="BO68">
        <f t="shared" si="62"/>
        <v>6.8645853832914087E-8</v>
      </c>
      <c r="BP68">
        <f t="shared" si="63"/>
        <v>6.2251516050184821E-8</v>
      </c>
      <c r="BQ68">
        <f t="shared" si="64"/>
        <v>5.6453998047079782E-8</v>
      </c>
      <c r="BR68">
        <f t="shared" si="65"/>
        <v>5.1197451536939618E-8</v>
      </c>
      <c r="BS68">
        <f t="shared" si="66"/>
        <v>4.6431272128916854E-8</v>
      </c>
      <c r="BT68">
        <f t="shared" si="67"/>
        <v>4.2109604680188167E-8</v>
      </c>
      <c r="BU68">
        <f t="shared" si="68"/>
        <v>3.8190895605904674E-8</v>
      </c>
      <c r="BV68">
        <f t="shared" si="69"/>
        <v>3.4637487648550411E-8</v>
      </c>
      <c r="BW68">
        <f t="shared" si="70"/>
        <v>3.1415253044984985E-8</v>
      </c>
      <c r="BX68">
        <f t="shared" si="71"/>
        <v>2.8493261422876186E-8</v>
      </c>
      <c r="BY68">
        <f t="shared" si="72"/>
        <v>2.584347911283429E-8</v>
      </c>
      <c r="BZ68">
        <f t="shared" si="73"/>
        <v>2.3440496882288516E-8</v>
      </c>
      <c r="CA68">
        <f t="shared" si="74"/>
        <v>2.1261283385515563E-8</v>
      </c>
      <c r="CB68">
        <f t="shared" si="75"/>
        <v>1.9284961884394486E-8</v>
      </c>
      <c r="CC68">
        <f t="shared" si="76"/>
        <v>1.7492608029239707E-8</v>
      </c>
      <c r="CD68">
        <f t="shared" si="77"/>
        <v>1.5867066700988817E-8</v>
      </c>
      <c r="CE68">
        <f t="shared" si="78"/>
        <v>1.4392786107362438E-8</v>
      </c>
      <c r="CF68">
        <f t="shared" si="79"/>
        <v>1.305566749840791E-8</v>
      </c>
      <c r="CG68">
        <f t="shared" si="80"/>
        <v>1.1842929022917844E-8</v>
      </c>
      <c r="CH68">
        <f t="shared" si="81"/>
        <v>1.074298238822232E-8</v>
      </c>
      <c r="CI68">
        <f t="shared" si="82"/>
        <v>9.7453211132706872E-9</v>
      </c>
      <c r="CJ68">
        <f t="shared" si="83"/>
        <v>8.8404192800729508E-9</v>
      </c>
      <c r="CK68">
        <f t="shared" si="84"/>
        <v>8.0196397926618899E-9</v>
      </c>
      <c r="CL68">
        <f t="shared" si="85"/>
        <v>7.2751512468406978E-9</v>
      </c>
      <c r="CM68">
        <f t="shared" si="86"/>
        <v>6.5998525990691866E-9</v>
      </c>
      <c r="CN68">
        <f t="shared" si="87"/>
        <v>5.987304899788459E-9</v>
      </c>
      <c r="CO68">
        <f t="shared" si="88"/>
        <v>5.4316694260775181E-9</v>
      </c>
      <c r="CP68">
        <f t="shared" si="89"/>
        <v>4.9276516114869829E-9</v>
      </c>
      <c r="CQ68">
        <f t="shared" si="90"/>
        <v>4.4704502278441345E-9</v>
      </c>
      <c r="CR68">
        <f t="shared" si="91"/>
        <v>4.055711325349724E-9</v>
      </c>
      <c r="CS68">
        <f t="shared" si="92"/>
        <v>3.6794864839108542E-9</v>
      </c>
      <c r="CT68">
        <f t="shared" si="93"/>
        <v>3.3381949708463121E-9</v>
      </c>
      <c r="CU68">
        <f t="shared" si="94"/>
        <v>3.0285894382871258E-9</v>
      </c>
      <c r="CV68">
        <f t="shared" si="95"/>
        <v>2.7477248281579295E-9</v>
      </c>
      <c r="CW68">
        <f t="shared" si="96"/>
        <v>2.4929301839117061E-9</v>
      </c>
      <c r="CX68">
        <f t="shared" si="97"/>
        <v>2.2617830965139612E-9</v>
      </c>
      <c r="CY68">
        <f t="shared" si="98"/>
        <v>2.0520865378148738E-9</v>
      </c>
      <c r="CZ68">
        <f t="shared" si="99"/>
        <v>1.8618478576670228E-9</v>
      </c>
    </row>
    <row r="69" spans="3:104">
      <c r="C69" s="3">
        <v>63</v>
      </c>
      <c r="D69" s="3">
        <f>'NegBinomial Home'!D65</f>
        <v>3.1243547025521634E-4</v>
      </c>
      <c r="E69">
        <f t="shared" si="0"/>
        <v>3.516737178448972E-5</v>
      </c>
      <c r="F69">
        <f t="shared" si="1"/>
        <v>2.9225352710665286E-5</v>
      </c>
      <c r="G69">
        <f t="shared" si="2"/>
        <v>2.5413039518322973E-5</v>
      </c>
      <c r="H69">
        <f t="shared" si="3"/>
        <v>2.2424316378227816E-5</v>
      </c>
      <c r="I69">
        <f t="shared" si="4"/>
        <v>1.9931043438089141E-5</v>
      </c>
      <c r="J69">
        <f t="shared" si="5"/>
        <v>1.7791759387819072E-5</v>
      </c>
      <c r="K69">
        <f t="shared" si="6"/>
        <v>1.5927781372955791E-5</v>
      </c>
      <c r="L69">
        <f t="shared" si="7"/>
        <v>1.4288300579743813E-5</v>
      </c>
      <c r="M69">
        <f t="shared" si="8"/>
        <v>1.1087764510238489E-5</v>
      </c>
      <c r="N69">
        <f t="shared" si="9"/>
        <v>1.1547262197177361E-5</v>
      </c>
      <c r="O69">
        <f t="shared" si="10"/>
        <v>1.0396802005895348E-5</v>
      </c>
      <c r="P69">
        <f t="shared" si="11"/>
        <v>9.368244078039949E-6</v>
      </c>
      <c r="Q69">
        <f t="shared" si="12"/>
        <v>8.4469090585066545E-6</v>
      </c>
      <c r="R69">
        <f t="shared" si="13"/>
        <v>7.6203555304651373E-6</v>
      </c>
      <c r="S69">
        <f t="shared" si="14"/>
        <v>6.8779081137393691E-6</v>
      </c>
      <c r="T69">
        <f t="shared" si="15"/>
        <v>6.2103200922158351E-6</v>
      </c>
      <c r="U69">
        <f t="shared" si="16"/>
        <v>5.6095233749925351E-6</v>
      </c>
      <c r="V69">
        <f t="shared" si="17"/>
        <v>5.0684374894947523E-6</v>
      </c>
      <c r="W69">
        <f t="shared" si="18"/>
        <v>4.5808199117263792E-6</v>
      </c>
      <c r="X69">
        <f t="shared" si="19"/>
        <v>4.141146257067193E-6</v>
      </c>
      <c r="Y69">
        <f t="shared" si="20"/>
        <v>3.7445126410483507E-6</v>
      </c>
      <c r="Z69">
        <f t="shared" si="21"/>
        <v>3.3865549032475876E-6</v>
      </c>
      <c r="AA69">
        <f t="shared" si="22"/>
        <v>3.0633809339576617E-6</v>
      </c>
      <c r="AB69">
        <f t="shared" si="23"/>
        <v>2.771513374214551E-6</v>
      </c>
      <c r="AC69">
        <f t="shared" si="24"/>
        <v>2.5078406642072678E-6</v>
      </c>
      <c r="AD69">
        <f t="shared" si="25"/>
        <v>2.2695749074688856E-6</v>
      </c>
      <c r="AE69">
        <f t="shared" si="26"/>
        <v>2.0542153696817788E-6</v>
      </c>
      <c r="AF69">
        <f t="shared" si="27"/>
        <v>1.8595166866695725E-6</v>
      </c>
      <c r="AG69">
        <f t="shared" si="28"/>
        <v>1.6834610456299688E-6</v>
      </c>
      <c r="AH69">
        <f t="shared" si="29"/>
        <v>1.5242337464196499E-6</v>
      </c>
      <c r="AI69">
        <f t="shared" si="30"/>
        <v>1.3802016589419568E-6</v>
      </c>
      <c r="AJ69">
        <f t="shared" si="31"/>
        <v>1.2498941774954906E-6</v>
      </c>
      <c r="AK69">
        <f t="shared" si="32"/>
        <v>1.131986339669108E-6</v>
      </c>
      <c r="AL69">
        <f t="shared" si="33"/>
        <v>1.0252838305248419E-6</v>
      </c>
      <c r="AM69">
        <f t="shared" si="34"/>
        <v>9.2870963564262813E-7</v>
      </c>
      <c r="AN69">
        <f t="shared" si="35"/>
        <v>8.4129214147800628E-7</v>
      </c>
      <c r="AO69">
        <f t="shared" si="36"/>
        <v>7.621545101607239E-7</v>
      </c>
      <c r="AP69">
        <f t="shared" si="37"/>
        <v>6.9050517964786272E-7</v>
      </c>
      <c r="AQ69">
        <f t="shared" si="38"/>
        <v>6.2562936003453923E-7</v>
      </c>
      <c r="AR69">
        <f t="shared" si="39"/>
        <v>5.6688141357828193E-7</v>
      </c>
      <c r="AS69">
        <f t="shared" si="40"/>
        <v>5.1367802019864643E-7</v>
      </c>
      <c r="AT69">
        <f t="shared" si="41"/>
        <v>4.6549204233166736E-7</v>
      </c>
      <c r="AU69">
        <f t="shared" si="42"/>
        <v>4.2184701341245481E-7</v>
      </c>
      <c r="AV69">
        <f t="shared" si="43"/>
        <v>3.8231218321824208E-7</v>
      </c>
      <c r="AW69">
        <f t="shared" si="44"/>
        <v>3.4649806106034654E-7</v>
      </c>
      <c r="AX69">
        <f t="shared" si="45"/>
        <v>3.1405240455611913E-7</v>
      </c>
      <c r="AY69">
        <f t="shared" si="46"/>
        <v>2.8465660759389883E-7</v>
      </c>
      <c r="AZ69">
        <f t="shared" si="47"/>
        <v>2.5802244625243737E-7</v>
      </c>
      <c r="BA69">
        <f t="shared" si="48"/>
        <v>2.3388914595573907E-7</v>
      </c>
      <c r="BB69">
        <f t="shared" si="49"/>
        <v>2.1202073712222732E-7</v>
      </c>
      <c r="BC69">
        <f t="shared" si="50"/>
        <v>1.9220367007692175E-7</v>
      </c>
      <c r="BD69">
        <f t="shared" si="51"/>
        <v>1.7424466309868011E-7</v>
      </c>
      <c r="BE69">
        <f t="shared" si="52"/>
        <v>1.5796876022405039E-7</v>
      </c>
      <c r="BF69">
        <f t="shared" si="53"/>
        <v>1.4321757786951411E-7</v>
      </c>
      <c r="BG69">
        <f t="shared" si="54"/>
        <v>1.2984772150322424E-7</v>
      </c>
      <c r="BH69">
        <f t="shared" si="55"/>
        <v>1.1772935552863212E-7</v>
      </c>
      <c r="BI69">
        <f t="shared" si="56"/>
        <v>1.0674491126407087E-7</v>
      </c>
      <c r="BJ69">
        <f t="shared" si="57"/>
        <v>9.6787919439049804E-8</v>
      </c>
      <c r="BK69">
        <f t="shared" si="58"/>
        <v>8.776195500109631E-8</v>
      </c>
      <c r="BL69">
        <f t="shared" si="59"/>
        <v>7.9579683255135697E-8</v>
      </c>
      <c r="BM69">
        <f t="shared" si="60"/>
        <v>7.2161997456925594E-8</v>
      </c>
      <c r="BN69">
        <f t="shared" si="61"/>
        <v>6.5437238967276747E-8</v>
      </c>
      <c r="BO69">
        <f t="shared" si="62"/>
        <v>5.9340491957264579E-8</v>
      </c>
      <c r="BP69">
        <f t="shared" si="63"/>
        <v>5.3812945447439621E-8</v>
      </c>
      <c r="BQ69">
        <f t="shared" si="64"/>
        <v>4.8801316175951146E-8</v>
      </c>
      <c r="BR69">
        <f t="shared" si="65"/>
        <v>4.4257326430158246E-8</v>
      </c>
      <c r="BS69">
        <f t="shared" si="66"/>
        <v>4.0137231551346419E-8</v>
      </c>
      <c r="BT69">
        <f t="shared" si="67"/>
        <v>3.6401392339447867E-8</v>
      </c>
      <c r="BU69">
        <f t="shared" si="68"/>
        <v>3.3013888050093645E-8</v>
      </c>
      <c r="BV69">
        <f t="shared" si="69"/>
        <v>2.9942166095443591E-8</v>
      </c>
      <c r="BW69">
        <f t="shared" si="70"/>
        <v>2.7156724937661483E-8</v>
      </c>
      <c r="BX69">
        <f t="shared" si="71"/>
        <v>2.4630827004000644E-8</v>
      </c>
      <c r="BY69">
        <f t="shared" si="72"/>
        <v>2.2340238759002365E-8</v>
      </c>
      <c r="BZ69">
        <f t="shared" si="73"/>
        <v>2.0262995345696889E-8</v>
      </c>
      <c r="CA69">
        <f t="shared" si="74"/>
        <v>1.83791874569761E-8</v>
      </c>
      <c r="CB69">
        <f t="shared" si="75"/>
        <v>1.6670768323204423E-8</v>
      </c>
      <c r="CC69">
        <f t="shared" si="76"/>
        <v>1.5121378905086532E-8</v>
      </c>
      <c r="CD69">
        <f t="shared" si="77"/>
        <v>1.3716189564007604E-8</v>
      </c>
      <c r="CE69">
        <f t="shared" si="78"/>
        <v>1.2441756647465008E-8</v>
      </c>
      <c r="CF69">
        <f t="shared" si="79"/>
        <v>1.1285892576581666E-8</v>
      </c>
      <c r="CG69">
        <f t="shared" si="80"/>
        <v>1.0237548157612864E-8</v>
      </c>
      <c r="CH69">
        <f t="shared" si="81"/>
        <v>9.2867059612517793E-9</v>
      </c>
      <c r="CI69">
        <f t="shared" si="82"/>
        <v>8.424283723683866E-9</v>
      </c>
      <c r="CJ69">
        <f t="shared" si="83"/>
        <v>7.6420468228845107E-9</v>
      </c>
      <c r="CK69">
        <f t="shared" si="84"/>
        <v>6.9325289736353157E-9</v>
      </c>
      <c r="CL69">
        <f t="shared" si="85"/>
        <v>6.288960366081693E-9</v>
      </c>
      <c r="CM69">
        <f t="shared" si="86"/>
        <v>5.7052025462084833E-9</v>
      </c>
      <c r="CN69">
        <f t="shared" si="87"/>
        <v>5.1756894031265555E-9</v>
      </c>
      <c r="CO69">
        <f t="shared" si="88"/>
        <v>4.6953736882230889E-9</v>
      </c>
      <c r="CP69">
        <f t="shared" si="89"/>
        <v>4.2596785456464342E-9</v>
      </c>
      <c r="CQ69">
        <f t="shared" si="90"/>
        <v>3.8644535828257334E-9</v>
      </c>
      <c r="CR69">
        <f t="shared" si="91"/>
        <v>3.5059350542669997E-9</v>
      </c>
      <c r="CS69">
        <f t="shared" si="92"/>
        <v>3.1807097721710562E-9</v>
      </c>
      <c r="CT69">
        <f t="shared" si="93"/>
        <v>2.885682393891458E-9</v>
      </c>
      <c r="CU69">
        <f t="shared" si="94"/>
        <v>2.6180457692604741E-9</v>
      </c>
      <c r="CV69">
        <f t="shared" si="95"/>
        <v>2.3752540606888408E-9</v>
      </c>
      <c r="CW69">
        <f t="shared" si="96"/>
        <v>2.1549983759908441E-9</v>
      </c>
      <c r="CX69">
        <f t="shared" si="97"/>
        <v>1.9551846783703426E-9</v>
      </c>
      <c r="CY69">
        <f t="shared" si="98"/>
        <v>1.7739137601698484E-9</v>
      </c>
      <c r="CZ69">
        <f t="shared" si="99"/>
        <v>1.6094630870563407E-9</v>
      </c>
    </row>
    <row r="70" spans="3:104">
      <c r="C70" s="3">
        <v>64</v>
      </c>
      <c r="D70" s="3">
        <f>'NegBinomial Home'!D66</f>
        <v>2.6985655473930984E-4</v>
      </c>
      <c r="E70">
        <f t="shared" si="0"/>
        <v>3.0374738762044785E-5</v>
      </c>
      <c r="F70">
        <f t="shared" si="1"/>
        <v>2.5242502034416849E-5</v>
      </c>
      <c r="G70">
        <f t="shared" si="2"/>
        <v>2.1949733441810039E-5</v>
      </c>
      <c r="H70">
        <f t="shared" si="3"/>
        <v>1.9368315496539895E-5</v>
      </c>
      <c r="I70">
        <f t="shared" si="4"/>
        <v>1.7214827465552354E-5</v>
      </c>
      <c r="J70">
        <f t="shared" si="5"/>
        <v>1.5367086481012208E-5</v>
      </c>
      <c r="K70">
        <f t="shared" si="6"/>
        <v>1.3757132640656194E-5</v>
      </c>
      <c r="L70">
        <f t="shared" si="7"/>
        <v>1.2341081389957751E-5</v>
      </c>
      <c r="M70">
        <f t="shared" si="8"/>
        <v>9.5689294793108339E-6</v>
      </c>
      <c r="N70">
        <f t="shared" si="9"/>
        <v>9.9735935572754644E-6</v>
      </c>
      <c r="O70">
        <f t="shared" si="10"/>
        <v>8.9799188527661163E-6</v>
      </c>
      <c r="P70">
        <f t="shared" si="11"/>
        <v>8.0915334894329103E-6</v>
      </c>
      <c r="Q70">
        <f t="shared" si="12"/>
        <v>7.2957586245341351E-6</v>
      </c>
      <c r="R70">
        <f t="shared" si="13"/>
        <v>6.581848365872711E-6</v>
      </c>
      <c r="S70">
        <f t="shared" si="14"/>
        <v>5.9405821812456751E-6</v>
      </c>
      <c r="T70">
        <f t="shared" si="15"/>
        <v>5.3639735032155749E-6</v>
      </c>
      <c r="U70">
        <f t="shared" si="16"/>
        <v>4.8450537657218435E-6</v>
      </c>
      <c r="V70">
        <f t="shared" si="17"/>
        <v>4.3777074277429135E-6</v>
      </c>
      <c r="W70">
        <f t="shared" si="18"/>
        <v>3.956542700641306E-6</v>
      </c>
      <c r="X70">
        <f t="shared" si="19"/>
        <v>3.576788066639445E-6</v>
      </c>
      <c r="Y70">
        <f t="shared" si="20"/>
        <v>3.2342079459341772E-6</v>
      </c>
      <c r="Z70">
        <f t="shared" si="21"/>
        <v>2.925032928813731E-6</v>
      </c>
      <c r="AA70">
        <f t="shared" si="22"/>
        <v>2.6459013248931904E-6</v>
      </c>
      <c r="AB70">
        <f t="shared" si="23"/>
        <v>2.3938096720212942E-6</v>
      </c>
      <c r="AC70">
        <f t="shared" si="24"/>
        <v>2.1660704558458077E-6</v>
      </c>
      <c r="AD70">
        <f t="shared" si="25"/>
        <v>1.9602757163008637E-6</v>
      </c>
      <c r="AE70">
        <f t="shared" si="26"/>
        <v>1.7742655208195183E-6</v>
      </c>
      <c r="AF70">
        <f t="shared" si="27"/>
        <v>1.6061005049618869E-6</v>
      </c>
      <c r="AG70">
        <f t="shared" si="28"/>
        <v>1.4540378448082262E-6</v>
      </c>
      <c r="AH70">
        <f t="shared" si="29"/>
        <v>1.3165101487683287E-6</v>
      </c>
      <c r="AI70">
        <f t="shared" si="30"/>
        <v>1.1921068508108611E-6</v>
      </c>
      <c r="AJ70">
        <f t="shared" si="31"/>
        <v>1.0795577603661189E-6</v>
      </c>
      <c r="AK70">
        <f t="shared" si="32"/>
        <v>9.7771848178933687E-7</v>
      </c>
      <c r="AL70">
        <f t="shared" si="33"/>
        <v>8.8555746218362319E-7</v>
      </c>
      <c r="AM70">
        <f t="shared" si="34"/>
        <v>8.021444633767062E-7</v>
      </c>
      <c r="AN70">
        <f t="shared" si="35"/>
        <v>7.2664028396987165E-7</v>
      </c>
      <c r="AO70">
        <f t="shared" si="36"/>
        <v>6.5828758214614205E-7</v>
      </c>
      <c r="AP70">
        <f t="shared" si="37"/>
        <v>5.9640267046890904E-7</v>
      </c>
      <c r="AQ70">
        <f t="shared" si="38"/>
        <v>5.4036817108111717E-7</v>
      </c>
      <c r="AR70">
        <f t="shared" si="39"/>
        <v>4.8962643418503128E-7</v>
      </c>
      <c r="AS70">
        <f t="shared" si="40"/>
        <v>4.4367363495215053E-7</v>
      </c>
      <c r="AT70">
        <f t="shared" si="41"/>
        <v>4.0205447447941123E-7</v>
      </c>
      <c r="AU70">
        <f t="shared" si="42"/>
        <v>3.6435741938507338E-7</v>
      </c>
      <c r="AV70">
        <f t="shared" si="43"/>
        <v>3.3021042237574211E-7</v>
      </c>
      <c r="AW70">
        <f t="shared" si="44"/>
        <v>2.9927707281511837E-7</v>
      </c>
      <c r="AX70">
        <f t="shared" si="45"/>
        <v>2.7125313214879862E-7</v>
      </c>
      <c r="AY70">
        <f t="shared" si="46"/>
        <v>2.4586341411978878E-7</v>
      </c>
      <c r="AZ70">
        <f t="shared" si="47"/>
        <v>2.2285897415621295E-7</v>
      </c>
      <c r="BA70">
        <f t="shared" si="48"/>
        <v>2.0201457621625966E-7</v>
      </c>
      <c r="BB70">
        <f t="shared" si="49"/>
        <v>1.8312640881125408E-7</v>
      </c>
      <c r="BC70">
        <f t="shared" si="50"/>
        <v>1.6601002495920393E-7</v>
      </c>
      <c r="BD70">
        <f t="shared" si="51"/>
        <v>1.504984835016072E-7</v>
      </c>
      <c r="BE70">
        <f t="shared" si="52"/>
        <v>1.3644067159109839E-7</v>
      </c>
      <c r="BF70">
        <f t="shared" si="53"/>
        <v>1.2369979026518885E-7</v>
      </c>
      <c r="BG70">
        <f t="shared" si="54"/>
        <v>1.1215198689504259E-7</v>
      </c>
      <c r="BH70">
        <f t="shared" si="55"/>
        <v>1.0168511996632226E-7</v>
      </c>
      <c r="BI70">
        <f t="shared" si="56"/>
        <v>9.2197643136181581E-8</v>
      </c>
      <c r="BJ70">
        <f t="shared" si="57"/>
        <v>8.3597596837748231E-8</v>
      </c>
      <c r="BK70">
        <f t="shared" si="58"/>
        <v>7.5801696889397222E-8</v>
      </c>
      <c r="BL70">
        <f t="shared" si="59"/>
        <v>6.8734510626896147E-8</v>
      </c>
      <c r="BM70">
        <f t="shared" si="60"/>
        <v>6.2327712026184887E-8</v>
      </c>
      <c r="BN70">
        <f t="shared" si="61"/>
        <v>5.6519408135502483E-8</v>
      </c>
      <c r="BO70">
        <f t="shared" si="62"/>
        <v>5.1253529898645651E-8</v>
      </c>
      <c r="BP70">
        <f t="shared" si="63"/>
        <v>4.6479281135903719E-8</v>
      </c>
      <c r="BQ70">
        <f t="shared" si="64"/>
        <v>4.2150640064101537E-8</v>
      </c>
      <c r="BR70">
        <f t="shared" si="65"/>
        <v>3.8225908289668987E-8</v>
      </c>
      <c r="BS70">
        <f t="shared" si="66"/>
        <v>3.4667302705331779E-8</v>
      </c>
      <c r="BT70">
        <f t="shared" si="67"/>
        <v>3.1440586167803405E-8</v>
      </c>
      <c r="BU70">
        <f t="shared" si="68"/>
        <v>2.8514733235858645E-8</v>
      </c>
      <c r="BV70">
        <f t="shared" si="69"/>
        <v>2.5861627610169458E-8</v>
      </c>
      <c r="BW70">
        <f t="shared" si="70"/>
        <v>2.3455788242270078E-8</v>
      </c>
      <c r="BX70">
        <f t="shared" si="71"/>
        <v>2.1274121373767414E-8</v>
      </c>
      <c r="BY70">
        <f t="shared" si="72"/>
        <v>1.9295696031674624E-8</v>
      </c>
      <c r="BZ70">
        <f t="shared" si="73"/>
        <v>1.7501540744467183E-8</v>
      </c>
      <c r="CA70">
        <f t="shared" si="74"/>
        <v>1.5874459458767872E-8</v>
      </c>
      <c r="CB70">
        <f t="shared" si="75"/>
        <v>1.4398864830815595E-8</v>
      </c>
      <c r="CC70">
        <f t="shared" si="76"/>
        <v>1.3060627242166338E-8</v>
      </c>
      <c r="CD70">
        <f t="shared" si="77"/>
        <v>1.1846938047305693E-8</v>
      </c>
      <c r="CE70">
        <f t="shared" si="78"/>
        <v>1.0746185703714149E-8</v>
      </c>
      <c r="CF70">
        <f t="shared" si="79"/>
        <v>9.7478435639412901E-9</v>
      </c>
      <c r="CG70">
        <f t="shared" si="80"/>
        <v>8.8423682257794202E-9</v>
      </c>
      <c r="CH70">
        <f t="shared" si="81"/>
        <v>8.0211074419088781E-9</v>
      </c>
      <c r="CI70">
        <f t="shared" si="82"/>
        <v>7.276216685521534E-9</v>
      </c>
      <c r="CJ70">
        <f t="shared" si="83"/>
        <v>6.6005835544073344E-9</v>
      </c>
      <c r="CK70">
        <f t="shared" si="84"/>
        <v>5.9877592737069713E-9</v>
      </c>
      <c r="CL70">
        <f t="shared" si="85"/>
        <v>5.4318966277950631E-9</v>
      </c>
      <c r="CM70">
        <f t="shared" si="86"/>
        <v>4.9276937152882527E-9</v>
      </c>
      <c r="CN70">
        <f t="shared" si="87"/>
        <v>4.4703429786239786E-9</v>
      </c>
      <c r="CO70">
        <f t="shared" si="88"/>
        <v>4.0554850116168406E-9</v>
      </c>
      <c r="CP70">
        <f t="shared" si="89"/>
        <v>3.6791666954015086E-9</v>
      </c>
      <c r="CQ70">
        <f t="shared" si="90"/>
        <v>3.3378032556914001E-9</v>
      </c>
      <c r="CR70">
        <f t="shared" si="91"/>
        <v>3.0281438727537433E-9</v>
      </c>
      <c r="CS70">
        <f t="shared" si="92"/>
        <v>2.7472405103127236E-9</v>
      </c>
      <c r="CT70">
        <f t="shared" si="93"/>
        <v>2.492419661094583E-9</v>
      </c>
      <c r="CU70">
        <f t="shared" si="94"/>
        <v>2.261256735239914E-9</v>
      </c>
      <c r="CV70">
        <f t="shared" si="95"/>
        <v>2.0515528436142551E-9</v>
      </c>
      <c r="CW70">
        <f t="shared" si="96"/>
        <v>1.8613137514081205E-9</v>
      </c>
      <c r="CX70">
        <f t="shared" si="97"/>
        <v>1.6887307985649472E-9</v>
      </c>
      <c r="CY70">
        <f t="shared" si="98"/>
        <v>1.5321636027210881E-9</v>
      </c>
      <c r="CZ70">
        <f t="shared" si="99"/>
        <v>1.3901243776781669E-9</v>
      </c>
    </row>
    <row r="71" spans="3:104">
      <c r="C71" s="3">
        <v>65</v>
      </c>
      <c r="D71" s="3">
        <f>'NegBinomial Home'!D67</f>
        <v>2.3289079953364716E-4</v>
      </c>
      <c r="E71">
        <f t="shared" ref="E71:E105" si="100">D71*$E$5</f>
        <v>2.621391651113305E-5</v>
      </c>
      <c r="F71">
        <f t="shared" ref="F71:F105" si="101">D71*$F$5</f>
        <v>2.1784708867657912E-5</v>
      </c>
      <c r="G71">
        <f t="shared" ref="G71:G105" si="102">D71*$G$5</f>
        <v>1.8942993531329357E-5</v>
      </c>
      <c r="H71">
        <f t="shared" ref="H71:H105" si="103">D71*$H$5</f>
        <v>1.6715185910405582E-5</v>
      </c>
      <c r="I71">
        <f t="shared" ref="I71:I105" si="104">D71*$I$5</f>
        <v>1.4856689088613281E-5</v>
      </c>
      <c r="J71">
        <f t="shared" ref="J71:J105" si="105">D71*$J$5</f>
        <v>1.3262057171532932E-5</v>
      </c>
      <c r="K71">
        <f t="shared" ref="K71:K105" si="106">D71*$K$5</f>
        <v>1.1872639606875348E-5</v>
      </c>
      <c r="L71">
        <f t="shared" ref="L71:L105" si="107">D71*$L$5</f>
        <v>1.0650563277195811E-5</v>
      </c>
      <c r="M71">
        <f t="shared" ref="M71:M105" si="108">D72*$M$5</f>
        <v>8.2516322934025465E-6</v>
      </c>
      <c r="N71">
        <f t="shared" ref="N71:N105" si="109">D71*$N$5</f>
        <v>8.607380984395115E-6</v>
      </c>
      <c r="O71">
        <f t="shared" ref="O71:O105" si="110">D71*$O$5</f>
        <v>7.7498228026674198E-6</v>
      </c>
      <c r="P71">
        <f t="shared" ref="P71:P105" si="111">D71*$P$5</f>
        <v>6.9831311143349694E-6</v>
      </c>
      <c r="Q71">
        <f t="shared" ref="Q71:Q105" si="112">D71*$Q$5</f>
        <v>6.2963638623255113E-6</v>
      </c>
      <c r="R71">
        <f t="shared" ref="R71:R105" si="113">D71*$R$5</f>
        <v>5.6802471587844487E-6</v>
      </c>
      <c r="S71">
        <f t="shared" ref="S71:S105" si="114">D71*$S$5</f>
        <v>5.1268235274928022E-6</v>
      </c>
      <c r="T71">
        <f t="shared" ref="T71:T105" si="115">D71*$T$5</f>
        <v>4.6292004248255542E-6</v>
      </c>
      <c r="U71">
        <f t="shared" ref="U71:U105" si="116">D71*$U$5</f>
        <v>4.1813638596717011E-6</v>
      </c>
      <c r="V71">
        <f t="shared" ref="V71:V105" si="117">D71*$V$5</f>
        <v>3.7780360160468581E-6</v>
      </c>
      <c r="W71">
        <f t="shared" ref="W71:W105" si="118">D71*$W$5</f>
        <v>3.4145636885919357E-6</v>
      </c>
      <c r="X71">
        <f t="shared" ref="X71:X105" si="119">D71*$X$5</f>
        <v>3.0868289762565683E-6</v>
      </c>
      <c r="Y71">
        <f t="shared" ref="Y71:Y105" si="120">D71*$Y$5</f>
        <v>2.7911765015836559E-6</v>
      </c>
      <c r="Z71">
        <f t="shared" ref="Z71:Z105" si="121">D71*$Z$5</f>
        <v>2.5243531998388901E-6</v>
      </c>
      <c r="AA71">
        <f t="shared" ref="AA71:AA105" si="122">D71*$AA$5</f>
        <v>2.2834578750061728E-6</v>
      </c>
      <c r="AB71">
        <f t="shared" ref="AB71:AB105" si="123">D71*$AB$5</f>
        <v>2.0658984881318754E-6</v>
      </c>
      <c r="AC71">
        <f t="shared" ref="AC71:AC105" si="124">D71*$AC$5</f>
        <v>1.8693556685901676E-6</v>
      </c>
      <c r="AD71">
        <f t="shared" ref="AD71:AD105" si="125">D71*$AD$5</f>
        <v>1.6917513058621977E-6</v>
      </c>
      <c r="AE71">
        <f t="shared" ref="AE71:AE105" si="126">D71*$AE$5</f>
        <v>1.5312213413819607E-6</v>
      </c>
      <c r="AF71">
        <f t="shared" ref="AF71:AF105" si="127">D71*$AF$5</f>
        <v>1.3860920706310389E-6</v>
      </c>
      <c r="AG71">
        <f t="shared" ref="AG71:AG105" si="128">D71*$AG$5</f>
        <v>1.2548594069048961E-6</v>
      </c>
      <c r="AH71">
        <f t="shared" ref="AH71:AH105" si="129">D71*$AH$5</f>
        <v>1.1361706645851362E-6</v>
      </c>
      <c r="AI71">
        <f t="shared" ref="AI71:AI105" si="130">D71*$AI$5</f>
        <v>1.0288085011797468E-6</v>
      </c>
      <c r="AJ71">
        <f t="shared" ref="AJ71:AJ105" si="131">D71*$AJ$5</f>
        <v>9.3167672060920606E-7</v>
      </c>
      <c r="AK71">
        <f t="shared" ref="AK71:AK105" si="132">D71*$AK$5</f>
        <v>8.4378768995516697E-7</v>
      </c>
      <c r="AL71">
        <f t="shared" ref="AL71:AL105" si="133">D71*$AL$5</f>
        <v>7.6425116151121203E-7</v>
      </c>
      <c r="AM71">
        <f t="shared" ref="AM71:AM105" si="134">D71*$AM$5</f>
        <v>6.9226432390258581E-7</v>
      </c>
      <c r="AN71">
        <f t="shared" ref="AN71:AN105" si="135">D71*$AN$5</f>
        <v>6.2710293203950301E-7</v>
      </c>
      <c r="AO71">
        <f t="shared" ref="AO71:AO105" si="136">D71*$AO$5</f>
        <v>5.6811338704441711E-7</v>
      </c>
      <c r="AP71">
        <f t="shared" ref="AP71:AP105" si="137">D71*$AP$5</f>
        <v>5.1470565502359293E-7</v>
      </c>
      <c r="AQ71">
        <f t="shared" ref="AQ71:AQ105" si="138">D71*$AQ$5</f>
        <v>4.6634692837899771E-7</v>
      </c>
      <c r="AR71">
        <f t="shared" ref="AR71:AR105" si="139">D71*$AR$5</f>
        <v>4.2255594584432747E-7</v>
      </c>
      <c r="AS71">
        <f t="shared" ref="AS71:AS105" si="140">D71*$AS$5</f>
        <v>3.8289789801779523E-7</v>
      </c>
      <c r="AT71">
        <f t="shared" ref="AT71:AT105" si="141">D71*$AT$5</f>
        <v>3.4697985419714798E-7</v>
      </c>
      <c r="AU71">
        <f t="shared" ref="AU71:AU105" si="142">D71*$AU$5</f>
        <v>3.1444665406989753E-7</v>
      </c>
      <c r="AV71">
        <f t="shared" ref="AV71:AV105" si="143">D71*$AV$5</f>
        <v>2.8497721448982651E-7</v>
      </c>
      <c r="AW71">
        <f t="shared" ref="AW71:AW105" si="144">D71*$AW$5</f>
        <v>2.5828120735230545E-7</v>
      </c>
      <c r="AX71">
        <f t="shared" ref="AX71:AX105" si="145">D71*$AX$5</f>
        <v>2.3409606960692988E-7</v>
      </c>
      <c r="AY71">
        <f t="shared" ref="AY71:AY105" si="146">D71*$AY$5</f>
        <v>2.1218431083041197E-7</v>
      </c>
      <c r="AZ71">
        <f t="shared" ref="AZ71:AZ105" si="147">D71*$AZ$5</f>
        <v>1.923310876203384E-7</v>
      </c>
      <c r="BA71">
        <f t="shared" ref="BA71:BA105" si="148">D71*$BA$5</f>
        <v>1.7434201743924606E-7</v>
      </c>
      <c r="BB71">
        <f t="shared" ref="BB71:BB105" si="149">D71*$BB$5</f>
        <v>1.5804120750366163E-7</v>
      </c>
      <c r="BC71">
        <f t="shared" ref="BC71:BC105" si="150">D71*$BC$5</f>
        <v>1.4326947692895087E-7</v>
      </c>
      <c r="BD71">
        <f t="shared" ref="BD71:BD105" si="151">D71*$BD$5</f>
        <v>1.2988275265409012E-7</v>
      </c>
      <c r="BE71">
        <f t="shared" ref="BE71:BE105" si="152">D71*$BE$5</f>
        <v>1.1775062171995456E-7</v>
      </c>
      <c r="BF71">
        <f t="shared" ref="BF71:BF105" si="153">D71*$BF$5</f>
        <v>1.0675502429368179E-7</v>
      </c>
      <c r="BG71">
        <f t="shared" ref="BG71:BG105" si="154">D71*$BG$5</f>
        <v>9.678907344869034E-8</v>
      </c>
      <c r="BH71">
        <f t="shared" ref="BH71:BH105" si="155">D71*$BH$5</f>
        <v>8.7755989149527026E-8</v>
      </c>
      <c r="BI71">
        <f t="shared" ref="BI71:BI105" si="156">D71*$BI$5</f>
        <v>7.9568135174058814E-8</v>
      </c>
      <c r="BJ71">
        <f t="shared" ref="BJ71:BJ105" si="157">D71*$BJ$5</f>
        <v>7.2146148850979258E-8</v>
      </c>
      <c r="BK71">
        <f t="shared" ref="BK71:BK105" si="158">D71*$BK$5</f>
        <v>6.5418154514100149E-8</v>
      </c>
      <c r="BL71">
        <f t="shared" ref="BL71:BL105" si="159">D71*$BL$5</f>
        <v>5.9319052490371064E-8</v>
      </c>
      <c r="BM71">
        <f t="shared" ref="BM71:BM105" si="160">D71*$BM$5</f>
        <v>5.3789876258160952E-8</v>
      </c>
      <c r="BN71">
        <f t="shared" ref="BN71:BN105" si="161">D71*$BN$5</f>
        <v>4.8777211146719909E-8</v>
      </c>
      <c r="BO71">
        <f t="shared" ref="BO71:BO105" si="162">D71*$BO$5</f>
        <v>4.4232668606283423E-8</v>
      </c>
      <c r="BP71">
        <f t="shared" ref="BP71:BP105" si="163">D71*$BP$5</f>
        <v>4.0112410669241261E-8</v>
      </c>
      <c r="BQ71">
        <f t="shared" ref="BQ71:BQ105" si="164">D71*$BQ$5</f>
        <v>3.6376719753450645E-8</v>
      </c>
      <c r="BR71">
        <f t="shared" ref="BR71:BR105" si="165">D71*$BR$5</f>
        <v>3.2989609435579391E-8</v>
      </c>
      <c r="BS71">
        <f t="shared" ref="BS71:BS105" si="166">D71*$BS$5</f>
        <v>2.9918472251004385E-8</v>
      </c>
      <c r="BT71">
        <f t="shared" ref="BT71:BT105" si="167">D71*$BT$5</f>
        <v>2.7133760962374131E-8</v>
      </c>
      <c r="BU71">
        <f t="shared" ref="BU71:BU105" si="168">D71*$BU$5</f>
        <v>2.4608700085877209E-8</v>
      </c>
      <c r="BV71">
        <f t="shared" ref="BV71:BV105" si="169">D71*$BV$5</f>
        <v>2.2319024776671294E-8</v>
      </c>
      <c r="BW71">
        <f t="shared" ref="BW71:BW105" si="170">D71*$BW$5</f>
        <v>2.0242744456258561E-8</v>
      </c>
      <c r="BX71">
        <f t="shared" ref="BX71:BX105" si="171">D71*$BX$5</f>
        <v>1.8359928818104112E-8</v>
      </c>
      <c r="BY71">
        <f t="shared" ref="BY71:BY105" si="172">D71*$BY$5</f>
        <v>1.6652514076287947E-8</v>
      </c>
      <c r="BZ71">
        <f t="shared" ref="BZ71:BZ105" si="173">D71*$BZ$5</f>
        <v>1.5104127528001539E-8</v>
      </c>
      <c r="CA71">
        <f t="shared" ref="CA71:CA105" si="174">D71*$CA$5</f>
        <v>1.3699928686514042E-8</v>
      </c>
      <c r="CB71">
        <f t="shared" ref="CB71:CB105" si="175">D71*$CB$5</f>
        <v>1.2426465408872555E-8</v>
      </c>
      <c r="CC71">
        <f t="shared" ref="CC71:CC105" si="176">D71*$CC$5</f>
        <v>1.1271543593882432E-8</v>
      </c>
      <c r="CD71">
        <f t="shared" ref="CD71:CD105" si="177">D71*$CD$5</f>
        <v>1.0224109162469417E-8</v>
      </c>
      <c r="CE71">
        <f t="shared" ref="CE71:CE105" si="178">D71*$CE$5</f>
        <v>9.2741411558178164E-9</v>
      </c>
      <c r="CF71">
        <f t="shared" ref="CF71:CF105" si="179">D71*$CF$5</f>
        <v>8.4125548980208159E-9</v>
      </c>
      <c r="CG71">
        <f t="shared" ref="CG71:CG105" si="180">D71*$CG$5</f>
        <v>7.6311142705503029E-9</v>
      </c>
      <c r="CH71">
        <f t="shared" ref="CH71:CH105" si="181">D71*$CH$5</f>
        <v>6.9223522367134466E-9</v>
      </c>
      <c r="CI71">
        <f t="shared" ref="CI71:CI105" si="182">D71*$CI$5</f>
        <v>6.2794988363657785E-9</v>
      </c>
      <c r="CJ71">
        <f t="shared" ref="CJ71:CJ105" si="183">D71*$CJ$5</f>
        <v>5.6964159453512867E-9</v>
      </c>
      <c r="CK71">
        <f t="shared" ref="CK71:CK105" si="184">D71*$CK$5</f>
        <v>5.1675381612121788E-9</v>
      </c>
      <c r="CL71">
        <f t="shared" ref="CL71:CL105" si="185">D71*$CL$5</f>
        <v>4.6878192373477181E-9</v>
      </c>
      <c r="CM71">
        <f t="shared" ref="CM71:CM105" si="186">D71*$CM$5</f>
        <v>4.2526835426289432E-9</v>
      </c>
      <c r="CN71">
        <f t="shared" ref="CN71:CN105" si="187">D71*$CN$5</f>
        <v>3.8579820730576734E-9</v>
      </c>
      <c r="CO71">
        <f t="shared" ref="CO71:CO105" si="188">D71*$CO$5</f>
        <v>3.4999525869014801E-9</v>
      </c>
      <c r="CP71">
        <f t="shared" ref="CP71:CP105" si="189">D71*$CP$5</f>
        <v>3.1751834752999159E-9</v>
      </c>
      <c r="CQ71">
        <f t="shared" ref="CQ71:CQ105" si="190">D71*$CQ$5</f>
        <v>2.8805810170329929E-9</v>
      </c>
      <c r="CR71">
        <f t="shared" ref="CR71:CR105" si="191">D71*$CR$5</f>
        <v>2.6133396993443646E-9</v>
      </c>
      <c r="CS71">
        <f t="shared" ref="CS71:CS105" si="192">D71*$CS$5</f>
        <v>2.3709153167542266E-9</v>
      </c>
      <c r="CT71">
        <f t="shared" ref="CT71:CT105" si="193">D71*$CT$5</f>
        <v>2.1510005869838663E-9</v>
      </c>
      <c r="CU71">
        <f t="shared" ref="CU71:CU105" si="194">D71*$CU$5</f>
        <v>1.9515030477195779E-9</v>
      </c>
      <c r="CV71">
        <f t="shared" ref="CV71:CV105" si="195">D71*$CV$5</f>
        <v>1.7705250202145719E-9</v>
      </c>
      <c r="CW71">
        <f t="shared" ref="CW71:CW105" si="196">D71*$CW$5</f>
        <v>1.6063454458876043E-9</v>
      </c>
      <c r="CX71">
        <f t="shared" ref="CX71:CX105" si="197">D71*$CX$5</f>
        <v>1.4574034203275727E-9</v>
      </c>
      <c r="CY71">
        <f t="shared" ref="CY71:CY105" si="198">D71*$CY$5</f>
        <v>1.3222832656363445E-9</v>
      </c>
      <c r="CZ71">
        <f t="shared" ref="CZ71:CZ105" si="199">D71*$CZ$5</f>
        <v>1.1997009970035089E-9</v>
      </c>
    </row>
    <row r="72" spans="3:104">
      <c r="C72" s="3">
        <v>66</v>
      </c>
      <c r="D72" s="3">
        <f>'NegBinomial Home'!D68</f>
        <v>2.0083011860659957E-4</v>
      </c>
      <c r="E72">
        <f t="shared" si="100"/>
        <v>2.260520369467729E-5</v>
      </c>
      <c r="F72">
        <f t="shared" si="101"/>
        <v>1.8785738528369357E-5</v>
      </c>
      <c r="G72">
        <f t="shared" si="102"/>
        <v>1.6335225115285369E-5</v>
      </c>
      <c r="H72">
        <f t="shared" si="103"/>
        <v>1.4414106420864089E-5</v>
      </c>
      <c r="I72">
        <f t="shared" si="104"/>
        <v>1.2811457720709613E-5</v>
      </c>
      <c r="J72">
        <f t="shared" si="105"/>
        <v>1.1436349224872074E-5</v>
      </c>
      <c r="K72">
        <f t="shared" si="106"/>
        <v>1.0238204451171122E-5</v>
      </c>
      <c r="L72">
        <f t="shared" si="107"/>
        <v>9.1843640473109401E-6</v>
      </c>
      <c r="M72">
        <f t="shared" si="108"/>
        <v>7.1102276780625042E-6</v>
      </c>
      <c r="N72">
        <f t="shared" si="109"/>
        <v>7.4224544183357326E-6</v>
      </c>
      <c r="O72">
        <f t="shared" si="110"/>
        <v>6.6829511331338175E-6</v>
      </c>
      <c r="P72">
        <f t="shared" si="111"/>
        <v>6.0218052956390448E-6</v>
      </c>
      <c r="Q72">
        <f t="shared" si="112"/>
        <v>5.4295811762132312E-6</v>
      </c>
      <c r="R72">
        <f t="shared" si="113"/>
        <v>4.8982815675750548E-6</v>
      </c>
      <c r="S72">
        <f t="shared" si="114"/>
        <v>4.4210444515766669E-6</v>
      </c>
      <c r="T72">
        <f t="shared" si="115"/>
        <v>3.9919261397748783E-6</v>
      </c>
      <c r="U72">
        <f t="shared" si="116"/>
        <v>3.6057405511800549E-6</v>
      </c>
      <c r="V72">
        <f t="shared" si="117"/>
        <v>3.257936435110547E-6</v>
      </c>
      <c r="W72">
        <f t="shared" si="118"/>
        <v>2.9445011651077801E-6</v>
      </c>
      <c r="X72">
        <f t="shared" si="119"/>
        <v>2.6618837268851841E-6</v>
      </c>
      <c r="Y72">
        <f t="shared" si="120"/>
        <v>2.4069319568977343E-6</v>
      </c>
      <c r="Z72">
        <f t="shared" si="121"/>
        <v>2.1768406203412467E-6</v>
      </c>
      <c r="AA72">
        <f t="shared" si="122"/>
        <v>1.9691079114716537E-6</v>
      </c>
      <c r="AB72">
        <f t="shared" si="123"/>
        <v>1.7814986218069852E-6</v>
      </c>
      <c r="AC72">
        <f t="shared" si="124"/>
        <v>1.6120126745781684E-6</v>
      </c>
      <c r="AD72">
        <f t="shared" si="125"/>
        <v>1.4588580402897731E-6</v>
      </c>
      <c r="AE72">
        <f t="shared" si="126"/>
        <v>1.3204272741494326E-6</v>
      </c>
      <c r="AF72">
        <f t="shared" si="127"/>
        <v>1.1952770805112078E-6</v>
      </c>
      <c r="AG72">
        <f t="shared" si="128"/>
        <v>1.082110431274927E-6</v>
      </c>
      <c r="AH72">
        <f t="shared" si="129"/>
        <v>9.7976085694620061E-7</v>
      </c>
      <c r="AI72">
        <f t="shared" si="130"/>
        <v>8.8717859927976866E-7</v>
      </c>
      <c r="AJ72">
        <f t="shared" si="131"/>
        <v>8.0341836894214378E-7</v>
      </c>
      <c r="AK72">
        <f t="shared" si="132"/>
        <v>7.2762849452110796E-7</v>
      </c>
      <c r="AL72">
        <f t="shared" si="133"/>
        <v>6.5904128337776314E-7</v>
      </c>
      <c r="AM72">
        <f t="shared" si="134"/>
        <v>5.9696444236899798E-7</v>
      </c>
      <c r="AN72">
        <f t="shared" si="135"/>
        <v>5.4077342888697599E-7</v>
      </c>
      <c r="AO72">
        <f t="shared" si="136"/>
        <v>4.8990462109536193E-7</v>
      </c>
      <c r="AP72">
        <f t="shared" si="137"/>
        <v>4.4384921153118129E-7</v>
      </c>
      <c r="AQ72">
        <f t="shared" si="138"/>
        <v>4.0214774102592392E-7</v>
      </c>
      <c r="AR72">
        <f t="shared" si="139"/>
        <v>3.6438520066817675E-7</v>
      </c>
      <c r="AS72">
        <f t="shared" si="140"/>
        <v>3.3018663866118783E-7</v>
      </c>
      <c r="AT72">
        <f t="shared" si="141"/>
        <v>2.9921321671810475E-7</v>
      </c>
      <c r="AU72">
        <f t="shared" si="142"/>
        <v>2.7115866731859533E-7</v>
      </c>
      <c r="AV72">
        <f t="shared" si="143"/>
        <v>2.4574610890930263E-7</v>
      </c>
      <c r="AW72">
        <f t="shared" si="144"/>
        <v>2.2272518111616157E-7</v>
      </c>
      <c r="AX72">
        <f t="shared" si="145"/>
        <v>2.0186946637068066E-7</v>
      </c>
      <c r="AY72">
        <f t="shared" si="146"/>
        <v>1.8297416813314115E-7</v>
      </c>
      <c r="AZ72">
        <f t="shared" si="147"/>
        <v>1.6585401920503233E-7</v>
      </c>
      <c r="BA72">
        <f t="shared" si="148"/>
        <v>1.5034139652811434E-7</v>
      </c>
      <c r="BB72">
        <f t="shared" si="149"/>
        <v>1.3628462142449292E-7</v>
      </c>
      <c r="BC72">
        <f t="shared" si="150"/>
        <v>1.2354642648813484E-7</v>
      </c>
      <c r="BD72">
        <f t="shared" si="151"/>
        <v>1.1200257233306456E-7</v>
      </c>
      <c r="BE72">
        <f t="shared" si="152"/>
        <v>1.0154059917082624E-7</v>
      </c>
      <c r="BF72">
        <f t="shared" si="153"/>
        <v>9.2058699758351851E-8</v>
      </c>
      <c r="BG72">
        <f t="shared" si="154"/>
        <v>8.3464701651792859E-8</v>
      </c>
      <c r="BH72">
        <f t="shared" si="155"/>
        <v>7.5675147943286289E-8</v>
      </c>
      <c r="BI72">
        <f t="shared" si="156"/>
        <v>6.8614466764297817E-8</v>
      </c>
      <c r="BJ72">
        <f t="shared" si="157"/>
        <v>6.2214220826951207E-8</v>
      </c>
      <c r="BK72">
        <f t="shared" si="158"/>
        <v>5.6412429157354803E-8</v>
      </c>
      <c r="BL72">
        <f t="shared" si="159"/>
        <v>5.1152953964380094E-8</v>
      </c>
      <c r="BM72">
        <f t="shared" si="160"/>
        <v>4.6384946294110927E-8</v>
      </c>
      <c r="BN72">
        <f t="shared" si="161"/>
        <v>4.2062344753467306E-8</v>
      </c>
      <c r="BO72">
        <f t="shared" si="162"/>
        <v>3.8143422154394275E-8</v>
      </c>
      <c r="BP72">
        <f t="shared" si="163"/>
        <v>3.4590375439612354E-8</v>
      </c>
      <c r="BQ72">
        <f t="shared" si="164"/>
        <v>3.1368954708530897E-8</v>
      </c>
      <c r="BR72">
        <f t="shared" si="165"/>
        <v>2.8448127573092928E-8</v>
      </c>
      <c r="BS72">
        <f t="shared" si="166"/>
        <v>2.5799775442951235E-8</v>
      </c>
      <c r="BT72">
        <f t="shared" si="167"/>
        <v>2.3398418671878137E-8</v>
      </c>
      <c r="BU72">
        <f t="shared" si="168"/>
        <v>2.1220967796484084E-8</v>
      </c>
      <c r="BV72">
        <f t="shared" si="169"/>
        <v>1.9246498367725086E-8</v>
      </c>
      <c r="BW72">
        <f t="shared" si="170"/>
        <v>1.7456047118281057E-8</v>
      </c>
      <c r="BX72">
        <f t="shared" si="171"/>
        <v>1.5832427427498521E-8</v>
      </c>
      <c r="BY72">
        <f t="shared" si="172"/>
        <v>1.4360062242629735E-8</v>
      </c>
      <c r="BZ72">
        <f t="shared" si="173"/>
        <v>1.3024832792759192E-8</v>
      </c>
      <c r="CA72">
        <f t="shared" si="174"/>
        <v>1.1813941592042435E-8</v>
      </c>
      <c r="CB72">
        <f t="shared" si="175"/>
        <v>1.0715788373443779E-8</v>
      </c>
      <c r="CC72">
        <f t="shared" si="176"/>
        <v>9.7198577246149243E-9</v>
      </c>
      <c r="CD72">
        <f t="shared" si="177"/>
        <v>8.8166173153134814E-9</v>
      </c>
      <c r="CE72">
        <f t="shared" si="178"/>
        <v>7.9974257120799128E-9</v>
      </c>
      <c r="CF72">
        <f t="shared" si="179"/>
        <v>7.2544488719055607E-9</v>
      </c>
      <c r="CG72">
        <f t="shared" si="180"/>
        <v>6.5805844933505583E-9</v>
      </c>
      <c r="CH72">
        <f t="shared" si="181"/>
        <v>5.969393481922278E-9</v>
      </c>
      <c r="CI72">
        <f t="shared" si="182"/>
        <v>5.415037857324813E-9</v>
      </c>
      <c r="CJ72">
        <f t="shared" si="183"/>
        <v>4.9122244941760422E-9</v>
      </c>
      <c r="CK72">
        <f t="shared" si="184"/>
        <v>4.4561541456275281E-9</v>
      </c>
      <c r="CL72">
        <f t="shared" si="185"/>
        <v>4.0424752516117474E-9</v>
      </c>
      <c r="CM72">
        <f t="shared" si="186"/>
        <v>3.6672420807208077E-9</v>
      </c>
      <c r="CN72">
        <f t="shared" si="187"/>
        <v>3.3268767974767825E-9</v>
      </c>
      <c r="CO72">
        <f t="shared" si="188"/>
        <v>3.0181350854237911E-9</v>
      </c>
      <c r="CP72">
        <f t="shared" si="189"/>
        <v>2.7380749914513847E-9</v>
      </c>
      <c r="CQ72">
        <f t="shared" si="190"/>
        <v>2.4840286884028436E-9</v>
      </c>
      <c r="CR72">
        <f t="shared" si="191"/>
        <v>2.2535768816528005E-9</v>
      </c>
      <c r="CS72">
        <f t="shared" si="192"/>
        <v>2.0445256112453786E-9</v>
      </c>
      <c r="CT72">
        <f t="shared" si="193"/>
        <v>1.8548852246283071E-9</v>
      </c>
      <c r="CU72">
        <f t="shared" si="194"/>
        <v>1.6828513162369051E-9</v>
      </c>
      <c r="CV72">
        <f t="shared" si="195"/>
        <v>1.526787449386864E-9</v>
      </c>
      <c r="CW72">
        <f t="shared" si="196"/>
        <v>1.3852094933195087E-9</v>
      </c>
      <c r="CX72">
        <f t="shared" si="197"/>
        <v>1.2567714239813217E-9</v>
      </c>
      <c r="CY72">
        <f t="shared" si="198"/>
        <v>1.1402524513678894E-9</v>
      </c>
      <c r="CZ72">
        <f t="shared" si="199"/>
        <v>1.034545349164216E-9</v>
      </c>
    </row>
    <row r="73" spans="3:104">
      <c r="C73" s="3">
        <v>67</v>
      </c>
      <c r="D73" s="3">
        <f>'NegBinomial Home'!D69</f>
        <v>1.7305035138888962E-4</v>
      </c>
      <c r="E73">
        <f t="shared" si="100"/>
        <v>1.9478345527665205E-5</v>
      </c>
      <c r="F73">
        <f t="shared" si="101"/>
        <v>1.6187206759570625E-5</v>
      </c>
      <c r="G73">
        <f t="shared" si="102"/>
        <v>1.4075659895187925E-5</v>
      </c>
      <c r="H73">
        <f t="shared" si="103"/>
        <v>1.2420279380372842E-5</v>
      </c>
      <c r="I73">
        <f t="shared" si="104"/>
        <v>1.1039316591330473E-5</v>
      </c>
      <c r="J73">
        <f t="shared" si="105"/>
        <v>9.8544195746201824E-6</v>
      </c>
      <c r="K73">
        <f t="shared" si="106"/>
        <v>8.8220078251163022E-6</v>
      </c>
      <c r="L73">
        <f t="shared" si="107"/>
        <v>7.9139395858446397E-6</v>
      </c>
      <c r="M73">
        <f t="shared" si="108"/>
        <v>6.1221479734638163E-6</v>
      </c>
      <c r="N73">
        <f t="shared" si="109"/>
        <v>6.3957455892216242E-6</v>
      </c>
      <c r="O73">
        <f t="shared" si="110"/>
        <v>5.7585338789197993E-6</v>
      </c>
      <c r="P73">
        <f t="shared" si="111"/>
        <v>5.1888408453669508E-6</v>
      </c>
      <c r="Q73">
        <f t="shared" si="112"/>
        <v>4.6785359534579488E-6</v>
      </c>
      <c r="R73">
        <f t="shared" si="113"/>
        <v>4.2207282072616837E-6</v>
      </c>
      <c r="S73">
        <f t="shared" si="114"/>
        <v>3.8095047752767792E-6</v>
      </c>
      <c r="T73">
        <f t="shared" si="115"/>
        <v>3.4397441280196281E-6</v>
      </c>
      <c r="U73">
        <f t="shared" si="116"/>
        <v>3.106977547631505E-6</v>
      </c>
      <c r="V73">
        <f t="shared" si="117"/>
        <v>2.807283333845622E-6</v>
      </c>
      <c r="W73">
        <f t="shared" si="118"/>
        <v>2.5372039055806831E-6</v>
      </c>
      <c r="X73">
        <f t="shared" si="119"/>
        <v>2.2936794415591747E-6</v>
      </c>
      <c r="Y73">
        <f t="shared" si="120"/>
        <v>2.0739938003333586E-6</v>
      </c>
      <c r="Z73">
        <f t="shared" si="121"/>
        <v>1.875729780380074E-6</v>
      </c>
      <c r="AA73">
        <f t="shared" si="122"/>
        <v>1.6967316375005841E-6</v>
      </c>
      <c r="AB73">
        <f t="shared" si="123"/>
        <v>1.535073347770211E-6</v>
      </c>
      <c r="AC73">
        <f t="shared" si="124"/>
        <v>1.3890314944519919E-6</v>
      </c>
      <c r="AD73">
        <f t="shared" si="125"/>
        <v>1.2570619300045369E-6</v>
      </c>
      <c r="AE73">
        <f t="shared" si="126"/>
        <v>1.1377795589646389E-6</v>
      </c>
      <c r="AF73">
        <f t="shared" si="127"/>
        <v>1.0299407291330129E-6</v>
      </c>
      <c r="AG73">
        <f t="shared" si="128"/>
        <v>9.3242782344079826E-7</v>
      </c>
      <c r="AH73">
        <f t="shared" si="129"/>
        <v>8.4423572394408788E-7</v>
      </c>
      <c r="AI73">
        <f t="shared" si="130"/>
        <v>7.644598798988199E-7</v>
      </c>
      <c r="AJ73">
        <f t="shared" si="131"/>
        <v>6.9228575884114303E-7</v>
      </c>
      <c r="AK73">
        <f t="shared" si="132"/>
        <v>6.2697949655699049E-7</v>
      </c>
      <c r="AL73">
        <f t="shared" si="133"/>
        <v>5.6787959126644128E-7</v>
      </c>
      <c r="AM73">
        <f t="shared" si="134"/>
        <v>5.1438951107223461E-7</v>
      </c>
      <c r="AN73">
        <f t="shared" si="135"/>
        <v>4.6597110303947556E-7</v>
      </c>
      <c r="AO73">
        <f t="shared" si="136"/>
        <v>4.2213870815693114E-7</v>
      </c>
      <c r="AP73">
        <f t="shared" si="137"/>
        <v>3.824538996046208E-7</v>
      </c>
      <c r="AQ73">
        <f t="shared" si="138"/>
        <v>3.4652077276867886E-7</v>
      </c>
      <c r="AR73">
        <f t="shared" si="139"/>
        <v>3.1398172472356891E-7</v>
      </c>
      <c r="AS73">
        <f t="shared" si="140"/>
        <v>2.8451366876978583E-7</v>
      </c>
      <c r="AT73">
        <f t="shared" si="141"/>
        <v>2.5782463632706573E-7</v>
      </c>
      <c r="AU73">
        <f t="shared" si="142"/>
        <v>2.3365072423994451E-7</v>
      </c>
      <c r="AV73">
        <f t="shared" si="143"/>
        <v>2.1175335051467564E-7</v>
      </c>
      <c r="AW73">
        <f t="shared" si="144"/>
        <v>1.9191678580246218E-7</v>
      </c>
      <c r="AX73">
        <f t="shared" si="145"/>
        <v>1.7394593167852641E-7</v>
      </c>
      <c r="AY73">
        <f t="shared" si="146"/>
        <v>1.576643200244036E-7</v>
      </c>
      <c r="AZ73">
        <f t="shared" si="147"/>
        <v>1.4291231067244579E-7</v>
      </c>
      <c r="BA73">
        <f t="shared" si="148"/>
        <v>1.2954546697475102E-7</v>
      </c>
      <c r="BB73">
        <f t="shared" si="149"/>
        <v>1.1743309116203096E-7</v>
      </c>
      <c r="BC73">
        <f t="shared" si="150"/>
        <v>1.0645690330190735E-7</v>
      </c>
      <c r="BD73">
        <f t="shared" si="151"/>
        <v>9.6509849385008652E-8</v>
      </c>
      <c r="BE73">
        <f t="shared" si="152"/>
        <v>8.7495025590113086E-8</v>
      </c>
      <c r="BF73">
        <f t="shared" si="153"/>
        <v>7.9324707131172131E-8</v>
      </c>
      <c r="BG73">
        <f t="shared" si="154"/>
        <v>7.1919471290582367E-8</v>
      </c>
      <c r="BH73">
        <f t="shared" si="155"/>
        <v>6.5207405312768447E-8</v>
      </c>
      <c r="BI73">
        <f t="shared" si="156"/>
        <v>5.9123390785732648E-8</v>
      </c>
      <c r="BJ73">
        <f t="shared" si="157"/>
        <v>5.3608456989359608E-8</v>
      </c>
      <c r="BK73">
        <f t="shared" si="158"/>
        <v>4.8609196449781369E-8</v>
      </c>
      <c r="BL73">
        <f t="shared" si="159"/>
        <v>4.4077236619352265E-8</v>
      </c>
      <c r="BM73">
        <f t="shared" si="160"/>
        <v>3.9968762210783721E-8</v>
      </c>
      <c r="BN73">
        <f t="shared" si="161"/>
        <v>3.6244083259675672E-8</v>
      </c>
      <c r="BO73">
        <f t="shared" si="162"/>
        <v>3.2867244479014996E-8</v>
      </c>
      <c r="BP73">
        <f t="shared" si="163"/>
        <v>2.9805671908326157E-8</v>
      </c>
      <c r="BQ73">
        <f t="shared" si="164"/>
        <v>2.7029853254466234E-8</v>
      </c>
      <c r="BR73">
        <f t="shared" si="165"/>
        <v>2.4513048675349012E-8</v>
      </c>
      <c r="BS73">
        <f t="shared" si="166"/>
        <v>2.2231029076384966E-8</v>
      </c>
      <c r="BT73">
        <f t="shared" si="167"/>
        <v>2.0161839275933229E-8</v>
      </c>
      <c r="BU73">
        <f t="shared" si="168"/>
        <v>1.8285583653851432E-8</v>
      </c>
      <c r="BV73">
        <f t="shared" si="169"/>
        <v>1.6584232129368807E-8</v>
      </c>
      <c r="BW73">
        <f t="shared" si="170"/>
        <v>1.5041444523552075E-8</v>
      </c>
      <c r="BX73">
        <f t="shared" si="171"/>
        <v>1.3642411550005819E-8</v>
      </c>
      <c r="BY73">
        <f t="shared" si="172"/>
        <v>1.2373710847232158E-8</v>
      </c>
      <c r="BZ73">
        <f t="shared" si="173"/>
        <v>1.1223176619158968E-8</v>
      </c>
      <c r="CA73">
        <f t="shared" si="174"/>
        <v>1.017978158841549E-8</v>
      </c>
      <c r="CB73">
        <f t="shared" si="175"/>
        <v>9.2335300914993669E-9</v>
      </c>
      <c r="CC73">
        <f t="shared" si="176"/>
        <v>8.3753612573893689E-9</v>
      </c>
      <c r="CD73">
        <f t="shared" si="177"/>
        <v>7.5970613126263874E-9</v>
      </c>
      <c r="CE73">
        <f t="shared" si="178"/>
        <v>6.8911841474981379E-9</v>
      </c>
      <c r="CF73">
        <f t="shared" si="179"/>
        <v>6.2509793606960376E-9</v>
      </c>
      <c r="CG73">
        <f t="shared" si="180"/>
        <v>5.6703270745425461E-9</v>
      </c>
      <c r="CH73">
        <f t="shared" si="181"/>
        <v>5.1436788804010165E-9</v>
      </c>
      <c r="CI73">
        <f t="shared" si="182"/>
        <v>4.6660043348866756E-9</v>
      </c>
      <c r="CJ73">
        <f t="shared" si="183"/>
        <v>4.2327424826324848E-9</v>
      </c>
      <c r="CK73">
        <f t="shared" si="184"/>
        <v>3.8397579312018596E-9</v>
      </c>
      <c r="CL73">
        <f t="shared" si="185"/>
        <v>3.4833010487965453E-9</v>
      </c>
      <c r="CM73">
        <f t="shared" si="186"/>
        <v>3.1599718961476726E-9</v>
      </c>
      <c r="CN73">
        <f t="shared" si="187"/>
        <v>2.8666875408197963E-9</v>
      </c>
      <c r="CO73">
        <f t="shared" si="188"/>
        <v>2.6006524354786707E-9</v>
      </c>
      <c r="CP73">
        <f t="shared" si="189"/>
        <v>2.3593315718144605E-9</v>
      </c>
      <c r="CQ73">
        <f t="shared" si="190"/>
        <v>2.1404261490789599E-9</v>
      </c>
      <c r="CR73">
        <f t="shared" si="191"/>
        <v>1.9418515208658538E-9</v>
      </c>
      <c r="CS73">
        <f t="shared" si="192"/>
        <v>1.7617172060862913E-9</v>
      </c>
      <c r="CT73">
        <f t="shared" si="193"/>
        <v>1.5983087702933808E-9</v>
      </c>
      <c r="CU73">
        <f t="shared" si="194"/>
        <v>1.4500714017926292E-9</v>
      </c>
      <c r="CV73">
        <f t="shared" si="195"/>
        <v>1.315595023523832E-9</v>
      </c>
      <c r="CW73">
        <f t="shared" si="196"/>
        <v>1.1936007966799532E-9</v>
      </c>
      <c r="CX73">
        <f t="shared" si="197"/>
        <v>1.082928885589654E-9</v>
      </c>
      <c r="CY73">
        <f t="shared" si="198"/>
        <v>9.825273656676103E-10</v>
      </c>
      <c r="CZ73">
        <f t="shared" si="199"/>
        <v>8.914421673539058E-10</v>
      </c>
    </row>
    <row r="74" spans="3:104">
      <c r="C74" s="3">
        <v>68</v>
      </c>
      <c r="D74" s="3">
        <f>'NegBinomial Home'!D70</f>
        <v>1.4900224100156847E-4</v>
      </c>
      <c r="E74">
        <f t="shared" si="100"/>
        <v>1.6771518297022839E-5</v>
      </c>
      <c r="F74">
        <f t="shared" si="101"/>
        <v>1.3937735828756105E-5</v>
      </c>
      <c r="G74">
        <f t="shared" si="102"/>
        <v>1.2119622128045889E-5</v>
      </c>
      <c r="H74">
        <f t="shared" si="103"/>
        <v>1.0694283176474053E-5</v>
      </c>
      <c r="I74">
        <f t="shared" si="104"/>
        <v>9.5052272245177503E-6</v>
      </c>
      <c r="J74">
        <f t="shared" si="105"/>
        <v>8.4849905741503263E-6</v>
      </c>
      <c r="K74">
        <f t="shared" si="106"/>
        <v>7.5960489275267494E-6</v>
      </c>
      <c r="L74">
        <f t="shared" si="107"/>
        <v>6.8141712743010589E-6</v>
      </c>
      <c r="M74">
        <f t="shared" si="108"/>
        <v>5.2675655952355184E-6</v>
      </c>
      <c r="N74">
        <f t="shared" si="109"/>
        <v>5.5069545829948738E-6</v>
      </c>
      <c r="O74">
        <f t="shared" si="110"/>
        <v>4.9582936177591216E-6</v>
      </c>
      <c r="P74">
        <f t="shared" si="111"/>
        <v>4.4677685306901216E-6</v>
      </c>
      <c r="Q74">
        <f t="shared" si="112"/>
        <v>4.028378654401282E-6</v>
      </c>
      <c r="R74">
        <f t="shared" si="113"/>
        <v>3.6341906069131543E-6</v>
      </c>
      <c r="S74">
        <f t="shared" si="114"/>
        <v>3.2801132391046962E-6</v>
      </c>
      <c r="T74">
        <f t="shared" si="115"/>
        <v>2.9617367398181236E-6</v>
      </c>
      <c r="U74">
        <f t="shared" si="116"/>
        <v>2.6752133909181671E-6</v>
      </c>
      <c r="V74">
        <f t="shared" si="117"/>
        <v>2.4171664750298079E-6</v>
      </c>
      <c r="W74">
        <f t="shared" si="118"/>
        <v>2.1846188971895127E-6</v>
      </c>
      <c r="X74">
        <f t="shared" si="119"/>
        <v>1.9749360471595407E-6</v>
      </c>
      <c r="Y74">
        <f t="shared" si="120"/>
        <v>1.7857792347301218E-6</v>
      </c>
      <c r="Z74">
        <f t="shared" si="121"/>
        <v>1.6150671671387019E-6</v>
      </c>
      <c r="AA74">
        <f t="shared" si="122"/>
        <v>1.4609436752757704E-6</v>
      </c>
      <c r="AB74">
        <f t="shared" si="123"/>
        <v>1.321750387004569E-6</v>
      </c>
      <c r="AC74">
        <f t="shared" si="124"/>
        <v>1.1960033818711596E-6</v>
      </c>
      <c r="AD74">
        <f t="shared" si="125"/>
        <v>1.08237309629906E-6</v>
      </c>
      <c r="AE74">
        <f t="shared" si="126"/>
        <v>9.7966691596323387E-7</v>
      </c>
      <c r="AF74">
        <f t="shared" si="127"/>
        <v>8.8681401400182984E-7</v>
      </c>
      <c r="AG74">
        <f t="shared" si="128"/>
        <v>8.0285208408894186E-7</v>
      </c>
      <c r="AH74">
        <f t="shared" si="129"/>
        <v>7.2691568547330276E-7</v>
      </c>
      <c r="AI74">
        <f t="shared" si="130"/>
        <v>6.5822596918475364E-7</v>
      </c>
      <c r="AJ74">
        <f t="shared" si="131"/>
        <v>5.9608159505548631E-7</v>
      </c>
      <c r="AK74">
        <f t="shared" si="132"/>
        <v>5.3985068102568854E-7</v>
      </c>
      <c r="AL74">
        <f t="shared" si="133"/>
        <v>4.8896365155365447E-7</v>
      </c>
      <c r="AM74">
        <f t="shared" si="134"/>
        <v>4.4290687237740529E-7</v>
      </c>
      <c r="AN74">
        <f t="shared" si="135"/>
        <v>4.0121697550804457E-7</v>
      </c>
      <c r="AO74">
        <f t="shared" si="136"/>
        <v>3.63475792011181E-7</v>
      </c>
      <c r="AP74">
        <f t="shared" si="137"/>
        <v>3.2930582147628097E-7</v>
      </c>
      <c r="AQ74">
        <f t="shared" si="138"/>
        <v>2.9836617655919648E-7</v>
      </c>
      <c r="AR74">
        <f t="shared" si="139"/>
        <v>2.7034894897273828E-7</v>
      </c>
      <c r="AS74">
        <f t="shared" si="140"/>
        <v>2.4497595007482794E-7</v>
      </c>
      <c r="AT74">
        <f t="shared" si="141"/>
        <v>2.219957849829229E-7</v>
      </c>
      <c r="AU74">
        <f t="shared" si="142"/>
        <v>2.0118122410022697E-7</v>
      </c>
      <c r="AV74">
        <f t="shared" si="143"/>
        <v>1.8232684021179642E-7</v>
      </c>
      <c r="AW74">
        <f t="shared" si="144"/>
        <v>1.6524688300760548E-7</v>
      </c>
      <c r="AX74">
        <f t="shared" si="145"/>
        <v>1.4977336610522593E-7</v>
      </c>
      <c r="AY74">
        <f t="shared" si="146"/>
        <v>1.3575434444990607E-7</v>
      </c>
      <c r="AZ74">
        <f t="shared" si="147"/>
        <v>1.2305236242515919E-7</v>
      </c>
      <c r="BA74">
        <f t="shared" si="148"/>
        <v>1.1154305516233623E-7</v>
      </c>
      <c r="BB74">
        <f t="shared" si="149"/>
        <v>1.0111388743477299E-7</v>
      </c>
      <c r="BC74">
        <f t="shared" si="150"/>
        <v>9.1663016195931741E-8</v>
      </c>
      <c r="BD74">
        <f t="shared" si="151"/>
        <v>8.3098264300972616E-8</v>
      </c>
      <c r="BE74">
        <f t="shared" si="152"/>
        <v>7.5336194262437326E-8</v>
      </c>
      <c r="BF74">
        <f t="shared" si="153"/>
        <v>6.8301272054490613E-8</v>
      </c>
      <c r="BG74">
        <f t="shared" si="154"/>
        <v>6.1925112014726306E-8</v>
      </c>
      <c r="BH74">
        <f t="shared" si="155"/>
        <v>5.6145794813589048E-8</v>
      </c>
      <c r="BI74">
        <f t="shared" si="156"/>
        <v>5.0907251282537691E-8</v>
      </c>
      <c r="BJ74">
        <f t="shared" si="157"/>
        <v>4.6158705624931881E-8</v>
      </c>
      <c r="BK74">
        <f t="shared" si="158"/>
        <v>4.1854172188453158E-8</v>
      </c>
      <c r="BL74">
        <f t="shared" si="159"/>
        <v>3.7952000563585946E-8</v>
      </c>
      <c r="BM74">
        <f t="shared" si="160"/>
        <v>3.4414464297053927E-8</v>
      </c>
      <c r="BN74">
        <f t="shared" si="161"/>
        <v>3.1207388978961837E-8</v>
      </c>
      <c r="BO74">
        <f t="shared" si="162"/>
        <v>2.8299815883725994E-8</v>
      </c>
      <c r="BP74">
        <f t="shared" si="163"/>
        <v>2.5663697722969352E-8</v>
      </c>
      <c r="BQ74">
        <f t="shared" si="164"/>
        <v>2.3273623408068888E-8</v>
      </c>
      <c r="BR74">
        <f t="shared" si="165"/>
        <v>2.1106569025100716E-8</v>
      </c>
      <c r="BS74">
        <f t="shared" si="166"/>
        <v>1.9141672499169858E-8</v>
      </c>
      <c r="BT74">
        <f t="shared" si="167"/>
        <v>1.7360029671805498E-8</v>
      </c>
      <c r="BU74">
        <f t="shared" si="168"/>
        <v>1.5744509737068581E-8</v>
      </c>
      <c r="BV74">
        <f t="shared" si="169"/>
        <v>1.4279588181898471E-8</v>
      </c>
      <c r="BW74">
        <f t="shared" si="170"/>
        <v>1.2951195556219606E-8</v>
      </c>
      <c r="BX74">
        <f t="shared" si="171"/>
        <v>1.1746580560523827E-8</v>
      </c>
      <c r="BY74">
        <f t="shared" si="172"/>
        <v>1.0654186084833227E-8</v>
      </c>
      <c r="BZ74">
        <f t="shared" si="173"/>
        <v>9.6635369647591407E-9</v>
      </c>
      <c r="CA74">
        <f t="shared" si="174"/>
        <v>8.765138339255625E-9</v>
      </c>
      <c r="CB74">
        <f t="shared" si="175"/>
        <v>7.9503836019205843E-9</v>
      </c>
      <c r="CC74">
        <f t="shared" si="176"/>
        <v>7.2114710344867434E-9</v>
      </c>
      <c r="CD74">
        <f t="shared" si="177"/>
        <v>6.5413282985123472E-9</v>
      </c>
      <c r="CE74">
        <f t="shared" si="178"/>
        <v>5.9335440401632705E-9</v>
      </c>
      <c r="CF74">
        <f t="shared" si="179"/>
        <v>5.3823059342141321E-9</v>
      </c>
      <c r="CG74">
        <f t="shared" si="180"/>
        <v>4.8823445577409664E-9</v>
      </c>
      <c r="CH74">
        <f t="shared" si="181"/>
        <v>4.4288825421096301E-9</v>
      </c>
      <c r="CI74">
        <f t="shared" si="182"/>
        <v>4.0175885043928588E-9</v>
      </c>
      <c r="CJ74">
        <f t="shared" si="183"/>
        <v>3.6445353068221213E-9</v>
      </c>
      <c r="CK74">
        <f t="shared" si="184"/>
        <v>3.3061622357928144E-9</v>
      </c>
      <c r="CL74">
        <f t="shared" si="185"/>
        <v>2.9992407307363709E-9</v>
      </c>
      <c r="CM74">
        <f t="shared" si="186"/>
        <v>2.7208433282511578E-9</v>
      </c>
      <c r="CN74">
        <f t="shared" si="187"/>
        <v>2.4683155186060426E-9</v>
      </c>
      <c r="CO74">
        <f t="shared" si="188"/>
        <v>2.2392502404209956E-9</v>
      </c>
      <c r="CP74">
        <f t="shared" si="189"/>
        <v>2.0314647652814759E-9</v>
      </c>
      <c r="CQ74">
        <f t="shared" si="190"/>
        <v>1.8429797475210358E-9</v>
      </c>
      <c r="CR74">
        <f t="shared" si="191"/>
        <v>1.672000235648714E-9</v>
      </c>
      <c r="CS74">
        <f t="shared" si="192"/>
        <v>1.51689846111883E-9</v>
      </c>
      <c r="CT74">
        <f t="shared" si="193"/>
        <v>1.3761982375348414E-9</v>
      </c>
      <c r="CU74">
        <f t="shared" si="194"/>
        <v>1.2485608191215702E-9</v>
      </c>
      <c r="CV74">
        <f t="shared" si="195"/>
        <v>1.1327720815489062E-9</v>
      </c>
      <c r="CW74">
        <f t="shared" si="196"/>
        <v>1.0277309010884156E-9</v>
      </c>
      <c r="CX74">
        <f t="shared" si="197"/>
        <v>9.324386197608689E-10</v>
      </c>
      <c r="CY74">
        <f t="shared" si="198"/>
        <v>8.4598949470402942E-10</v>
      </c>
      <c r="CZ74">
        <f t="shared" si="199"/>
        <v>7.6756203956229073E-10</v>
      </c>
    </row>
    <row r="75" spans="3:104">
      <c r="C75" s="3">
        <v>69</v>
      </c>
      <c r="D75" s="3">
        <f>'NegBinomial Home'!D71</f>
        <v>1.2820321915035007E-4</v>
      </c>
      <c r="E75">
        <f t="shared" si="100"/>
        <v>1.443040467891145E-5</v>
      </c>
      <c r="F75">
        <f t="shared" si="101"/>
        <v>1.199218608326096E-5</v>
      </c>
      <c r="G75">
        <f t="shared" si="102"/>
        <v>1.0427860421810323E-5</v>
      </c>
      <c r="H75">
        <f t="shared" si="103"/>
        <v>9.2014826120297926E-6</v>
      </c>
      <c r="I75">
        <f t="shared" si="104"/>
        <v>8.1784053766405775E-6</v>
      </c>
      <c r="J75">
        <f t="shared" si="105"/>
        <v>7.3005821842303589E-6</v>
      </c>
      <c r="K75">
        <f t="shared" si="106"/>
        <v>6.5357267030785284E-6</v>
      </c>
      <c r="L75">
        <f t="shared" si="107"/>
        <v>5.8629902968911921E-6</v>
      </c>
      <c r="M75">
        <f t="shared" si="108"/>
        <v>4.5290869322688152E-6</v>
      </c>
      <c r="N75">
        <f t="shared" si="109"/>
        <v>4.738246220385938E-6</v>
      </c>
      <c r="O75">
        <f t="shared" si="110"/>
        <v>4.266172099268382E-6</v>
      </c>
      <c r="P75">
        <f t="shared" si="111"/>
        <v>3.8441187474963805E-6</v>
      </c>
      <c r="Q75">
        <f t="shared" si="112"/>
        <v>3.4660627114015251E-6</v>
      </c>
      <c r="R75">
        <f t="shared" si="113"/>
        <v>3.1268988417920935E-6</v>
      </c>
      <c r="S75">
        <f t="shared" si="114"/>
        <v>2.8222466561860462E-6</v>
      </c>
      <c r="T75">
        <f t="shared" si="115"/>
        <v>2.5483119030172794E-6</v>
      </c>
      <c r="U75">
        <f t="shared" si="116"/>
        <v>2.3017839619353284E-6</v>
      </c>
      <c r="V75">
        <f t="shared" si="117"/>
        <v>2.0797574669891283E-6</v>
      </c>
      <c r="W75">
        <f t="shared" si="118"/>
        <v>1.8796708918856796E-6</v>
      </c>
      <c r="X75">
        <f t="shared" si="119"/>
        <v>1.6992573880768373E-6</v>
      </c>
      <c r="Y75">
        <f t="shared" si="120"/>
        <v>1.5365047199648513E-6</v>
      </c>
      <c r="Z75">
        <f t="shared" si="121"/>
        <v>1.3896221196367006E-6</v>
      </c>
      <c r="AA75">
        <f t="shared" si="122"/>
        <v>1.2570125181253205E-6</v>
      </c>
      <c r="AB75">
        <f t="shared" si="123"/>
        <v>1.1372490332237556E-6</v>
      </c>
      <c r="AC75">
        <f t="shared" si="124"/>
        <v>1.0290548829327612E-6</v>
      </c>
      <c r="AD75">
        <f t="shared" si="125"/>
        <v>9.3128609566221665E-7</v>
      </c>
      <c r="AE75">
        <f t="shared" si="126"/>
        <v>8.4291653251215175E-7</v>
      </c>
      <c r="AF75">
        <f t="shared" si="127"/>
        <v>7.6302484189805858E-7</v>
      </c>
      <c r="AG75">
        <f t="shared" si="128"/>
        <v>6.9078304453613165E-7</v>
      </c>
      <c r="AH75">
        <f t="shared" si="129"/>
        <v>6.2544650538229012E-7</v>
      </c>
      <c r="AI75">
        <f t="shared" si="130"/>
        <v>5.6634509394362898E-7</v>
      </c>
      <c r="AJ75">
        <f t="shared" si="131"/>
        <v>5.1287536918041591E-7</v>
      </c>
      <c r="AK75">
        <f t="shared" si="132"/>
        <v>4.6449365259730239E-7</v>
      </c>
      <c r="AL75">
        <f t="shared" si="133"/>
        <v>4.2070987493422131E-7</v>
      </c>
      <c r="AM75">
        <f t="shared" si="134"/>
        <v>3.8108209944304732E-7</v>
      </c>
      <c r="AN75">
        <f t="shared" si="135"/>
        <v>3.4521163904747595E-7</v>
      </c>
      <c r="AO75">
        <f t="shared" si="136"/>
        <v>3.1273869645065256E-7</v>
      </c>
      <c r="AP75">
        <f t="shared" si="137"/>
        <v>2.8333846601518766E-7</v>
      </c>
      <c r="AQ75">
        <f t="shared" si="138"/>
        <v>2.5671764440152317E-7</v>
      </c>
      <c r="AR75">
        <f t="shared" si="139"/>
        <v>2.3261130382498024E-7</v>
      </c>
      <c r="AS75">
        <f t="shared" si="140"/>
        <v>2.1078008762081492E-7</v>
      </c>
      <c r="AT75">
        <f t="shared" si="141"/>
        <v>1.9100769277906409E-7</v>
      </c>
      <c r="AU75">
        <f t="shared" si="142"/>
        <v>1.7309860837586723E-7</v>
      </c>
      <c r="AV75">
        <f t="shared" si="143"/>
        <v>1.5687608250413994E-7</v>
      </c>
      <c r="AW75">
        <f t="shared" si="144"/>
        <v>1.4218029348909792E-7</v>
      </c>
      <c r="AX75">
        <f t="shared" si="145"/>
        <v>1.2886670394086066E-7</v>
      </c>
      <c r="AY75">
        <f t="shared" si="146"/>
        <v>1.1680457860992984E-7</v>
      </c>
      <c r="AZ75">
        <f t="shared" si="147"/>
        <v>1.0587564912392775E-7</v>
      </c>
      <c r="BA75">
        <f t="shared" si="148"/>
        <v>9.5972910538480073E-8</v>
      </c>
      <c r="BB75">
        <f t="shared" si="149"/>
        <v>8.6999536267428176E-8</v>
      </c>
      <c r="BC75">
        <f t="shared" si="150"/>
        <v>7.8867899397737403E-8</v>
      </c>
      <c r="BD75">
        <f t="shared" si="151"/>
        <v>7.1498689667890039E-8</v>
      </c>
      <c r="BE75">
        <f t="shared" si="152"/>
        <v>6.482011651676386E-8</v>
      </c>
      <c r="BF75">
        <f t="shared" si="153"/>
        <v>5.8767189611311728E-8</v>
      </c>
      <c r="BG75">
        <f t="shared" si="154"/>
        <v>5.3281069151506009E-8</v>
      </c>
      <c r="BH75">
        <f t="shared" si="155"/>
        <v>4.8308479043488851E-8</v>
      </c>
      <c r="BI75">
        <f t="shared" si="156"/>
        <v>4.380117673833119E-8</v>
      </c>
      <c r="BJ75">
        <f t="shared" si="157"/>
        <v>3.9715474164360696E-8</v>
      </c>
      <c r="BK75">
        <f t="shared" si="158"/>
        <v>3.6011804744441821E-8</v>
      </c>
      <c r="BL75">
        <f t="shared" si="159"/>
        <v>3.2654331993546333E-8</v>
      </c>
      <c r="BM75">
        <f t="shared" si="160"/>
        <v>2.9610595643126332E-8</v>
      </c>
      <c r="BN75">
        <f t="shared" si="161"/>
        <v>2.6851191643070313E-8</v>
      </c>
      <c r="BO75">
        <f t="shared" si="162"/>
        <v>2.4349482754542531E-8</v>
      </c>
      <c r="BP75">
        <f t="shared" si="163"/>
        <v>2.208133677232107E-8</v>
      </c>
      <c r="BQ75">
        <f t="shared" si="164"/>
        <v>2.0024889707370002E-8</v>
      </c>
      <c r="BR75">
        <f t="shared" si="165"/>
        <v>1.8160331522856046E-8</v>
      </c>
      <c r="BS75">
        <f t="shared" si="166"/>
        <v>1.6469712252780614E-8</v>
      </c>
      <c r="BT75">
        <f t="shared" si="167"/>
        <v>1.4936766544656414E-8</v>
      </c>
      <c r="BU75">
        <f t="shared" si="168"/>
        <v>1.3546754858639851E-8</v>
      </c>
      <c r="BV75">
        <f t="shared" si="169"/>
        <v>1.2286319727509386E-8</v>
      </c>
      <c r="BW75">
        <f t="shared" si="170"/>
        <v>1.1143355636749008E-8</v>
      </c>
      <c r="BX75">
        <f t="shared" si="171"/>
        <v>1.0106891223550294E-8</v>
      </c>
      <c r="BY75">
        <f t="shared" si="172"/>
        <v>9.166982619329237E-9</v>
      </c>
      <c r="BZ75">
        <f t="shared" si="173"/>
        <v>8.3146168737655672E-9</v>
      </c>
      <c r="CA75">
        <f t="shared" si="174"/>
        <v>7.5416245006603317E-9</v>
      </c>
      <c r="CB75">
        <f t="shared" si="175"/>
        <v>6.8406002781907494E-9</v>
      </c>
      <c r="CC75">
        <f t="shared" si="176"/>
        <v>6.2048315194197218E-9</v>
      </c>
      <c r="CD75">
        <f t="shared" si="177"/>
        <v>5.628233104089604E-9</v>
      </c>
      <c r="CE75">
        <f t="shared" si="178"/>
        <v>5.1052886306005147E-9</v>
      </c>
      <c r="CF75">
        <f t="shared" si="179"/>
        <v>4.6309971083657756E-9</v>
      </c>
      <c r="CG75">
        <f t="shared" si="180"/>
        <v>4.2008246661001245E-9</v>
      </c>
      <c r="CH75">
        <f t="shared" si="181"/>
        <v>3.81066080161347E-9</v>
      </c>
      <c r="CI75">
        <f t="shared" si="182"/>
        <v>3.4567787438793148E-9</v>
      </c>
      <c r="CJ75">
        <f t="shared" si="183"/>
        <v>3.1357995389934191E-9</v>
      </c>
      <c r="CK75">
        <f t="shared" si="184"/>
        <v>2.8446595085606516E-9</v>
      </c>
      <c r="CL75">
        <f t="shared" si="185"/>
        <v>2.5805807624276166E-9</v>
      </c>
      <c r="CM75">
        <f t="shared" si="186"/>
        <v>2.3410444778604317E-9</v>
      </c>
      <c r="CN75">
        <f t="shared" si="187"/>
        <v>2.1237666845610016E-9</v>
      </c>
      <c r="CO75">
        <f t="shared" si="188"/>
        <v>1.9266763196007571E-9</v>
      </c>
      <c r="CP75">
        <f t="shared" si="189"/>
        <v>1.747895338680537E-9</v>
      </c>
      <c r="CQ75">
        <f t="shared" si="190"/>
        <v>1.5857206903257852E-9</v>
      </c>
      <c r="CR75">
        <f t="shared" si="191"/>
        <v>1.4386079779031823E-9</v>
      </c>
      <c r="CS75">
        <f t="shared" si="192"/>
        <v>1.3051566508828483E-9</v>
      </c>
      <c r="CT75">
        <f t="shared" si="193"/>
        <v>1.1840965817362946E-9</v>
      </c>
      <c r="CU75">
        <f t="shared" si="194"/>
        <v>1.0742758984054359E-9</v>
      </c>
      <c r="CV75">
        <f t="shared" si="195"/>
        <v>9.7464995453782425E-10</v>
      </c>
      <c r="CW75">
        <f t="shared" si="196"/>
        <v>8.8427133078111194E-10</v>
      </c>
      <c r="CX75">
        <f t="shared" si="197"/>
        <v>8.0228077047642704E-10</v>
      </c>
      <c r="CY75">
        <f t="shared" si="198"/>
        <v>7.2789896218603121E-10</v>
      </c>
      <c r="CZ75">
        <f t="shared" si="199"/>
        <v>6.6041908972669866E-10</v>
      </c>
    </row>
    <row r="76" spans="3:104">
      <c r="C76" s="3">
        <v>70</v>
      </c>
      <c r="D76" s="3">
        <f>'NegBinomial Home'!D72</f>
        <v>1.1022995614023947E-4</v>
      </c>
      <c r="E76">
        <f t="shared" si="100"/>
        <v>1.2407355177071404E-5</v>
      </c>
      <c r="F76">
        <f t="shared" si="101"/>
        <v>1.0310959075319259E-5</v>
      </c>
      <c r="G76">
        <f t="shared" si="102"/>
        <v>8.9659417645719254E-6</v>
      </c>
      <c r="H76">
        <f t="shared" si="103"/>
        <v>7.9114942001551973E-6</v>
      </c>
      <c r="I76">
        <f t="shared" si="104"/>
        <v>7.0318457831152514E-6</v>
      </c>
      <c r="J76">
        <f t="shared" si="105"/>
        <v>6.2770877307079592E-6</v>
      </c>
      <c r="K76">
        <f t="shared" si="106"/>
        <v>5.6194600463195231E-6</v>
      </c>
      <c r="L76">
        <f t="shared" si="107"/>
        <v>5.0410369377624247E-6</v>
      </c>
      <c r="M76">
        <f t="shared" si="108"/>
        <v>3.8914757885832819E-6</v>
      </c>
      <c r="N76">
        <f t="shared" si="109"/>
        <v>4.0739747138663889E-6</v>
      </c>
      <c r="O76">
        <f t="shared" si="110"/>
        <v>3.66808233448156E-6</v>
      </c>
      <c r="P76">
        <f t="shared" si="111"/>
        <v>3.305198135761798E-6</v>
      </c>
      <c r="Q76">
        <f t="shared" si="112"/>
        <v>2.9801431133257651E-6</v>
      </c>
      <c r="R76">
        <f t="shared" si="113"/>
        <v>2.6885278269142972E-6</v>
      </c>
      <c r="S76">
        <f t="shared" si="114"/>
        <v>2.4265859093872518E-6</v>
      </c>
      <c r="T76">
        <f t="shared" si="115"/>
        <v>2.1910550387336189E-6</v>
      </c>
      <c r="U76">
        <f t="shared" si="116"/>
        <v>1.9790887221863106E-6</v>
      </c>
      <c r="V76">
        <f t="shared" si="117"/>
        <v>1.7881889073291741E-6</v>
      </c>
      <c r="W76">
        <f t="shared" si="118"/>
        <v>1.6161531773055912E-6</v>
      </c>
      <c r="X76">
        <f t="shared" si="119"/>
        <v>1.4610324810878683E-6</v>
      </c>
      <c r="Y76">
        <f t="shared" si="120"/>
        <v>1.3210966855081036E-6</v>
      </c>
      <c r="Z76">
        <f t="shared" si="121"/>
        <v>1.1948060767446169E-6</v>
      </c>
      <c r="AA76">
        <f t="shared" si="122"/>
        <v>1.0807874845809416E-6</v>
      </c>
      <c r="AB76">
        <f t="shared" si="123"/>
        <v>9.7781406647652038E-7</v>
      </c>
      <c r="AC76">
        <f t="shared" si="124"/>
        <v>8.847880370191764E-7</v>
      </c>
      <c r="AD76">
        <f t="shared" si="125"/>
        <v>8.0072580204457904E-7</v>
      </c>
      <c r="AE76">
        <f t="shared" si="126"/>
        <v>7.2474508069670034E-7</v>
      </c>
      <c r="AF76">
        <f t="shared" si="127"/>
        <v>6.5605368893037261E-7</v>
      </c>
      <c r="AG76">
        <f t="shared" si="128"/>
        <v>5.9393972480784596E-7</v>
      </c>
      <c r="AH76">
        <f t="shared" si="129"/>
        <v>5.3776294630716868E-7</v>
      </c>
      <c r="AI76">
        <f t="shared" si="130"/>
        <v>4.8694717090086079E-7</v>
      </c>
      <c r="AJ76">
        <f t="shared" si="131"/>
        <v>4.4097355608415706E-7</v>
      </c>
      <c r="AK76">
        <f t="shared" si="132"/>
        <v>3.9937464357407649E-7</v>
      </c>
      <c r="AL76">
        <f t="shared" si="133"/>
        <v>3.6172906865449966E-7</v>
      </c>
      <c r="AM76">
        <f t="shared" si="134"/>
        <v>3.276568512540567E-7</v>
      </c>
      <c r="AN76">
        <f t="shared" si="135"/>
        <v>2.9681519764864304E-7</v>
      </c>
      <c r="AO76">
        <f t="shared" si="136"/>
        <v>2.6889475179779031E-7</v>
      </c>
      <c r="AP76">
        <f t="shared" si="137"/>
        <v>2.4361624371591752E-7</v>
      </c>
      <c r="AQ76">
        <f t="shared" si="138"/>
        <v>2.2072748929665409E-7</v>
      </c>
      <c r="AR76">
        <f t="shared" si="139"/>
        <v>2.0000070191904755E-7</v>
      </c>
      <c r="AS76">
        <f t="shared" si="140"/>
        <v>1.8123008117627925E-7</v>
      </c>
      <c r="AT76">
        <f t="shared" si="141"/>
        <v>1.6422964834285972E-7</v>
      </c>
      <c r="AU76">
        <f t="shared" si="142"/>
        <v>1.4883130186326707E-7</v>
      </c>
      <c r="AV76">
        <f t="shared" si="143"/>
        <v>1.3488306930580467E-7</v>
      </c>
      <c r="AW76">
        <f t="shared" si="144"/>
        <v>1.2224753496189292E-7</v>
      </c>
      <c r="AX76">
        <f t="shared" si="145"/>
        <v>1.1080042464986345E-7</v>
      </c>
      <c r="AY76">
        <f t="shared" si="146"/>
        <v>1.0042933135752358E-7</v>
      </c>
      <c r="AZ76">
        <f t="shared" si="147"/>
        <v>9.1032567174176705E-8</v>
      </c>
      <c r="BA76">
        <f t="shared" si="148"/>
        <v>8.2518128557296036E-8</v>
      </c>
      <c r="BB76">
        <f t="shared" si="149"/>
        <v>7.4802763382510549E-8</v>
      </c>
      <c r="BC76">
        <f t="shared" si="150"/>
        <v>6.7811129463839784E-8</v>
      </c>
      <c r="BD76">
        <f t="shared" si="151"/>
        <v>6.1475035326011091E-8</v>
      </c>
      <c r="BE76">
        <f t="shared" si="152"/>
        <v>5.5732754980736245E-8</v>
      </c>
      <c r="BF76">
        <f t="shared" si="153"/>
        <v>5.0528409319761921E-8</v>
      </c>
      <c r="BG76">
        <f t="shared" si="154"/>
        <v>4.5811407502863284E-8</v>
      </c>
      <c r="BH76">
        <f t="shared" si="155"/>
        <v>4.1535942400327104E-8</v>
      </c>
      <c r="BI76">
        <f t="shared" si="156"/>
        <v>3.7660534756891409E-8</v>
      </c>
      <c r="BJ76">
        <f t="shared" si="157"/>
        <v>3.41476212862658E-8</v>
      </c>
      <c r="BK76">
        <f t="shared" si="158"/>
        <v>3.0963182389791423E-8</v>
      </c>
      <c r="BL76">
        <f t="shared" si="159"/>
        <v>2.8076405626103206E-8</v>
      </c>
      <c r="BM76">
        <f t="shared" si="160"/>
        <v>2.5459381446579446E-8</v>
      </c>
      <c r="BN76">
        <f t="shared" si="161"/>
        <v>2.3086828058956142E-8</v>
      </c>
      <c r="BO76">
        <f t="shared" si="162"/>
        <v>2.0935842593180405E-8</v>
      </c>
      <c r="BP76">
        <f t="shared" si="163"/>
        <v>1.8985676023285427E-8</v>
      </c>
      <c r="BQ76">
        <f t="shared" si="164"/>
        <v>1.7217529550235952E-8</v>
      </c>
      <c r="BR76">
        <f t="shared" si="165"/>
        <v>1.5614370376371039E-8</v>
      </c>
      <c r="BS76">
        <f t="shared" si="166"/>
        <v>1.416076500495124E-8</v>
      </c>
      <c r="BT76">
        <f t="shared" si="167"/>
        <v>1.2842728380818329E-8</v>
      </c>
      <c r="BU76">
        <f t="shared" si="168"/>
        <v>1.1647587352383338E-8</v>
      </c>
      <c r="BV76">
        <f t="shared" si="169"/>
        <v>1.0563857083027237E-8</v>
      </c>
      <c r="BW76">
        <f t="shared" si="170"/>
        <v>9.5811291731560185E-9</v>
      </c>
      <c r="BX76">
        <f t="shared" si="171"/>
        <v>8.6899703741415607E-9</v>
      </c>
      <c r="BY76">
        <f t="shared" si="172"/>
        <v>7.8818308835284812E-9</v>
      </c>
      <c r="BZ76">
        <f t="shared" si="173"/>
        <v>7.1489613083991805E-9</v>
      </c>
      <c r="CA76">
        <f t="shared" si="174"/>
        <v>6.484337471737143E-9</v>
      </c>
      <c r="CB76">
        <f t="shared" si="175"/>
        <v>5.8815923159743623E-9</v>
      </c>
      <c r="CC76">
        <f t="shared" si="176"/>
        <v>5.3349542295119801E-9</v>
      </c>
      <c r="CD76">
        <f t="shared" si="177"/>
        <v>4.8391911866368055E-9</v>
      </c>
      <c r="CE76">
        <f t="shared" si="178"/>
        <v>4.3895601496120568E-9</v>
      </c>
      <c r="CF76">
        <f t="shared" si="179"/>
        <v>3.9817612344201529E-9</v>
      </c>
      <c r="CG76">
        <f t="shared" si="180"/>
        <v>3.611896189236902E-9</v>
      </c>
      <c r="CH76">
        <f t="shared" si="181"/>
        <v>3.2764307777215097E-9</v>
      </c>
      <c r="CI76">
        <f t="shared" si="182"/>
        <v>2.9721606980669058E-9</v>
      </c>
      <c r="CJ76">
        <f t="shared" si="183"/>
        <v>2.6961807038749688E-9</v>
      </c>
      <c r="CK76">
        <f t="shared" si="184"/>
        <v>2.4458566246672879E-9</v>
      </c>
      <c r="CL76">
        <f t="shared" si="185"/>
        <v>2.2188000125421594E-9</v>
      </c>
      <c r="CM76">
        <f t="shared" si="186"/>
        <v>2.0128451674389999E-9</v>
      </c>
      <c r="CN76">
        <f t="shared" si="187"/>
        <v>1.8260283169388869E-9</v>
      </c>
      <c r="CO76">
        <f t="shared" si="188"/>
        <v>1.656568747754799E-9</v>
      </c>
      <c r="CP76">
        <f t="shared" si="189"/>
        <v>1.5028517052643643E-9</v>
      </c>
      <c r="CQ76">
        <f t="shared" si="190"/>
        <v>1.3634128948064272E-9</v>
      </c>
      <c r="CR76">
        <f t="shared" si="191"/>
        <v>1.2369244341773876E-9</v>
      </c>
      <c r="CS76">
        <f t="shared" si="192"/>
        <v>1.1221821209827661E-9</v>
      </c>
      <c r="CT76">
        <f t="shared" si="193"/>
        <v>1.0180938913673357E-9</v>
      </c>
      <c r="CU76">
        <f t="shared" si="194"/>
        <v>9.2366935829336553E-10</v>
      </c>
      <c r="CV76">
        <f t="shared" si="195"/>
        <v>8.3801032807761138E-10</v>
      </c>
      <c r="CW76">
        <f t="shared" si="196"/>
        <v>7.6030220343969423E-10</v>
      </c>
      <c r="CX76">
        <f t="shared" si="197"/>
        <v>6.8980618995270058E-10</v>
      </c>
      <c r="CY76">
        <f t="shared" si="198"/>
        <v>6.2585223060736974E-10</v>
      </c>
      <c r="CZ76">
        <f t="shared" si="199"/>
        <v>5.6783260028265898E-10</v>
      </c>
    </row>
    <row r="77" spans="3:104">
      <c r="C77" s="3">
        <v>71</v>
      </c>
      <c r="D77" s="3">
        <f>'NegBinomial Home'!D73</f>
        <v>9.4711629940266069E-5</v>
      </c>
      <c r="E77">
        <f t="shared" si="100"/>
        <v>1.0660630496606475E-5</v>
      </c>
      <c r="F77">
        <f t="shared" si="101"/>
        <v>8.859367947388391E-6</v>
      </c>
      <c r="G77">
        <f t="shared" si="102"/>
        <v>7.7037040402315778E-6</v>
      </c>
      <c r="H77">
        <f t="shared" si="103"/>
        <v>6.7977030672710602E-6</v>
      </c>
      <c r="I77">
        <f t="shared" si="104"/>
        <v>6.0418927751374619E-6</v>
      </c>
      <c r="J77">
        <f t="shared" si="105"/>
        <v>5.3933906087836094E-6</v>
      </c>
      <c r="K77">
        <f t="shared" si="106"/>
        <v>4.8283446624436695E-6</v>
      </c>
      <c r="L77">
        <f t="shared" si="107"/>
        <v>4.3313527618312771E-6</v>
      </c>
      <c r="M77">
        <f t="shared" si="108"/>
        <v>3.3414043718945771E-6</v>
      </c>
      <c r="N77">
        <f t="shared" si="109"/>
        <v>3.5004348998816229E-6</v>
      </c>
      <c r="O77">
        <f t="shared" si="110"/>
        <v>3.1516846129545239E-6</v>
      </c>
      <c r="P77">
        <f t="shared" si="111"/>
        <v>2.8398877553327186E-6</v>
      </c>
      <c r="Q77">
        <f t="shared" si="112"/>
        <v>2.5605944300589747E-6</v>
      </c>
      <c r="R77">
        <f t="shared" si="113"/>
        <v>2.3100331483653752E-6</v>
      </c>
      <c r="S77">
        <f t="shared" si="114"/>
        <v>2.0849677775046434E-6</v>
      </c>
      <c r="T77">
        <f t="shared" si="115"/>
        <v>1.8825952696858528E-6</v>
      </c>
      <c r="U77">
        <f t="shared" si="116"/>
        <v>1.7004698653439624E-6</v>
      </c>
      <c r="V77">
        <f t="shared" si="117"/>
        <v>1.5364451913487039E-6</v>
      </c>
      <c r="W77">
        <f t="shared" si="118"/>
        <v>1.3886288901449965E-6</v>
      </c>
      <c r="X77">
        <f t="shared" si="119"/>
        <v>1.2553463008136722E-6</v>
      </c>
      <c r="Y77">
        <f t="shared" si="120"/>
        <v>1.1351108607352453E-6</v>
      </c>
      <c r="Z77">
        <f t="shared" si="121"/>
        <v>1.0265996191366303E-6</v>
      </c>
      <c r="AA77">
        <f t="shared" si="122"/>
        <v>9.2863272261008797E-7</v>
      </c>
      <c r="AB77">
        <f t="shared" si="123"/>
        <v>8.4015604521050423E-7</v>
      </c>
      <c r="AC77">
        <f t="shared" si="124"/>
        <v>7.6022634927950924E-7</v>
      </c>
      <c r="AD77">
        <f t="shared" si="125"/>
        <v>6.879985124042358E-7</v>
      </c>
      <c r="AE77">
        <f t="shared" si="126"/>
        <v>6.2271446245197639E-7</v>
      </c>
      <c r="AF77">
        <f t="shared" si="127"/>
        <v>5.636935401468164E-7</v>
      </c>
      <c r="AG77">
        <f t="shared" si="128"/>
        <v>5.1032406609376312E-7</v>
      </c>
      <c r="AH77">
        <f t="shared" si="129"/>
        <v>4.6205593243122819E-7</v>
      </c>
      <c r="AI77">
        <f t="shared" si="130"/>
        <v>4.1839407240756285E-7</v>
      </c>
      <c r="AJ77">
        <f t="shared" si="131"/>
        <v>3.7889268688586012E-7</v>
      </c>
      <c r="AK77">
        <f t="shared" si="132"/>
        <v>3.4315012700894481E-7</v>
      </c>
      <c r="AL77">
        <f t="shared" si="133"/>
        <v>3.1080434837019289E-7</v>
      </c>
      <c r="AM77">
        <f t="shared" si="134"/>
        <v>2.8152886502000927E-7</v>
      </c>
      <c r="AN77">
        <f t="shared" si="135"/>
        <v>2.5502914221049006E-7</v>
      </c>
      <c r="AO77">
        <f t="shared" si="136"/>
        <v>2.3103937547386093E-7</v>
      </c>
      <c r="AP77">
        <f t="shared" si="137"/>
        <v>2.0931961084067545E-7</v>
      </c>
      <c r="AQ77">
        <f t="shared" si="138"/>
        <v>1.8965316703303302E-7</v>
      </c>
      <c r="AR77">
        <f t="shared" si="139"/>
        <v>1.7184432554659584E-7</v>
      </c>
      <c r="AS77">
        <f t="shared" si="140"/>
        <v>1.5571625884142215E-7</v>
      </c>
      <c r="AT77">
        <f t="shared" si="141"/>
        <v>1.411091705350938E-7</v>
      </c>
      <c r="AU77">
        <f t="shared" si="142"/>
        <v>1.2787862464236267E-7</v>
      </c>
      <c r="AV77">
        <f t="shared" si="143"/>
        <v>1.1589404362137016E-7</v>
      </c>
      <c r="AW77">
        <f t="shared" si="144"/>
        <v>1.0503735733769282E-7</v>
      </c>
      <c r="AX77">
        <f t="shared" si="145"/>
        <v>9.5201787101422351E-8</v>
      </c>
      <c r="AY77">
        <f t="shared" si="146"/>
        <v>8.6290750715538369E-8</v>
      </c>
      <c r="AZ77">
        <f t="shared" si="147"/>
        <v>7.8216876034532241E-8</v>
      </c>
      <c r="BA77">
        <f t="shared" si="148"/>
        <v>7.0901111902274464E-8</v>
      </c>
      <c r="BB77">
        <f t="shared" si="149"/>
        <v>6.4271926543998285E-8</v>
      </c>
      <c r="BC77">
        <f t="shared" si="150"/>
        <v>5.8264584551223743E-8</v>
      </c>
      <c r="BD77">
        <f t="shared" si="151"/>
        <v>5.2820494539201551E-8</v>
      </c>
      <c r="BE77">
        <f t="shared" si="152"/>
        <v>4.7886620389936629E-8</v>
      </c>
      <c r="BF77">
        <f t="shared" si="153"/>
        <v>4.3414949733583243E-8</v>
      </c>
      <c r="BG77">
        <f t="shared" si="154"/>
        <v>3.9362013978612203E-8</v>
      </c>
      <c r="BH77">
        <f t="shared" si="155"/>
        <v>3.5688454786601363E-8</v>
      </c>
      <c r="BI77">
        <f t="shared" si="156"/>
        <v>3.2358632409408472E-8</v>
      </c>
      <c r="BJ77">
        <f t="shared" si="157"/>
        <v>2.9340271772316545E-8</v>
      </c>
      <c r="BK77">
        <f t="shared" si="158"/>
        <v>2.660414260297752E-8</v>
      </c>
      <c r="BL77">
        <f t="shared" si="159"/>
        <v>2.4123770278282488E-8</v>
      </c>
      <c r="BM77">
        <f t="shared" si="160"/>
        <v>2.1875174394596924E-8</v>
      </c>
      <c r="BN77">
        <f t="shared" si="161"/>
        <v>1.9836632365457232E-8</v>
      </c>
      <c r="BO77">
        <f t="shared" si="162"/>
        <v>1.7988465618640636E-8</v>
      </c>
      <c r="BP77">
        <f t="shared" si="163"/>
        <v>1.6312846204850947E-8</v>
      </c>
      <c r="BQ77">
        <f t="shared" si="164"/>
        <v>1.4793621846069626E-8</v>
      </c>
      <c r="BR77">
        <f t="shared" si="165"/>
        <v>1.3416157645528153E-8</v>
      </c>
      <c r="BS77">
        <f t="shared" si="166"/>
        <v>1.2167192855576311E-8</v>
      </c>
      <c r="BT77">
        <f t="shared" si="167"/>
        <v>1.1034711256529177E-8</v>
      </c>
      <c r="BU77">
        <f t="shared" si="168"/>
        <v>1.0007823840665982E-8</v>
      </c>
      <c r="BV77">
        <f t="shared" si="169"/>
        <v>9.0766626226053084E-9</v>
      </c>
      <c r="BW77">
        <f t="shared" si="170"/>
        <v>8.2322845116925291E-9</v>
      </c>
      <c r="BX77">
        <f t="shared" si="171"/>
        <v>7.4665842851326294E-9</v>
      </c>
      <c r="BY77">
        <f t="shared" si="172"/>
        <v>6.7722157935251101E-9</v>
      </c>
      <c r="BZ77">
        <f t="shared" si="173"/>
        <v>6.1425206142417367E-9</v>
      </c>
      <c r="CA77">
        <f t="shared" si="174"/>
        <v>5.5714634436543703E-9</v>
      </c>
      <c r="CB77">
        <f t="shared" si="175"/>
        <v>5.0535735873954788E-9</v>
      </c>
      <c r="CC77">
        <f t="shared" si="176"/>
        <v>4.5838919693567999E-9</v>
      </c>
      <c r="CD77">
        <f t="shared" si="177"/>
        <v>4.1579231356659272E-9</v>
      </c>
      <c r="CE77">
        <f t="shared" si="178"/>
        <v>3.7715917800209416E-9</v>
      </c>
      <c r="CF77">
        <f t="shared" si="179"/>
        <v>3.4212033620435338E-9</v>
      </c>
      <c r="CG77">
        <f t="shared" si="180"/>
        <v>3.1034084312112248E-9</v>
      </c>
      <c r="CH77">
        <f t="shared" si="181"/>
        <v>2.8151703058800076E-9</v>
      </c>
      <c r="CI77">
        <f t="shared" si="182"/>
        <v>2.5537357902980666E-9</v>
      </c>
      <c r="CJ77">
        <f t="shared" si="183"/>
        <v>2.3166086426870405E-9</v>
      </c>
      <c r="CK77">
        <f t="shared" si="184"/>
        <v>2.1015255347441087E-9</v>
      </c>
      <c r="CL77">
        <f t="shared" si="185"/>
        <v>1.9064342675778024E-9</v>
      </c>
      <c r="CM77">
        <f t="shared" si="186"/>
        <v>1.7294740313875744E-9</v>
      </c>
      <c r="CN77">
        <f t="shared" si="187"/>
        <v>1.5689575163609153E-9</v>
      </c>
      <c r="CO77">
        <f t="shared" si="188"/>
        <v>1.423354700498583E-9</v>
      </c>
      <c r="CP77">
        <f t="shared" si="189"/>
        <v>1.2912781565748618E-9</v>
      </c>
      <c r="CQ77">
        <f t="shared" si="190"/>
        <v>1.1714697353631071E-9</v>
      </c>
      <c r="CR77">
        <f t="shared" si="191"/>
        <v>1.0627884957591459E-9</v>
      </c>
      <c r="CS77">
        <f t="shared" si="192"/>
        <v>9.6419976465275695E-10</v>
      </c>
      <c r="CT77">
        <f t="shared" si="193"/>
        <v>8.7476522045379322E-10</v>
      </c>
      <c r="CU77">
        <f t="shared" si="194"/>
        <v>7.9363390418613131E-10</v>
      </c>
      <c r="CV77">
        <f t="shared" si="195"/>
        <v>7.2003407111974621E-10</v>
      </c>
      <c r="CW77">
        <f t="shared" si="196"/>
        <v>6.5326580410986969E-10</v>
      </c>
      <c r="CX77">
        <f t="shared" si="197"/>
        <v>5.9269431723429087E-10</v>
      </c>
      <c r="CY77">
        <f t="shared" si="198"/>
        <v>5.3774388503940211E-10</v>
      </c>
      <c r="CZ77">
        <f t="shared" si="199"/>
        <v>4.8789233879008771E-10</v>
      </c>
    </row>
    <row r="78" spans="3:104">
      <c r="C78" s="3">
        <v>72</v>
      </c>
      <c r="D78" s="3">
        <f>'NegBinomial Home'!D74</f>
        <v>8.1323865686153832E-5</v>
      </c>
      <c r="E78">
        <f t="shared" si="100"/>
        <v>9.153719381479635E-6</v>
      </c>
      <c r="F78">
        <f t="shared" si="101"/>
        <v>7.6070705305360075E-6</v>
      </c>
      <c r="G78">
        <f t="shared" si="102"/>
        <v>6.614763076602094E-6</v>
      </c>
      <c r="H78">
        <f t="shared" si="103"/>
        <v>5.836827975252504E-6</v>
      </c>
      <c r="I78">
        <f t="shared" si="104"/>
        <v>5.1878536653345855E-6</v>
      </c>
      <c r="J78">
        <f t="shared" si="105"/>
        <v>4.6310191656326753E-6</v>
      </c>
      <c r="K78">
        <f t="shared" si="106"/>
        <v>4.1458441066073335E-6</v>
      </c>
      <c r="L78">
        <f t="shared" si="107"/>
        <v>3.7191034560874404E-6</v>
      </c>
      <c r="M78">
        <f t="shared" si="108"/>
        <v>2.867229791086253E-6</v>
      </c>
      <c r="N78">
        <f t="shared" si="109"/>
        <v>3.0056382497127018E-6</v>
      </c>
      <c r="O78">
        <f t="shared" si="110"/>
        <v>2.7061848297899899E-6</v>
      </c>
      <c r="P78">
        <f t="shared" si="111"/>
        <v>2.4384613645028577E-6</v>
      </c>
      <c r="Q78">
        <f t="shared" si="112"/>
        <v>2.1986469627664893E-6</v>
      </c>
      <c r="R78">
        <f t="shared" si="113"/>
        <v>1.9835032467154382E-6</v>
      </c>
      <c r="S78">
        <f t="shared" si="114"/>
        <v>1.7902515203749005E-6</v>
      </c>
      <c r="T78">
        <f t="shared" si="115"/>
        <v>1.6164849549087039E-6</v>
      </c>
      <c r="U78">
        <f t="shared" si="116"/>
        <v>1.4601035059770613E-6</v>
      </c>
      <c r="V78">
        <f t="shared" si="117"/>
        <v>1.3192641965319756E-6</v>
      </c>
      <c r="W78">
        <f t="shared" si="118"/>
        <v>1.1923421592605663E-6</v>
      </c>
      <c r="X78">
        <f t="shared" si="119"/>
        <v>1.0778994514334546E-6</v>
      </c>
      <c r="Y78">
        <f t="shared" si="120"/>
        <v>9.7465964037941071E-7</v>
      </c>
      <c r="Z78">
        <f t="shared" si="121"/>
        <v>8.8148677826343683E-7</v>
      </c>
      <c r="AA78">
        <f t="shared" si="122"/>
        <v>7.9736778738725184E-7</v>
      </c>
      <c r="AB78">
        <f t="shared" si="123"/>
        <v>7.2139754557282083E-7</v>
      </c>
      <c r="AC78">
        <f t="shared" si="124"/>
        <v>6.5276614454712868E-7</v>
      </c>
      <c r="AD78">
        <f t="shared" si="125"/>
        <v>5.9074792240745313E-7</v>
      </c>
      <c r="AE78">
        <f t="shared" si="126"/>
        <v>5.3469196272104347E-7</v>
      </c>
      <c r="AF78">
        <f t="shared" si="127"/>
        <v>4.8401381937956625E-7</v>
      </c>
      <c r="AG78">
        <f t="shared" si="128"/>
        <v>4.3818827564889111E-7</v>
      </c>
      <c r="AH78">
        <f t="shared" si="129"/>
        <v>3.9674298301303431E-7</v>
      </c>
      <c r="AI78">
        <f t="shared" si="130"/>
        <v>3.5925285384503619E-7</v>
      </c>
      <c r="AJ78">
        <f t="shared" si="131"/>
        <v>3.2533510401209621E-7</v>
      </c>
      <c r="AK78">
        <f t="shared" si="132"/>
        <v>2.9464485889074397E-7</v>
      </c>
      <c r="AL78">
        <f t="shared" si="133"/>
        <v>2.6687125010382992E-7</v>
      </c>
      <c r="AM78">
        <f t="shared" si="134"/>
        <v>2.417339414399508E-7</v>
      </c>
      <c r="AN78">
        <f t="shared" si="135"/>
        <v>2.1898003149414126E-7</v>
      </c>
      <c r="AO78">
        <f t="shared" si="136"/>
        <v>1.9838128803293983E-7</v>
      </c>
      <c r="AP78">
        <f t="shared" si="137"/>
        <v>1.7973167527811694E-7</v>
      </c>
      <c r="AQ78">
        <f t="shared" si="138"/>
        <v>1.6284514048037666E-7</v>
      </c>
      <c r="AR78">
        <f t="shared" si="139"/>
        <v>1.4755363051499601E-7</v>
      </c>
      <c r="AS78">
        <f t="shared" si="140"/>
        <v>1.3370531292890772E-7</v>
      </c>
      <c r="AT78">
        <f t="shared" si="141"/>
        <v>1.2116297902293608E-7</v>
      </c>
      <c r="AU78">
        <f t="shared" si="142"/>
        <v>1.098026092582772E-7</v>
      </c>
      <c r="AV78">
        <f t="shared" si="143"/>
        <v>9.9512083608251787E-8</v>
      </c>
      <c r="AW78">
        <f t="shared" si="144"/>
        <v>9.0190021495211102E-8</v>
      </c>
      <c r="AX78">
        <f t="shared" si="145"/>
        <v>8.1744737707510879E-8</v>
      </c>
      <c r="AY78">
        <f t="shared" si="146"/>
        <v>7.409330222248007E-8</v>
      </c>
      <c r="AZ78">
        <f t="shared" si="147"/>
        <v>6.7160693201401101E-8</v>
      </c>
      <c r="BA78">
        <f t="shared" si="148"/>
        <v>6.0879033598894605E-8</v>
      </c>
      <c r="BB78">
        <f t="shared" si="149"/>
        <v>5.5186902864526697E-8</v>
      </c>
      <c r="BC78">
        <f t="shared" si="150"/>
        <v>5.0028716128016006E-8</v>
      </c>
      <c r="BD78">
        <f t="shared" si="151"/>
        <v>4.5354164067194617E-8</v>
      </c>
      <c r="BE78">
        <f t="shared" si="152"/>
        <v>4.1117707373541815E-8</v>
      </c>
      <c r="BF78">
        <f t="shared" si="153"/>
        <v>3.7278120365279454E-8</v>
      </c>
      <c r="BG78">
        <f t="shared" si="154"/>
        <v>3.3798078862670407E-8</v>
      </c>
      <c r="BH78">
        <f t="shared" si="155"/>
        <v>3.0643787942857885E-8</v>
      </c>
      <c r="BI78">
        <f t="shared" si="156"/>
        <v>2.778464563971758E-8</v>
      </c>
      <c r="BJ78">
        <f t="shared" si="157"/>
        <v>2.5192939054179456E-8</v>
      </c>
      <c r="BK78">
        <f t="shared" si="158"/>
        <v>2.2843569697875148E-8</v>
      </c>
      <c r="BL78">
        <f t="shared" si="159"/>
        <v>2.071380521264381E-8</v>
      </c>
      <c r="BM78">
        <f t="shared" si="160"/>
        <v>1.8783054894624636E-8</v>
      </c>
      <c r="BN78">
        <f t="shared" si="161"/>
        <v>1.7032666708106323E-8</v>
      </c>
      <c r="BO78">
        <f t="shared" si="162"/>
        <v>1.544574370426274E-8</v>
      </c>
      <c r="BP78">
        <f t="shared" si="163"/>
        <v>1.4006977966263219E-8</v>
      </c>
      <c r="BQ78">
        <f t="shared" si="164"/>
        <v>1.2702500387547839E-8</v>
      </c>
      <c r="BR78">
        <f t="shared" si="165"/>
        <v>1.151974475655542E-8</v>
      </c>
      <c r="BS78">
        <f t="shared" si="166"/>
        <v>1.0447324770870042E-8</v>
      </c>
      <c r="BT78">
        <f t="shared" si="167"/>
        <v>9.4749227383948825E-9</v>
      </c>
      <c r="BU78">
        <f t="shared" si="168"/>
        <v>8.5931888443089141E-9</v>
      </c>
      <c r="BV78">
        <f t="shared" si="169"/>
        <v>7.7936499716542966E-9</v>
      </c>
      <c r="BW78">
        <f t="shared" si="170"/>
        <v>7.0686271616413385E-9</v>
      </c>
      <c r="BX78">
        <f t="shared" si="171"/>
        <v>6.4111608882820067E-9</v>
      </c>
      <c r="BY78">
        <f t="shared" si="172"/>
        <v>5.8149434017515612E-9</v>
      </c>
      <c r="BZ78">
        <f t="shared" si="173"/>
        <v>5.2742574668187879E-9</v>
      </c>
      <c r="CA78">
        <f t="shared" si="174"/>
        <v>4.7839208875702643E-9</v>
      </c>
      <c r="CB78">
        <f t="shared" si="175"/>
        <v>4.3392362681926614E-9</v>
      </c>
      <c r="CC78">
        <f t="shared" si="176"/>
        <v>3.9359455124035034E-9</v>
      </c>
      <c r="CD78">
        <f t="shared" si="177"/>
        <v>3.5701886118052115E-9</v>
      </c>
      <c r="CE78">
        <f t="shared" si="178"/>
        <v>3.2384663164900783E-9</v>
      </c>
      <c r="CF78">
        <f t="shared" si="179"/>
        <v>2.9376063201036771E-9</v>
      </c>
      <c r="CG78">
        <f t="shared" si="180"/>
        <v>2.6647326266929833E-9</v>
      </c>
      <c r="CH78">
        <f t="shared" si="181"/>
        <v>2.4172377983931379E-9</v>
      </c>
      <c r="CI78">
        <f t="shared" si="182"/>
        <v>2.1927578116764111E-9</v>
      </c>
      <c r="CJ78">
        <f t="shared" si="183"/>
        <v>1.9891492757973199E-9</v>
      </c>
      <c r="CK78">
        <f t="shared" si="184"/>
        <v>1.8044687904889877E-9</v>
      </c>
      <c r="CL78">
        <f t="shared" si="185"/>
        <v>1.6369542411397623E-9</v>
      </c>
      <c r="CM78">
        <f t="shared" si="186"/>
        <v>1.4850078488244733E-9</v>
      </c>
      <c r="CN78">
        <f t="shared" si="187"/>
        <v>1.3471808098782483E-9</v>
      </c>
      <c r="CO78">
        <f t="shared" si="188"/>
        <v>1.2221593753597827E-9</v>
      </c>
      <c r="CP78">
        <f t="shared" si="189"/>
        <v>1.1087522349154851E-9</v>
      </c>
      <c r="CQ78">
        <f t="shared" si="190"/>
        <v>1.0058790823698064E-9</v>
      </c>
      <c r="CR78">
        <f t="shared" si="191"/>
        <v>9.1256025196078933E-10</v>
      </c>
      <c r="CS78">
        <f t="shared" si="192"/>
        <v>8.2790732463052434E-10</v>
      </c>
      <c r="CT78">
        <f t="shared" si="193"/>
        <v>7.5111461327368201E-10</v>
      </c>
      <c r="CU78">
        <f t="shared" si="194"/>
        <v>6.8145144443946952E-10</v>
      </c>
      <c r="CV78">
        <f t="shared" si="195"/>
        <v>6.1825516175920093E-10</v>
      </c>
      <c r="CW78">
        <f t="shared" si="196"/>
        <v>5.6092478341144128E-10</v>
      </c>
      <c r="CX78">
        <f t="shared" si="197"/>
        <v>5.0891525230964375E-10</v>
      </c>
      <c r="CY78">
        <f t="shared" si="198"/>
        <v>4.61732223466917E-10</v>
      </c>
      <c r="CZ78">
        <f t="shared" si="199"/>
        <v>4.1892733821699333E-10</v>
      </c>
    </row>
    <row r="79" spans="3:104">
      <c r="C79" s="3">
        <v>73</v>
      </c>
      <c r="D79" s="3">
        <f>'NegBinomial Home'!D75</f>
        <v>6.9783296024547762E-5</v>
      </c>
      <c r="E79">
        <f t="shared" si="100"/>
        <v>7.854726333209606E-6</v>
      </c>
      <c r="F79">
        <f t="shared" si="101"/>
        <v>6.5275605166219919E-6</v>
      </c>
      <c r="G79">
        <f t="shared" si="102"/>
        <v>5.6760701918448532E-6</v>
      </c>
      <c r="H79">
        <f t="shared" si="103"/>
        <v>5.0085309030108754E-6</v>
      </c>
      <c r="I79">
        <f t="shared" si="104"/>
        <v>4.4516517384602982E-6</v>
      </c>
      <c r="J79">
        <f t="shared" si="105"/>
        <v>3.9738369370914156E-6</v>
      </c>
      <c r="K79">
        <f t="shared" si="106"/>
        <v>3.557512473392718E-6</v>
      </c>
      <c r="L79">
        <f t="shared" si="107"/>
        <v>3.1913300632271375E-6</v>
      </c>
      <c r="M79">
        <f t="shared" si="108"/>
        <v>2.4587940337666698E-6</v>
      </c>
      <c r="N79">
        <f t="shared" si="109"/>
        <v>2.5791118259411011E-6</v>
      </c>
      <c r="O79">
        <f t="shared" si="110"/>
        <v>2.3221534721821296E-6</v>
      </c>
      <c r="P79">
        <f t="shared" si="111"/>
        <v>2.0924223142591907E-6</v>
      </c>
      <c r="Q79">
        <f t="shared" si="112"/>
        <v>1.8866396790374108E-6</v>
      </c>
      <c r="R79">
        <f t="shared" si="113"/>
        <v>1.7020267428674577E-6</v>
      </c>
      <c r="S79">
        <f t="shared" si="114"/>
        <v>1.5361991310994562E-6</v>
      </c>
      <c r="T79">
        <f t="shared" si="115"/>
        <v>1.3870915650143242E-6</v>
      </c>
      <c r="U79">
        <f t="shared" si="116"/>
        <v>1.2529020149791675E-6</v>
      </c>
      <c r="V79">
        <f t="shared" si="117"/>
        <v>1.1320490385499782E-6</v>
      </c>
      <c r="W79">
        <f t="shared" si="118"/>
        <v>1.0231383513338708E-6</v>
      </c>
      <c r="X79">
        <f t="shared" si="119"/>
        <v>9.249360672839391E-7</v>
      </c>
      <c r="Y79">
        <f t="shared" si="120"/>
        <v>8.3634689071790996E-7</v>
      </c>
      <c r="Z79">
        <f t="shared" si="121"/>
        <v>7.5639607475958306E-7</v>
      </c>
      <c r="AA79">
        <f t="shared" si="122"/>
        <v>6.8421430631963917E-7</v>
      </c>
      <c r="AB79">
        <f t="shared" si="123"/>
        <v>6.1902490799403134E-7</v>
      </c>
      <c r="AC79">
        <f t="shared" si="124"/>
        <v>5.6013290459568881E-7</v>
      </c>
      <c r="AD79">
        <f t="shared" si="125"/>
        <v>5.0691561200914134E-7</v>
      </c>
      <c r="AE79">
        <f t="shared" si="126"/>
        <v>4.588144845512657E-7</v>
      </c>
      <c r="AF79">
        <f t="shared" si="127"/>
        <v>4.1532801414144979E-7</v>
      </c>
      <c r="AG79">
        <f t="shared" si="128"/>
        <v>3.7600551690570875E-7</v>
      </c>
      <c r="AH79">
        <f t="shared" si="129"/>
        <v>3.4044167472445313E-7</v>
      </c>
      <c r="AI79">
        <f t="shared" si="130"/>
        <v>3.0827172363253921E-7</v>
      </c>
      <c r="AJ79">
        <f t="shared" si="131"/>
        <v>2.7916719992220615E-7</v>
      </c>
      <c r="AK79">
        <f t="shared" si="132"/>
        <v>2.5283216970322459E-7</v>
      </c>
      <c r="AL79">
        <f t="shared" si="133"/>
        <v>2.2899987954713589E-7</v>
      </c>
      <c r="AM79">
        <f t="shared" si="134"/>
        <v>2.074297754091747E-7</v>
      </c>
      <c r="AN79">
        <f t="shared" si="135"/>
        <v>1.8790484481140712E-7</v>
      </c>
      <c r="AO79">
        <f t="shared" si="136"/>
        <v>1.7022924367564511E-7</v>
      </c>
      <c r="AP79">
        <f t="shared" si="137"/>
        <v>1.5422617450729681E-7</v>
      </c>
      <c r="AQ79">
        <f t="shared" si="138"/>
        <v>1.3973598707366906E-7</v>
      </c>
      <c r="AR79">
        <f t="shared" si="139"/>
        <v>1.2661447646207792E-7</v>
      </c>
      <c r="AS79">
        <f t="shared" si="140"/>
        <v>1.1473135657594976E-7</v>
      </c>
      <c r="AT79">
        <f t="shared" si="141"/>
        <v>1.039688898336911E-7</v>
      </c>
      <c r="AU79">
        <f t="shared" si="142"/>
        <v>9.422065615656908E-8</v>
      </c>
      <c r="AV79">
        <f t="shared" si="143"/>
        <v>8.539044633285936E-8</v>
      </c>
      <c r="AW79">
        <f t="shared" si="144"/>
        <v>7.7391266577877581E-8</v>
      </c>
      <c r="AX79">
        <f t="shared" si="145"/>
        <v>7.0144442615490123E-8</v>
      </c>
      <c r="AY79">
        <f t="shared" si="146"/>
        <v>6.3578812920447923E-8</v>
      </c>
      <c r="AZ79">
        <f t="shared" si="147"/>
        <v>5.763000191080636E-8</v>
      </c>
      <c r="BA79">
        <f t="shared" si="148"/>
        <v>5.2239764889132325E-8</v>
      </c>
      <c r="BB79">
        <f t="shared" si="149"/>
        <v>4.735539741968907E-8</v>
      </c>
      <c r="BC79">
        <f t="shared" si="150"/>
        <v>4.2929202612706257E-8</v>
      </c>
      <c r="BD79">
        <f t="shared" si="151"/>
        <v>3.8918010479988956E-8</v>
      </c>
      <c r="BE79">
        <f t="shared" si="152"/>
        <v>3.5282744140225117E-8</v>
      </c>
      <c r="BF79">
        <f t="shared" si="153"/>
        <v>3.1988028197384747E-8</v>
      </c>
      <c r="BG79">
        <f t="shared" si="154"/>
        <v>2.9001835100127365E-8</v>
      </c>
      <c r="BH79">
        <f t="shared" si="155"/>
        <v>2.6295165721493812E-8</v>
      </c>
      <c r="BI79">
        <f t="shared" si="156"/>
        <v>2.3841760782698372E-8</v>
      </c>
      <c r="BJ79">
        <f t="shared" si="157"/>
        <v>2.161784008806064E-8</v>
      </c>
      <c r="BK79">
        <f t="shared" si="158"/>
        <v>1.9601866844797829E-8</v>
      </c>
      <c r="BL79">
        <f t="shared" si="159"/>
        <v>1.7774334615709862E-8</v>
      </c>
      <c r="BM79">
        <f t="shared" si="160"/>
        <v>1.611757469837158E-8</v>
      </c>
      <c r="BN79">
        <f t="shared" si="161"/>
        <v>1.4615581944496924E-8</v>
      </c>
      <c r="BO79">
        <f t="shared" si="162"/>
        <v>1.3253857230465826E-8</v>
      </c>
      <c r="BP79">
        <f t="shared" si="163"/>
        <v>1.2019264967079461E-8</v>
      </c>
      <c r="BQ79">
        <f t="shared" si="164"/>
        <v>1.089990419561555E-8</v>
      </c>
      <c r="BR79">
        <f t="shared" si="165"/>
        <v>9.8849919601252801E-9</v>
      </c>
      <c r="BS79">
        <f t="shared" si="166"/>
        <v>8.9647577743508846E-9</v>
      </c>
      <c r="BT79">
        <f t="shared" si="167"/>
        <v>8.1303481171788795E-9</v>
      </c>
      <c r="BU79">
        <f t="shared" si="168"/>
        <v>7.373739994498915E-9</v>
      </c>
      <c r="BV79">
        <f t="shared" si="169"/>
        <v>6.6876626989493765E-9</v>
      </c>
      <c r="BW79">
        <f t="shared" si="170"/>
        <v>6.0655269833288391E-9</v>
      </c>
      <c r="BX79">
        <f t="shared" si="171"/>
        <v>5.5013609394143522E-9</v>
      </c>
      <c r="BY79">
        <f t="shared" si="172"/>
        <v>4.9897519423933247E-9</v>
      </c>
      <c r="BZ79">
        <f t="shared" si="173"/>
        <v>4.5257940828477094E-9</v>
      </c>
      <c r="CA79">
        <f t="shared" si="174"/>
        <v>4.1050405639063478E-9</v>
      </c>
      <c r="CB79">
        <f t="shared" si="175"/>
        <v>3.7234605914128119E-9</v>
      </c>
      <c r="CC79">
        <f t="shared" si="176"/>
        <v>3.3774003302859232E-9</v>
      </c>
      <c r="CD79">
        <f t="shared" si="177"/>
        <v>3.0635475411677425E-9</v>
      </c>
      <c r="CE79">
        <f t="shared" si="178"/>
        <v>2.7788995483970338E-9</v>
      </c>
      <c r="CF79">
        <f t="shared" si="179"/>
        <v>2.520734223708697E-9</v>
      </c>
      <c r="CG79">
        <f t="shared" si="180"/>
        <v>2.2865837001947586E-9</v>
      </c>
      <c r="CH79">
        <f t="shared" si="181"/>
        <v>2.0742105582877415E-9</v>
      </c>
      <c r="CI79">
        <f t="shared" si="182"/>
        <v>1.8815862501283838E-9</v>
      </c>
      <c r="CJ79">
        <f t="shared" si="183"/>
        <v>1.7068715509131631E-9</v>
      </c>
      <c r="CK79">
        <f t="shared" si="184"/>
        <v>1.5483988459145527E-9</v>
      </c>
      <c r="CL79">
        <f t="shared" si="185"/>
        <v>1.4046560800360981E-9</v>
      </c>
      <c r="CM79">
        <f t="shared" si="186"/>
        <v>1.274272213192872E-9</v>
      </c>
      <c r="CN79">
        <f t="shared" si="187"/>
        <v>1.1560040396644601E-9</v>
      </c>
      <c r="CO79">
        <f t="shared" si="188"/>
        <v>1.0487242430044605E-9</v>
      </c>
      <c r="CP79">
        <f t="shared" si="189"/>
        <v>9.5141057024493622E-10</v>
      </c>
      <c r="CQ79">
        <f t="shared" si="190"/>
        <v>8.6313602012974383E-10</v>
      </c>
      <c r="CR79">
        <f t="shared" si="191"/>
        <v>7.830599500591379E-10</v>
      </c>
      <c r="CS79">
        <f t="shared" si="192"/>
        <v>7.1042001542998263E-10</v>
      </c>
      <c r="CT79">
        <f t="shared" si="193"/>
        <v>6.4452486320218376E-10</v>
      </c>
      <c r="CU79">
        <f t="shared" si="194"/>
        <v>5.8474750889481726E-10</v>
      </c>
      <c r="CV79">
        <f t="shared" si="195"/>
        <v>5.305193328886804E-10</v>
      </c>
      <c r="CW79">
        <f t="shared" si="196"/>
        <v>4.813246379527486E-10</v>
      </c>
      <c r="CX79">
        <f t="shared" si="197"/>
        <v>4.3669571538060626E-10</v>
      </c>
      <c r="CY79">
        <f t="shared" si="198"/>
        <v>3.9620837207386313E-10</v>
      </c>
      <c r="CZ79">
        <f t="shared" si="199"/>
        <v>3.5947787539260662E-10</v>
      </c>
    </row>
    <row r="80" spans="3:104">
      <c r="C80" s="3">
        <v>74</v>
      </c>
      <c r="D80" s="3">
        <f>'NegBinomial Home'!D76</f>
        <v>5.9842692920935054E-5</v>
      </c>
      <c r="E80">
        <f t="shared" si="100"/>
        <v>6.7358236528537616E-6</v>
      </c>
      <c r="F80">
        <f t="shared" si="101"/>
        <v>5.5977120854483391E-6</v>
      </c>
      <c r="G80">
        <f t="shared" si="102"/>
        <v>4.8675162229189894E-6</v>
      </c>
      <c r="H80">
        <f t="shared" si="103"/>
        <v>4.2950676435297507E-6</v>
      </c>
      <c r="I80">
        <f t="shared" si="104"/>
        <v>3.8175156971937079E-6</v>
      </c>
      <c r="J80">
        <f t="shared" si="105"/>
        <v>3.4077654265653728E-6</v>
      </c>
      <c r="K80">
        <f t="shared" si="106"/>
        <v>3.050746219163216E-6</v>
      </c>
      <c r="L80">
        <f t="shared" si="107"/>
        <v>2.7367263494672036E-6</v>
      </c>
      <c r="M80">
        <f t="shared" si="108"/>
        <v>2.1072454413744943E-6</v>
      </c>
      <c r="N80">
        <f t="shared" si="109"/>
        <v>2.211718359566345E-6</v>
      </c>
      <c r="O80">
        <f t="shared" si="110"/>
        <v>1.9913636223516119E-6</v>
      </c>
      <c r="P80">
        <f t="shared" si="111"/>
        <v>1.7943575776225524E-6</v>
      </c>
      <c r="Q80">
        <f t="shared" si="112"/>
        <v>1.6178885979442946E-6</v>
      </c>
      <c r="R80">
        <f t="shared" si="113"/>
        <v>1.4595737020046645E-6</v>
      </c>
      <c r="S80">
        <f t="shared" si="114"/>
        <v>1.3173681683859353E-6</v>
      </c>
      <c r="T80">
        <f t="shared" si="115"/>
        <v>1.1895009165111926E-6</v>
      </c>
      <c r="U80">
        <f t="shared" si="116"/>
        <v>1.0744266151608019E-6</v>
      </c>
      <c r="V80">
        <f t="shared" si="117"/>
        <v>9.7078909774561836E-7</v>
      </c>
      <c r="W80">
        <f t="shared" si="118"/>
        <v>8.7739269513676398E-7</v>
      </c>
      <c r="X80">
        <f t="shared" si="119"/>
        <v>7.9317928786996977E-7</v>
      </c>
      <c r="Y80">
        <f t="shared" si="120"/>
        <v>7.1720960470260419E-7</v>
      </c>
      <c r="Z80">
        <f t="shared" si="121"/>
        <v>6.4864775106804228E-7</v>
      </c>
      <c r="AA80">
        <f t="shared" si="122"/>
        <v>5.8674824718501987E-7</v>
      </c>
      <c r="AB80">
        <f t="shared" si="123"/>
        <v>5.3084505304057057E-7</v>
      </c>
      <c r="AC80">
        <f t="shared" si="124"/>
        <v>4.803421923899938E-7</v>
      </c>
      <c r="AD80">
        <f t="shared" si="125"/>
        <v>4.3470568222544043E-7</v>
      </c>
      <c r="AE80">
        <f t="shared" si="126"/>
        <v>3.9345654147691759E-7</v>
      </c>
      <c r="AF80">
        <f t="shared" si="127"/>
        <v>3.5616470169287368E-7</v>
      </c>
      <c r="AG80">
        <f t="shared" si="128"/>
        <v>3.2244367874011729E-7</v>
      </c>
      <c r="AH80">
        <f t="shared" si="129"/>
        <v>2.9194589190596107E-7</v>
      </c>
      <c r="AI80">
        <f t="shared" si="130"/>
        <v>2.6435853770879485E-7</v>
      </c>
      <c r="AJ80">
        <f t="shared" si="131"/>
        <v>2.3939994196698783E-7</v>
      </c>
      <c r="AK80">
        <f t="shared" si="132"/>
        <v>2.1681632645671328E-7</v>
      </c>
      <c r="AL80">
        <f t="shared" si="133"/>
        <v>1.9637893667059958E-7</v>
      </c>
      <c r="AM80">
        <f t="shared" si="134"/>
        <v>1.7788148539305417E-7</v>
      </c>
      <c r="AN80">
        <f t="shared" si="135"/>
        <v>1.6113787348836917E-7</v>
      </c>
      <c r="AO80">
        <f t="shared" si="136"/>
        <v>1.4598015479035513E-7</v>
      </c>
      <c r="AP80">
        <f t="shared" si="137"/>
        <v>1.3225671653806806E-7</v>
      </c>
      <c r="AQ80">
        <f t="shared" si="138"/>
        <v>1.1983065061174171E-7</v>
      </c>
      <c r="AR80">
        <f t="shared" si="139"/>
        <v>1.085782940318516E-7</v>
      </c>
      <c r="AS80">
        <f t="shared" si="140"/>
        <v>9.8387919905096782E-8</v>
      </c>
      <c r="AT80">
        <f t="shared" si="141"/>
        <v>8.9158562322127342E-8</v>
      </c>
      <c r="AU80">
        <f t="shared" si="142"/>
        <v>8.0798960702617689E-8</v>
      </c>
      <c r="AV80">
        <f t="shared" si="143"/>
        <v>7.322661079925686E-8</v>
      </c>
      <c r="AW80">
        <f t="shared" si="144"/>
        <v>6.6366911057812364E-8</v>
      </c>
      <c r="AX80">
        <f t="shared" si="145"/>
        <v>6.0152394321877822E-8</v>
      </c>
      <c r="AY80">
        <f t="shared" si="146"/>
        <v>5.4522035997519366E-8</v>
      </c>
      <c r="AZ80">
        <f t="shared" si="147"/>
        <v>4.9420630779149779E-8</v>
      </c>
      <c r="BA80">
        <f t="shared" si="148"/>
        <v>4.4798230903603269E-8</v>
      </c>
      <c r="BB80">
        <f t="shared" si="149"/>
        <v>4.0609639661308306E-8</v>
      </c>
      <c r="BC80">
        <f t="shared" si="150"/>
        <v>3.6813954565704136E-8</v>
      </c>
      <c r="BD80">
        <f t="shared" si="151"/>
        <v>3.3374155176454411E-8</v>
      </c>
      <c r="BE80">
        <f t="shared" si="152"/>
        <v>3.0256731098638239E-8</v>
      </c>
      <c r="BF80">
        <f t="shared" si="153"/>
        <v>2.7431346147492504E-8</v>
      </c>
      <c r="BG80">
        <f t="shared" si="154"/>
        <v>2.4870535083782827E-8</v>
      </c>
      <c r="BH80">
        <f t="shared" si="155"/>
        <v>2.2549429694792774E-8</v>
      </c>
      <c r="BI80">
        <f t="shared" si="156"/>
        <v>2.044551132568343E-8</v>
      </c>
      <c r="BJ80">
        <f t="shared" si="157"/>
        <v>1.8538387260306772E-8</v>
      </c>
      <c r="BK80">
        <f t="shared" si="158"/>
        <v>1.6809588613550966E-8</v>
      </c>
      <c r="BL80">
        <f t="shared" si="159"/>
        <v>1.5242387632531789E-8</v>
      </c>
      <c r="BM80">
        <f t="shared" si="160"/>
        <v>1.3821632514543203E-8</v>
      </c>
      <c r="BN80">
        <f t="shared" si="161"/>
        <v>1.2533598038384723E-8</v>
      </c>
      <c r="BO80">
        <f t="shared" si="162"/>
        <v>1.1365850474899824E-8</v>
      </c>
      <c r="BP80">
        <f t="shared" si="163"/>
        <v>1.0307125394410603E-8</v>
      </c>
      <c r="BQ80">
        <f t="shared" si="164"/>
        <v>9.3472171250893581E-9</v>
      </c>
      <c r="BR80">
        <f t="shared" si="165"/>
        <v>8.4768787388259883E-9</v>
      </c>
      <c r="BS80">
        <f t="shared" si="166"/>
        <v>7.6877315512917107E-9</v>
      </c>
      <c r="BT80">
        <f t="shared" si="167"/>
        <v>6.9721832219774576E-9</v>
      </c>
      <c r="BU80">
        <f t="shared" si="168"/>
        <v>6.3233536291319876E-9</v>
      </c>
      <c r="BV80">
        <f t="shared" si="169"/>
        <v>5.735007774800973E-9</v>
      </c>
      <c r="BW80">
        <f t="shared" si="170"/>
        <v>5.2014950474581794E-9</v>
      </c>
      <c r="BX80">
        <f t="shared" si="171"/>
        <v>4.7176942348608906E-9</v>
      </c>
      <c r="BY80">
        <f t="shared" si="172"/>
        <v>4.2789637384746624E-9</v>
      </c>
      <c r="BZ80">
        <f t="shared" si="173"/>
        <v>3.8810964937507128E-9</v>
      </c>
      <c r="CA80">
        <f t="shared" si="174"/>
        <v>3.5202791482852098E-9</v>
      </c>
      <c r="CB80">
        <f t="shared" si="175"/>
        <v>3.1930550929657692E-9</v>
      </c>
      <c r="CC80">
        <f t="shared" si="176"/>
        <v>2.8962909800830799E-9</v>
      </c>
      <c r="CD80">
        <f t="shared" si="177"/>
        <v>2.6271463974744944E-9</v>
      </c>
      <c r="CE80">
        <f t="shared" si="178"/>
        <v>2.3830463994470873E-9</v>
      </c>
      <c r="CF80">
        <f t="shared" si="179"/>
        <v>2.1616566238377065E-9</v>
      </c>
      <c r="CG80">
        <f t="shared" si="180"/>
        <v>1.960860750409892E-9</v>
      </c>
      <c r="CH80">
        <f t="shared" si="181"/>
        <v>1.7787400791345608E-9</v>
      </c>
      <c r="CI80">
        <f t="shared" si="182"/>
        <v>1.6135550279980671E-9</v>
      </c>
      <c r="CJ80">
        <f t="shared" si="183"/>
        <v>1.4637283690475917E-9</v>
      </c>
      <c r="CK80">
        <f t="shared" si="184"/>
        <v>1.3278300386184044E-9</v>
      </c>
      <c r="CL80">
        <f t="shared" si="185"/>
        <v>1.2045633732685146E-9</v>
      </c>
      <c r="CM80">
        <f t="shared" si="186"/>
        <v>1.0927526370344658E-9</v>
      </c>
      <c r="CN80">
        <f t="shared" si="187"/>
        <v>9.9133171836231033E-10</v>
      </c>
      <c r="CO80">
        <f t="shared" si="188"/>
        <v>8.9933388659055848E-10</v>
      </c>
      <c r="CP80">
        <f t="shared" si="189"/>
        <v>8.1588250828495308E-10</v>
      </c>
      <c r="CQ80">
        <f t="shared" si="190"/>
        <v>7.4018263315410684E-10</v>
      </c>
      <c r="CR80">
        <f t="shared" si="191"/>
        <v>6.715133678063527E-10</v>
      </c>
      <c r="CS80">
        <f t="shared" si="192"/>
        <v>6.0922096332777669E-10</v>
      </c>
      <c r="CT80">
        <f t="shared" si="193"/>
        <v>5.527125496472408E-10</v>
      </c>
      <c r="CU80">
        <f t="shared" si="194"/>
        <v>5.014504559768114E-10</v>
      </c>
      <c r="CV80">
        <f t="shared" si="195"/>
        <v>4.5494706233865321E-10</v>
      </c>
      <c r="CW80">
        <f t="shared" si="196"/>
        <v>4.1276013236970401E-10</v>
      </c>
      <c r="CX80">
        <f t="shared" si="197"/>
        <v>3.7448858228503309E-10</v>
      </c>
      <c r="CY80">
        <f t="shared" si="198"/>
        <v>3.3976864512646709E-10</v>
      </c>
      <c r="CZ80">
        <f t="shared" si="199"/>
        <v>3.0827039326750295E-10</v>
      </c>
    </row>
    <row r="81" spans="3:104">
      <c r="C81" s="3">
        <v>75</v>
      </c>
      <c r="D81" s="3">
        <f>'NegBinomial Home'!D77</f>
        <v>5.1286622679832335E-5</v>
      </c>
      <c r="E81">
        <f t="shared" si="100"/>
        <v>5.7727623751528687E-6</v>
      </c>
      <c r="F81">
        <f t="shared" si="101"/>
        <v>4.7973734734168866E-6</v>
      </c>
      <c r="G81">
        <f t="shared" si="102"/>
        <v>4.1715781113432592E-6</v>
      </c>
      <c r="H81">
        <f t="shared" si="103"/>
        <v>3.6809759532229457E-6</v>
      </c>
      <c r="I81">
        <f t="shared" si="104"/>
        <v>3.2717024849631638E-6</v>
      </c>
      <c r="J81">
        <f t="shared" si="105"/>
        <v>2.9205366784637888E-6</v>
      </c>
      <c r="K81">
        <f t="shared" si="106"/>
        <v>2.6145626574804912E-6</v>
      </c>
      <c r="L81">
        <f t="shared" si="107"/>
        <v>2.3454400999052888E-6</v>
      </c>
      <c r="M81">
        <f t="shared" si="108"/>
        <v>1.8048797729192675E-6</v>
      </c>
      <c r="N81">
        <f t="shared" si="109"/>
        <v>1.8954956644582178E-6</v>
      </c>
      <c r="O81">
        <f t="shared" si="110"/>
        <v>1.7066463712257595E-6</v>
      </c>
      <c r="P81">
        <f t="shared" si="111"/>
        <v>1.5378074672844764E-6</v>
      </c>
      <c r="Q81">
        <f t="shared" si="112"/>
        <v>1.3865693205083706E-6</v>
      </c>
      <c r="R81">
        <f t="shared" si="113"/>
        <v>1.2508896587762317E-6</v>
      </c>
      <c r="S81">
        <f t="shared" si="114"/>
        <v>1.1290161068068392E-6</v>
      </c>
      <c r="T81">
        <f t="shared" si="115"/>
        <v>1.0194308060806275E-6</v>
      </c>
      <c r="U81">
        <f t="shared" si="116"/>
        <v>9.2080937069000568E-7</v>
      </c>
      <c r="V81">
        <f t="shared" si="117"/>
        <v>8.3198953335130827E-7</v>
      </c>
      <c r="W81">
        <f t="shared" si="118"/>
        <v>7.5194657695256121E-7</v>
      </c>
      <c r="X81">
        <f t="shared" si="119"/>
        <v>6.7977366774238459E-7</v>
      </c>
      <c r="Y81">
        <f t="shared" si="120"/>
        <v>6.1466582774496266E-7</v>
      </c>
      <c r="Z81">
        <f t="shared" si="121"/>
        <v>5.5590667527447712E-7</v>
      </c>
      <c r="AA81">
        <f t="shared" si="122"/>
        <v>5.0285731628403645E-7</v>
      </c>
      <c r="AB81">
        <f t="shared" si="123"/>
        <v>4.5494693851290549E-7</v>
      </c>
      <c r="AC81">
        <f t="shared" si="124"/>
        <v>4.1166477602966996E-7</v>
      </c>
      <c r="AD81">
        <f t="shared" si="125"/>
        <v>3.7255319259330721E-7</v>
      </c>
      <c r="AE81">
        <f t="shared" si="126"/>
        <v>3.3720168994231771E-7</v>
      </c>
      <c r="AF81">
        <f t="shared" si="127"/>
        <v>3.0524168910198228E-7</v>
      </c>
      <c r="AG81">
        <f t="shared" si="128"/>
        <v>2.7634196390343653E-7</v>
      </c>
      <c r="AH81">
        <f t="shared" si="129"/>
        <v>2.5020462934197427E-7</v>
      </c>
      <c r="AI81">
        <f t="shared" si="130"/>
        <v>2.2656160533377514E-7</v>
      </c>
      <c r="AJ81">
        <f t="shared" si="131"/>
        <v>2.0517149035148761E-7</v>
      </c>
      <c r="AK81">
        <f t="shared" si="132"/>
        <v>1.8581679037245863E-7</v>
      </c>
      <c r="AL81">
        <f t="shared" si="133"/>
        <v>1.6830145729903025E-7</v>
      </c>
      <c r="AM81">
        <f t="shared" si="134"/>
        <v>1.5244869804129678E-7</v>
      </c>
      <c r="AN81">
        <f t="shared" si="135"/>
        <v>1.3809902117786275E-7</v>
      </c>
      <c r="AO81">
        <f t="shared" si="136"/>
        <v>1.2510849281746323E-7</v>
      </c>
      <c r="AP81">
        <f t="shared" si="137"/>
        <v>1.1334717718875429E-7</v>
      </c>
      <c r="AQ81">
        <f t="shared" si="138"/>
        <v>1.0269774075045399E-7</v>
      </c>
      <c r="AR81">
        <f t="shared" si="139"/>
        <v>9.3054201364046061E-8</v>
      </c>
      <c r="AS81">
        <f t="shared" si="140"/>
        <v>8.4320806403098932E-8</v>
      </c>
      <c r="AT81">
        <f t="shared" si="141"/>
        <v>7.6411025662442941E-8</v>
      </c>
      <c r="AU81">
        <f t="shared" si="142"/>
        <v>6.924664663658663E-8</v>
      </c>
      <c r="AV81">
        <f t="shared" si="143"/>
        <v>6.2756961207382466E-8</v>
      </c>
      <c r="AW81">
        <f t="shared" si="144"/>
        <v>5.6878034054133782E-8</v>
      </c>
      <c r="AX81">
        <f t="shared" si="145"/>
        <v>5.1552044206142195E-8</v>
      </c>
      <c r="AY81">
        <f t="shared" si="146"/>
        <v>4.6726692123221377E-8</v>
      </c>
      <c r="AZ81">
        <f t="shared" si="147"/>
        <v>4.2354665534826986E-8</v>
      </c>
      <c r="BA81">
        <f t="shared" si="148"/>
        <v>3.8393158010329814E-8</v>
      </c>
      <c r="BB81">
        <f t="shared" si="149"/>
        <v>3.4803434885946809E-8</v>
      </c>
      <c r="BC81">
        <f t="shared" si="150"/>
        <v>3.1550441749977609E-8</v>
      </c>
      <c r="BD81">
        <f t="shared" si="151"/>
        <v>2.8602451197415896E-8</v>
      </c>
      <c r="BE81">
        <f t="shared" si="152"/>
        <v>2.5930744016336649E-8</v>
      </c>
      <c r="BF81">
        <f t="shared" si="153"/>
        <v>2.3509321369028021E-8</v>
      </c>
      <c r="BG81">
        <f t="shared" si="154"/>
        <v>2.1314644886932866E-8</v>
      </c>
      <c r="BH81">
        <f t="shared" si="155"/>
        <v>1.9325401915488759E-8</v>
      </c>
      <c r="BI81">
        <f t="shared" si="156"/>
        <v>1.7522293427569576E-8</v>
      </c>
      <c r="BJ81">
        <f t="shared" si="157"/>
        <v>1.5887842376480875E-8</v>
      </c>
      <c r="BK81">
        <f t="shared" si="158"/>
        <v>1.4406220484853872E-8</v>
      </c>
      <c r="BL81">
        <f t="shared" si="159"/>
        <v>1.3063091667385913E-8</v>
      </c>
      <c r="BM81">
        <f t="shared" si="160"/>
        <v>1.1845470465863577E-8</v>
      </c>
      <c r="BN81">
        <f t="shared" si="161"/>
        <v>1.0741594036628792E-8</v>
      </c>
      <c r="BO81">
        <f t="shared" si="162"/>
        <v>9.7408063756712406E-9</v>
      </c>
      <c r="BP81">
        <f t="shared" si="163"/>
        <v>8.8334535966700432E-9</v>
      </c>
      <c r="BQ81">
        <f t="shared" si="164"/>
        <v>8.0107891941677434E-9</v>
      </c>
      <c r="BR81">
        <f t="shared" si="165"/>
        <v>7.2648883290606499E-9</v>
      </c>
      <c r="BS81">
        <f t="shared" si="166"/>
        <v>6.588570267983511E-9</v>
      </c>
      <c r="BT81">
        <f t="shared" si="167"/>
        <v>5.9753281930787202E-9</v>
      </c>
      <c r="BU81">
        <f t="shared" si="168"/>
        <v>5.4192656750409714E-9</v>
      </c>
      <c r="BV81">
        <f t="shared" si="169"/>
        <v>4.9150391711270355E-9</v>
      </c>
      <c r="BW81">
        <f t="shared" si="170"/>
        <v>4.4578059717743727E-9</v>
      </c>
      <c r="BX81">
        <f t="shared" si="171"/>
        <v>4.0431770752998091E-9</v>
      </c>
      <c r="BY81">
        <f t="shared" si="172"/>
        <v>3.6671745204678498E-9</v>
      </c>
      <c r="BZ81">
        <f t="shared" si="173"/>
        <v>3.3261927520875153E-9</v>
      </c>
      <c r="CA81">
        <f t="shared" si="174"/>
        <v>3.0169636357160791E-9</v>
      </c>
      <c r="CB81">
        <f t="shared" si="175"/>
        <v>2.7365247744652057E-9</v>
      </c>
      <c r="CC81">
        <f t="shared" si="176"/>
        <v>2.4821908142198244E-9</v>
      </c>
      <c r="CD81">
        <f t="shared" si="177"/>
        <v>2.2515274536520628E-9</v>
      </c>
      <c r="CE81">
        <f t="shared" si="178"/>
        <v>2.0423279025636818E-9</v>
      </c>
      <c r="CF81">
        <f t="shared" si="179"/>
        <v>1.8525915566099233E-9</v>
      </c>
      <c r="CG81">
        <f t="shared" si="180"/>
        <v>1.6805046786051895E-9</v>
      </c>
      <c r="CH81">
        <f t="shared" si="181"/>
        <v>1.5244228966199389E-9</v>
      </c>
      <c r="CI81">
        <f t="shared" si="182"/>
        <v>1.3828553471585671E-9</v>
      </c>
      <c r="CJ81">
        <f t="shared" si="183"/>
        <v>1.254450308048357E-9</v>
      </c>
      <c r="CK81">
        <f t="shared" si="184"/>
        <v>1.1379821804400382E-9</v>
      </c>
      <c r="CL81">
        <f t="shared" si="185"/>
        <v>1.0323396926737611E-9</v>
      </c>
      <c r="CM81">
        <f t="shared" si="186"/>
        <v>9.3651521083825465E-10</v>
      </c>
      <c r="CN81">
        <f t="shared" si="187"/>
        <v>8.4959505176965895E-10</v>
      </c>
      <c r="CO81">
        <f t="shared" si="188"/>
        <v>7.7075070411180291E-10</v>
      </c>
      <c r="CP81">
        <f t="shared" si="189"/>
        <v>6.9923087199251248E-10</v>
      </c>
      <c r="CQ81">
        <f t="shared" si="190"/>
        <v>6.3435426395156746E-10</v>
      </c>
      <c r="CR81">
        <f t="shared" si="191"/>
        <v>5.7550305706746845E-10</v>
      </c>
      <c r="CS81">
        <f t="shared" si="192"/>
        <v>5.2211697284607165E-10</v>
      </c>
      <c r="CT81">
        <f t="shared" si="193"/>
        <v>4.7368790742118249E-10</v>
      </c>
      <c r="CU81">
        <f t="shared" si="194"/>
        <v>4.2975506403582412E-10</v>
      </c>
      <c r="CV81">
        <f t="shared" si="195"/>
        <v>3.8990054067734103E-10</v>
      </c>
      <c r="CW81">
        <f t="shared" si="196"/>
        <v>3.5374533017909993E-10</v>
      </c>
      <c r="CX81">
        <f t="shared" si="197"/>
        <v>3.2094569412064039E-10</v>
      </c>
      <c r="CY81">
        <f t="shared" si="198"/>
        <v>2.911898754967776E-10</v>
      </c>
      <c r="CZ81">
        <f t="shared" si="199"/>
        <v>2.6419511842093274E-10</v>
      </c>
    </row>
    <row r="82" spans="3:104">
      <c r="C82" s="3">
        <v>76</v>
      </c>
      <c r="D82" s="3">
        <f>'NegBinomial Home'!D78</f>
        <v>4.3927577717664311E-5</v>
      </c>
      <c r="E82">
        <f t="shared" si="100"/>
        <v>4.9444368654022092E-6</v>
      </c>
      <c r="F82">
        <f t="shared" si="101"/>
        <v>4.1090051378456339E-6</v>
      </c>
      <c r="G82">
        <f t="shared" si="102"/>
        <v>3.5730042673174009E-6</v>
      </c>
      <c r="H82">
        <f t="shared" si="103"/>
        <v>3.1527979190885385E-6</v>
      </c>
      <c r="I82">
        <f t="shared" si="104"/>
        <v>2.8022505220217918E-6</v>
      </c>
      <c r="J82">
        <f t="shared" si="105"/>
        <v>2.5014730005014765E-6</v>
      </c>
      <c r="K82">
        <f t="shared" si="106"/>
        <v>2.2394027591007809E-6</v>
      </c>
      <c r="L82">
        <f t="shared" si="107"/>
        <v>2.0088962167366635E-6</v>
      </c>
      <c r="M82">
        <f t="shared" si="108"/>
        <v>1.5449990412888099E-6</v>
      </c>
      <c r="N82">
        <f t="shared" si="109"/>
        <v>1.6235136720501306E-6</v>
      </c>
      <c r="O82">
        <f t="shared" si="110"/>
        <v>1.4617620968453758E-6</v>
      </c>
      <c r="P82">
        <f t="shared" si="111"/>
        <v>1.317149648469779E-6</v>
      </c>
      <c r="Q82">
        <f t="shared" si="112"/>
        <v>1.1876124495035586E-6</v>
      </c>
      <c r="R82">
        <f t="shared" si="113"/>
        <v>1.0714012705641303E-6</v>
      </c>
      <c r="S82">
        <f t="shared" si="114"/>
        <v>9.6701518222128231E-7</v>
      </c>
      <c r="T82">
        <f t="shared" si="115"/>
        <v>8.7315412132796605E-7</v>
      </c>
      <c r="U82">
        <f t="shared" si="116"/>
        <v>7.8868373623761153E-7</v>
      </c>
      <c r="V82">
        <f t="shared" si="117"/>
        <v>7.1260853175548466E-7</v>
      </c>
      <c r="W82">
        <f t="shared" si="118"/>
        <v>6.4405082597892098E-7</v>
      </c>
      <c r="X82">
        <f t="shared" si="119"/>
        <v>5.8223390544914184E-7</v>
      </c>
      <c r="Y82">
        <f t="shared" si="120"/>
        <v>5.2646829734173443E-7</v>
      </c>
      <c r="Z82">
        <f t="shared" si="121"/>
        <v>4.7614041256591874E-7</v>
      </c>
      <c r="AA82">
        <f t="shared" si="122"/>
        <v>4.3070303107810972E-7</v>
      </c>
      <c r="AB82">
        <f t="shared" si="123"/>
        <v>3.8966724566166024E-7</v>
      </c>
      <c r="AC82">
        <f t="shared" si="124"/>
        <v>3.5259557946636302E-7</v>
      </c>
      <c r="AD82">
        <f t="shared" si="125"/>
        <v>3.1909606182826084E-7</v>
      </c>
      <c r="AE82">
        <f t="shared" si="126"/>
        <v>2.8881709630089703E-7</v>
      </c>
      <c r="AF82">
        <f t="shared" si="127"/>
        <v>2.6144299078541483E-7</v>
      </c>
      <c r="AG82">
        <f t="shared" si="128"/>
        <v>2.3669004628752204E-7</v>
      </c>
      <c r="AH82">
        <f t="shared" si="129"/>
        <v>2.1430312090058837E-7</v>
      </c>
      <c r="AI82">
        <f t="shared" si="130"/>
        <v>1.940526009729197E-7</v>
      </c>
      <c r="AJ82">
        <f t="shared" si="131"/>
        <v>1.7573172334094995E-7</v>
      </c>
      <c r="AK82">
        <f t="shared" si="132"/>
        <v>1.5915420189177094E-7</v>
      </c>
      <c r="AL82">
        <f t="shared" si="133"/>
        <v>1.4415211919201934E-7</v>
      </c>
      <c r="AM82">
        <f t="shared" si="134"/>
        <v>1.3057404994225087E-7</v>
      </c>
      <c r="AN82">
        <f t="shared" si="135"/>
        <v>1.1828338791958386E-7</v>
      </c>
      <c r="AO82">
        <f t="shared" si="136"/>
        <v>1.0715685210326918E-7</v>
      </c>
      <c r="AP82">
        <f t="shared" si="137"/>
        <v>9.7083151022046377E-8</v>
      </c>
      <c r="AQ82">
        <f t="shared" si="138"/>
        <v>8.7961787158546766E-8</v>
      </c>
      <c r="AR82">
        <f t="shared" si="139"/>
        <v>7.9701985601436783E-8</v>
      </c>
      <c r="AS82">
        <f t="shared" si="140"/>
        <v>7.2221733133244484E-8</v>
      </c>
      <c r="AT82">
        <f t="shared" si="141"/>
        <v>6.5446915645574684E-8</v>
      </c>
      <c r="AU82">
        <f t="shared" si="142"/>
        <v>5.9310543234745941E-8</v>
      </c>
      <c r="AV82">
        <f t="shared" si="143"/>
        <v>5.3752053590492923E-8</v>
      </c>
      <c r="AW82">
        <f t="shared" si="144"/>
        <v>4.8716685380872641E-8</v>
      </c>
      <c r="AX82">
        <f t="shared" si="145"/>
        <v>4.4154914284505595E-8</v>
      </c>
      <c r="AY82">
        <f t="shared" si="146"/>
        <v>4.0021945148268245E-8</v>
      </c>
      <c r="AZ82">
        <f t="shared" si="147"/>
        <v>3.6277254472410758E-8</v>
      </c>
      <c r="BA82">
        <f t="shared" si="148"/>
        <v>3.2884178060500872E-8</v>
      </c>
      <c r="BB82">
        <f t="shared" si="149"/>
        <v>2.9809539230885772E-8</v>
      </c>
      <c r="BC82">
        <f t="shared" si="150"/>
        <v>2.7023313479828326E-8</v>
      </c>
      <c r="BD82">
        <f t="shared" si="151"/>
        <v>2.4498325922799776E-8</v>
      </c>
      <c r="BE82">
        <f t="shared" si="152"/>
        <v>2.2209978226981405E-8</v>
      </c>
      <c r="BF82">
        <f t="shared" si="153"/>
        <v>2.0136002091118798E-8</v>
      </c>
      <c r="BG82">
        <f t="shared" si="154"/>
        <v>1.8256236633872666E-8</v>
      </c>
      <c r="BH82">
        <f t="shared" si="155"/>
        <v>1.6552427323344788E-8</v>
      </c>
      <c r="BI82">
        <f t="shared" si="156"/>
        <v>1.5008044322519959E-8</v>
      </c>
      <c r="BJ82">
        <f t="shared" si="157"/>
        <v>1.3608118341419041E-8</v>
      </c>
      <c r="BK82">
        <f t="shared" si="158"/>
        <v>1.2339092279809582E-8</v>
      </c>
      <c r="BL82">
        <f t="shared" si="159"/>
        <v>1.118868711699586E-8</v>
      </c>
      <c r="BM82">
        <f t="shared" si="160"/>
        <v>1.0145780659800322E-8</v>
      </c>
      <c r="BN82">
        <f t="shared" si="161"/>
        <v>9.2002978983671557E-9</v>
      </c>
      <c r="BO82">
        <f t="shared" si="162"/>
        <v>8.3431118436324637E-9</v>
      </c>
      <c r="BP82">
        <f t="shared" si="163"/>
        <v>7.5659538317716565E-9</v>
      </c>
      <c r="BQ82">
        <f t="shared" si="164"/>
        <v>6.8613323810266426E-9</v>
      </c>
      <c r="BR82">
        <f t="shared" si="165"/>
        <v>6.2224597762499303E-9</v>
      </c>
      <c r="BS82">
        <f t="shared" si="166"/>
        <v>5.6431856373523291E-9</v>
      </c>
      <c r="BT82">
        <f t="shared" si="167"/>
        <v>5.1179368005691081E-9</v>
      </c>
      <c r="BU82">
        <f t="shared" si="168"/>
        <v>4.641662906897637E-9</v>
      </c>
      <c r="BV82">
        <f t="shared" si="169"/>
        <v>4.2097871509864271E-9</v>
      </c>
      <c r="BW82">
        <f t="shared" si="170"/>
        <v>3.8181616968198265E-9</v>
      </c>
      <c r="BX82">
        <f t="shared" si="171"/>
        <v>3.4630273143595442E-9</v>
      </c>
      <c r="BY82">
        <f t="shared" si="172"/>
        <v>3.1409768344023944E-9</v>
      </c>
      <c r="BZ82">
        <f t="shared" si="173"/>
        <v>2.8489220577730141E-9</v>
      </c>
      <c r="CA82">
        <f t="shared" si="174"/>
        <v>2.5840637900182823E-9</v>
      </c>
      <c r="CB82">
        <f t="shared" si="175"/>
        <v>2.3438647043901449E-9</v>
      </c>
      <c r="CC82">
        <f t="shared" si="176"/>
        <v>2.1260247644380521E-9</v>
      </c>
      <c r="CD82">
        <f t="shared" si="177"/>
        <v>1.9284589632892383E-9</v>
      </c>
      <c r="CE82">
        <f t="shared" si="178"/>
        <v>1.7492771599503141E-9</v>
      </c>
      <c r="CF82">
        <f t="shared" si="179"/>
        <v>1.5867658139648271E-9</v>
      </c>
      <c r="CG82">
        <f t="shared" si="180"/>
        <v>1.4393714387310731E-9</v>
      </c>
      <c r="CH82">
        <f t="shared" si="181"/>
        <v>1.3056856109223185E-9</v>
      </c>
      <c r="CI82">
        <f t="shared" si="182"/>
        <v>1.1844313889376621E-9</v>
      </c>
      <c r="CJ82">
        <f t="shared" si="183"/>
        <v>1.0744510073074339E-9</v>
      </c>
      <c r="CK82">
        <f t="shared" si="184"/>
        <v>9.746947266280839E-10</v>
      </c>
      <c r="CL82">
        <f t="shared" si="185"/>
        <v>8.8421073003874735E-10</v>
      </c>
      <c r="CM82">
        <f t="shared" si="186"/>
        <v>8.0213596759315208E-10</v>
      </c>
      <c r="CN82">
        <f t="shared" si="187"/>
        <v>7.2768785923254977E-10</v>
      </c>
      <c r="CO82">
        <f t="shared" si="188"/>
        <v>6.601567755236402E-10</v>
      </c>
      <c r="CP82">
        <f t="shared" si="189"/>
        <v>5.9889922297651463E-10</v>
      </c>
      <c r="CQ82">
        <f t="shared" si="190"/>
        <v>5.4333166767914215E-10</v>
      </c>
      <c r="CR82">
        <f t="shared" si="191"/>
        <v>4.9292493724734514E-10</v>
      </c>
      <c r="CS82">
        <f t="shared" si="192"/>
        <v>4.4719914675579532E-10</v>
      </c>
      <c r="CT82">
        <f t="shared" si="193"/>
        <v>4.057190994435314E-10</v>
      </c>
      <c r="CU82">
        <f t="shared" si="194"/>
        <v>3.6809011762860702E-10</v>
      </c>
      <c r="CV82">
        <f t="shared" si="195"/>
        <v>3.3395426346719281E-10</v>
      </c>
      <c r="CW82">
        <f t="shared" si="196"/>
        <v>3.0298691299502888E-10</v>
      </c>
      <c r="CX82">
        <f t="shared" si="197"/>
        <v>2.7489365033151444E-10</v>
      </c>
      <c r="CY82">
        <f t="shared" si="198"/>
        <v>2.4940745204327248E-10</v>
      </c>
      <c r="CZ82">
        <f t="shared" si="199"/>
        <v>2.2628613448603456E-10</v>
      </c>
    </row>
    <row r="83" spans="3:104">
      <c r="C83" s="3">
        <v>77</v>
      </c>
      <c r="D83" s="3">
        <f>'NegBinomial Home'!D79</f>
        <v>3.7602540888448861E-5</v>
      </c>
      <c r="E83">
        <f t="shared" si="100"/>
        <v>4.2324981039616112E-6</v>
      </c>
      <c r="F83">
        <f t="shared" si="101"/>
        <v>3.517358382466766E-6</v>
      </c>
      <c r="G83">
        <f t="shared" si="102"/>
        <v>3.0585351170496686E-6</v>
      </c>
      <c r="H83">
        <f t="shared" si="103"/>
        <v>2.6988333713167665E-6</v>
      </c>
      <c r="I83">
        <f t="shared" si="104"/>
        <v>2.398760535153049E-6</v>
      </c>
      <c r="J83">
        <f t="shared" si="105"/>
        <v>2.1412913178885163E-6</v>
      </c>
      <c r="K83">
        <f t="shared" si="106"/>
        <v>1.9169560032655887E-6</v>
      </c>
      <c r="L83">
        <f t="shared" si="107"/>
        <v>1.71963959897826E-6</v>
      </c>
      <c r="M83">
        <f t="shared" si="108"/>
        <v>1.3217864115868191E-6</v>
      </c>
      <c r="N83">
        <f t="shared" si="109"/>
        <v>1.3897474526958009E-6</v>
      </c>
      <c r="O83">
        <f t="shared" si="110"/>
        <v>1.2512861366746813E-6</v>
      </c>
      <c r="P83">
        <f t="shared" si="111"/>
        <v>1.1274961217102227E-6</v>
      </c>
      <c r="Q83">
        <f t="shared" si="112"/>
        <v>1.0166107036248152E-6</v>
      </c>
      <c r="R83">
        <f t="shared" si="113"/>
        <v>9.171325207882623E-7</v>
      </c>
      <c r="S83">
        <f t="shared" si="114"/>
        <v>8.2777675935007206E-7</v>
      </c>
      <c r="T83">
        <f t="shared" si="115"/>
        <v>7.4743054944160136E-7</v>
      </c>
      <c r="U83">
        <f t="shared" si="116"/>
        <v>6.7512287225443405E-7</v>
      </c>
      <c r="V83">
        <f t="shared" si="117"/>
        <v>6.1000157179206037E-7</v>
      </c>
      <c r="W83">
        <f t="shared" si="118"/>
        <v>5.5131534166913631E-7</v>
      </c>
      <c r="X83">
        <f t="shared" si="119"/>
        <v>4.9839930571652591E-7</v>
      </c>
      <c r="Y83">
        <f t="shared" si="120"/>
        <v>4.5066326680935944E-7</v>
      </c>
      <c r="Z83">
        <f t="shared" si="121"/>
        <v>4.0758198522185334E-7</v>
      </c>
      <c r="AA83">
        <f t="shared" si="122"/>
        <v>3.6868703393997706E-7</v>
      </c>
      <c r="AB83">
        <f t="shared" si="123"/>
        <v>3.3355990243891187E-7</v>
      </c>
      <c r="AC83">
        <f t="shared" si="124"/>
        <v>3.0182610521314234E-7</v>
      </c>
      <c r="AD83">
        <f t="shared" si="125"/>
        <v>2.7315011060614833E-7</v>
      </c>
      <c r="AE83">
        <f t="shared" si="126"/>
        <v>2.4723094778272712E-7</v>
      </c>
      <c r="AF83">
        <f t="shared" si="127"/>
        <v>2.2379838046598404E-7</v>
      </c>
      <c r="AG83">
        <f t="shared" si="128"/>
        <v>2.0260955886571555E-7</v>
      </c>
      <c r="AH83">
        <f t="shared" si="129"/>
        <v>1.834460784061427E-7</v>
      </c>
      <c r="AI83">
        <f t="shared" si="130"/>
        <v>1.6611138700825338E-7</v>
      </c>
      <c r="AJ83">
        <f t="shared" si="131"/>
        <v>1.504284928888405E-7</v>
      </c>
      <c r="AK83">
        <f t="shared" si="132"/>
        <v>1.3623793286915551E-7</v>
      </c>
      <c r="AL83">
        <f t="shared" si="133"/>
        <v>1.233959675835883E-7</v>
      </c>
      <c r="AM83">
        <f t="shared" si="134"/>
        <v>1.1177297513378387E-7</v>
      </c>
      <c r="AN83">
        <f t="shared" si="135"/>
        <v>1.0125201893119327E-7</v>
      </c>
      <c r="AO83">
        <f t="shared" si="136"/>
        <v>9.172756892238887E-8</v>
      </c>
      <c r="AP83">
        <f t="shared" si="137"/>
        <v>8.3104358254153707E-8</v>
      </c>
      <c r="AQ83">
        <f t="shared" si="138"/>
        <v>7.5296359829106454E-8</v>
      </c>
      <c r="AR83">
        <f t="shared" si="139"/>
        <v>6.8225869218903601E-8</v>
      </c>
      <c r="AS83">
        <f t="shared" si="140"/>
        <v>6.1822682111729835E-8</v>
      </c>
      <c r="AT83">
        <f t="shared" si="141"/>
        <v>5.6023355929229205E-8</v>
      </c>
      <c r="AU83">
        <f t="shared" si="142"/>
        <v>5.0770546498943903E-8</v>
      </c>
      <c r="AV83">
        <f t="shared" si="143"/>
        <v>4.6012411746569556E-8</v>
      </c>
      <c r="AW83">
        <f t="shared" si="144"/>
        <v>4.1702075305812364E-8</v>
      </c>
      <c r="AX83">
        <f t="shared" si="145"/>
        <v>3.7797143755127113E-8</v>
      </c>
      <c r="AY83">
        <f t="shared" si="146"/>
        <v>3.4259271898524192E-8</v>
      </c>
      <c r="AZ83">
        <f t="shared" si="147"/>
        <v>3.1053771127264918E-8</v>
      </c>
      <c r="BA83">
        <f t="shared" si="148"/>
        <v>2.8149256443197412E-8</v>
      </c>
      <c r="BB83">
        <f t="shared" si="149"/>
        <v>2.5517328203245236E-8</v>
      </c>
      <c r="BC83">
        <f t="shared" si="150"/>
        <v>2.313228506697286E-8</v>
      </c>
      <c r="BD83">
        <f t="shared" si="151"/>
        <v>2.097086500265161E-8</v>
      </c>
      <c r="BE83">
        <f t="shared" si="152"/>
        <v>1.9012011538159391E-8</v>
      </c>
      <c r="BF83">
        <f t="shared" si="153"/>
        <v>1.7236662736737077E-8</v>
      </c>
      <c r="BG83">
        <f t="shared" si="154"/>
        <v>1.5627560638708855E-8</v>
      </c>
      <c r="BH83">
        <f t="shared" si="155"/>
        <v>1.4169079142710468E-8</v>
      </c>
      <c r="BI83">
        <f t="shared" si="156"/>
        <v>1.2847068507177782E-8</v>
      </c>
      <c r="BJ83">
        <f t="shared" si="157"/>
        <v>1.1648714837792976E-8</v>
      </c>
      <c r="BK83">
        <f t="shared" si="158"/>
        <v>1.0562413091840156E-8</v>
      </c>
      <c r="BL83">
        <f t="shared" si="159"/>
        <v>9.5776522782342078E-9</v>
      </c>
      <c r="BM83">
        <f t="shared" si="160"/>
        <v>8.6849116643179327E-9</v>
      </c>
      <c r="BN83">
        <f t="shared" si="161"/>
        <v>7.875566919096126E-9</v>
      </c>
      <c r="BO83">
        <f t="shared" si="162"/>
        <v>7.1418052289037688E-9</v>
      </c>
      <c r="BP83">
        <f t="shared" si="163"/>
        <v>6.476548516921895E-9</v>
      </c>
      <c r="BQ83">
        <f t="shared" si="164"/>
        <v>5.8733839836345731E-9</v>
      </c>
      <c r="BR83">
        <f t="shared" si="165"/>
        <v>5.3265012623056013E-9</v>
      </c>
      <c r="BS83">
        <f t="shared" si="166"/>
        <v>4.8306355527616194E-9</v>
      </c>
      <c r="BT83">
        <f t="shared" si="167"/>
        <v>4.3810161590246164E-9</v>
      </c>
      <c r="BU83">
        <f t="shared" si="168"/>
        <v>3.9733199123526641E-9</v>
      </c>
      <c r="BV83">
        <f t="shared" si="169"/>
        <v>3.6036290116898053E-9</v>
      </c>
      <c r="BW83">
        <f t="shared" si="170"/>
        <v>3.2683928589498095E-9</v>
      </c>
      <c r="BX83">
        <f t="shared" si="171"/>
        <v>2.964393507490308E-9</v>
      </c>
      <c r="BY83">
        <f t="shared" si="172"/>
        <v>2.688714379026468E-9</v>
      </c>
      <c r="BZ83">
        <f t="shared" si="173"/>
        <v>2.4387119374974202E-9</v>
      </c>
      <c r="CA83">
        <f t="shared" si="174"/>
        <v>2.211990038400167E-9</v>
      </c>
      <c r="CB83">
        <f t="shared" si="175"/>
        <v>2.0063766991727673E-9</v>
      </c>
      <c r="CC83">
        <f t="shared" si="176"/>
        <v>1.8199030606344902E-9</v>
      </c>
      <c r="CD83">
        <f t="shared" si="177"/>
        <v>1.6507843315389394E-9</v>
      </c>
      <c r="CE83">
        <f t="shared" si="178"/>
        <v>1.4974025282029335E-9</v>
      </c>
      <c r="CF83">
        <f t="shared" si="179"/>
        <v>1.3582908391511871E-9</v>
      </c>
      <c r="CG83">
        <f t="shared" si="180"/>
        <v>1.2321194609550734E-9</v>
      </c>
      <c r="CH83">
        <f t="shared" si="181"/>
        <v>1.1176827661139784E-9</v>
      </c>
      <c r="CI83">
        <f t="shared" si="182"/>
        <v>1.0138876770840267E-9</v>
      </c>
      <c r="CJ83">
        <f t="shared" si="183"/>
        <v>9.1974313253940752E-10</v>
      </c>
      <c r="CK83">
        <f t="shared" si="184"/>
        <v>8.3435054278100525E-10</v>
      </c>
      <c r="CL83">
        <f t="shared" si="185"/>
        <v>7.5689514099743279E-10</v>
      </c>
      <c r="CM83">
        <f t="shared" si="186"/>
        <v>6.8663814593600969E-10</v>
      </c>
      <c r="CN83">
        <f t="shared" si="187"/>
        <v>6.2290965954666109E-10</v>
      </c>
      <c r="CO83">
        <f t="shared" si="188"/>
        <v>5.651022304021125E-10</v>
      </c>
      <c r="CP83">
        <f t="shared" si="189"/>
        <v>5.1266502024715029E-10</v>
      </c>
      <c r="CQ83">
        <f t="shared" si="190"/>
        <v>4.6509851695461019E-10</v>
      </c>
      <c r="CR83">
        <f t="shared" si="191"/>
        <v>4.2194974252645698E-10</v>
      </c>
      <c r="CS83">
        <f t="shared" si="192"/>
        <v>3.8280790962899367E-10</v>
      </c>
      <c r="CT83">
        <f t="shared" si="193"/>
        <v>3.4730048454083589E-10</v>
      </c>
      <c r="CU83">
        <f t="shared" si="194"/>
        <v>3.1508961836513476E-10</v>
      </c>
      <c r="CV83">
        <f t="shared" si="195"/>
        <v>2.8586891195339603E-10</v>
      </c>
      <c r="CW83">
        <f t="shared" si="196"/>
        <v>2.5936048324328723E-10</v>
      </c>
      <c r="CX83">
        <f t="shared" si="197"/>
        <v>2.3531230865955779E-10</v>
      </c>
      <c r="CY83">
        <f t="shared" si="198"/>
        <v>2.1349581289499931E-10</v>
      </c>
      <c r="CZ83">
        <f t="shared" si="199"/>
        <v>1.9370368380404709E-10</v>
      </c>
    </row>
    <row r="84" spans="3:104">
      <c r="C84" s="3">
        <v>78</v>
      </c>
      <c r="D84" s="3">
        <f>'NegBinomial Home'!D80</f>
        <v>3.2169940730855421E-5</v>
      </c>
      <c r="E84">
        <f t="shared" si="100"/>
        <v>3.6210109724188816E-6</v>
      </c>
      <c r="F84">
        <f t="shared" si="101"/>
        <v>3.0091905498836365E-6</v>
      </c>
      <c r="G84">
        <f t="shared" si="102"/>
        <v>2.6166554470512694E-6</v>
      </c>
      <c r="H84">
        <f t="shared" si="103"/>
        <v>2.3089213533542295E-6</v>
      </c>
      <c r="I84">
        <f t="shared" si="104"/>
        <v>2.0522013252326224E-6</v>
      </c>
      <c r="J84">
        <f t="shared" si="105"/>
        <v>1.8319297886896185E-6</v>
      </c>
      <c r="K84">
        <f t="shared" si="106"/>
        <v>1.6400051579401489E-6</v>
      </c>
      <c r="L84">
        <f t="shared" si="107"/>
        <v>1.4711958998110311E-6</v>
      </c>
      <c r="M84">
        <f t="shared" si="108"/>
        <v>1.1301955639663304E-6</v>
      </c>
      <c r="N84">
        <f t="shared" si="109"/>
        <v>1.1889646850384812E-6</v>
      </c>
      <c r="O84">
        <f t="shared" si="110"/>
        <v>1.0705074684602266E-6</v>
      </c>
      <c r="P84">
        <f t="shared" si="111"/>
        <v>9.6460192722852583E-7</v>
      </c>
      <c r="Q84">
        <f t="shared" si="112"/>
        <v>8.697366004862182E-7</v>
      </c>
      <c r="R84">
        <f t="shared" si="113"/>
        <v>7.8463045685196778E-7</v>
      </c>
      <c r="S84">
        <f t="shared" si="114"/>
        <v>7.0818430503593239E-7</v>
      </c>
      <c r="T84">
        <f t="shared" si="115"/>
        <v>6.3944605624651672E-7</v>
      </c>
      <c r="U84">
        <f t="shared" si="116"/>
        <v>5.7758497892204356E-7</v>
      </c>
      <c r="V84">
        <f t="shared" si="117"/>
        <v>5.2187203169314147E-7</v>
      </c>
      <c r="W84">
        <f t="shared" si="118"/>
        <v>4.7166445262627671E-7</v>
      </c>
      <c r="X84">
        <f t="shared" si="119"/>
        <v>4.263934230605533E-7</v>
      </c>
      <c r="Y84">
        <f t="shared" si="120"/>
        <v>3.8555401417791859E-7</v>
      </c>
      <c r="Z84">
        <f t="shared" si="121"/>
        <v>3.4869686988570653E-7</v>
      </c>
      <c r="AA84">
        <f t="shared" si="122"/>
        <v>3.154212388271724E-7</v>
      </c>
      <c r="AB84">
        <f t="shared" si="123"/>
        <v>2.8536907448576302E-7</v>
      </c>
      <c r="AC84">
        <f t="shared" si="124"/>
        <v>2.5821999488110275E-7</v>
      </c>
      <c r="AD84">
        <f t="shared" si="125"/>
        <v>2.3368694405238306E-7</v>
      </c>
      <c r="AE84">
        <f t="shared" si="126"/>
        <v>2.1151243371021111E-7</v>
      </c>
      <c r="AF84">
        <f t="shared" si="127"/>
        <v>1.9146526977020801E-7</v>
      </c>
      <c r="AG84">
        <f t="shared" si="128"/>
        <v>1.7333768799163994E-7</v>
      </c>
      <c r="AH84">
        <f t="shared" si="129"/>
        <v>1.5694283764335553E-7</v>
      </c>
      <c r="AI84">
        <f t="shared" si="130"/>
        <v>1.4211256336715427E-7</v>
      </c>
      <c r="AJ84">
        <f t="shared" si="131"/>
        <v>1.2869544414091663E-7</v>
      </c>
      <c r="AK84">
        <f t="shared" si="132"/>
        <v>1.1655505511440946E-7</v>
      </c>
      <c r="AL84">
        <f t="shared" si="133"/>
        <v>1.0556842356389879E-7</v>
      </c>
      <c r="AM84">
        <f t="shared" si="134"/>
        <v>9.5624654621937462E-8</v>
      </c>
      <c r="AN84">
        <f t="shared" si="135"/>
        <v>8.6623706029837491E-8</v>
      </c>
      <c r="AO84">
        <f t="shared" si="136"/>
        <v>7.8475294113041828E-8</v>
      </c>
      <c r="AP84">
        <f t="shared" si="137"/>
        <v>7.1097915628705879E-8</v>
      </c>
      <c r="AQ84">
        <f t="shared" si="138"/>
        <v>6.4417972182715415E-8</v>
      </c>
      <c r="AR84">
        <f t="shared" si="139"/>
        <v>5.8368985638346856E-8</v>
      </c>
      <c r="AS84">
        <f t="shared" si="140"/>
        <v>5.2890894401442285E-8</v>
      </c>
      <c r="AT84">
        <f t="shared" si="141"/>
        <v>4.7929421714705467E-8</v>
      </c>
      <c r="AU84">
        <f t="shared" si="142"/>
        <v>4.3435508163914906E-8</v>
      </c>
      <c r="AV84">
        <f t="shared" si="143"/>
        <v>3.9364801521313331E-8</v>
      </c>
      <c r="AW84">
        <f t="shared" si="144"/>
        <v>3.5677197850046494E-8</v>
      </c>
      <c r="AX84">
        <f t="shared" si="145"/>
        <v>3.2336428487777637E-8</v>
      </c>
      <c r="AY84">
        <f t="shared" si="146"/>
        <v>2.9309688133238467E-8</v>
      </c>
      <c r="AZ84">
        <f t="shared" si="147"/>
        <v>2.6567299789588005E-8</v>
      </c>
      <c r="BA84">
        <f t="shared" si="148"/>
        <v>2.4082412783799141E-8</v>
      </c>
      <c r="BB84">
        <f t="shared" si="149"/>
        <v>2.1830730490884315E-8</v>
      </c>
      <c r="BC84">
        <f t="shared" si="150"/>
        <v>1.9790264753155788E-8</v>
      </c>
      <c r="BD84">
        <f t="shared" si="151"/>
        <v>1.7941114304254713E-8</v>
      </c>
      <c r="BE84">
        <f t="shared" si="152"/>
        <v>1.6265264790784641E-8</v>
      </c>
      <c r="BF84">
        <f t="shared" si="153"/>
        <v>1.4746408235644359E-8</v>
      </c>
      <c r="BG84">
        <f t="shared" si="154"/>
        <v>1.3369780010519159E-8</v>
      </c>
      <c r="BH84">
        <f t="shared" si="155"/>
        <v>1.2122011583845349E-8</v>
      </c>
      <c r="BI84">
        <f t="shared" si="156"/>
        <v>1.0990997487834845E-8</v>
      </c>
      <c r="BJ84">
        <f t="shared" si="157"/>
        <v>9.9657751063719253E-9</v>
      </c>
      <c r="BK84">
        <f t="shared" si="158"/>
        <v>9.0364160269735947E-9</v>
      </c>
      <c r="BL84">
        <f t="shared" si="159"/>
        <v>8.1939278264620163E-9</v>
      </c>
      <c r="BM84">
        <f t="shared" si="160"/>
        <v>7.4301652732102925E-9</v>
      </c>
      <c r="BN84">
        <f t="shared" si="161"/>
        <v>6.737750030265552E-9</v>
      </c>
      <c r="BO84">
        <f t="shared" si="162"/>
        <v>6.1099980346201821E-9</v>
      </c>
      <c r="BP84">
        <f t="shared" si="163"/>
        <v>5.5408538095331237E-9</v>
      </c>
      <c r="BQ84">
        <f t="shared" si="164"/>
        <v>5.0248310401045858E-9</v>
      </c>
      <c r="BR84">
        <f t="shared" si="165"/>
        <v>4.5569588081702167E-9</v>
      </c>
      <c r="BS84">
        <f t="shared" si="166"/>
        <v>4.1327329417901668E-9</v>
      </c>
      <c r="BT84">
        <f t="shared" si="167"/>
        <v>3.7480719878702736E-9</v>
      </c>
      <c r="BU84">
        <f t="shared" si="168"/>
        <v>3.399277364375618E-9</v>
      </c>
      <c r="BV84">
        <f t="shared" si="169"/>
        <v>3.0829972917512141E-9</v>
      </c>
      <c r="BW84">
        <f t="shared" si="170"/>
        <v>2.7961941420258041E-9</v>
      </c>
      <c r="BX84">
        <f t="shared" si="171"/>
        <v>2.5361148790929403E-9</v>
      </c>
      <c r="BY84">
        <f t="shared" si="172"/>
        <v>2.3002642952261473E-9</v>
      </c>
      <c r="BZ84">
        <f t="shared" si="173"/>
        <v>2.0863807773432052E-9</v>
      </c>
      <c r="CA84">
        <f t="shared" si="174"/>
        <v>1.8924143622016649E-9</v>
      </c>
      <c r="CB84">
        <f t="shared" si="175"/>
        <v>1.7165068628642824E-9</v>
      </c>
      <c r="CC84">
        <f t="shared" si="176"/>
        <v>1.5569738696700347E-9</v>
      </c>
      <c r="CD84">
        <f t="shared" si="177"/>
        <v>1.412288447809281E-9</v>
      </c>
      <c r="CE84">
        <f t="shared" si="178"/>
        <v>1.2810663706323955E-9</v>
      </c>
      <c r="CF84">
        <f t="shared" si="179"/>
        <v>1.1620527432012073E-9</v>
      </c>
      <c r="CG84">
        <f t="shared" si="180"/>
        <v>1.0541098844848116E-9</v>
      </c>
      <c r="CH84">
        <f t="shared" si="181"/>
        <v>9.562063491520729E-10</v>
      </c>
      <c r="CI84">
        <f t="shared" si="182"/>
        <v>8.6740698125422035E-10</v>
      </c>
      <c r="CJ84">
        <f t="shared" si="183"/>
        <v>7.8686390234052544E-10</v>
      </c>
      <c r="CK84">
        <f t="shared" si="184"/>
        <v>7.1380834581493111E-10</v>
      </c>
      <c r="CL84">
        <f t="shared" si="185"/>
        <v>6.4754325771745203E-10</v>
      </c>
      <c r="CM84">
        <f t="shared" si="186"/>
        <v>5.8743659168764966E-10</v>
      </c>
      <c r="CN84">
        <f t="shared" si="187"/>
        <v>5.3291523271634006E-10</v>
      </c>
      <c r="CO84">
        <f t="shared" si="188"/>
        <v>4.8345949048604503E-10</v>
      </c>
      <c r="CP84">
        <f t="shared" si="189"/>
        <v>4.3859810870387025E-10</v>
      </c>
      <c r="CQ84">
        <f t="shared" si="190"/>
        <v>3.9790374189938867E-10</v>
      </c>
      <c r="CR84">
        <f t="shared" si="191"/>
        <v>3.6098885574633222E-10</v>
      </c>
      <c r="CS84">
        <f t="shared" si="192"/>
        <v>3.2750201111676488E-10</v>
      </c>
      <c r="CT84">
        <f t="shared" si="193"/>
        <v>2.9712449583182784E-10</v>
      </c>
      <c r="CU84">
        <f t="shared" si="194"/>
        <v>2.6956727147202034E-10</v>
      </c>
      <c r="CV84">
        <f t="shared" si="195"/>
        <v>2.4456820568633221E-10</v>
      </c>
      <c r="CW84">
        <f t="shared" si="196"/>
        <v>2.2188956322432051E-10</v>
      </c>
      <c r="CX84">
        <f t="shared" si="197"/>
        <v>2.0131573143622738E-10</v>
      </c>
      <c r="CY84">
        <f t="shared" si="198"/>
        <v>1.8265115826860932E-10</v>
      </c>
      <c r="CZ84">
        <f t="shared" si="199"/>
        <v>1.6571848284962017E-10</v>
      </c>
    </row>
    <row r="85" spans="3:104">
      <c r="C85" s="3">
        <v>79</v>
      </c>
      <c r="D85" s="3">
        <f>'NegBinomial Home'!D81</f>
        <v>2.7506958755480017E-5</v>
      </c>
      <c r="E85">
        <f t="shared" si="100"/>
        <v>3.096151164989052E-6</v>
      </c>
      <c r="F85">
        <f t="shared" si="101"/>
        <v>2.5730131440260323E-6</v>
      </c>
      <c r="G85">
        <f t="shared" si="102"/>
        <v>2.2373753828618723E-6</v>
      </c>
      <c r="H85">
        <f t="shared" si="103"/>
        <v>1.9742468588213992E-6</v>
      </c>
      <c r="I85">
        <f t="shared" si="104"/>
        <v>1.7547379923200167E-6</v>
      </c>
      <c r="J85">
        <f t="shared" si="105"/>
        <v>1.566394466250564E-6</v>
      </c>
      <c r="K85">
        <f t="shared" si="106"/>
        <v>1.402289006860555E-6</v>
      </c>
      <c r="L85">
        <f t="shared" si="107"/>
        <v>1.2579483834273532E-6</v>
      </c>
      <c r="M85">
        <f t="shared" si="108"/>
        <v>9.6585303981820455E-7</v>
      </c>
      <c r="N85">
        <f t="shared" si="109"/>
        <v>1.0166261363890969E-6</v>
      </c>
      <c r="O85">
        <f t="shared" si="110"/>
        <v>9.1533910580461864E-7</v>
      </c>
      <c r="P85">
        <f t="shared" si="111"/>
        <v>8.2478440509784744E-7</v>
      </c>
      <c r="Q85">
        <f t="shared" si="112"/>
        <v>7.4366965726982416E-7</v>
      </c>
      <c r="R85">
        <f t="shared" si="113"/>
        <v>6.7089951440972449E-7</v>
      </c>
      <c r="S85">
        <f t="shared" si="114"/>
        <v>6.0553411126485728E-7</v>
      </c>
      <c r="T85">
        <f t="shared" si="115"/>
        <v>5.4675936280655946E-7</v>
      </c>
      <c r="U85">
        <f t="shared" si="116"/>
        <v>4.9386495069774991E-7</v>
      </c>
      <c r="V85">
        <f t="shared" si="117"/>
        <v>4.4622750696128154E-7</v>
      </c>
      <c r="W85">
        <f t="shared" si="118"/>
        <v>4.0329743698822358E-7</v>
      </c>
      <c r="X85">
        <f t="shared" si="119"/>
        <v>3.6458837148198576E-7</v>
      </c>
      <c r="Y85">
        <f t="shared" si="120"/>
        <v>3.2966857025725578E-7</v>
      </c>
      <c r="Z85">
        <f t="shared" si="121"/>
        <v>2.9815381067554934E-7</v>
      </c>
      <c r="AA85">
        <f t="shared" si="122"/>
        <v>2.6970142965478615E-7</v>
      </c>
      <c r="AB85">
        <f t="shared" si="123"/>
        <v>2.4400527895410458E-7</v>
      </c>
      <c r="AC85">
        <f t="shared" si="124"/>
        <v>2.207914154539347E-7</v>
      </c>
      <c r="AD85">
        <f t="shared" si="125"/>
        <v>1.9981439150050127E-7</v>
      </c>
      <c r="AE85">
        <f t="shared" si="126"/>
        <v>1.8085404132428665E-7</v>
      </c>
      <c r="AF85">
        <f t="shared" si="127"/>
        <v>1.6371268205740095E-7</v>
      </c>
      <c r="AG85">
        <f t="shared" si="128"/>
        <v>1.4821266455685879E-7</v>
      </c>
      <c r="AH85">
        <f t="shared" si="129"/>
        <v>1.3419422180915485E-7</v>
      </c>
      <c r="AI85">
        <f t="shared" si="130"/>
        <v>1.2151357230902512E-7</v>
      </c>
      <c r="AJ85">
        <f t="shared" si="131"/>
        <v>1.1004124327176666E-7</v>
      </c>
      <c r="AK85">
        <f t="shared" si="132"/>
        <v>9.9660584413190793E-8</v>
      </c>
      <c r="AL85">
        <f t="shared" si="133"/>
        <v>9.0266447711170295E-8</v>
      </c>
      <c r="AM85">
        <f t="shared" si="134"/>
        <v>8.1764012333718495E-8</v>
      </c>
      <c r="AN85">
        <f t="shared" si="135"/>
        <v>7.4067736989150683E-8</v>
      </c>
      <c r="AO85">
        <f t="shared" si="136"/>
        <v>6.7100424478593879E-8</v>
      </c>
      <c r="AP85">
        <f t="shared" si="137"/>
        <v>6.079238532521249E-8</v>
      </c>
      <c r="AQ85">
        <f t="shared" si="138"/>
        <v>5.5080689105593349E-8</v>
      </c>
      <c r="AR85">
        <f t="shared" si="139"/>
        <v>4.9908493583678407E-8</v>
      </c>
      <c r="AS85">
        <f t="shared" si="140"/>
        <v>4.5224442998289477E-8</v>
      </c>
      <c r="AT85">
        <f t="shared" si="141"/>
        <v>4.0982127922165888E-8</v>
      </c>
      <c r="AU85">
        <f t="shared" si="142"/>
        <v>3.7139600025503466E-8</v>
      </c>
      <c r="AV85">
        <f t="shared" si="143"/>
        <v>3.3658935865736989E-8</v>
      </c>
      <c r="AW85">
        <f t="shared" si="144"/>
        <v>3.0505844508164061E-8</v>
      </c>
      <c r="AX85">
        <f t="shared" si="145"/>
        <v>2.7649314375630706E-8</v>
      </c>
      <c r="AY85">
        <f t="shared" si="146"/>
        <v>2.5061295243347957E-8</v>
      </c>
      <c r="AZ85">
        <f t="shared" si="147"/>
        <v>2.2716411748180369E-8</v>
      </c>
      <c r="BA85">
        <f t="shared" si="148"/>
        <v>2.0591705179644361E-8</v>
      </c>
      <c r="BB85">
        <f t="shared" si="149"/>
        <v>1.8666400670076311E-8</v>
      </c>
      <c r="BC85">
        <f t="shared" si="150"/>
        <v>1.6921697210432224E-8</v>
      </c>
      <c r="BD85">
        <f t="shared" si="151"/>
        <v>1.5340578191402972E-8</v>
      </c>
      <c r="BE85">
        <f t="shared" si="152"/>
        <v>1.3907640411595422E-8</v>
      </c>
      <c r="BF85">
        <f t="shared" si="153"/>
        <v>1.2608939709369314E-8</v>
      </c>
      <c r="BG85">
        <f t="shared" si="154"/>
        <v>1.1431851565907832E-8</v>
      </c>
      <c r="BH85">
        <f t="shared" si="155"/>
        <v>1.0364945197131503E-8</v>
      </c>
      <c r="BI85">
        <f t="shared" si="156"/>
        <v>9.3978698036419545E-9</v>
      </c>
      <c r="BJ85">
        <f t="shared" si="157"/>
        <v>8.521251783172706E-9</v>
      </c>
      <c r="BK85">
        <f t="shared" si="158"/>
        <v>7.7266018309108568E-9</v>
      </c>
      <c r="BL85">
        <f t="shared" si="159"/>
        <v>7.0062309611808051E-9</v>
      </c>
      <c r="BM85">
        <f t="shared" si="160"/>
        <v>6.3531745807839038E-9</v>
      </c>
      <c r="BN85">
        <f t="shared" si="161"/>
        <v>5.761123831026735E-9</v>
      </c>
      <c r="BO85">
        <f t="shared" si="162"/>
        <v>5.2243634932519907E-9</v>
      </c>
      <c r="BP85">
        <f t="shared" si="163"/>
        <v>4.7377158224848001E-9</v>
      </c>
      <c r="BQ85">
        <f t="shared" si="164"/>
        <v>4.2964897364838041E-9</v>
      </c>
      <c r="BR85">
        <f t="shared" si="165"/>
        <v>3.8964348438022891E-9</v>
      </c>
      <c r="BS85">
        <f t="shared" si="166"/>
        <v>3.5336998450917856E-9</v>
      </c>
      <c r="BT85">
        <f t="shared" si="167"/>
        <v>3.2047948874221058E-9</v>
      </c>
      <c r="BU85">
        <f t="shared" si="168"/>
        <v>2.9065574923684548E-9</v>
      </c>
      <c r="BV85">
        <f t="shared" si="169"/>
        <v>2.6361217155155838E-9</v>
      </c>
      <c r="BW85">
        <f t="shared" si="170"/>
        <v>2.3908902282572965E-9</v>
      </c>
      <c r="BX85">
        <f t="shared" si="171"/>
        <v>2.1685090427119884E-9</v>
      </c>
      <c r="BY85">
        <f t="shared" si="172"/>
        <v>1.9668446275625597E-9</v>
      </c>
      <c r="BZ85">
        <f t="shared" si="173"/>
        <v>1.7839631869623232E-9</v>
      </c>
      <c r="CA85">
        <f t="shared" si="174"/>
        <v>1.618111896595187E-9</v>
      </c>
      <c r="CB85">
        <f t="shared" si="175"/>
        <v>1.467701910778457E-9</v>
      </c>
      <c r="CC85">
        <f t="shared" si="176"/>
        <v>1.3312929723646073E-9</v>
      </c>
      <c r="CD85">
        <f t="shared" si="177"/>
        <v>1.2075794733271117E-9</v>
      </c>
      <c r="CE85">
        <f t="shared" si="178"/>
        <v>1.0953778284776085E-9</v>
      </c>
      <c r="CF85">
        <f t="shared" si="179"/>
        <v>9.9361503791238303E-10</v>
      </c>
      <c r="CG85">
        <f t="shared" si="180"/>
        <v>9.0131832566470862E-10</v>
      </c>
      <c r="CH85">
        <f t="shared" si="181"/>
        <v>8.1760575277114586E-10</v>
      </c>
      <c r="CI85">
        <f t="shared" si="182"/>
        <v>7.4167771265709831E-10</v>
      </c>
      <c r="CJ85">
        <f t="shared" si="183"/>
        <v>6.7280922551085334E-10</v>
      </c>
      <c r="CK85">
        <f t="shared" si="184"/>
        <v>6.1034295623729067E-10</v>
      </c>
      <c r="CL85">
        <f t="shared" si="185"/>
        <v>5.5368288774430354E-10</v>
      </c>
      <c r="CM85">
        <f t="shared" si="186"/>
        <v>5.0228858779070145E-10</v>
      </c>
      <c r="CN85">
        <f t="shared" si="187"/>
        <v>4.5567001348048835E-10</v>
      </c>
      <c r="CO85">
        <f t="shared" si="188"/>
        <v>4.1338280278489677E-10</v>
      </c>
      <c r="CP85">
        <f t="shared" si="189"/>
        <v>3.7502400726456344E-10</v>
      </c>
      <c r="CQ85">
        <f t="shared" si="190"/>
        <v>3.4022822449839843E-10</v>
      </c>
      <c r="CR85">
        <f t="shared" si="191"/>
        <v>3.0866409264715634E-10</v>
      </c>
      <c r="CS85">
        <f t="shared" si="192"/>
        <v>2.8003111312807396E-10</v>
      </c>
      <c r="CT85">
        <f t="shared" si="193"/>
        <v>2.5405677058801213E-10</v>
      </c>
      <c r="CU85">
        <f t="shared" si="194"/>
        <v>2.3049392226875201E-10</v>
      </c>
      <c r="CV85">
        <f t="shared" si="195"/>
        <v>2.0911843148853724E-10</v>
      </c>
      <c r="CW85">
        <f t="shared" si="196"/>
        <v>1.8972702234507858E-10</v>
      </c>
      <c r="CX85">
        <f t="shared" si="197"/>
        <v>1.721353349008284E-10</v>
      </c>
      <c r="CY85">
        <f t="shared" si="198"/>
        <v>1.5617616206287903E-10</v>
      </c>
      <c r="CZ85">
        <f t="shared" si="199"/>
        <v>1.4169785113694902E-10</v>
      </c>
    </row>
    <row r="86" spans="3:104">
      <c r="C86" s="3">
        <v>80</v>
      </c>
      <c r="D86" s="3">
        <f>'NegBinomial Home'!D82</f>
        <v>2.3507152723991603E-5</v>
      </c>
      <c r="E86">
        <f t="shared" si="100"/>
        <v>2.645937667589747E-6</v>
      </c>
      <c r="F86">
        <f t="shared" si="101"/>
        <v>2.1988695106254851E-6</v>
      </c>
      <c r="G86">
        <f t="shared" si="102"/>
        <v>1.9120370700870454E-6</v>
      </c>
      <c r="H86">
        <f t="shared" si="103"/>
        <v>1.6871702479987758E-6</v>
      </c>
      <c r="I86">
        <f t="shared" si="104"/>
        <v>1.4995803186653382E-6</v>
      </c>
      <c r="J86">
        <f t="shared" si="105"/>
        <v>1.3386239559046722E-6</v>
      </c>
      <c r="K86">
        <f t="shared" si="106"/>
        <v>1.1983811856655518E-6</v>
      </c>
      <c r="L86">
        <f t="shared" si="107"/>
        <v>1.0750292328203663E-6</v>
      </c>
      <c r="M86">
        <f t="shared" si="108"/>
        <v>8.2497220679788621E-7</v>
      </c>
      <c r="N86">
        <f t="shared" si="109"/>
        <v>8.6879782180714519E-7</v>
      </c>
      <c r="O86">
        <f t="shared" si="110"/>
        <v>7.8223900888732E-7</v>
      </c>
      <c r="P86">
        <f t="shared" si="111"/>
        <v>7.0485193028251643E-7</v>
      </c>
      <c r="Q86">
        <f t="shared" si="112"/>
        <v>6.3553213443334659E-7</v>
      </c>
      <c r="R86">
        <f t="shared" si="113"/>
        <v>5.7334354873161929E-7</v>
      </c>
      <c r="S86">
        <f t="shared" si="114"/>
        <v>5.1748297438566192E-7</v>
      </c>
      <c r="T86">
        <f t="shared" si="115"/>
        <v>4.672547030378472E-7</v>
      </c>
      <c r="U86">
        <f t="shared" si="116"/>
        <v>4.2205170423523247E-7</v>
      </c>
      <c r="V86">
        <f t="shared" si="117"/>
        <v>3.8134125437240915E-7</v>
      </c>
      <c r="W86">
        <f t="shared" si="118"/>
        <v>3.4465367577532885E-7</v>
      </c>
      <c r="X86">
        <f t="shared" si="119"/>
        <v>3.1157332244557926E-7</v>
      </c>
      <c r="Y86">
        <f t="shared" si="120"/>
        <v>2.817312338389054E-7</v>
      </c>
      <c r="Z86">
        <f t="shared" si="121"/>
        <v>2.5479905739829977E-7</v>
      </c>
      <c r="AA86">
        <f t="shared" si="122"/>
        <v>2.3048395691911523E-7</v>
      </c>
      <c r="AB86">
        <f t="shared" si="123"/>
        <v>2.0852430138942909E-7</v>
      </c>
      <c r="AC86">
        <f t="shared" si="124"/>
        <v>1.8868598194949197E-7</v>
      </c>
      <c r="AD86">
        <f t="shared" si="125"/>
        <v>1.7075924165982069E-7</v>
      </c>
      <c r="AE86">
        <f t="shared" si="126"/>
        <v>1.5455592920879069E-7</v>
      </c>
      <c r="AF86">
        <f t="shared" si="127"/>
        <v>1.3990710693201992E-7</v>
      </c>
      <c r="AG86">
        <f t="shared" si="128"/>
        <v>1.2666095777213875E-7</v>
      </c>
      <c r="AH86">
        <f t="shared" si="129"/>
        <v>1.1468094654835492E-7</v>
      </c>
      <c r="AI86">
        <f t="shared" si="130"/>
        <v>1.0384419912423007E-7</v>
      </c>
      <c r="AJ86">
        <f t="shared" si="131"/>
        <v>9.4040069442863844E-8</v>
      </c>
      <c r="AK86">
        <f t="shared" si="132"/>
        <v>8.5168869419139472E-8</v>
      </c>
      <c r="AL86">
        <f t="shared" si="133"/>
        <v>7.7140740678063876E-8</v>
      </c>
      <c r="AM86">
        <f t="shared" si="134"/>
        <v>6.9874650350873098E-8</v>
      </c>
      <c r="AN86">
        <f t="shared" si="135"/>
        <v>6.3297495764686664E-8</v>
      </c>
      <c r="AO86">
        <f t="shared" si="136"/>
        <v>5.7343305019088252E-8</v>
      </c>
      <c r="AP86">
        <f t="shared" si="137"/>
        <v>5.1952522232608332E-8</v>
      </c>
      <c r="AQ86">
        <f t="shared" si="138"/>
        <v>4.707136773853385E-8</v>
      </c>
      <c r="AR86">
        <f t="shared" si="139"/>
        <v>4.2651264769943116E-8</v>
      </c>
      <c r="AS86">
        <f t="shared" si="140"/>
        <v>3.8648325242660637E-8</v>
      </c>
      <c r="AT86">
        <f t="shared" si="141"/>
        <v>3.5022888156568316E-8</v>
      </c>
      <c r="AU86">
        <f t="shared" si="142"/>
        <v>3.1739104917716196E-8</v>
      </c>
      <c r="AV86">
        <f t="shared" si="143"/>
        <v>2.8764566557736508E-8</v>
      </c>
      <c r="AW86">
        <f t="shared" si="144"/>
        <v>2.6069968410625884E-8</v>
      </c>
      <c r="AX86">
        <f t="shared" si="145"/>
        <v>2.362880831426416E-8</v>
      </c>
      <c r="AY86">
        <f t="shared" si="146"/>
        <v>2.1417114846586176E-8</v>
      </c>
      <c r="AZ86">
        <f t="shared" si="147"/>
        <v>1.9413202493684195E-8</v>
      </c>
      <c r="BA86">
        <f t="shared" si="148"/>
        <v>1.7597450987157009E-8</v>
      </c>
      <c r="BB86">
        <f t="shared" si="149"/>
        <v>1.595210634731785E-8</v>
      </c>
      <c r="BC86">
        <f t="shared" si="150"/>
        <v>1.4461101432942889E-8</v>
      </c>
      <c r="BD86">
        <f t="shared" si="151"/>
        <v>1.3109894031734866E-8</v>
      </c>
      <c r="BE86">
        <f t="shared" si="152"/>
        <v>1.1885320732543697E-8</v>
      </c>
      <c r="BF86">
        <f t="shared" si="153"/>
        <v>1.0775465003985474E-8</v>
      </c>
      <c r="BG86">
        <f t="shared" si="154"/>
        <v>9.7695380673176283E-9</v>
      </c>
      <c r="BH86">
        <f t="shared" si="155"/>
        <v>8.8577712967353304E-9</v>
      </c>
      <c r="BI86">
        <f t="shared" si="156"/>
        <v>8.0313190097901541E-9</v>
      </c>
      <c r="BJ86">
        <f t="shared" si="157"/>
        <v>7.2821706262499912E-9</v>
      </c>
      <c r="BK86">
        <f t="shared" si="158"/>
        <v>6.6030712770276617E-9</v>
      </c>
      <c r="BL86">
        <f t="shared" si="159"/>
        <v>5.9874500372101057E-9</v>
      </c>
      <c r="BM86">
        <f t="shared" si="160"/>
        <v>5.4293550399465949E-9</v>
      </c>
      <c r="BN86">
        <f t="shared" si="161"/>
        <v>4.9233948020805013E-9</v>
      </c>
      <c r="BO86">
        <f t="shared" si="162"/>
        <v>4.4646851588801788E-9</v>
      </c>
      <c r="BP86">
        <f t="shared" si="163"/>
        <v>4.0488012648739001E-9</v>
      </c>
      <c r="BQ86">
        <f t="shared" si="164"/>
        <v>3.6717341713564044E-9</v>
      </c>
      <c r="BR86">
        <f t="shared" si="165"/>
        <v>3.3298515392616833E-9</v>
      </c>
      <c r="BS86">
        <f t="shared" si="166"/>
        <v>3.0198620893619935E-9</v>
      </c>
      <c r="BT86">
        <f t="shared" si="167"/>
        <v>2.7387834306724417E-9</v>
      </c>
      <c r="BU86">
        <f t="shared" si="168"/>
        <v>2.4839129429586772E-9</v>
      </c>
      <c r="BV86">
        <f t="shared" si="169"/>
        <v>2.2528014207790305E-9</v>
      </c>
      <c r="BW86">
        <f t="shared" si="170"/>
        <v>2.0432292148889954E-9</v>
      </c>
      <c r="BX86">
        <f t="shared" si="171"/>
        <v>1.8531846324244064E-9</v>
      </c>
      <c r="BY86">
        <f t="shared" si="172"/>
        <v>1.6808443803430074E-9</v>
      </c>
      <c r="BZ86">
        <f t="shared" si="173"/>
        <v>1.5245558573990854E-9</v>
      </c>
      <c r="CA86">
        <f t="shared" si="174"/>
        <v>1.3828211186812094E-9</v>
      </c>
      <c r="CB86">
        <f t="shared" si="175"/>
        <v>1.2542823536640522E-9</v>
      </c>
      <c r="CC86">
        <f t="shared" si="176"/>
        <v>1.137708733995062E-9</v>
      </c>
      <c r="CD86">
        <f t="shared" si="177"/>
        <v>1.0319845010202179E-9</v>
      </c>
      <c r="CE86">
        <f t="shared" si="178"/>
        <v>9.3609817549777593E-10</v>
      </c>
      <c r="CF86">
        <f t="shared" si="179"/>
        <v>8.4913278318737549E-10</v>
      </c>
      <c r="CG86">
        <f t="shared" si="180"/>
        <v>7.7025700015315886E-10</v>
      </c>
      <c r="CH86">
        <f t="shared" si="181"/>
        <v>6.9871713079063906E-10</v>
      </c>
      <c r="CI86">
        <f t="shared" si="182"/>
        <v>6.3382983987416534E-10</v>
      </c>
      <c r="CJ86">
        <f t="shared" si="183"/>
        <v>5.7497556741140127E-10</v>
      </c>
      <c r="CK86">
        <f t="shared" si="184"/>
        <v>5.2159256186124828E-10</v>
      </c>
      <c r="CL86">
        <f t="shared" si="185"/>
        <v>4.7317147339209405E-10</v>
      </c>
      <c r="CM86">
        <f t="shared" si="186"/>
        <v>4.2925045439135591E-10</v>
      </c>
      <c r="CN86">
        <f t="shared" si="187"/>
        <v>3.8941071944186392E-10</v>
      </c>
      <c r="CO86">
        <f t="shared" si="188"/>
        <v>3.5327252150695616E-10</v>
      </c>
      <c r="CP86">
        <f t="shared" si="189"/>
        <v>3.2049150516049437E-10</v>
      </c>
      <c r="CQ86">
        <f t="shared" si="190"/>
        <v>2.9075540140194558E-10</v>
      </c>
      <c r="CR86">
        <f t="shared" si="191"/>
        <v>2.6378103194790568E-10</v>
      </c>
      <c r="CS86">
        <f t="shared" si="192"/>
        <v>2.3931159392383114E-10</v>
      </c>
      <c r="CT86">
        <f t="shared" si="193"/>
        <v>2.1711419862389218E-10</v>
      </c>
      <c r="CU86">
        <f t="shared" si="194"/>
        <v>1.9697764049047996E-10</v>
      </c>
      <c r="CV86">
        <f t="shared" si="195"/>
        <v>1.7871037471284548E-10</v>
      </c>
      <c r="CW86">
        <f t="shared" si="196"/>
        <v>1.6213868387923498E-10</v>
      </c>
      <c r="CX86">
        <f t="shared" si="197"/>
        <v>1.4710501595902808E-10</v>
      </c>
      <c r="CY86">
        <f t="shared" si="198"/>
        <v>1.334664775591581E-10</v>
      </c>
      <c r="CZ86">
        <f t="shared" si="199"/>
        <v>1.2109346790924656E-10</v>
      </c>
    </row>
    <row r="87" spans="3:104">
      <c r="C87" s="3">
        <v>81</v>
      </c>
      <c r="D87" s="3">
        <f>'NegBinomial Home'!D83</f>
        <v>2.00783627102281E-5</v>
      </c>
      <c r="E87">
        <f t="shared" si="100"/>
        <v>2.2599970665226902E-6</v>
      </c>
      <c r="F87">
        <f t="shared" si="101"/>
        <v>1.8781389692398044E-6</v>
      </c>
      <c r="G87">
        <f t="shared" si="102"/>
        <v>1.6331443565016608E-6</v>
      </c>
      <c r="H87">
        <f t="shared" si="103"/>
        <v>1.4410769603181745E-6</v>
      </c>
      <c r="I87">
        <f t="shared" si="104"/>
        <v>1.2808491910869525E-6</v>
      </c>
      <c r="J87">
        <f t="shared" si="105"/>
        <v>1.1433701748073943E-6</v>
      </c>
      <c r="K87">
        <f t="shared" si="106"/>
        <v>1.0235834340902013E-6</v>
      </c>
      <c r="L87">
        <f t="shared" si="107"/>
        <v>9.1822378975893173E-7</v>
      </c>
      <c r="M87">
        <f t="shared" si="108"/>
        <v>7.0427759264739343E-7</v>
      </c>
      <c r="N87">
        <f t="shared" si="109"/>
        <v>7.4207361448315464E-7</v>
      </c>
      <c r="O87">
        <f t="shared" si="110"/>
        <v>6.6814040521799117E-7</v>
      </c>
      <c r="P87">
        <f t="shared" si="111"/>
        <v>6.0204112677469625E-7</v>
      </c>
      <c r="Q87">
        <f t="shared" si="112"/>
        <v>5.4283242462345342E-7</v>
      </c>
      <c r="R87">
        <f t="shared" si="113"/>
        <v>4.8971476316881846E-7</v>
      </c>
      <c r="S87">
        <f t="shared" si="114"/>
        <v>4.4200209944944368E-7</v>
      </c>
      <c r="T87">
        <f t="shared" si="115"/>
        <v>3.9910020221542024E-7</v>
      </c>
      <c r="U87">
        <f t="shared" si="116"/>
        <v>3.6049058342383439E-7</v>
      </c>
      <c r="V87">
        <f t="shared" si="117"/>
        <v>3.2571822336646012E-7</v>
      </c>
      <c r="W87">
        <f t="shared" si="118"/>
        <v>2.9438195228840768E-7</v>
      </c>
      <c r="X87">
        <f t="shared" si="119"/>
        <v>2.6612675096581929E-7</v>
      </c>
      <c r="Y87">
        <f t="shared" si="120"/>
        <v>2.4063747601573E-7</v>
      </c>
      <c r="Z87">
        <f t="shared" si="121"/>
        <v>2.1763366889797379E-7</v>
      </c>
      <c r="AA87">
        <f t="shared" si="122"/>
        <v>1.968652069541145E-7</v>
      </c>
      <c r="AB87">
        <f t="shared" si="123"/>
        <v>1.7810862108028792E-7</v>
      </c>
      <c r="AC87">
        <f t="shared" si="124"/>
        <v>1.6116394990069855E-7</v>
      </c>
      <c r="AD87">
        <f t="shared" si="125"/>
        <v>1.4585203195068999E-7</v>
      </c>
      <c r="AE87">
        <f t="shared" si="126"/>
        <v>1.3201215996283776E-7</v>
      </c>
      <c r="AF87">
        <f t="shared" si="127"/>
        <v>1.1950003778436197E-7</v>
      </c>
      <c r="AG87">
        <f t="shared" si="128"/>
        <v>1.0818599263101445E-7</v>
      </c>
      <c r="AH87">
        <f t="shared" si="129"/>
        <v>9.7953404556736995E-8</v>
      </c>
      <c r="AI87">
        <f t="shared" si="130"/>
        <v>8.8697322038557727E-8</v>
      </c>
      <c r="AJ87">
        <f t="shared" si="131"/>
        <v>8.0323238026261476E-8</v>
      </c>
      <c r="AK87">
        <f t="shared" si="132"/>
        <v>7.2746005094536328E-8</v>
      </c>
      <c r="AL87">
        <f t="shared" si="133"/>
        <v>6.5888871751321623E-8</v>
      </c>
      <c r="AM87">
        <f t="shared" si="134"/>
        <v>5.9682624708662206E-8</v>
      </c>
      <c r="AN87">
        <f t="shared" si="135"/>
        <v>5.4064824163728013E-8</v>
      </c>
      <c r="AO87">
        <f t="shared" si="136"/>
        <v>4.8979120980543501E-8</v>
      </c>
      <c r="AP87">
        <f t="shared" si="137"/>
        <v>4.4374646191534741E-8</v>
      </c>
      <c r="AQ87">
        <f t="shared" si="138"/>
        <v>4.0205464516177601E-8</v>
      </c>
      <c r="AR87">
        <f t="shared" si="139"/>
        <v>3.6430084670649E-8</v>
      </c>
      <c r="AS87">
        <f t="shared" si="140"/>
        <v>3.3011020155283099E-8</v>
      </c>
      <c r="AT87">
        <f t="shared" si="141"/>
        <v>2.9914394985388267E-8</v>
      </c>
      <c r="AU87">
        <f t="shared" si="142"/>
        <v>2.71095894989225E-8</v>
      </c>
      <c r="AV87">
        <f t="shared" si="143"/>
        <v>2.4568921950265936E-8</v>
      </c>
      <c r="AW87">
        <f t="shared" si="144"/>
        <v>2.2267362097771441E-8</v>
      </c>
      <c r="AX87">
        <f t="shared" si="145"/>
        <v>2.0182273426081249E-8</v>
      </c>
      <c r="AY87">
        <f t="shared" si="146"/>
        <v>1.8293181022195246E-8</v>
      </c>
      <c r="AZ87">
        <f t="shared" si="147"/>
        <v>1.6581562455136374E-8</v>
      </c>
      <c r="BA87">
        <f t="shared" si="148"/>
        <v>1.5030659299498675E-8</v>
      </c>
      <c r="BB87">
        <f t="shared" si="149"/>
        <v>1.3625307198803654E-8</v>
      </c>
      <c r="BC87">
        <f t="shared" si="150"/>
        <v>1.2351782590142769E-8</v>
      </c>
      <c r="BD87">
        <f t="shared" si="151"/>
        <v>1.1197664411018922E-8</v>
      </c>
      <c r="BE87">
        <f t="shared" si="152"/>
        <v>1.0151709285993217E-8</v>
      </c>
      <c r="BF87">
        <f t="shared" si="153"/>
        <v>9.2037388475626573E-9</v>
      </c>
      <c r="BG87">
        <f t="shared" si="154"/>
        <v>8.3445379851037986E-9</v>
      </c>
      <c r="BH87">
        <f t="shared" si="155"/>
        <v>7.5657629398299991E-9</v>
      </c>
      <c r="BI87">
        <f t="shared" si="156"/>
        <v>6.8598582743514372E-9</v>
      </c>
      <c r="BJ87">
        <f t="shared" si="157"/>
        <v>6.2199818441809379E-9</v>
      </c>
      <c r="BK87">
        <f t="shared" si="158"/>
        <v>5.6399369867682586E-9</v>
      </c>
      <c r="BL87">
        <f t="shared" si="159"/>
        <v>5.1141112225717375E-9</v>
      </c>
      <c r="BM87">
        <f t="shared" si="160"/>
        <v>4.6374208333361262E-9</v>
      </c>
      <c r="BN87">
        <f t="shared" si="161"/>
        <v>4.2052607460593495E-9</v>
      </c>
      <c r="BO87">
        <f t="shared" si="162"/>
        <v>3.8134592079064346E-9</v>
      </c>
      <c r="BP87">
        <f t="shared" si="163"/>
        <v>3.4582367882776311E-9</v>
      </c>
      <c r="BQ87">
        <f t="shared" si="164"/>
        <v>3.1361692899876803E-9</v>
      </c>
      <c r="BR87">
        <f t="shared" si="165"/>
        <v>2.8441541926203425E-9</v>
      </c>
      <c r="BS87">
        <f t="shared" si="166"/>
        <v>2.5793802880769098E-9</v>
      </c>
      <c r="BT87">
        <f t="shared" si="167"/>
        <v>2.3393002015799464E-9</v>
      </c>
      <c r="BU87">
        <f t="shared" si="168"/>
        <v>2.1216055213038935E-9</v>
      </c>
      <c r="BV87">
        <f t="shared" si="169"/>
        <v>1.9242042867383858E-9</v>
      </c>
      <c r="BW87">
        <f t="shared" si="170"/>
        <v>1.7452006101447448E-9</v>
      </c>
      <c r="BX87">
        <f t="shared" si="171"/>
        <v>1.5828762273221731E-9</v>
      </c>
      <c r="BY87">
        <f t="shared" si="172"/>
        <v>1.4356737935994853E-9</v>
      </c>
      <c r="BZ87">
        <f t="shared" si="173"/>
        <v>1.3021817587299799E-9</v>
      </c>
      <c r="CA87">
        <f t="shared" si="174"/>
        <v>1.181120670386751E-9</v>
      </c>
      <c r="CB87">
        <f t="shared" si="175"/>
        <v>1.0713307704085532E-9</v>
      </c>
      <c r="CC87">
        <f t="shared" si="176"/>
        <v>9.7176076098885331E-10</v>
      </c>
      <c r="CD87">
        <f t="shared" si="177"/>
        <v>8.8145762977368645E-10</v>
      </c>
      <c r="CE87">
        <f t="shared" si="178"/>
        <v>7.9955743346340885E-10</v>
      </c>
      <c r="CF87">
        <f t="shared" si="179"/>
        <v>7.2527694911264372E-10</v>
      </c>
      <c r="CG87">
        <f t="shared" si="180"/>
        <v>6.5790611099332004E-10</v>
      </c>
      <c r="CH87">
        <f t="shared" si="181"/>
        <v>5.9680115871907034E-10</v>
      </c>
      <c r="CI87">
        <f t="shared" si="182"/>
        <v>5.4137842940760549E-10</v>
      </c>
      <c r="CJ87">
        <f t="shared" si="183"/>
        <v>4.9110873305480499E-10</v>
      </c>
      <c r="CK87">
        <f t="shared" si="184"/>
        <v>4.4551225607679307E-10</v>
      </c>
      <c r="CL87">
        <f t="shared" si="185"/>
        <v>4.0415394320398528E-10</v>
      </c>
      <c r="CM87">
        <f t="shared" si="186"/>
        <v>3.666393126379616E-10</v>
      </c>
      <c r="CN87">
        <f t="shared" si="187"/>
        <v>3.3261066365663058E-10</v>
      </c>
      <c r="CO87">
        <f t="shared" si="188"/>
        <v>3.0174363971925063E-10</v>
      </c>
      <c r="CP87">
        <f t="shared" si="189"/>
        <v>2.7374411362001263E-10</v>
      </c>
      <c r="CQ87">
        <f t="shared" si="190"/>
        <v>2.4834536440255583E-10</v>
      </c>
      <c r="CR87">
        <f t="shared" si="191"/>
        <v>2.2530551861020905E-10</v>
      </c>
      <c r="CS87">
        <f t="shared" si="192"/>
        <v>2.0440523103682783E-10</v>
      </c>
      <c r="CT87">
        <f t="shared" si="193"/>
        <v>1.854455824869797E-10</v>
      </c>
      <c r="CU87">
        <f t="shared" si="194"/>
        <v>1.6824617417558502E-10</v>
      </c>
      <c r="CV87">
        <f t="shared" si="195"/>
        <v>1.5264340031717783E-10</v>
      </c>
      <c r="CW87">
        <f t="shared" si="196"/>
        <v>1.3848888219302388E-10</v>
      </c>
      <c r="CX87">
        <f t="shared" si="197"/>
        <v>1.2564804855778051E-10</v>
      </c>
      <c r="CY87">
        <f t="shared" si="198"/>
        <v>1.1399884867188872E-10</v>
      </c>
      <c r="CZ87">
        <f t="shared" si="199"/>
        <v>1.0343058553576987E-10</v>
      </c>
    </row>
    <row r="88" spans="3:104">
      <c r="C88" s="3">
        <v>82</v>
      </c>
      <c r="D88" s="3">
        <f>'NegBinomial Home'!D84</f>
        <v>1.7140869519407999E-5</v>
      </c>
      <c r="E88">
        <f t="shared" si="100"/>
        <v>1.9293562622900834E-6</v>
      </c>
      <c r="F88">
        <f t="shared" si="101"/>
        <v>1.6033645509678708E-6</v>
      </c>
      <c r="G88">
        <f t="shared" si="102"/>
        <v>1.394213000589553E-6</v>
      </c>
      <c r="H88">
        <f t="shared" si="103"/>
        <v>1.2302453392604494E-6</v>
      </c>
      <c r="I88">
        <f t="shared" si="104"/>
        <v>1.0934591219072223E-6</v>
      </c>
      <c r="J88">
        <f t="shared" si="105"/>
        <v>9.7609348240196301E-7</v>
      </c>
      <c r="K88">
        <f t="shared" si="106"/>
        <v>8.7383171323177951E-7</v>
      </c>
      <c r="L88">
        <f t="shared" si="107"/>
        <v>7.8388633560526836E-7</v>
      </c>
      <c r="M88">
        <f t="shared" si="108"/>
        <v>6.0093844834008178E-7</v>
      </c>
      <c r="N88">
        <f t="shared" si="109"/>
        <v>6.3350718299214966E-7</v>
      </c>
      <c r="O88">
        <f t="shared" si="110"/>
        <v>5.7039050801945926E-7</v>
      </c>
      <c r="P88">
        <f t="shared" si="111"/>
        <v>5.1396164858131519E-7</v>
      </c>
      <c r="Q88">
        <f t="shared" si="112"/>
        <v>4.6341526426527968E-7</v>
      </c>
      <c r="R88">
        <f t="shared" si="113"/>
        <v>4.1806879267742566E-7</v>
      </c>
      <c r="S88">
        <f t="shared" si="114"/>
        <v>3.7733655992317917E-7</v>
      </c>
      <c r="T88">
        <f t="shared" si="115"/>
        <v>3.4071127163466552E-7</v>
      </c>
      <c r="U88">
        <f t="shared" si="116"/>
        <v>3.0775029531145523E-7</v>
      </c>
      <c r="V88">
        <f t="shared" si="117"/>
        <v>2.7806518127963707E-7</v>
      </c>
      <c r="W88">
        <f t="shared" si="118"/>
        <v>2.5131345149341921E-7</v>
      </c>
      <c r="X88">
        <f t="shared" si="119"/>
        <v>2.2719202654932379E-7</v>
      </c>
      <c r="Y88">
        <f t="shared" si="120"/>
        <v>2.0543186899219238E-7</v>
      </c>
      <c r="Z88">
        <f t="shared" si="121"/>
        <v>1.8579355176754011E-7</v>
      </c>
      <c r="AA88">
        <f t="shared" si="122"/>
        <v>1.6806354551971301E-7</v>
      </c>
      <c r="AB88">
        <f t="shared" si="123"/>
        <v>1.520510749944617E-7</v>
      </c>
      <c r="AC88">
        <f t="shared" si="124"/>
        <v>1.3758543345135626E-7</v>
      </c>
      <c r="AD88">
        <f t="shared" si="125"/>
        <v>1.2451367100434766E-7</v>
      </c>
      <c r="AE88">
        <f t="shared" si="126"/>
        <v>1.1269859208916105E-7</v>
      </c>
      <c r="AF88">
        <f t="shared" si="127"/>
        <v>1.0201701128661422E-7</v>
      </c>
      <c r="AG88">
        <f t="shared" si="128"/>
        <v>9.235822712631866E-8</v>
      </c>
      <c r="AH88">
        <f t="shared" si="129"/>
        <v>8.3622681327173783E-8</v>
      </c>
      <c r="AI88">
        <f t="shared" si="130"/>
        <v>7.5720776924173682E-8</v>
      </c>
      <c r="AJ88">
        <f t="shared" si="131"/>
        <v>6.8571833383761885E-8</v>
      </c>
      <c r="AK88">
        <f t="shared" si="132"/>
        <v>6.2103160470770822E-8</v>
      </c>
      <c r="AL88">
        <f t="shared" si="133"/>
        <v>5.6249235546237481E-8</v>
      </c>
      <c r="AM88">
        <f t="shared" si="134"/>
        <v>5.0950971325258658E-8</v>
      </c>
      <c r="AN88">
        <f t="shared" si="135"/>
        <v>4.6155063037491593E-8</v>
      </c>
      <c r="AO88">
        <f t="shared" si="136"/>
        <v>4.181340550617323E-8</v>
      </c>
      <c r="AP88">
        <f t="shared" si="137"/>
        <v>3.7882571966464442E-8</v>
      </c>
      <c r="AQ88">
        <f t="shared" si="138"/>
        <v>3.4323347535101845E-8</v>
      </c>
      <c r="AR88">
        <f t="shared" si="139"/>
        <v>3.1100311162447668E-8</v>
      </c>
      <c r="AS88">
        <f t="shared" si="140"/>
        <v>2.8181460677369492E-8</v>
      </c>
      <c r="AT88">
        <f t="shared" si="141"/>
        <v>2.5537876200202785E-8</v>
      </c>
      <c r="AU88">
        <f t="shared" si="142"/>
        <v>2.3143417769270133E-8</v>
      </c>
      <c r="AV88">
        <f t="shared" si="143"/>
        <v>2.097445351794042E-8</v>
      </c>
      <c r="AW88">
        <f t="shared" si="144"/>
        <v>1.90096151647305E-8</v>
      </c>
      <c r="AX88">
        <f t="shared" si="145"/>
        <v>1.7229577948865737E-8</v>
      </c>
      <c r="AY88">
        <f t="shared" si="146"/>
        <v>1.5616862466411594E-8</v>
      </c>
      <c r="AZ88">
        <f t="shared" si="147"/>
        <v>1.4155656144543184E-8</v>
      </c>
      <c r="BA88">
        <f t="shared" si="148"/>
        <v>1.2831652339467888E-8</v>
      </c>
      <c r="BB88">
        <f t="shared" si="149"/>
        <v>1.1631905261755811E-8</v>
      </c>
      <c r="BC88">
        <f t="shared" si="150"/>
        <v>1.0544699125386369E-8</v>
      </c>
      <c r="BD88">
        <f t="shared" si="151"/>
        <v>9.5594300870767285E-9</v>
      </c>
      <c r="BE88">
        <f t="shared" si="152"/>
        <v>8.6664996933007107E-9</v>
      </c>
      <c r="BF88">
        <f t="shared" si="153"/>
        <v>7.8572186862832997E-9</v>
      </c>
      <c r="BG88">
        <f t="shared" si="154"/>
        <v>7.1237201392694151E-9</v>
      </c>
      <c r="BH88">
        <f t="shared" si="155"/>
        <v>6.4588809973203941E-9</v>
      </c>
      <c r="BI88">
        <f t="shared" si="156"/>
        <v>5.8562511943461894E-9</v>
      </c>
      <c r="BJ88">
        <f t="shared" si="157"/>
        <v>5.3099896013872225E-9</v>
      </c>
      <c r="BK88">
        <f t="shared" si="158"/>
        <v>4.814806136489979E-9</v>
      </c>
      <c r="BL88">
        <f t="shared" si="159"/>
        <v>4.365909433899573E-9</v>
      </c>
      <c r="BM88">
        <f t="shared" si="160"/>
        <v>3.9589595306148251E-9</v>
      </c>
      <c r="BN88">
        <f t="shared" si="161"/>
        <v>3.5900250824023867E-9</v>
      </c>
      <c r="BO88">
        <f t="shared" si="162"/>
        <v>3.2555446698356103E-9</v>
      </c>
      <c r="BP88">
        <f t="shared" si="163"/>
        <v>2.9522917984187583E-9</v>
      </c>
      <c r="BQ88">
        <f t="shared" si="164"/>
        <v>2.6773432359138086E-9</v>
      </c>
      <c r="BR88">
        <f t="shared" si="165"/>
        <v>2.4280503650802241E-9</v>
      </c>
      <c r="BS88">
        <f t="shared" si="166"/>
        <v>2.2020132615861606E-9</v>
      </c>
      <c r="BT88">
        <f t="shared" si="167"/>
        <v>1.9970572352286765E-9</v>
      </c>
      <c r="BU88">
        <f t="shared" si="168"/>
        <v>1.8112115981349599E-9</v>
      </c>
      <c r="BV88">
        <f t="shared" si="169"/>
        <v>1.6426904466103009E-9</v>
      </c>
      <c r="BW88">
        <f t="shared" si="170"/>
        <v>1.4898752640046543E-9</v>
      </c>
      <c r="BX88">
        <f t="shared" si="171"/>
        <v>1.3512991706281379E-9</v>
      </c>
      <c r="BY88">
        <f t="shared" si="172"/>
        <v>1.225632663563069E-9</v>
      </c>
      <c r="BZ88">
        <f t="shared" si="173"/>
        <v>1.1116707043833576E-9</v>
      </c>
      <c r="CA88">
        <f t="shared" si="174"/>
        <v>1.0083210264680493E-9</v>
      </c>
      <c r="CB88">
        <f t="shared" si="175"/>
        <v>9.1459354593416631E-10</v>
      </c>
      <c r="CC88">
        <f t="shared" si="176"/>
        <v>8.2959077134837382E-10</v>
      </c>
      <c r="CD88">
        <f t="shared" si="177"/>
        <v>7.5249911742757619E-10</v>
      </c>
      <c r="CE88">
        <f t="shared" si="178"/>
        <v>6.8258103701291972E-10</v>
      </c>
      <c r="CF88">
        <f t="shared" si="179"/>
        <v>6.1916789379650109E-10</v>
      </c>
      <c r="CG88">
        <f t="shared" si="180"/>
        <v>5.6165350568216439E-10</v>
      </c>
      <c r="CH88">
        <f t="shared" si="181"/>
        <v>5.0948829534910188E-10</v>
      </c>
      <c r="CI88">
        <f t="shared" si="182"/>
        <v>4.6217399062975577E-10</v>
      </c>
      <c r="CJ88">
        <f t="shared" si="183"/>
        <v>4.1925882277472579E-10</v>
      </c>
      <c r="CK88">
        <f t="shared" si="184"/>
        <v>3.8033317561393128E-10</v>
      </c>
      <c r="CL88">
        <f t="shared" si="185"/>
        <v>3.4502564308616585E-10</v>
      </c>
      <c r="CM88">
        <f t="shared" si="186"/>
        <v>3.1299945664450749E-10</v>
      </c>
      <c r="CN88">
        <f t="shared" si="187"/>
        <v>2.8394924769427256E-10</v>
      </c>
      <c r="CO88">
        <f t="shared" si="188"/>
        <v>2.575981135206902E-10</v>
      </c>
      <c r="CP88">
        <f t="shared" si="189"/>
        <v>2.3369495814897195E-10</v>
      </c>
      <c r="CQ88">
        <f t="shared" si="190"/>
        <v>2.1201208228027281E-10</v>
      </c>
      <c r="CR88">
        <f t="shared" si="191"/>
        <v>1.9234299889068347E-10</v>
      </c>
      <c r="CS88">
        <f t="shared" si="192"/>
        <v>1.7450045329153775E-10</v>
      </c>
      <c r="CT88">
        <f t="shared" si="193"/>
        <v>1.5831462845029061E-10</v>
      </c>
      <c r="CU88">
        <f t="shared" si="194"/>
        <v>1.4363151818221797E-10</v>
      </c>
      <c r="CV88">
        <f t="shared" si="195"/>
        <v>1.3031145246233988E-10</v>
      </c>
      <c r="CW88">
        <f t="shared" si="196"/>
        <v>1.1822776059075987E-10</v>
      </c>
      <c r="CX88">
        <f t="shared" si="197"/>
        <v>1.0726555928786132E-10</v>
      </c>
      <c r="CY88">
        <f t="shared" si="198"/>
        <v>9.7320654011901923E-11</v>
      </c>
      <c r="CZ88">
        <f t="shared" si="199"/>
        <v>8.8298542892716704E-11</v>
      </c>
    </row>
    <row r="89" spans="3:104">
      <c r="C89" s="3">
        <v>83</v>
      </c>
      <c r="D89" s="3">
        <f>'NegBinomial Home'!D85</f>
        <v>1.4625777732715673E-5</v>
      </c>
      <c r="E89">
        <f t="shared" si="100"/>
        <v>1.6462604669808156E-6</v>
      </c>
      <c r="F89">
        <f t="shared" si="101"/>
        <v>1.3681017477216913E-6</v>
      </c>
      <c r="G89">
        <f t="shared" si="102"/>
        <v>1.1896391507791872E-6</v>
      </c>
      <c r="H89">
        <f t="shared" si="103"/>
        <v>1.0497305792077555E-6</v>
      </c>
      <c r="I89">
        <f t="shared" si="104"/>
        <v>9.3301509930505747E-7</v>
      </c>
      <c r="J89">
        <f t="shared" si="105"/>
        <v>8.328706022643236E-7</v>
      </c>
      <c r="K89">
        <f t="shared" si="106"/>
        <v>7.45613774088606E-7</v>
      </c>
      <c r="L89">
        <f t="shared" si="107"/>
        <v>6.6886614470136813E-7</v>
      </c>
      <c r="M89">
        <f t="shared" si="108"/>
        <v>5.1251050650462915E-7</v>
      </c>
      <c r="N89">
        <f t="shared" si="109"/>
        <v>5.4055223044729311E-7</v>
      </c>
      <c r="O89">
        <f t="shared" si="110"/>
        <v>4.8669670938790939E-7</v>
      </c>
      <c r="P89">
        <f t="shared" si="111"/>
        <v>4.3854769600685104E-7</v>
      </c>
      <c r="Q89">
        <f t="shared" si="112"/>
        <v>3.9541801805430025E-7</v>
      </c>
      <c r="R89">
        <f t="shared" si="113"/>
        <v>3.5672526599432395E-7</v>
      </c>
      <c r="S89">
        <f t="shared" si="114"/>
        <v>3.219697022729903E-7</v>
      </c>
      <c r="T89">
        <f t="shared" si="115"/>
        <v>2.9071846818023257E-7</v>
      </c>
      <c r="U89">
        <f t="shared" si="116"/>
        <v>2.6259387899234246E-7</v>
      </c>
      <c r="V89">
        <f t="shared" si="117"/>
        <v>2.372644825280558E-7</v>
      </c>
      <c r="W89">
        <f t="shared" si="118"/>
        <v>2.1443805278504441E-7</v>
      </c>
      <c r="X89">
        <f t="shared" si="119"/>
        <v>1.9385598141292025E-7</v>
      </c>
      <c r="Y89">
        <f t="shared" si="120"/>
        <v>1.7528870701070139E-7</v>
      </c>
      <c r="Z89">
        <f t="shared" si="121"/>
        <v>1.5853193382325544E-7</v>
      </c>
      <c r="AA89">
        <f t="shared" si="122"/>
        <v>1.4340346380679763E-7</v>
      </c>
      <c r="AB89">
        <f t="shared" si="123"/>
        <v>1.2974051429371628E-7</v>
      </c>
      <c r="AC89">
        <f t="shared" si="124"/>
        <v>1.1739742646313429E-7</v>
      </c>
      <c r="AD89">
        <f t="shared" si="125"/>
        <v>1.062436928728788E-7</v>
      </c>
      <c r="AE89">
        <f t="shared" si="126"/>
        <v>9.6162248759885933E-8</v>
      </c>
      <c r="AF89">
        <f t="shared" si="127"/>
        <v>8.7047983787785022E-8</v>
      </c>
      <c r="AG89">
        <f t="shared" si="128"/>
        <v>7.8806439790451281E-8</v>
      </c>
      <c r="AH89">
        <f t="shared" si="129"/>
        <v>7.1352666743081183E-8</v>
      </c>
      <c r="AI89">
        <f t="shared" si="130"/>
        <v>6.4610214306080295E-8</v>
      </c>
      <c r="AJ89">
        <f t="shared" si="131"/>
        <v>5.8510240257073722E-8</v>
      </c>
      <c r="AK89">
        <f t="shared" si="132"/>
        <v>5.2990720249998067E-8</v>
      </c>
      <c r="AL89">
        <f t="shared" si="133"/>
        <v>4.7995745828584586E-8</v>
      </c>
      <c r="AM89">
        <f t="shared" si="134"/>
        <v>4.3474899626617082E-8</v>
      </c>
      <c r="AN89">
        <f t="shared" si="135"/>
        <v>3.9382698320029415E-8</v>
      </c>
      <c r="AO89">
        <f t="shared" si="136"/>
        <v>3.5678095238328427E-8</v>
      </c>
      <c r="AP89">
        <f t="shared" si="137"/>
        <v>3.2324035656287441E-8</v>
      </c>
      <c r="AQ89">
        <f t="shared" si="138"/>
        <v>2.9287058717922727E-8</v>
      </c>
      <c r="AR89">
        <f t="shared" si="139"/>
        <v>2.6536940729011845E-8</v>
      </c>
      <c r="AS89">
        <f t="shared" si="140"/>
        <v>2.4046375219400687E-8</v>
      </c>
      <c r="AT89">
        <f t="shared" si="141"/>
        <v>2.1790685743617724E-8</v>
      </c>
      <c r="AU89">
        <f t="shared" si="142"/>
        <v>1.9747567874865775E-8</v>
      </c>
      <c r="AV89">
        <f t="shared" si="143"/>
        <v>1.7896857266851644E-8</v>
      </c>
      <c r="AW89">
        <f t="shared" si="144"/>
        <v>1.6220321020996371E-8</v>
      </c>
      <c r="AX89">
        <f t="shared" si="145"/>
        <v>1.4701469912205058E-8</v>
      </c>
      <c r="AY89">
        <f t="shared" si="146"/>
        <v>1.3325389301721638E-8</v>
      </c>
      <c r="AZ89">
        <f t="shared" si="147"/>
        <v>1.2078586806603849E-8</v>
      </c>
      <c r="BA89">
        <f t="shared" si="148"/>
        <v>1.0948855006920335E-8</v>
      </c>
      <c r="BB89">
        <f t="shared" si="149"/>
        <v>9.9251476579889462E-9</v>
      </c>
      <c r="BC89">
        <f t="shared" si="150"/>
        <v>8.9974680392753442E-9</v>
      </c>
      <c r="BD89">
        <f t="shared" si="151"/>
        <v>8.1567682168464402E-9</v>
      </c>
      <c r="BE89">
        <f t="shared" si="152"/>
        <v>7.3948581249828286E-9</v>
      </c>
      <c r="BF89">
        <f t="shared" si="153"/>
        <v>6.7043234867870782E-9</v>
      </c>
      <c r="BG89">
        <f t="shared" si="154"/>
        <v>6.0784516951753367E-9</v>
      </c>
      <c r="BH89">
        <f t="shared" si="155"/>
        <v>5.5111648660476845E-9</v>
      </c>
      <c r="BI89">
        <f t="shared" si="156"/>
        <v>4.99695935602783E-9</v>
      </c>
      <c r="BJ89">
        <f t="shared" si="157"/>
        <v>4.5308511090984191E-9</v>
      </c>
      <c r="BK89">
        <f t="shared" si="158"/>
        <v>4.108326260735112E-9</v>
      </c>
      <c r="BL89">
        <f t="shared" si="159"/>
        <v>3.7252964856351729E-9</v>
      </c>
      <c r="BM89">
        <f t="shared" si="160"/>
        <v>3.378058626607445E-9</v>
      </c>
      <c r="BN89">
        <f t="shared" si="161"/>
        <v>3.0632581883106842E-9</v>
      </c>
      <c r="BO89">
        <f t="shared" si="162"/>
        <v>2.7778563208844355E-9</v>
      </c>
      <c r="BP89">
        <f t="shared" si="163"/>
        <v>2.5190999556295262E-9</v>
      </c>
      <c r="BQ89">
        <f t="shared" si="164"/>
        <v>2.2844947882210781E-9</v>
      </c>
      <c r="BR89">
        <f t="shared" si="165"/>
        <v>2.0717808348808316E-9</v>
      </c>
      <c r="BS89">
        <f t="shared" si="166"/>
        <v>1.8789103138545914E-9</v>
      </c>
      <c r="BT89">
        <f t="shared" si="167"/>
        <v>1.7040276287556207E-9</v>
      </c>
      <c r="BU89">
        <f t="shared" si="168"/>
        <v>1.5454512521225689E-9</v>
      </c>
      <c r="BV89">
        <f t="shared" si="169"/>
        <v>1.4016573271603485E-9</v>
      </c>
      <c r="BW89">
        <f t="shared" si="170"/>
        <v>1.271264823300268E-9</v>
      </c>
      <c r="BX89">
        <f t="shared" si="171"/>
        <v>1.1530220971364565E-9</v>
      </c>
      <c r="BY89">
        <f t="shared" si="172"/>
        <v>1.0457947246452667E-9</v>
      </c>
      <c r="BZ89">
        <f t="shared" si="173"/>
        <v>9.48554483532642E-10</v>
      </c>
      <c r="CA89">
        <f t="shared" si="174"/>
        <v>8.6036937622372997E-10</v>
      </c>
      <c r="CB89">
        <f t="shared" si="175"/>
        <v>7.8039459453696335E-10</v>
      </c>
      <c r="CC89">
        <f t="shared" si="176"/>
        <v>7.0786433658544783E-10</v>
      </c>
      <c r="CD89">
        <f t="shared" si="177"/>
        <v>6.4208439502435205E-10</v>
      </c>
      <c r="CE89">
        <f t="shared" si="178"/>
        <v>5.8242544350587472E-10</v>
      </c>
      <c r="CF89">
        <f t="shared" si="179"/>
        <v>5.283169551957533E-10</v>
      </c>
      <c r="CG89">
        <f t="shared" si="180"/>
        <v>4.792416935212518E-10</v>
      </c>
      <c r="CH89">
        <f t="shared" si="181"/>
        <v>4.3473072102666128E-10</v>
      </c>
      <c r="CI89">
        <f t="shared" si="182"/>
        <v>3.9435887736846183E-10</v>
      </c>
      <c r="CJ89">
        <f t="shared" si="183"/>
        <v>3.5774068214218306E-10</v>
      </c>
      <c r="CK89">
        <f t="shared" si="184"/>
        <v>3.2452662244519532E-10</v>
      </c>
      <c r="CL89">
        <f t="shared" si="185"/>
        <v>2.9439978888771306E-10</v>
      </c>
      <c r="CM89">
        <f t="shared" si="186"/>
        <v>2.6707282720751087E-10</v>
      </c>
      <c r="CN89">
        <f t="shared" si="187"/>
        <v>2.4228517575762352E-10</v>
      </c>
      <c r="CO89">
        <f t="shared" si="188"/>
        <v>2.1980056195250692E-10</v>
      </c>
      <c r="CP89">
        <f t="shared" si="189"/>
        <v>1.994047333055717E-10</v>
      </c>
      <c r="CQ89">
        <f t="shared" si="190"/>
        <v>1.809034009955285E-10</v>
      </c>
      <c r="CR89">
        <f t="shared" si="191"/>
        <v>1.6412037598406928E-10</v>
      </c>
      <c r="CS89">
        <f t="shared" si="192"/>
        <v>1.488958795941124E-10</v>
      </c>
      <c r="CT89">
        <f t="shared" si="193"/>
        <v>1.3508501216520468E-10</v>
      </c>
      <c r="CU89">
        <f t="shared" si="194"/>
        <v>1.2255636494794248E-10</v>
      </c>
      <c r="CV89">
        <f t="shared" si="195"/>
        <v>1.1119076179790864E-10</v>
      </c>
      <c r="CW89">
        <f t="shared" si="196"/>
        <v>1.008801184956979E-10</v>
      </c>
      <c r="CX89">
        <f t="shared" si="197"/>
        <v>9.1526408665753538E-11</v>
      </c>
      <c r="CY89">
        <f t="shared" si="198"/>
        <v>8.304072630440055E-11</v>
      </c>
      <c r="CZ89">
        <f t="shared" si="199"/>
        <v>7.5342435867053883E-11</v>
      </c>
    </row>
    <row r="90" spans="3:104">
      <c r="C90" s="3">
        <v>84</v>
      </c>
      <c r="D90" s="3">
        <f>'NegBinomial Home'!D86</f>
        <v>1.2473598210471289E-5</v>
      </c>
      <c r="E90">
        <f t="shared" si="100"/>
        <v>1.4040136524821021E-6</v>
      </c>
      <c r="F90">
        <f t="shared" si="101"/>
        <v>1.1667859189430826E-6</v>
      </c>
      <c r="G90">
        <f t="shared" si="102"/>
        <v>1.0145840483458909E-6</v>
      </c>
      <c r="H90">
        <f t="shared" si="103"/>
        <v>8.952629879636225E-7</v>
      </c>
      <c r="I90">
        <f t="shared" si="104"/>
        <v>7.957221616325859E-7</v>
      </c>
      <c r="J90">
        <f t="shared" si="105"/>
        <v>7.1031390219475398E-7</v>
      </c>
      <c r="K90">
        <f t="shared" si="106"/>
        <v>6.3589689438330409E-7</v>
      </c>
      <c r="L90">
        <f t="shared" si="107"/>
        <v>5.7044265939645719E-7</v>
      </c>
      <c r="M90">
        <f t="shared" si="108"/>
        <v>4.3688500054489498E-7</v>
      </c>
      <c r="N90">
        <f t="shared" si="109"/>
        <v>4.6101010541759866E-7</v>
      </c>
      <c r="O90">
        <f t="shared" si="110"/>
        <v>4.1507941076416667E-7</v>
      </c>
      <c r="P90">
        <f t="shared" si="111"/>
        <v>3.7401551261654923E-7</v>
      </c>
      <c r="Q90">
        <f t="shared" si="112"/>
        <v>3.3723235594900637E-7</v>
      </c>
      <c r="R90">
        <f t="shared" si="113"/>
        <v>3.042332326426306E-7</v>
      </c>
      <c r="S90">
        <f t="shared" si="114"/>
        <v>2.7459194139911517E-7</v>
      </c>
      <c r="T90">
        <f t="shared" si="115"/>
        <v>2.4793931855893046E-7</v>
      </c>
      <c r="U90">
        <f t="shared" si="116"/>
        <v>2.2395325561066167E-7</v>
      </c>
      <c r="V90">
        <f t="shared" si="117"/>
        <v>2.0235107347832187E-7</v>
      </c>
      <c r="W90">
        <f t="shared" si="118"/>
        <v>1.8288354714247566E-7</v>
      </c>
      <c r="X90">
        <f t="shared" si="119"/>
        <v>1.6533012240658294E-7</v>
      </c>
      <c r="Y90">
        <f t="shared" si="120"/>
        <v>1.4949501777219551E-7</v>
      </c>
      <c r="Z90">
        <f t="shared" si="121"/>
        <v>1.3520399955326969E-7</v>
      </c>
      <c r="AA90">
        <f t="shared" si="122"/>
        <v>1.2230168010243128E-7</v>
      </c>
      <c r="AB90">
        <f t="shared" si="123"/>
        <v>1.106492301807486E-7</v>
      </c>
      <c r="AC90">
        <f t="shared" si="124"/>
        <v>1.001224246262757E-7</v>
      </c>
      <c r="AD90">
        <f t="shared" si="125"/>
        <v>9.0609960134197603E-8</v>
      </c>
      <c r="AE90">
        <f t="shared" si="126"/>
        <v>8.2011997991951598E-8</v>
      </c>
      <c r="AF90">
        <f t="shared" si="127"/>
        <v>7.4238894822780852E-8</v>
      </c>
      <c r="AG90">
        <f t="shared" si="128"/>
        <v>6.7210091955996513E-8</v>
      </c>
      <c r="AH90">
        <f t="shared" si="129"/>
        <v>6.0853139741622103E-8</v>
      </c>
      <c r="AI90">
        <f t="shared" si="130"/>
        <v>5.5102837488345197E-8</v>
      </c>
      <c r="AJ90">
        <f t="shared" si="131"/>
        <v>4.9900473089533717E-8</v>
      </c>
      <c r="AK90">
        <f t="shared" si="132"/>
        <v>4.5193149066079149E-8</v>
      </c>
      <c r="AL90">
        <f t="shared" si="133"/>
        <v>4.0933183877019464E-8</v>
      </c>
      <c r="AM90">
        <f t="shared" si="134"/>
        <v>3.707757905892223E-8</v>
      </c>
      <c r="AN90">
        <f t="shared" si="135"/>
        <v>3.3587544147441155E-8</v>
      </c>
      <c r="AO90">
        <f t="shared" si="136"/>
        <v>3.0428072479343286E-8</v>
      </c>
      <c r="AP90">
        <f t="shared" si="137"/>
        <v>2.7567561922918174E-8</v>
      </c>
      <c r="AQ90">
        <f t="shared" si="138"/>
        <v>2.4977475378741301E-8</v>
      </c>
      <c r="AR90">
        <f t="shared" si="139"/>
        <v>2.263203656160879E-8</v>
      </c>
      <c r="AS90">
        <f t="shared" si="140"/>
        <v>2.0507957141595686E-8</v>
      </c>
      <c r="AT90">
        <f t="shared" si="141"/>
        <v>1.858419180598772E-8</v>
      </c>
      <c r="AU90">
        <f t="shared" si="142"/>
        <v>1.6841718218792418E-8</v>
      </c>
      <c r="AV90">
        <f t="shared" si="143"/>
        <v>1.5263339212212307E-8</v>
      </c>
      <c r="AW90">
        <f t="shared" si="144"/>
        <v>1.383350485411779E-8</v>
      </c>
      <c r="AX90">
        <f t="shared" si="145"/>
        <v>1.253815230474783E-8</v>
      </c>
      <c r="AY90">
        <f t="shared" si="146"/>
        <v>1.1364561610695682E-8</v>
      </c>
      <c r="AZ90">
        <f t="shared" si="147"/>
        <v>1.0301225789782402E-8</v>
      </c>
      <c r="BA90">
        <f t="shared" si="148"/>
        <v>9.3377337408554233E-9</v>
      </c>
      <c r="BB90">
        <f t="shared" si="149"/>
        <v>8.4646646713649302E-9</v>
      </c>
      <c r="BC90">
        <f t="shared" si="150"/>
        <v>7.6734928756939928E-9</v>
      </c>
      <c r="BD90">
        <f t="shared" si="151"/>
        <v>6.9565018211167116E-9</v>
      </c>
      <c r="BE90">
        <f t="shared" si="152"/>
        <v>6.3067066080285586E-9</v>
      </c>
      <c r="BF90">
        <f t="shared" si="153"/>
        <v>5.7177839685165448E-9</v>
      </c>
      <c r="BG90">
        <f t="shared" si="154"/>
        <v>5.184009053944318E-9</v>
      </c>
      <c r="BH90">
        <f t="shared" si="155"/>
        <v>4.7001983393316914E-9</v>
      </c>
      <c r="BI90">
        <f t="shared" si="156"/>
        <v>4.2616580410437587E-9</v>
      </c>
      <c r="BJ90">
        <f t="shared" si="157"/>
        <v>3.8641375056551029E-9</v>
      </c>
      <c r="BK90">
        <f t="shared" si="158"/>
        <v>3.5037870826731452E-9</v>
      </c>
      <c r="BL90">
        <f t="shared" si="159"/>
        <v>3.1771200428372606E-9</v>
      </c>
      <c r="BM90">
        <f t="shared" si="160"/>
        <v>2.880978147607466E-9</v>
      </c>
      <c r="BN90">
        <f t="shared" si="161"/>
        <v>2.6125005147899902E-9</v>
      </c>
      <c r="BO90">
        <f t="shared" si="162"/>
        <v>2.3690954605185815E-9</v>
      </c>
      <c r="BP90">
        <f t="shared" si="163"/>
        <v>2.1484150294621199E-9</v>
      </c>
      <c r="BQ90">
        <f t="shared" si="164"/>
        <v>1.9483319535510535E-9</v>
      </c>
      <c r="BR90">
        <f t="shared" si="165"/>
        <v>1.766918805052829E-9</v>
      </c>
      <c r="BS90">
        <f t="shared" si="166"/>
        <v>1.6024291327843804E-9</v>
      </c>
      <c r="BT90">
        <f t="shared" si="167"/>
        <v>1.4532803909015173E-9</v>
      </c>
      <c r="BU90">
        <f t="shared" si="168"/>
        <v>1.3180384882867576E-9</v>
      </c>
      <c r="BV90">
        <f t="shared" si="169"/>
        <v>1.1954038032899167E-9</v>
      </c>
      <c r="BW90">
        <f t="shared" si="170"/>
        <v>1.0841985236438427E-9</v>
      </c>
      <c r="BX90">
        <f t="shared" si="171"/>
        <v>9.8335518495567114E-10</v>
      </c>
      <c r="BY90">
        <f t="shared" si="172"/>
        <v>8.9190629341208972E-10</v>
      </c>
      <c r="BZ90">
        <f t="shared" si="173"/>
        <v>8.089749293715247E-10</v>
      </c>
      <c r="CA90">
        <f t="shared" si="174"/>
        <v>7.3376623846832852E-10</v>
      </c>
      <c r="CB90">
        <f t="shared" si="175"/>
        <v>6.6555972583280124E-10</v>
      </c>
      <c r="CC90">
        <f t="shared" si="176"/>
        <v>6.0370227713348615E-10</v>
      </c>
      <c r="CD90">
        <f t="shared" si="177"/>
        <v>5.4760183746209509E-10</v>
      </c>
      <c r="CE90">
        <f t="shared" si="178"/>
        <v>4.9672168568494254E-10</v>
      </c>
      <c r="CF90">
        <f t="shared" si="179"/>
        <v>4.5057524784822317E-10</v>
      </c>
      <c r="CG90">
        <f t="shared" si="180"/>
        <v>4.0872139861105104E-10</v>
      </c>
      <c r="CH90">
        <f t="shared" si="181"/>
        <v>3.7076020454661947E-10</v>
      </c>
      <c r="CI90">
        <f t="shared" si="182"/>
        <v>3.3632906754924082E-10</v>
      </c>
      <c r="CJ90">
        <f t="shared" si="183"/>
        <v>3.0509923055920547E-10</v>
      </c>
      <c r="CK90">
        <f t="shared" si="184"/>
        <v>2.767726114097767E-10</v>
      </c>
      <c r="CL90">
        <f t="shared" si="185"/>
        <v>2.5107893384833043E-10</v>
      </c>
      <c r="CM90">
        <f t="shared" si="186"/>
        <v>2.2777312772020076E-10</v>
      </c>
      <c r="CN90">
        <f t="shared" si="187"/>
        <v>2.0663297295937141E-10</v>
      </c>
      <c r="CO90">
        <f t="shared" si="188"/>
        <v>1.8745696443195586E-10</v>
      </c>
      <c r="CP90">
        <f t="shared" si="189"/>
        <v>1.7006237685098814E-10</v>
      </c>
      <c r="CQ90">
        <f t="shared" si="190"/>
        <v>1.5428351094646443E-10</v>
      </c>
      <c r="CR90">
        <f t="shared" si="191"/>
        <v>1.399701038528396E-10</v>
      </c>
      <c r="CS90">
        <f t="shared" si="192"/>
        <v>1.2698588828525951E-10</v>
      </c>
      <c r="CT90">
        <f t="shared" si="193"/>
        <v>1.1520728653193639E-10</v>
      </c>
      <c r="CU90">
        <f t="shared" si="194"/>
        <v>1.0452222660795716E-10</v>
      </c>
      <c r="CV90">
        <f t="shared" si="195"/>
        <v>9.482906910864204E-11</v>
      </c>
      <c r="CW90">
        <f t="shared" si="196"/>
        <v>8.6035634380341724E-11</v>
      </c>
      <c r="CX90">
        <f t="shared" si="197"/>
        <v>7.8058320604057624E-11</v>
      </c>
      <c r="CY90">
        <f t="shared" si="198"/>
        <v>7.0821304272239845E-11</v>
      </c>
      <c r="CZ90">
        <f t="shared" si="199"/>
        <v>6.4255815340449136E-11</v>
      </c>
    </row>
    <row r="91" spans="3:104">
      <c r="C91" s="3">
        <v>85</v>
      </c>
      <c r="D91" s="3">
        <f>'NegBinomial Home'!D87</f>
        <v>1.0633007307781558E-5</v>
      </c>
      <c r="E91">
        <f t="shared" si="100"/>
        <v>1.1968388892416643E-6</v>
      </c>
      <c r="F91">
        <f t="shared" si="101"/>
        <v>9.9461622808433121E-7</v>
      </c>
      <c r="G91">
        <f t="shared" si="102"/>
        <v>8.6487310384617969E-7</v>
      </c>
      <c r="H91">
        <f t="shared" si="103"/>
        <v>7.6315893239308391E-7</v>
      </c>
      <c r="I91">
        <f t="shared" si="104"/>
        <v>6.7830624466485408E-7</v>
      </c>
      <c r="J91">
        <f t="shared" si="105"/>
        <v>6.0550073727044384E-7</v>
      </c>
      <c r="K91">
        <f t="shared" si="106"/>
        <v>5.4206462408715034E-7</v>
      </c>
      <c r="L91">
        <f t="shared" si="107"/>
        <v>4.862687464905688E-7</v>
      </c>
      <c r="M91">
        <f t="shared" si="108"/>
        <v>3.7224410286437542E-7</v>
      </c>
      <c r="N91">
        <f t="shared" si="109"/>
        <v>3.9298394393940192E-7</v>
      </c>
      <c r="O91">
        <f t="shared" si="110"/>
        <v>3.5383073380221463E-7</v>
      </c>
      <c r="P91">
        <f t="shared" si="111"/>
        <v>3.1882618084787375E-7</v>
      </c>
      <c r="Q91">
        <f t="shared" si="112"/>
        <v>2.8747070770773969E-7</v>
      </c>
      <c r="R91">
        <f t="shared" si="113"/>
        <v>2.5934089998533577E-7</v>
      </c>
      <c r="S91">
        <f t="shared" si="114"/>
        <v>2.3407344619322964E-7</v>
      </c>
      <c r="T91">
        <f t="shared" si="115"/>
        <v>2.1135365606937237E-7</v>
      </c>
      <c r="U91">
        <f t="shared" si="116"/>
        <v>1.9090695109215518E-7</v>
      </c>
      <c r="V91">
        <f t="shared" si="117"/>
        <v>1.7249236400978686E-7</v>
      </c>
      <c r="W91">
        <f t="shared" si="118"/>
        <v>1.558974451819772E-7</v>
      </c>
      <c r="X91">
        <f t="shared" si="119"/>
        <v>1.4093418515515861E-7</v>
      </c>
      <c r="Y91">
        <f t="shared" si="120"/>
        <v>1.2743569174083809E-7</v>
      </c>
      <c r="Z91">
        <f t="shared" si="121"/>
        <v>1.1525344099061641E-7</v>
      </c>
      <c r="AA91">
        <f t="shared" si="122"/>
        <v>1.0425497409331578E-7</v>
      </c>
      <c r="AB91">
        <f t="shared" si="123"/>
        <v>9.4321947305039152E-8</v>
      </c>
      <c r="AC91">
        <f t="shared" si="124"/>
        <v>8.5348465996787469E-8</v>
      </c>
      <c r="AD91">
        <f t="shared" si="125"/>
        <v>7.7239650661179714E-8</v>
      </c>
      <c r="AE91">
        <f t="shared" si="126"/>
        <v>6.9910394680031927E-8</v>
      </c>
      <c r="AF91">
        <f t="shared" si="127"/>
        <v>6.3284282358043821E-8</v>
      </c>
      <c r="AG91">
        <f t="shared" si="128"/>
        <v>5.7292642176405332E-8</v>
      </c>
      <c r="AH91">
        <f t="shared" si="129"/>
        <v>5.1873715078535681E-8</v>
      </c>
      <c r="AI91">
        <f t="shared" si="130"/>
        <v>4.6971921317877426E-8</v>
      </c>
      <c r="AJ91">
        <f t="shared" si="131"/>
        <v>4.2537212283890114E-8</v>
      </c>
      <c r="AK91">
        <f t="shared" si="132"/>
        <v>3.8524495993295649E-8</v>
      </c>
      <c r="AL91">
        <f t="shared" si="133"/>
        <v>3.4893126742669827E-8</v>
      </c>
      <c r="AM91">
        <f t="shared" si="134"/>
        <v>3.1606450876172062E-8</v>
      </c>
      <c r="AN91">
        <f t="shared" si="135"/>
        <v>2.863140180917242E-8</v>
      </c>
      <c r="AO91">
        <f t="shared" si="136"/>
        <v>2.5938138424481107E-8</v>
      </c>
      <c r="AP91">
        <f t="shared" si="137"/>
        <v>2.3499721767375609E-8</v>
      </c>
      <c r="AQ91">
        <f t="shared" si="138"/>
        <v>2.1291825642510863E-8</v>
      </c>
      <c r="AR91">
        <f t="shared" si="139"/>
        <v>1.9292477285948537E-8</v>
      </c>
      <c r="AS91">
        <f t="shared" si="140"/>
        <v>1.7481824768990932E-8</v>
      </c>
      <c r="AT91">
        <f t="shared" si="141"/>
        <v>1.5841928202913907E-8</v>
      </c>
      <c r="AU91">
        <f t="shared" si="142"/>
        <v>1.4356572167418843E-8</v>
      </c>
      <c r="AV91">
        <f t="shared" si="143"/>
        <v>1.3011097090521909E-8</v>
      </c>
      <c r="AW91">
        <f t="shared" si="144"/>
        <v>1.1792247571561676E-8</v>
      </c>
      <c r="AX91">
        <f t="shared" si="145"/>
        <v>1.0688035868474932E-8</v>
      </c>
      <c r="AY91">
        <f t="shared" si="146"/>
        <v>9.6876189706687113E-9</v>
      </c>
      <c r="AZ91">
        <f t="shared" si="147"/>
        <v>8.7811878540318691E-9</v>
      </c>
      <c r="BA91">
        <f t="shared" si="148"/>
        <v>7.9598676684394141E-9</v>
      </c>
      <c r="BB91">
        <f t="shared" si="149"/>
        <v>7.2156277434835732E-9</v>
      </c>
      <c r="BC91">
        <f t="shared" si="150"/>
        <v>6.5412004176123898E-9</v>
      </c>
      <c r="BD91">
        <f t="shared" si="151"/>
        <v>5.9300078014726247E-9</v>
      </c>
      <c r="BE91">
        <f t="shared" si="152"/>
        <v>5.3760956798261513E-9</v>
      </c>
      <c r="BF91">
        <f t="shared" si="153"/>
        <v>4.8740738394567517E-9</v>
      </c>
      <c r="BG91">
        <f t="shared" si="154"/>
        <v>4.4190621843120148E-9</v>
      </c>
      <c r="BH91">
        <f t="shared" si="155"/>
        <v>4.0066420648519774E-9</v>
      </c>
      <c r="BI91">
        <f t="shared" si="156"/>
        <v>3.6328123071692421E-9</v>
      </c>
      <c r="BJ91">
        <f t="shared" si="157"/>
        <v>3.2939494797428717E-9</v>
      </c>
      <c r="BK91">
        <f t="shared" si="158"/>
        <v>2.9867719824179384E-9</v>
      </c>
      <c r="BL91">
        <f t="shared" si="159"/>
        <v>2.7083075839999701E-9</v>
      </c>
      <c r="BM91">
        <f t="shared" si="160"/>
        <v>2.4558640722733156E-9</v>
      </c>
      <c r="BN91">
        <f t="shared" si="161"/>
        <v>2.2270027137819353E-9</v>
      </c>
      <c r="BO91">
        <f t="shared" si="162"/>
        <v>2.0195142507780373E-9</v>
      </c>
      <c r="BP91">
        <f t="shared" si="163"/>
        <v>1.831397189725204E-9</v>
      </c>
      <c r="BQ91">
        <f t="shared" si="164"/>
        <v>1.6608381599706776E-9</v>
      </c>
      <c r="BR91">
        <f t="shared" si="165"/>
        <v>1.5061941429708388E-9</v>
      </c>
      <c r="BS91">
        <f t="shared" si="166"/>
        <v>1.3659763920241433E-9</v>
      </c>
      <c r="BT91">
        <f t="shared" si="167"/>
        <v>1.2388358800702163E-9</v>
      </c>
      <c r="BU91">
        <f t="shared" si="168"/>
        <v>1.1235501289536032E-9</v>
      </c>
      <c r="BV91">
        <f t="shared" si="169"/>
        <v>1.0190112878143849E-9</v>
      </c>
      <c r="BW91">
        <f t="shared" si="170"/>
        <v>9.2421534111249709E-10</v>
      </c>
      <c r="BX91">
        <f t="shared" si="171"/>
        <v>8.382523383670442E-10</v>
      </c>
      <c r="BY91">
        <f t="shared" si="172"/>
        <v>7.6029754812415061E-10</v>
      </c>
      <c r="BZ91">
        <f t="shared" si="173"/>
        <v>6.8960344807310338E-10</v>
      </c>
      <c r="CA91">
        <f t="shared" si="174"/>
        <v>6.2549247171416909E-10</v>
      </c>
      <c r="CB91">
        <f t="shared" si="175"/>
        <v>5.6735043963532316E-10</v>
      </c>
      <c r="CC91">
        <f t="shared" si="176"/>
        <v>5.1462061036213146E-10</v>
      </c>
      <c r="CD91">
        <f t="shared" si="177"/>
        <v>4.6679829197970213E-10</v>
      </c>
      <c r="CE91">
        <f t="shared" si="178"/>
        <v>4.2342596135473986E-10</v>
      </c>
      <c r="CF91">
        <f t="shared" si="179"/>
        <v>3.8408884286923231E-10</v>
      </c>
      <c r="CG91">
        <f t="shared" si="180"/>
        <v>3.4841090316903855E-10</v>
      </c>
      <c r="CH91">
        <f t="shared" si="181"/>
        <v>3.1605122257900901E-10</v>
      </c>
      <c r="CI91">
        <f t="shared" si="182"/>
        <v>2.867007075847857E-10</v>
      </c>
      <c r="CJ91">
        <f t="shared" si="183"/>
        <v>2.600791121691894E-10</v>
      </c>
      <c r="CK91">
        <f t="shared" si="184"/>
        <v>2.3593233885338918E-10</v>
      </c>
      <c r="CL91">
        <f t="shared" si="185"/>
        <v>2.140299930615153E-10</v>
      </c>
      <c r="CM91">
        <f t="shared" si="186"/>
        <v>1.9416316693061496E-10</v>
      </c>
      <c r="CN91">
        <f t="shared" si="187"/>
        <v>1.7614243095157477E-10</v>
      </c>
      <c r="CO91">
        <f t="shared" si="188"/>
        <v>1.5979601387402907E-10</v>
      </c>
      <c r="CP91">
        <f t="shared" si="189"/>
        <v>1.4496815316026894E-10</v>
      </c>
      <c r="CQ91">
        <f t="shared" si="190"/>
        <v>1.3151759994856926E-10</v>
      </c>
      <c r="CR91">
        <f t="shared" si="191"/>
        <v>1.1931626400221806E-10</v>
      </c>
      <c r="CS91">
        <f t="shared" si="192"/>
        <v>1.0824798549217347E-10</v>
      </c>
      <c r="CT91">
        <f t="shared" si="193"/>
        <v>9.8207421702536896E-11</v>
      </c>
      <c r="CU91">
        <f t="shared" si="194"/>
        <v>8.9099037871448089E-11</v>
      </c>
      <c r="CV91">
        <f t="shared" si="195"/>
        <v>8.0836192396822128E-11</v>
      </c>
      <c r="CW91">
        <f t="shared" si="196"/>
        <v>7.3340307556790488E-11</v>
      </c>
      <c r="CX91">
        <f t="shared" si="197"/>
        <v>6.6540117727965604E-11</v>
      </c>
      <c r="CY91">
        <f t="shared" si="198"/>
        <v>6.0370987839033117E-11</v>
      </c>
      <c r="CZ91">
        <f t="shared" si="199"/>
        <v>5.4774295480264908E-11</v>
      </c>
    </row>
    <row r="92" spans="3:104">
      <c r="C92" s="3">
        <v>86</v>
      </c>
      <c r="D92" s="3">
        <f>'NegBinomial Home'!D88</f>
        <v>9.0597623198298749E-6</v>
      </c>
      <c r="E92">
        <f t="shared" si="100"/>
        <v>1.0197562700557328E-6</v>
      </c>
      <c r="F92">
        <f t="shared" si="101"/>
        <v>8.4745419287873781E-7</v>
      </c>
      <c r="G92">
        <f t="shared" si="102"/>
        <v>7.3690768104011728E-7</v>
      </c>
      <c r="H92">
        <f t="shared" si="103"/>
        <v>6.5024299707539498E-7</v>
      </c>
      <c r="I92">
        <f t="shared" si="104"/>
        <v>5.7794499513064717E-7</v>
      </c>
      <c r="J92">
        <f t="shared" si="105"/>
        <v>5.1591168945566122E-7</v>
      </c>
      <c r="K92">
        <f t="shared" si="106"/>
        <v>4.6186149544198174E-7</v>
      </c>
      <c r="L92">
        <f t="shared" si="107"/>
        <v>4.1432109837280909E-7</v>
      </c>
      <c r="M92">
        <f t="shared" si="108"/>
        <v>3.170220268847283E-7</v>
      </c>
      <c r="N92">
        <f t="shared" si="109"/>
        <v>3.3483858559889856E-7</v>
      </c>
      <c r="O92">
        <f t="shared" si="110"/>
        <v>3.0147843003484883E-7</v>
      </c>
      <c r="P92">
        <f t="shared" si="111"/>
        <v>2.7165310210094066E-7</v>
      </c>
      <c r="Q92">
        <f t="shared" si="112"/>
        <v>2.4493694120189463E-7</v>
      </c>
      <c r="R92">
        <f t="shared" si="113"/>
        <v>2.209691807470525E-7</v>
      </c>
      <c r="S92">
        <f t="shared" si="114"/>
        <v>1.9944026431188396E-7</v>
      </c>
      <c r="T92">
        <f t="shared" si="115"/>
        <v>1.8008206276828789E-7</v>
      </c>
      <c r="U92">
        <f t="shared" si="116"/>
        <v>1.6266062385121839E-7</v>
      </c>
      <c r="V92">
        <f t="shared" si="117"/>
        <v>1.4697063348866368E-7</v>
      </c>
      <c r="W92">
        <f t="shared" si="118"/>
        <v>1.3283107579393723E-7</v>
      </c>
      <c r="X92">
        <f t="shared" si="119"/>
        <v>1.2008175893100438E-7</v>
      </c>
      <c r="Y92">
        <f t="shared" si="120"/>
        <v>1.0858048384770457E-7</v>
      </c>
      <c r="Z92">
        <f t="shared" si="121"/>
        <v>9.8200701992687245E-8</v>
      </c>
      <c r="AA92">
        <f t="shared" si="122"/>
        <v>8.8829552976440614E-8</v>
      </c>
      <c r="AB92">
        <f t="shared" si="123"/>
        <v>8.0366203030989973E-8</v>
      </c>
      <c r="AC92">
        <f t="shared" si="124"/>
        <v>7.2720425549514886E-8</v>
      </c>
      <c r="AD92">
        <f t="shared" si="125"/>
        <v>6.5811379264722563E-8</v>
      </c>
      <c r="AE92">
        <f t="shared" si="126"/>
        <v>5.956654981540995E-8</v>
      </c>
      <c r="AF92">
        <f t="shared" si="127"/>
        <v>5.3920827866382817E-8</v>
      </c>
      <c r="AG92">
        <f t="shared" si="128"/>
        <v>4.8815702441343258E-8</v>
      </c>
      <c r="AH92">
        <f t="shared" si="129"/>
        <v>4.4198552267915284E-8</v>
      </c>
      <c r="AI92">
        <f t="shared" si="130"/>
        <v>4.0022021101620597E-8</v>
      </c>
      <c r="AJ92">
        <f t="shared" si="131"/>
        <v>3.6243465454797673E-8</v>
      </c>
      <c r="AK92">
        <f t="shared" si="132"/>
        <v>3.2824465091364265E-8</v>
      </c>
      <c r="AL92">
        <f t="shared" si="133"/>
        <v>2.9730388189702409E-8</v>
      </c>
      <c r="AM92">
        <f t="shared" si="134"/>
        <v>2.6930004317963762E-8</v>
      </c>
      <c r="AN92">
        <f t="shared" si="135"/>
        <v>2.4395139377438122E-8</v>
      </c>
      <c r="AO92">
        <f t="shared" si="136"/>
        <v>2.2100367501174394E-8</v>
      </c>
      <c r="AP92">
        <f t="shared" si="137"/>
        <v>2.0022735584762306E-8</v>
      </c>
      <c r="AQ92">
        <f t="shared" si="138"/>
        <v>1.8141516702921682E-8</v>
      </c>
      <c r="AR92">
        <f t="shared" si="139"/>
        <v>1.6437989151337942E-8</v>
      </c>
      <c r="AS92">
        <f t="shared" si="140"/>
        <v>1.4895238265101584E-8</v>
      </c>
      <c r="AT92">
        <f t="shared" si="141"/>
        <v>1.3497978516498745E-8</v>
      </c>
      <c r="AU92">
        <f t="shared" si="142"/>
        <v>1.223239369628877E-8</v>
      </c>
      <c r="AV92">
        <f t="shared" si="143"/>
        <v>1.1085993242390815E-8</v>
      </c>
      <c r="AW92">
        <f t="shared" si="144"/>
        <v>1.0047483004808502E-8</v>
      </c>
      <c r="AX92">
        <f t="shared" si="145"/>
        <v>9.1066489311387417E-9</v>
      </c>
      <c r="AY92">
        <f t="shared" si="146"/>
        <v>8.2542523275708199E-9</v>
      </c>
      <c r="AZ92">
        <f t="shared" si="147"/>
        <v>7.4819354995725971E-9</v>
      </c>
      <c r="BA92">
        <f t="shared" si="148"/>
        <v>6.782136707513019E-9</v>
      </c>
      <c r="BB92">
        <f t="shared" si="149"/>
        <v>6.1480134878201783E-9</v>
      </c>
      <c r="BC92">
        <f t="shared" si="150"/>
        <v>5.5733734920477896E-9</v>
      </c>
      <c r="BD92">
        <f t="shared" si="151"/>
        <v>5.0526120862121187E-9</v>
      </c>
      <c r="BE92">
        <f t="shared" si="152"/>
        <v>4.5806560324889927E-9</v>
      </c>
      <c r="BF92">
        <f t="shared" si="153"/>
        <v>4.1529126461206018E-9</v>
      </c>
      <c r="BG92">
        <f t="shared" si="154"/>
        <v>3.765223883286132E-9</v>
      </c>
      <c r="BH92">
        <f t="shared" si="155"/>
        <v>3.4138248716923608E-9</v>
      </c>
      <c r="BI92">
        <f t="shared" si="156"/>
        <v>3.0953064455640713E-9</v>
      </c>
      <c r="BJ92">
        <f t="shared" si="157"/>
        <v>2.8065812912738348E-9</v>
      </c>
      <c r="BK92">
        <f t="shared" si="158"/>
        <v>2.5448533496662502E-9</v>
      </c>
      <c r="BL92">
        <f t="shared" si="159"/>
        <v>2.3075901567448153E-9</v>
      </c>
      <c r="BM92">
        <f t="shared" si="160"/>
        <v>2.092497836272796E-9</v>
      </c>
      <c r="BN92">
        <f t="shared" si="161"/>
        <v>1.8974984864079758E-9</v>
      </c>
      <c r="BO92">
        <f t="shared" si="162"/>
        <v>1.7207097281094241E-9</v>
      </c>
      <c r="BP92">
        <f t="shared" si="163"/>
        <v>1.5604262060435321E-9</v>
      </c>
      <c r="BQ92">
        <f t="shared" si="164"/>
        <v>1.4151028533598601E-9</v>
      </c>
      <c r="BR92">
        <f t="shared" si="165"/>
        <v>1.2833397502557224E-9</v>
      </c>
      <c r="BS92">
        <f t="shared" si="166"/>
        <v>1.1638684229230977E-9</v>
      </c>
      <c r="BT92">
        <f t="shared" si="167"/>
        <v>1.0555394444711503E-9</v>
      </c>
      <c r="BU92">
        <f t="shared" si="168"/>
        <v>9.5731121291381783E-10</v>
      </c>
      <c r="BV92">
        <f t="shared" si="169"/>
        <v>8.6823979346518655E-10</v>
      </c>
      <c r="BW92">
        <f t="shared" si="170"/>
        <v>7.8746972332953955E-10</v>
      </c>
      <c r="BX92">
        <f t="shared" si="171"/>
        <v>7.1422568703486558E-10</v>
      </c>
      <c r="BY92">
        <f t="shared" si="172"/>
        <v>6.4780497924733754E-10</v>
      </c>
      <c r="BZ92">
        <f t="shared" si="173"/>
        <v>5.8757068001874164E-10</v>
      </c>
      <c r="CA92">
        <f t="shared" si="174"/>
        <v>5.3294547464724646E-10</v>
      </c>
      <c r="CB92">
        <f t="shared" si="175"/>
        <v>4.8340605685330084E-10</v>
      </c>
      <c r="CC92">
        <f t="shared" si="176"/>
        <v>4.3847805985750125E-10</v>
      </c>
      <c r="CD92">
        <f t="shared" si="177"/>
        <v>3.9773146525947352E-10</v>
      </c>
      <c r="CE92">
        <f t="shared" si="178"/>
        <v>3.6077644441305048E-10</v>
      </c>
      <c r="CF92">
        <f t="shared" si="179"/>
        <v>3.2725959132437903E-10</v>
      </c>
      <c r="CG92">
        <f t="shared" si="180"/>
        <v>2.9686051001194303E-10</v>
      </c>
      <c r="CH92">
        <f t="shared" si="181"/>
        <v>2.6928872280206041E-10</v>
      </c>
      <c r="CI92">
        <f t="shared" si="182"/>
        <v>2.4428086922730868E-10</v>
      </c>
      <c r="CJ92">
        <f t="shared" si="183"/>
        <v>2.2159816808184176E-10</v>
      </c>
      <c r="CK92">
        <f t="shared" si="184"/>
        <v>2.0102411779675806E-10</v>
      </c>
      <c r="CL92">
        <f t="shared" si="185"/>
        <v>1.823624126575275E-10</v>
      </c>
      <c r="CM92">
        <f t="shared" si="186"/>
        <v>1.6543505451834694E-10</v>
      </c>
      <c r="CN92">
        <f t="shared" si="187"/>
        <v>1.500806415970815E-10</v>
      </c>
      <c r="CO92">
        <f t="shared" si="188"/>
        <v>1.3615281767891379E-10</v>
      </c>
      <c r="CP92">
        <f t="shared" si="189"/>
        <v>1.2351886663480061E-10</v>
      </c>
      <c r="CQ92">
        <f t="shared" si="190"/>
        <v>1.1205843858834913E-10</v>
      </c>
      <c r="CR92">
        <f t="shared" si="191"/>
        <v>1.0166239535630499E-10</v>
      </c>
      <c r="CS92">
        <f t="shared" si="192"/>
        <v>9.2231763956541002E-11</v>
      </c>
      <c r="CT92">
        <f t="shared" si="193"/>
        <v>8.3676788035041667E-11</v>
      </c>
      <c r="CU92">
        <f t="shared" si="194"/>
        <v>7.5916068020577307E-11</v>
      </c>
      <c r="CV92">
        <f t="shared" si="195"/>
        <v>6.8875781682129232E-11</v>
      </c>
      <c r="CW92">
        <f t="shared" si="196"/>
        <v>6.2488977548382107E-11</v>
      </c>
      <c r="CX92">
        <f t="shared" si="197"/>
        <v>5.6694934358569624E-11</v>
      </c>
      <c r="CY92">
        <f t="shared" si="198"/>
        <v>5.1438580356726324E-11</v>
      </c>
      <c r="CZ92">
        <f t="shared" si="199"/>
        <v>4.6669966823418503E-11</v>
      </c>
    </row>
    <row r="93" spans="3:104">
      <c r="C93" s="3">
        <v>87</v>
      </c>
      <c r="D93" s="3">
        <f>'NegBinomial Home'!D89</f>
        <v>7.7157547738850309E-6</v>
      </c>
      <c r="E93">
        <f t="shared" si="100"/>
        <v>8.6847634972276654E-7</v>
      </c>
      <c r="F93">
        <f t="shared" si="101"/>
        <v>7.2173512985446531E-7</v>
      </c>
      <c r="G93">
        <f t="shared" si="102"/>
        <v>6.2758809306209274E-7</v>
      </c>
      <c r="H93">
        <f t="shared" si="103"/>
        <v>5.5378003657870805E-7</v>
      </c>
      <c r="I93">
        <f t="shared" si="104"/>
        <v>4.922073778317386E-7</v>
      </c>
      <c r="J93">
        <f t="shared" si="105"/>
        <v>4.3937665694692958E-7</v>
      </c>
      <c r="K93">
        <f t="shared" si="106"/>
        <v>3.9334476032888549E-7</v>
      </c>
      <c r="L93">
        <f t="shared" si="107"/>
        <v>3.5285693816648836E-7</v>
      </c>
      <c r="M93">
        <f t="shared" si="108"/>
        <v>2.6987111707120365E-7</v>
      </c>
      <c r="N93">
        <f t="shared" si="109"/>
        <v>2.8516558427375245E-7</v>
      </c>
      <c r="O93">
        <f t="shared" si="110"/>
        <v>2.5675437761466901E-7</v>
      </c>
      <c r="P93">
        <f t="shared" si="111"/>
        <v>2.3135361010390941E-7</v>
      </c>
      <c r="Q93">
        <f t="shared" si="112"/>
        <v>2.0860076751051057E-7</v>
      </c>
      <c r="R93">
        <f t="shared" si="113"/>
        <v>1.8818860264123907E-7</v>
      </c>
      <c r="S93">
        <f t="shared" si="114"/>
        <v>1.6985348148716195E-7</v>
      </c>
      <c r="T93">
        <f t="shared" si="115"/>
        <v>1.5336705163381953E-7</v>
      </c>
      <c r="U93">
        <f t="shared" si="116"/>
        <v>1.3853006742308479E-7</v>
      </c>
      <c r="V93">
        <f t="shared" si="117"/>
        <v>1.2516767293983028E-7</v>
      </c>
      <c r="W93">
        <f t="shared" si="118"/>
        <v>1.1312570584043766E-7</v>
      </c>
      <c r="X93">
        <f t="shared" si="119"/>
        <v>1.0226773860286071E-7</v>
      </c>
      <c r="Y93">
        <f t="shared" si="120"/>
        <v>9.247266727571336E-8</v>
      </c>
      <c r="Z93">
        <f t="shared" si="121"/>
        <v>8.3632716670779718E-8</v>
      </c>
      <c r="AA93">
        <f t="shared" si="122"/>
        <v>7.5651769135254225E-8</v>
      </c>
      <c r="AB93">
        <f t="shared" si="123"/>
        <v>6.8443949499441014E-8</v>
      </c>
      <c r="AC93">
        <f t="shared" si="124"/>
        <v>6.193241619203501E-8</v>
      </c>
      <c r="AD93">
        <f t="shared" si="125"/>
        <v>5.6048320674628539E-8</v>
      </c>
      <c r="AE93">
        <f t="shared" si="126"/>
        <v>5.0729906025916609E-8</v>
      </c>
      <c r="AF93">
        <f t="shared" si="127"/>
        <v>4.5921721821692189E-8</v>
      </c>
      <c r="AG93">
        <f t="shared" si="128"/>
        <v>4.1573937136070273E-8</v>
      </c>
      <c r="AH93">
        <f t="shared" si="129"/>
        <v>3.7641737014837959E-8</v>
      </c>
      <c r="AI93">
        <f t="shared" si="130"/>
        <v>3.4084790469553432E-8</v>
      </c>
      <c r="AJ93">
        <f t="shared" si="131"/>
        <v>3.0866780135380366E-8</v>
      </c>
      <c r="AK93">
        <f t="shared" si="132"/>
        <v>2.7954985383509734E-8</v>
      </c>
      <c r="AL93">
        <f t="shared" si="133"/>
        <v>2.5319911991737445E-8</v>
      </c>
      <c r="AM93">
        <f t="shared" si="134"/>
        <v>2.2934962534533159E-8</v>
      </c>
      <c r="AN93">
        <f t="shared" si="135"/>
        <v>2.0776142515247954E-8</v>
      </c>
      <c r="AO93">
        <f t="shared" si="136"/>
        <v>1.8821797971296224E-8</v>
      </c>
      <c r="AP93">
        <f t="shared" si="137"/>
        <v>1.7052380870546775E-8</v>
      </c>
      <c r="AQ93">
        <f t="shared" si="138"/>
        <v>1.5450239108338051E-8</v>
      </c>
      <c r="AR93">
        <f t="shared" si="139"/>
        <v>1.399942832825748E-8</v>
      </c>
      <c r="AS93">
        <f t="shared" si="140"/>
        <v>1.2685543140636239E-8</v>
      </c>
      <c r="AT93">
        <f t="shared" si="141"/>
        <v>1.1495565611971646E-8</v>
      </c>
      <c r="AU93">
        <f t="shared" si="142"/>
        <v>1.0417729155167677E-8</v>
      </c>
      <c r="AV93">
        <f t="shared" si="143"/>
        <v>9.4413961717309542E-9</v>
      </c>
      <c r="AW93">
        <f t="shared" si="144"/>
        <v>8.5569479886019426E-9</v>
      </c>
      <c r="AX93">
        <f t="shared" si="145"/>
        <v>7.7556857988133408E-9</v>
      </c>
      <c r="AY93">
        <f t="shared" si="146"/>
        <v>7.0297414604252131E-9</v>
      </c>
      <c r="AZ93">
        <f t="shared" si="147"/>
        <v>6.3719971353300559E-9</v>
      </c>
      <c r="BA93">
        <f t="shared" si="148"/>
        <v>5.7760128611317838E-9</v>
      </c>
      <c r="BB93">
        <f t="shared" si="149"/>
        <v>5.2359612475406388E-9</v>
      </c>
      <c r="BC93">
        <f t="shared" si="150"/>
        <v>4.7465685754016033E-9</v>
      </c>
      <c r="BD93">
        <f t="shared" si="151"/>
        <v>4.3030616531132592E-9</v>
      </c>
      <c r="BE93">
        <f t="shared" si="152"/>
        <v>3.9011198530941028E-9</v>
      </c>
      <c r="BF93">
        <f t="shared" si="153"/>
        <v>3.5368318112162405E-9</v>
      </c>
      <c r="BG93">
        <f t="shared" si="154"/>
        <v>3.2066563256988885E-9</v>
      </c>
      <c r="BH93">
        <f t="shared" si="155"/>
        <v>2.9073870396483431E-9</v>
      </c>
      <c r="BI93">
        <f t="shared" si="156"/>
        <v>2.6361205339486834E-9</v>
      </c>
      <c r="BJ93">
        <f t="shared" si="157"/>
        <v>2.3902274951567541E-9</v>
      </c>
      <c r="BK93">
        <f t="shared" si="158"/>
        <v>2.1673266569639322E-9</v>
      </c>
      <c r="BL93">
        <f t="shared" si="159"/>
        <v>1.9652612441170814E-9</v>
      </c>
      <c r="BM93">
        <f t="shared" si="160"/>
        <v>1.7820776748444654E-9</v>
      </c>
      <c r="BN93">
        <f t="shared" si="161"/>
        <v>1.6160063021627793E-9</v>
      </c>
      <c r="BO93">
        <f t="shared" si="162"/>
        <v>1.4654439962592762E-9</v>
      </c>
      <c r="BP93">
        <f t="shared" si="163"/>
        <v>1.3289383897216606E-9</v>
      </c>
      <c r="BQ93">
        <f t="shared" si="164"/>
        <v>1.2051736249693027E-9</v>
      </c>
      <c r="BR93">
        <f t="shared" si="165"/>
        <v>1.0929574590360726E-9</v>
      </c>
      <c r="BS93">
        <f t="shared" si="166"/>
        <v>9.9120959505608356E-10</v>
      </c>
      <c r="BT93">
        <f t="shared" si="167"/>
        <v>8.9895112257814351E-10</v>
      </c>
      <c r="BU93">
        <f t="shared" si="168"/>
        <v>8.1529496032873425E-10</v>
      </c>
      <c r="BV93">
        <f t="shared" si="169"/>
        <v>7.3943720539368001E-10</v>
      </c>
      <c r="BW93">
        <f t="shared" si="170"/>
        <v>6.7064930210927586E-10</v>
      </c>
      <c r="BX93">
        <f t="shared" si="171"/>
        <v>6.0827095235254054E-10</v>
      </c>
      <c r="BY93">
        <f t="shared" si="172"/>
        <v>5.5170369649035084E-10</v>
      </c>
      <c r="BZ93">
        <f t="shared" si="173"/>
        <v>5.0040510107274109E-10</v>
      </c>
      <c r="CA93">
        <f t="shared" si="174"/>
        <v>4.5388349551173792E-10</v>
      </c>
      <c r="CB93">
        <f t="shared" si="175"/>
        <v>4.1169320554105151E-10</v>
      </c>
      <c r="CC93">
        <f t="shared" si="176"/>
        <v>3.7343023626395657E-10</v>
      </c>
      <c r="CD93">
        <f t="shared" si="177"/>
        <v>3.3872836212083956E-10</v>
      </c>
      <c r="CE93">
        <f t="shared" si="178"/>
        <v>3.0725558519260731E-10</v>
      </c>
      <c r="CF93">
        <f t="shared" si="179"/>
        <v>2.7871092694495293E-10</v>
      </c>
      <c r="CG93">
        <f t="shared" si="180"/>
        <v>2.5282152185043256E-10</v>
      </c>
      <c r="CH93">
        <f t="shared" si="181"/>
        <v>2.2933998433552914E-10</v>
      </c>
      <c r="CI93">
        <f t="shared" si="182"/>
        <v>2.0804202321996294E-10</v>
      </c>
      <c r="CJ93">
        <f t="shared" si="183"/>
        <v>1.8872428027380687E-10</v>
      </c>
      <c r="CK93">
        <f t="shared" si="184"/>
        <v>1.7120237174008872E-10</v>
      </c>
      <c r="CL93">
        <f t="shared" si="185"/>
        <v>1.5530911367947806E-10</v>
      </c>
      <c r="CM93">
        <f t="shared" si="186"/>
        <v>1.4089291381010922E-10</v>
      </c>
      <c r="CN93">
        <f t="shared" si="187"/>
        <v>1.2781631415824545E-10</v>
      </c>
      <c r="CO93">
        <f t="shared" si="188"/>
        <v>1.1595467032116402E-10</v>
      </c>
      <c r="CP93">
        <f t="shared" si="189"/>
        <v>1.0519495448752872E-10</v>
      </c>
      <c r="CQ93">
        <f t="shared" si="190"/>
        <v>9.5434670576257811E-11</v>
      </c>
      <c r="CR93">
        <f t="shared" si="191"/>
        <v>8.6580870954871499E-11</v>
      </c>
      <c r="CS93">
        <f t="shared" si="192"/>
        <v>7.8549265193623942E-11</v>
      </c>
      <c r="CT93">
        <f t="shared" si="193"/>
        <v>7.1263412212436745E-11</v>
      </c>
      <c r="CU93">
        <f t="shared" si="194"/>
        <v>6.4653987992849391E-11</v>
      </c>
      <c r="CV93">
        <f t="shared" si="195"/>
        <v>5.8658121765045495E-11</v>
      </c>
      <c r="CW93">
        <f t="shared" si="196"/>
        <v>5.3218794247924337E-11</v>
      </c>
      <c r="CX93">
        <f t="shared" si="197"/>
        <v>4.8284292124834288E-11</v>
      </c>
      <c r="CY93">
        <f t="shared" si="198"/>
        <v>4.3807713484997105E-11</v>
      </c>
      <c r="CZ93">
        <f t="shared" si="199"/>
        <v>3.9746519456330417E-11</v>
      </c>
    </row>
    <row r="94" spans="3:104">
      <c r="C94" s="3">
        <v>88</v>
      </c>
      <c r="D94" s="3">
        <f>'NegBinomial Home'!D90</f>
        <v>6.5681851205656167E-6</v>
      </c>
      <c r="E94">
        <f t="shared" si="100"/>
        <v>7.3930724925566609E-7</v>
      </c>
      <c r="F94">
        <f t="shared" si="101"/>
        <v>6.1439095458870633E-7</v>
      </c>
      <c r="G94">
        <f t="shared" si="102"/>
        <v>5.3424647302768318E-7</v>
      </c>
      <c r="H94">
        <f t="shared" si="103"/>
        <v>4.714159408789877E-7</v>
      </c>
      <c r="I94">
        <f t="shared" si="104"/>
        <v>4.1900102712559545E-7</v>
      </c>
      <c r="J94">
        <f t="shared" si="105"/>
        <v>3.7402785664604222E-7</v>
      </c>
      <c r="K94">
        <f t="shared" si="106"/>
        <v>3.3484231650143046E-7</v>
      </c>
      <c r="L94">
        <f t="shared" si="107"/>
        <v>3.003762767056553E-7</v>
      </c>
      <c r="M94">
        <f t="shared" si="108"/>
        <v>2.2963232404823637E-7</v>
      </c>
      <c r="N94">
        <f t="shared" si="109"/>
        <v>2.4275270565411706E-7</v>
      </c>
      <c r="O94">
        <f t="shared" si="110"/>
        <v>2.1856711781414152E-7</v>
      </c>
      <c r="P94">
        <f t="shared" si="111"/>
        <v>1.9694422438318403E-7</v>
      </c>
      <c r="Q94">
        <f t="shared" si="112"/>
        <v>1.7757542812771602E-7</v>
      </c>
      <c r="R94">
        <f t="shared" si="113"/>
        <v>1.6019917894640955E-7</v>
      </c>
      <c r="S94">
        <f t="shared" si="114"/>
        <v>1.445910533025538E-7</v>
      </c>
      <c r="T94">
        <f t="shared" si="115"/>
        <v>1.3055666179746348E-7</v>
      </c>
      <c r="U94">
        <f t="shared" si="116"/>
        <v>1.1792639272037277E-7</v>
      </c>
      <c r="V94">
        <f t="shared" si="117"/>
        <v>1.0655139659982498E-7</v>
      </c>
      <c r="W94">
        <f t="shared" si="118"/>
        <v>9.6300439766376273E-8</v>
      </c>
      <c r="X94">
        <f t="shared" si="119"/>
        <v>8.705738565962523E-8</v>
      </c>
      <c r="Y94">
        <f t="shared" si="120"/>
        <v>7.8719142204350951E-8</v>
      </c>
      <c r="Z94">
        <f t="shared" si="121"/>
        <v>7.119396369214889E-8</v>
      </c>
      <c r="AA94">
        <f t="shared" si="122"/>
        <v>6.4400028116555323E-8</v>
      </c>
      <c r="AB94">
        <f t="shared" si="123"/>
        <v>5.8264232582474183E-8</v>
      </c>
      <c r="AC94">
        <f t="shared" si="124"/>
        <v>5.2721164219735572E-8</v>
      </c>
      <c r="AD94">
        <f t="shared" si="125"/>
        <v>4.7712214381642665E-8</v>
      </c>
      <c r="AE94">
        <f t="shared" si="126"/>
        <v>4.3184811297384349E-8</v>
      </c>
      <c r="AF94">
        <f t="shared" si="127"/>
        <v>3.9091751723482962E-8</v>
      </c>
      <c r="AG94">
        <f t="shared" si="128"/>
        <v>3.5390616122831158E-8</v>
      </c>
      <c r="AH94">
        <f t="shared" si="129"/>
        <v>3.2043254900986656E-8</v>
      </c>
      <c r="AI94">
        <f t="shared" si="130"/>
        <v>2.9015335525884279E-8</v>
      </c>
      <c r="AJ94">
        <f t="shared" si="131"/>
        <v>2.627594213999272E-8</v>
      </c>
      <c r="AK94">
        <f t="shared" si="132"/>
        <v>2.3797220676720001E-8</v>
      </c>
      <c r="AL94">
        <f t="shared" si="133"/>
        <v>2.1554063610347559E-8</v>
      </c>
      <c r="AM94">
        <f t="shared" si="134"/>
        <v>1.9523829369216707E-8</v>
      </c>
      <c r="AN94">
        <f t="shared" si="135"/>
        <v>1.7686092175100494E-8</v>
      </c>
      <c r="AO94">
        <f t="shared" si="136"/>
        <v>1.6022418674552092E-8</v>
      </c>
      <c r="AP94">
        <f t="shared" si="137"/>
        <v>1.4516168228056234E-8</v>
      </c>
      <c r="AQ94">
        <f t="shared" si="138"/>
        <v>1.3152314140936573E-8</v>
      </c>
      <c r="AR94">
        <f t="shared" si="139"/>
        <v>1.1917283472163354E-8</v>
      </c>
      <c r="AS94">
        <f t="shared" si="140"/>
        <v>1.0798813355840552E-8</v>
      </c>
      <c r="AT94">
        <f t="shared" si="141"/>
        <v>9.785822024903434E-9</v>
      </c>
      <c r="AU94">
        <f t="shared" si="142"/>
        <v>8.8682929450596525E-9</v>
      </c>
      <c r="AV94">
        <f t="shared" si="143"/>
        <v>8.0371706553477939E-9</v>
      </c>
      <c r="AW94">
        <f t="shared" si="144"/>
        <v>7.2842670747413559E-9</v>
      </c>
      <c r="AX94">
        <f t="shared" si="145"/>
        <v>6.6021771759729191E-9</v>
      </c>
      <c r="AY94">
        <f t="shared" si="146"/>
        <v>5.9842030514066324E-9</v>
      </c>
      <c r="AZ94">
        <f t="shared" si="147"/>
        <v>5.4242855040205084E-9</v>
      </c>
      <c r="BA94">
        <f t="shared" si="148"/>
        <v>4.9169423915709734E-9</v>
      </c>
      <c r="BB94">
        <f t="shared" si="149"/>
        <v>4.4572130356390518E-9</v>
      </c>
      <c r="BC94">
        <f t="shared" si="150"/>
        <v>4.0406080810418579E-9</v>
      </c>
      <c r="BD94">
        <f t="shared" si="151"/>
        <v>3.6630642563337816E-9</v>
      </c>
      <c r="BE94">
        <f t="shared" si="152"/>
        <v>3.3209035439230269E-9</v>
      </c>
      <c r="BF94">
        <f t="shared" si="153"/>
        <v>3.0107963196290928E-9</v>
      </c>
      <c r="BG94">
        <f t="shared" si="154"/>
        <v>2.7297280671114399E-9</v>
      </c>
      <c r="BH94">
        <f t="shared" si="155"/>
        <v>2.4749693132002214E-9</v>
      </c>
      <c r="BI94">
        <f t="shared" si="156"/>
        <v>2.2440484663538668E-9</v>
      </c>
      <c r="BJ94">
        <f t="shared" si="157"/>
        <v>2.0347272727733981E-9</v>
      </c>
      <c r="BK94">
        <f t="shared" si="158"/>
        <v>1.8449786335689775E-9</v>
      </c>
      <c r="BL94">
        <f t="shared" si="159"/>
        <v>1.6729665521931253E-9</v>
      </c>
      <c r="BM94">
        <f t="shared" si="160"/>
        <v>1.5170280044698581E-9</v>
      </c>
      <c r="BN94">
        <f t="shared" si="161"/>
        <v>1.3756565442607195E-9</v>
      </c>
      <c r="BO94">
        <f t="shared" si="162"/>
        <v>1.2474874763815058E-9</v>
      </c>
      <c r="BP94">
        <f t="shared" si="163"/>
        <v>1.1312844450502366E-9</v>
      </c>
      <c r="BQ94">
        <f t="shared" si="164"/>
        <v>1.0259273011129851E-9</v>
      </c>
      <c r="BR94">
        <f t="shared" si="165"/>
        <v>9.3040112474146176E-10</v>
      </c>
      <c r="BS94">
        <f t="shared" si="166"/>
        <v>8.4378629238511973E-10</v>
      </c>
      <c r="BT94">
        <f t="shared" si="167"/>
        <v>7.6524948763509003E-10</v>
      </c>
      <c r="BU94">
        <f t="shared" si="168"/>
        <v>6.9403556544176915E-10</v>
      </c>
      <c r="BV94">
        <f t="shared" si="169"/>
        <v>6.2946018793880336E-10</v>
      </c>
      <c r="BW94">
        <f t="shared" si="170"/>
        <v>5.7090315806056708E-10</v>
      </c>
      <c r="BX94">
        <f t="shared" si="171"/>
        <v>5.1780238428995011E-10</v>
      </c>
      <c r="BY94">
        <f t="shared" si="172"/>
        <v>4.69648416317458E-10</v>
      </c>
      <c r="BZ94">
        <f t="shared" si="173"/>
        <v>4.2597949720298953E-10</v>
      </c>
      <c r="CA94">
        <f t="shared" si="174"/>
        <v>3.8637708287214281E-10</v>
      </c>
      <c r="CB94">
        <f t="shared" si="175"/>
        <v>3.5046178450681133E-10</v>
      </c>
      <c r="CC94">
        <f t="shared" si="176"/>
        <v>3.1788969365640051E-10</v>
      </c>
      <c r="CD94">
        <f t="shared" si="177"/>
        <v>2.8834905374726099E-10</v>
      </c>
      <c r="CE94">
        <f t="shared" si="178"/>
        <v>2.6155724514513138E-10</v>
      </c>
      <c r="CF94">
        <f t="shared" si="179"/>
        <v>2.3725805406554356E-10</v>
      </c>
      <c r="CG94">
        <f t="shared" si="180"/>
        <v>2.1521919846353968E-10</v>
      </c>
      <c r="CH94">
        <f t="shared" si="181"/>
        <v>1.9523008659655717E-10</v>
      </c>
      <c r="CI94">
        <f t="shared" si="182"/>
        <v>1.7709978626986468E-10</v>
      </c>
      <c r="CJ94">
        <f t="shared" si="183"/>
        <v>1.6065518486660291E-10</v>
      </c>
      <c r="CK94">
        <f t="shared" si="184"/>
        <v>1.457393221561126E-10</v>
      </c>
      <c r="CL94">
        <f t="shared" si="185"/>
        <v>1.3220987958435881E-10</v>
      </c>
      <c r="CM94">
        <f t="shared" si="186"/>
        <v>1.1993781129655202E-10</v>
      </c>
      <c r="CN94">
        <f t="shared" si="187"/>
        <v>1.088061035404075E-10</v>
      </c>
      <c r="CO94">
        <f t="shared" si="188"/>
        <v>9.870865036319382E-11</v>
      </c>
      <c r="CP94">
        <f t="shared" si="189"/>
        <v>8.9549234659730099E-11</v>
      </c>
      <c r="CQ94">
        <f t="shared" si="190"/>
        <v>8.1240604663415907E-11</v>
      </c>
      <c r="CR94">
        <f t="shared" si="191"/>
        <v>7.3703636908752854E-11</v>
      </c>
      <c r="CS94">
        <f t="shared" si="192"/>
        <v>6.6866577541103577E-11</v>
      </c>
      <c r="CT94">
        <f t="shared" si="193"/>
        <v>6.0664354616182057E-11</v>
      </c>
      <c r="CU94">
        <f t="shared" si="194"/>
        <v>5.5037954725722483E-11</v>
      </c>
      <c r="CV94">
        <f t="shared" si="195"/>
        <v>4.9933857913877599E-11</v>
      </c>
      <c r="CW94">
        <f t="shared" si="196"/>
        <v>4.5303525417469183E-11</v>
      </c>
      <c r="CX94">
        <f t="shared" si="197"/>
        <v>4.110293527793056E-11</v>
      </c>
      <c r="CY94">
        <f t="shared" si="198"/>
        <v>3.7292161338777036E-11</v>
      </c>
      <c r="CZ94">
        <f t="shared" si="199"/>
        <v>3.3834991564395103E-11</v>
      </c>
    </row>
    <row r="95" spans="3:104">
      <c r="C95" s="3">
        <v>89</v>
      </c>
      <c r="D95" s="3">
        <f>'NegBinomial Home'!D91</f>
        <v>5.5888441504341578E-6</v>
      </c>
      <c r="E95">
        <f t="shared" si="100"/>
        <v>6.2907377297250762E-7</v>
      </c>
      <c r="F95">
        <f t="shared" si="101"/>
        <v>5.2278296509661335E-7</v>
      </c>
      <c r="G95">
        <f t="shared" si="102"/>
        <v>4.5458832552114862E-7</v>
      </c>
      <c r="H95">
        <f t="shared" si="103"/>
        <v>4.0112606073686021E-7</v>
      </c>
      <c r="I95">
        <f t="shared" si="104"/>
        <v>3.5652640668494596E-7</v>
      </c>
      <c r="J95">
        <f t="shared" si="105"/>
        <v>3.1825890414849429E-7</v>
      </c>
      <c r="K95">
        <f t="shared" si="106"/>
        <v>2.8491607461509689E-7</v>
      </c>
      <c r="L95">
        <f t="shared" si="107"/>
        <v>2.5558905027497582E-7</v>
      </c>
      <c r="M95">
        <f t="shared" si="108"/>
        <v>1.9530952831749037E-7</v>
      </c>
      <c r="N95">
        <f t="shared" si="109"/>
        <v>2.0655736921133621E-7</v>
      </c>
      <c r="O95">
        <f t="shared" si="110"/>
        <v>1.8597794298581313E-7</v>
      </c>
      <c r="P95">
        <f t="shared" si="111"/>
        <v>1.6757910384702506E-7</v>
      </c>
      <c r="Q95">
        <f t="shared" si="112"/>
        <v>1.5109826756328743E-7</v>
      </c>
      <c r="R95">
        <f t="shared" si="113"/>
        <v>1.3631288213172271E-7</v>
      </c>
      <c r="S95">
        <f t="shared" si="114"/>
        <v>1.2303198640441219E-7</v>
      </c>
      <c r="T95">
        <f t="shared" si="115"/>
        <v>1.1109017516913865E-7</v>
      </c>
      <c r="U95">
        <f t="shared" si="116"/>
        <v>1.0034312645565337E-7</v>
      </c>
      <c r="V95">
        <f t="shared" si="117"/>
        <v>9.0664184805473437E-8</v>
      </c>
      <c r="W95">
        <f t="shared" si="118"/>
        <v>8.194168398015575E-8</v>
      </c>
      <c r="X95">
        <f t="shared" si="119"/>
        <v>7.4076803814869937E-8</v>
      </c>
      <c r="Y95">
        <f t="shared" si="120"/>
        <v>6.6981823648432034E-8</v>
      </c>
      <c r="Z95">
        <f t="shared" si="121"/>
        <v>6.0578677400740468E-8</v>
      </c>
      <c r="AA95">
        <f t="shared" si="122"/>
        <v>5.4797743032554937E-8</v>
      </c>
      <c r="AB95">
        <f t="shared" si="123"/>
        <v>4.9576817563883557E-8</v>
      </c>
      <c r="AC95">
        <f t="shared" si="124"/>
        <v>4.4860241428179185E-8</v>
      </c>
      <c r="AD95">
        <f t="shared" si="125"/>
        <v>4.0598144747196334E-8</v>
      </c>
      <c r="AE95">
        <f t="shared" si="126"/>
        <v>3.6745794397799406E-8</v>
      </c>
      <c r="AF95">
        <f t="shared" si="127"/>
        <v>3.3263025316679569E-8</v>
      </c>
      <c r="AG95">
        <f t="shared" si="128"/>
        <v>3.0113742878384785E-8</v>
      </c>
      <c r="AH95">
        <f t="shared" si="129"/>
        <v>2.7265485735704736E-8</v>
      </c>
      <c r="AI95">
        <f t="shared" si="130"/>
        <v>2.4689040465527901E-8</v>
      </c>
      <c r="AJ95">
        <f t="shared" si="131"/>
        <v>2.235810088032333E-8</v>
      </c>
      <c r="AK95">
        <f t="shared" si="132"/>
        <v>2.0248966059017567E-8</v>
      </c>
      <c r="AL95">
        <f t="shared" si="133"/>
        <v>1.8340272101892758E-8</v>
      </c>
      <c r="AM95">
        <f t="shared" si="134"/>
        <v>1.6612753380316561E-8</v>
      </c>
      <c r="AN95">
        <f t="shared" si="135"/>
        <v>1.504902967599941E-8</v>
      </c>
      <c r="AO95">
        <f t="shared" si="136"/>
        <v>1.3633416117444355E-8</v>
      </c>
      <c r="AP95">
        <f t="shared" si="137"/>
        <v>1.2351753246733079E-8</v>
      </c>
      <c r="AQ95">
        <f t="shared" si="138"/>
        <v>1.1191254905573651E-8</v>
      </c>
      <c r="AR95">
        <f t="shared" si="139"/>
        <v>1.0140371929214179E-8</v>
      </c>
      <c r="AS95">
        <f t="shared" si="140"/>
        <v>9.1886698909336565E-9</v>
      </c>
      <c r="AT95">
        <f t="shared" si="141"/>
        <v>8.3267193565886538E-9</v>
      </c>
      <c r="AU95">
        <f t="shared" si="142"/>
        <v>7.5459972946172075E-9</v>
      </c>
      <c r="AV95">
        <f t="shared" si="143"/>
        <v>6.8387984471597003E-9</v>
      </c>
      <c r="AW95">
        <f t="shared" si="144"/>
        <v>6.1981556066986396E-9</v>
      </c>
      <c r="AX95">
        <f t="shared" si="145"/>
        <v>5.6177678632310912E-9</v>
      </c>
      <c r="AY95">
        <f t="shared" si="146"/>
        <v>5.0919359922035982E-9</v>
      </c>
      <c r="AZ95">
        <f t="shared" si="147"/>
        <v>4.6155042455349077E-9</v>
      </c>
      <c r="BA95">
        <f t="shared" si="148"/>
        <v>4.1838078888962166E-9</v>
      </c>
      <c r="BB95">
        <f t="shared" si="149"/>
        <v>3.7926258995765053E-9</v>
      </c>
      <c r="BC95">
        <f t="shared" si="150"/>
        <v>3.4381383020433365E-9</v>
      </c>
      <c r="BD95">
        <f t="shared" si="151"/>
        <v>3.1168876738225279E-9</v>
      </c>
      <c r="BE95">
        <f t="shared" si="152"/>
        <v>2.8257444035030462E-9</v>
      </c>
      <c r="BF95">
        <f t="shared" si="153"/>
        <v>2.5618753263243447E-9</v>
      </c>
      <c r="BG95">
        <f t="shared" si="154"/>
        <v>2.3227154016082217E-9</v>
      </c>
      <c r="BH95">
        <f t="shared" si="155"/>
        <v>2.1059421308441966E-9</v>
      </c>
      <c r="BI95">
        <f t="shared" si="156"/>
        <v>1.9094524460346717E-9</v>
      </c>
      <c r="BJ95">
        <f t="shared" si="157"/>
        <v>1.7313418253944062E-9</v>
      </c>
      <c r="BK95">
        <f t="shared" si="158"/>
        <v>1.5698854180605116E-9</v>
      </c>
      <c r="BL95">
        <f t="shared" si="159"/>
        <v>1.4235209814383828E-9</v>
      </c>
      <c r="BM95">
        <f t="shared" si="160"/>
        <v>1.290833454477308E-9</v>
      </c>
      <c r="BN95">
        <f t="shared" si="161"/>
        <v>1.1705410077930192E-9</v>
      </c>
      <c r="BO95">
        <f t="shared" si="162"/>
        <v>1.0614824273579938E-9</v>
      </c>
      <c r="BP95">
        <f t="shared" si="163"/>
        <v>9.6260570266200134E-10</v>
      </c>
      <c r="BQ95">
        <f t="shared" si="164"/>
        <v>8.7295770297994436E-10</v>
      </c>
      <c r="BR95">
        <f t="shared" si="165"/>
        <v>7.9167483682629449E-10</v>
      </c>
      <c r="BS95">
        <f t="shared" si="166"/>
        <v>7.1797459996179333E-10</v>
      </c>
      <c r="BT95">
        <f t="shared" si="167"/>
        <v>6.5114792657120014E-10</v>
      </c>
      <c r="BU95">
        <f t="shared" si="168"/>
        <v>5.9055226655646817E-10</v>
      </c>
      <c r="BV95">
        <f t="shared" si="169"/>
        <v>5.3560531938692063E-10</v>
      </c>
      <c r="BW95">
        <f t="shared" si="170"/>
        <v>4.8577936169929729E-10</v>
      </c>
      <c r="BX95">
        <f t="shared" si="171"/>
        <v>4.4059611192422347E-10</v>
      </c>
      <c r="BY95">
        <f t="shared" si="172"/>
        <v>3.9962208069897674E-10</v>
      </c>
      <c r="BZ95">
        <f t="shared" si="173"/>
        <v>3.624643607704522E-10</v>
      </c>
      <c r="CA95">
        <f t="shared" si="174"/>
        <v>3.2876681455132816E-10</v>
      </c>
      <c r="CB95">
        <f t="shared" si="175"/>
        <v>2.9820662151540247E-10</v>
      </c>
      <c r="CC95">
        <f t="shared" si="176"/>
        <v>2.7049115124847245E-10</v>
      </c>
      <c r="CD95">
        <f t="shared" si="177"/>
        <v>2.4535513124816238E-10</v>
      </c>
      <c r="CE95">
        <f t="shared" si="178"/>
        <v>2.2255808152483343E-10</v>
      </c>
      <c r="CF95">
        <f t="shared" si="179"/>
        <v>2.0188199072766337E-10</v>
      </c>
      <c r="CG95">
        <f t="shared" si="180"/>
        <v>1.8312921093346116E-10</v>
      </c>
      <c r="CH95">
        <f t="shared" si="181"/>
        <v>1.6612055041621028E-10</v>
      </c>
      <c r="CI95">
        <f t="shared" si="182"/>
        <v>1.5069354568560606E-10</v>
      </c>
      <c r="CJ95">
        <f t="shared" si="183"/>
        <v>1.3670089586350018E-10</v>
      </c>
      <c r="CK95">
        <f t="shared" si="184"/>
        <v>1.2400904407674301E-10</v>
      </c>
      <c r="CL95">
        <f t="shared" si="185"/>
        <v>1.1249689200005648E-10</v>
      </c>
      <c r="CM95">
        <f t="shared" si="186"/>
        <v>1.0205463499830328E-10</v>
      </c>
      <c r="CN95">
        <f t="shared" si="187"/>
        <v>9.2582706507360667E-11</v>
      </c>
      <c r="CO95">
        <f t="shared" si="188"/>
        <v>8.3990821368944552E-11</v>
      </c>
      <c r="CP95">
        <f t="shared" si="189"/>
        <v>7.6197108808161898E-11</v>
      </c>
      <c r="CQ95">
        <f t="shared" si="190"/>
        <v>6.9127326623182382E-11</v>
      </c>
      <c r="CR95">
        <f t="shared" si="191"/>
        <v>6.2714148953179063E-11</v>
      </c>
      <c r="CS95">
        <f t="shared" si="192"/>
        <v>5.6896520711640225E-11</v>
      </c>
      <c r="CT95">
        <f t="shared" si="193"/>
        <v>5.1619072424578049E-11</v>
      </c>
      <c r="CU95">
        <f t="shared" si="194"/>
        <v>4.6831589803642039E-11</v>
      </c>
      <c r="CV95">
        <f t="shared" si="195"/>
        <v>4.2488532918596089E-11</v>
      </c>
      <c r="CW95">
        <f t="shared" si="196"/>
        <v>3.8548600317413724E-11</v>
      </c>
      <c r="CX95">
        <f t="shared" si="197"/>
        <v>3.4974333880217117E-11</v>
      </c>
      <c r="CY95">
        <f t="shared" si="198"/>
        <v>3.1731760589799407E-11</v>
      </c>
      <c r="CZ95">
        <f t="shared" si="199"/>
        <v>2.8790067760510151E-11</v>
      </c>
    </row>
    <row r="96" spans="3:104">
      <c r="C96" s="3">
        <v>90</v>
      </c>
      <c r="D96" s="3">
        <f>'NegBinomial Home'!D92</f>
        <v>4.7534880787600686E-6</v>
      </c>
      <c r="E96">
        <f t="shared" si="100"/>
        <v>5.3504706876700752E-7</v>
      </c>
      <c r="F96">
        <f t="shared" si="101"/>
        <v>4.4464338698235969E-7</v>
      </c>
      <c r="G96">
        <f t="shared" si="102"/>
        <v>3.8664169691338018E-7</v>
      </c>
      <c r="H96">
        <f t="shared" si="103"/>
        <v>3.4117035588557797E-7</v>
      </c>
      <c r="I96">
        <f t="shared" si="104"/>
        <v>3.0323694458511642E-7</v>
      </c>
      <c r="J96">
        <f t="shared" si="105"/>
        <v>2.7068922770222335E-7</v>
      </c>
      <c r="K96">
        <f t="shared" si="106"/>
        <v>2.4233010040631886E-7</v>
      </c>
      <c r="L96">
        <f t="shared" si="107"/>
        <v>2.1738654198280432E-7</v>
      </c>
      <c r="M96">
        <f t="shared" si="108"/>
        <v>1.6604723637062269E-7</v>
      </c>
      <c r="N96">
        <f t="shared" si="109"/>
        <v>1.7568355203639993E-7</v>
      </c>
      <c r="O96">
        <f t="shared" si="110"/>
        <v>1.5818010148425901E-7</v>
      </c>
      <c r="P96">
        <f t="shared" si="111"/>
        <v>1.4253130896918071E-7</v>
      </c>
      <c r="Q96">
        <f t="shared" si="112"/>
        <v>1.2851383832694469E-7</v>
      </c>
      <c r="R96">
        <f t="shared" si="113"/>
        <v>1.1593840206552095E-7</v>
      </c>
      <c r="S96">
        <f t="shared" si="114"/>
        <v>1.0464258171058729E-7</v>
      </c>
      <c r="T96">
        <f t="shared" si="115"/>
        <v>9.4485694916514469E-8</v>
      </c>
      <c r="U96">
        <f t="shared" si="116"/>
        <v>8.5344991299392234E-8</v>
      </c>
      <c r="V96">
        <f t="shared" si="117"/>
        <v>7.711274640031582E-8</v>
      </c>
      <c r="W96">
        <f t="shared" si="118"/>
        <v>6.9693984564399967E-8</v>
      </c>
      <c r="X96">
        <f t="shared" si="119"/>
        <v>6.3004656127202733E-8</v>
      </c>
      <c r="Y96">
        <f t="shared" si="120"/>
        <v>5.6970151901927146E-8</v>
      </c>
      <c r="Z96">
        <f t="shared" si="121"/>
        <v>5.1524074227244682E-8</v>
      </c>
      <c r="AA96">
        <f t="shared" si="122"/>
        <v>4.660720736468785E-8</v>
      </c>
      <c r="AB96">
        <f t="shared" si="123"/>
        <v>4.2166645719486791E-8</v>
      </c>
      <c r="AC96">
        <f t="shared" si="124"/>
        <v>3.8155049076217843E-8</v>
      </c>
      <c r="AD96">
        <f t="shared" si="125"/>
        <v>3.4530001531816196E-8</v>
      </c>
      <c r="AE96">
        <f t="shared" si="126"/>
        <v>3.1253456155319533E-8</v>
      </c>
      <c r="AF96">
        <f t="shared" si="127"/>
        <v>2.8291251294607633E-8</v>
      </c>
      <c r="AG96">
        <f t="shared" si="128"/>
        <v>2.5612687333234731E-8</v>
      </c>
      <c r="AH96">
        <f t="shared" si="129"/>
        <v>2.3190154872400043E-8</v>
      </c>
      <c r="AI96">
        <f t="shared" si="130"/>
        <v>2.0998806975105043E-8</v>
      </c>
      <c r="AJ96">
        <f t="shared" si="131"/>
        <v>1.9016269399832141E-8</v>
      </c>
      <c r="AK96">
        <f t="shared" si="132"/>
        <v>1.7222383766289138E-8</v>
      </c>
      <c r="AL96">
        <f t="shared" si="133"/>
        <v>1.5598979404496487E-8</v>
      </c>
      <c r="AM96">
        <f t="shared" si="134"/>
        <v>1.412967029015853E-8</v>
      </c>
      <c r="AN96">
        <f t="shared" si="135"/>
        <v>1.2799673999893629E-8</v>
      </c>
      <c r="AO96">
        <f t="shared" si="136"/>
        <v>1.1595650056195032E-8</v>
      </c>
      <c r="AP96">
        <f t="shared" si="137"/>
        <v>1.0505555393877031E-8</v>
      </c>
      <c r="AQ96">
        <f t="shared" si="138"/>
        <v>9.5185149823648154E-9</v>
      </c>
      <c r="AR96">
        <f t="shared" si="139"/>
        <v>8.6247058930724269E-9</v>
      </c>
      <c r="AS96">
        <f t="shared" si="140"/>
        <v>7.8152533172394255E-9</v>
      </c>
      <c r="AT96">
        <f t="shared" si="141"/>
        <v>7.0821372239642984E-9</v>
      </c>
      <c r="AU96">
        <f t="shared" si="142"/>
        <v>6.4181085063057548E-9</v>
      </c>
      <c r="AV96">
        <f t="shared" si="143"/>
        <v>5.8166135996279616E-9</v>
      </c>
      <c r="AW96">
        <f t="shared" si="144"/>
        <v>5.271726674370246E-9</v>
      </c>
      <c r="AX96">
        <f t="shared" si="145"/>
        <v>4.778088608005999E-9</v>
      </c>
      <c r="AY96">
        <f t="shared" si="146"/>
        <v>4.3308520304451244E-9</v>
      </c>
      <c r="AZ96">
        <f t="shared" si="147"/>
        <v>3.9256318154644418E-9</v>
      </c>
      <c r="BA96">
        <f t="shared" si="148"/>
        <v>3.5584604595112137E-9</v>
      </c>
      <c r="BB96">
        <f t="shared" si="149"/>
        <v>3.2257478497469138E-9</v>
      </c>
      <c r="BC96">
        <f t="shared" si="150"/>
        <v>2.9242449765971374E-9</v>
      </c>
      <c r="BD96">
        <f t="shared" si="151"/>
        <v>2.651011193289158E-9</v>
      </c>
      <c r="BE96">
        <f t="shared" si="152"/>
        <v>2.4033846666902071E-9</v>
      </c>
      <c r="BF96">
        <f t="shared" si="153"/>
        <v>2.1789557008860808E-9</v>
      </c>
      <c r="BG96">
        <f t="shared" si="154"/>
        <v>1.9755426479443677E-9</v>
      </c>
      <c r="BH96">
        <f t="shared" si="155"/>
        <v>1.7911701496898631E-9</v>
      </c>
      <c r="BI96">
        <f t="shared" si="156"/>
        <v>1.6240494805137786E-9</v>
      </c>
      <c r="BJ96">
        <f t="shared" si="157"/>
        <v>1.4725607846179935E-9</v>
      </c>
      <c r="BK96">
        <f t="shared" si="158"/>
        <v>1.3352370219860586E-9</v>
      </c>
      <c r="BL96">
        <f t="shared" si="159"/>
        <v>1.2107494560581958E-9</v>
      </c>
      <c r="BM96">
        <f t="shared" si="160"/>
        <v>1.0978945328160389E-9</v>
      </c>
      <c r="BN96">
        <f t="shared" si="161"/>
        <v>9.9558201597224242E-10</v>
      </c>
      <c r="BO96">
        <f t="shared" si="162"/>
        <v>9.02824256401488E-10</v>
      </c>
      <c r="BP96">
        <f t="shared" si="163"/>
        <v>8.1872648601139216E-10</v>
      </c>
      <c r="BQ96">
        <f t="shared" si="164"/>
        <v>7.4247803708296025E-10</v>
      </c>
      <c r="BR96">
        <f t="shared" si="165"/>
        <v>6.7334439784222206E-10</v>
      </c>
      <c r="BS96">
        <f t="shared" si="166"/>
        <v>6.1066002377357244E-10</v>
      </c>
      <c r="BT96">
        <f t="shared" si="167"/>
        <v>5.5382183205539735E-10</v>
      </c>
      <c r="BU96">
        <f t="shared" si="168"/>
        <v>5.0228331357975687E-10</v>
      </c>
      <c r="BV96">
        <f t="shared" si="169"/>
        <v>4.5554920339448469E-10</v>
      </c>
      <c r="BW96">
        <f t="shared" si="170"/>
        <v>4.1317065614826711E-10</v>
      </c>
      <c r="BX96">
        <f t="shared" si="171"/>
        <v>3.7474087829361576E-10</v>
      </c>
      <c r="BY96">
        <f t="shared" si="172"/>
        <v>3.3989117346639801E-10</v>
      </c>
      <c r="BZ96">
        <f t="shared" si="173"/>
        <v>3.082873616656295E-10</v>
      </c>
      <c r="CA96">
        <f t="shared" si="174"/>
        <v>2.7962653664984711E-10</v>
      </c>
      <c r="CB96">
        <f t="shared" si="175"/>
        <v>2.5363412938803532E-10</v>
      </c>
      <c r="CC96">
        <f t="shared" si="176"/>
        <v>2.3006124849085611E-10</v>
      </c>
      <c r="CD96">
        <f t="shared" si="177"/>
        <v>2.0868227133514734E-10</v>
      </c>
      <c r="CE96">
        <f t="shared" si="178"/>
        <v>1.8929266211114945E-10</v>
      </c>
      <c r="CF96">
        <f t="shared" si="179"/>
        <v>1.7170699529450119E-10</v>
      </c>
      <c r="CG96">
        <f t="shared" si="180"/>
        <v>1.5575716509778187E-10</v>
      </c>
      <c r="CH96">
        <f t="shared" si="181"/>
        <v>1.4129076331090283E-10</v>
      </c>
      <c r="CI96">
        <f t="shared" si="182"/>
        <v>1.2816960961542797E-10</v>
      </c>
      <c r="CJ96">
        <f t="shared" si="183"/>
        <v>1.162684199724E-10</v>
      </c>
      <c r="CK96">
        <f t="shared" si="184"/>
        <v>1.0547360005224651E-10</v>
      </c>
      <c r="CL96">
        <f t="shared" si="185"/>
        <v>9.5682151912982979E-11</v>
      </c>
      <c r="CM96">
        <f t="shared" si="186"/>
        <v>8.6800683252002926E-11</v>
      </c>
      <c r="CN96">
        <f t="shared" si="187"/>
        <v>7.8744509568743943E-11</v>
      </c>
      <c r="CO96">
        <f t="shared" si="188"/>
        <v>7.1436840490806944E-11</v>
      </c>
      <c r="CP96">
        <f t="shared" si="189"/>
        <v>6.4808042344040767E-11</v>
      </c>
      <c r="CQ96">
        <f t="shared" si="190"/>
        <v>5.8794969796093644E-11</v>
      </c>
      <c r="CR96">
        <f t="shared" si="191"/>
        <v>5.3340360080601243E-11</v>
      </c>
      <c r="CS96">
        <f t="shared" si="192"/>
        <v>4.8392283922373688E-11</v>
      </c>
      <c r="CT96">
        <f t="shared" si="193"/>
        <v>4.390364783885112E-11</v>
      </c>
      <c r="CU96">
        <f t="shared" si="194"/>
        <v>3.9831742995320553E-11</v>
      </c>
      <c r="CV96">
        <f t="shared" si="195"/>
        <v>3.6137836245954667E-11</v>
      </c>
      <c r="CW96">
        <f t="shared" si="196"/>
        <v>3.2786799404216357E-11</v>
      </c>
      <c r="CX96">
        <f t="shared" si="197"/>
        <v>2.9746773158681054E-11</v>
      </c>
      <c r="CY96">
        <f t="shared" si="198"/>
        <v>2.6988862387576621E-11</v>
      </c>
      <c r="CZ96">
        <f t="shared" si="199"/>
        <v>2.4486859930715447E-11</v>
      </c>
    </row>
    <row r="97" spans="3:105">
      <c r="C97" s="3">
        <v>91</v>
      </c>
      <c r="D97" s="3">
        <f>'NegBinomial Home'!D93</f>
        <v>4.0412957083985051E-6</v>
      </c>
      <c r="E97">
        <f t="shared" si="100"/>
        <v>4.548835269958922E-7</v>
      </c>
      <c r="F97">
        <f t="shared" si="101"/>
        <v>3.7802459621363154E-7</v>
      </c>
      <c r="G97">
        <f t="shared" si="102"/>
        <v>3.2871302179252345E-7</v>
      </c>
      <c r="H97">
        <f t="shared" si="103"/>
        <v>2.9005443418148313E-7</v>
      </c>
      <c r="I97">
        <f t="shared" si="104"/>
        <v>2.5780440436054824E-7</v>
      </c>
      <c r="J97">
        <f t="shared" si="105"/>
        <v>2.3013315613658808E-7</v>
      </c>
      <c r="K97">
        <f t="shared" si="106"/>
        <v>2.0602294116687668E-7</v>
      </c>
      <c r="L97">
        <f t="shared" si="107"/>
        <v>1.8481655673108542E-7</v>
      </c>
      <c r="M97">
        <f t="shared" si="108"/>
        <v>1.4111122746175856E-7</v>
      </c>
      <c r="N97">
        <f t="shared" si="109"/>
        <v>1.4936172619288586E-7</v>
      </c>
      <c r="O97">
        <f t="shared" si="110"/>
        <v>1.3448073387177249E-7</v>
      </c>
      <c r="P97">
        <f t="shared" si="111"/>
        <v>1.2117652504975291E-7</v>
      </c>
      <c r="Q97">
        <f t="shared" si="112"/>
        <v>1.0925922495128565E-7</v>
      </c>
      <c r="R97">
        <f t="shared" si="113"/>
        <v>9.8567906123409844E-8</v>
      </c>
      <c r="S97">
        <f t="shared" si="114"/>
        <v>8.8964484474534787E-8</v>
      </c>
      <c r="T97">
        <f t="shared" si="115"/>
        <v>8.0329355421621934E-8</v>
      </c>
      <c r="U97">
        <f t="shared" si="116"/>
        <v>7.2558159683343249E-8</v>
      </c>
      <c r="V97">
        <f t="shared" si="117"/>
        <v>6.5559312640941273E-8</v>
      </c>
      <c r="W97">
        <f t="shared" si="118"/>
        <v>5.9252068387382963E-8</v>
      </c>
      <c r="X97">
        <f t="shared" si="119"/>
        <v>5.3564970017218361E-8</v>
      </c>
      <c r="Y97">
        <f t="shared" si="120"/>
        <v>4.8434586681055627E-8</v>
      </c>
      <c r="Z97">
        <f t="shared" si="121"/>
        <v>4.3804468761407833E-8</v>
      </c>
      <c r="AA97">
        <f t="shared" si="122"/>
        <v>3.9624272530516917E-8</v>
      </c>
      <c r="AB97">
        <f t="shared" si="123"/>
        <v>3.5849018985690293E-8</v>
      </c>
      <c r="AC97">
        <f t="shared" si="124"/>
        <v>3.2438460669428035E-8</v>
      </c>
      <c r="AD97">
        <f t="shared" si="125"/>
        <v>2.9356536650434328E-8</v>
      </c>
      <c r="AE97">
        <f t="shared" si="126"/>
        <v>2.6570900387334043E-8</v>
      </c>
      <c r="AF97">
        <f t="shared" si="127"/>
        <v>2.4052508504858804E-8</v>
      </c>
      <c r="AG97">
        <f t="shared" si="128"/>
        <v>2.1775260963177614E-8</v>
      </c>
      <c r="AH97">
        <f t="shared" si="129"/>
        <v>1.9715684947583389E-8</v>
      </c>
      <c r="AI97">
        <f t="shared" si="130"/>
        <v>1.7852656218739625E-8</v>
      </c>
      <c r="AJ97">
        <f t="shared" si="131"/>
        <v>1.6167152760660254E-8</v>
      </c>
      <c r="AK97">
        <f t="shared" si="132"/>
        <v>1.4642036426701526E-8</v>
      </c>
      <c r="AL97">
        <f t="shared" si="133"/>
        <v>1.3261858971408659E-8</v>
      </c>
      <c r="AM97">
        <f t="shared" si="134"/>
        <v>1.2012689410088611E-8</v>
      </c>
      <c r="AN97">
        <f t="shared" si="135"/>
        <v>1.0881960099111669E-8</v>
      </c>
      <c r="AO97">
        <f t="shared" si="136"/>
        <v>9.858329300873207E-9</v>
      </c>
      <c r="AP97">
        <f t="shared" si="137"/>
        <v>8.9315583050105258E-9</v>
      </c>
      <c r="AQ97">
        <f t="shared" si="138"/>
        <v>8.0924014347358628E-9</v>
      </c>
      <c r="AR97">
        <f t="shared" si="139"/>
        <v>7.3325074838443052E-9</v>
      </c>
      <c r="AS97">
        <f t="shared" si="140"/>
        <v>6.6443313137003571E-9</v>
      </c>
      <c r="AT97">
        <f t="shared" si="141"/>
        <v>6.021054496251501E-9</v>
      </c>
      <c r="AU97">
        <f t="shared" si="142"/>
        <v>5.4565140235578526E-9</v>
      </c>
      <c r="AV97">
        <f t="shared" si="143"/>
        <v>4.9451382202099671E-9</v>
      </c>
      <c r="AW97">
        <f t="shared" si="144"/>
        <v>4.4818890953313664E-9</v>
      </c>
      <c r="AX97">
        <f t="shared" si="145"/>
        <v>4.0622104580767763E-9</v>
      </c>
      <c r="AY97">
        <f t="shared" si="146"/>
        <v>3.6819811966189337E-9</v>
      </c>
      <c r="AZ97">
        <f t="shared" si="147"/>
        <v>3.3374731872110468E-9</v>
      </c>
      <c r="BA97">
        <f t="shared" si="148"/>
        <v>3.0253133583706435E-9</v>
      </c>
      <c r="BB97">
        <f t="shared" si="149"/>
        <v>2.7424494866848088E-9</v>
      </c>
      <c r="BC97">
        <f t="shared" si="150"/>
        <v>2.4861193461350841E-9</v>
      </c>
      <c r="BD97">
        <f t="shared" si="151"/>
        <v>2.253822872981825E-9</v>
      </c>
      <c r="BE97">
        <f t="shared" si="152"/>
        <v>2.0432970438119736E-9</v>
      </c>
      <c r="BF97">
        <f t="shared" si="153"/>
        <v>1.8524931959182151E-9</v>
      </c>
      <c r="BG97">
        <f t="shared" si="154"/>
        <v>1.6795565472372714E-9</v>
      </c>
      <c r="BH97">
        <f t="shared" si="155"/>
        <v>1.5228076980559776E-9</v>
      </c>
      <c r="BI97">
        <f t="shared" si="156"/>
        <v>1.3807259189633145E-9</v>
      </c>
      <c r="BJ97">
        <f t="shared" si="157"/>
        <v>1.2519340494033477E-9</v>
      </c>
      <c r="BK97">
        <f t="shared" si="158"/>
        <v>1.1351848489445693E-9</v>
      </c>
      <c r="BL97">
        <f t="shared" si="159"/>
        <v>1.0293486592670981E-9</v>
      </c>
      <c r="BM97">
        <f t="shared" si="160"/>
        <v>9.3340224909136505E-10</v>
      </c>
      <c r="BN97">
        <f t="shared" si="161"/>
        <v>8.464187270154796E-10</v>
      </c>
      <c r="BO97">
        <f t="shared" si="162"/>
        <v>7.6755841865603766E-10</v>
      </c>
      <c r="BP97">
        <f t="shared" si="163"/>
        <v>6.9606061474190034E-10</v>
      </c>
      <c r="BQ97">
        <f t="shared" si="164"/>
        <v>6.3123610601884653E-10</v>
      </c>
      <c r="BR97">
        <f t="shared" si="165"/>
        <v>5.7246042909689161E-10</v>
      </c>
      <c r="BS97">
        <f t="shared" si="166"/>
        <v>5.1916775481014768E-10</v>
      </c>
      <c r="BT97">
        <f t="shared" si="167"/>
        <v>4.708453573500264E-10</v>
      </c>
      <c r="BU97">
        <f t="shared" si="168"/>
        <v>4.2702860845283496E-10</v>
      </c>
      <c r="BV97">
        <f t="shared" si="169"/>
        <v>3.8729644634403075E-10</v>
      </c>
      <c r="BW97">
        <f t="shared" si="170"/>
        <v>3.5126727402327545E-10</v>
      </c>
      <c r="BX97">
        <f t="shared" si="171"/>
        <v>3.1859524587353383E-10</v>
      </c>
      <c r="BY97">
        <f t="shared" si="172"/>
        <v>2.8896690554246329E-10</v>
      </c>
      <c r="BZ97">
        <f t="shared" si="173"/>
        <v>2.6209814161936222E-10</v>
      </c>
      <c r="CA97">
        <f t="shared" si="174"/>
        <v>2.3773143085532572E-10</v>
      </c>
      <c r="CB97">
        <f t="shared" si="175"/>
        <v>2.1563334158326717E-10</v>
      </c>
      <c r="CC97">
        <f t="shared" si="176"/>
        <v>1.9559227261960862E-10</v>
      </c>
      <c r="CD97">
        <f t="shared" si="177"/>
        <v>1.7741640529906778E-10</v>
      </c>
      <c r="CE97">
        <f t="shared" si="178"/>
        <v>1.6093184843342681E-10</v>
      </c>
      <c r="CF97">
        <f t="shared" si="179"/>
        <v>1.4598095791725986E-10</v>
      </c>
      <c r="CG97">
        <f t="shared" si="180"/>
        <v>1.3242081444878181E-10</v>
      </c>
      <c r="CH97">
        <f t="shared" si="181"/>
        <v>1.2012184441065087E-10</v>
      </c>
      <c r="CI97">
        <f t="shared" si="182"/>
        <v>1.0896657038026104E-10</v>
      </c>
      <c r="CJ97">
        <f t="shared" si="183"/>
        <v>9.8848479026647837E-11</v>
      </c>
      <c r="CK97">
        <f t="shared" si="184"/>
        <v>8.9670995315017181E-11</v>
      </c>
      <c r="CL97">
        <f t="shared" si="185"/>
        <v>8.134655299212112E-11</v>
      </c>
      <c r="CM97">
        <f t="shared" si="186"/>
        <v>7.3795752277110814E-11</v>
      </c>
      <c r="CN97">
        <f t="shared" si="187"/>
        <v>6.6946596542873645E-11</v>
      </c>
      <c r="CO97">
        <f t="shared" si="188"/>
        <v>6.073380055101608E-11</v>
      </c>
      <c r="CP97">
        <f t="shared" si="189"/>
        <v>5.5098163507543388E-11</v>
      </c>
      <c r="CQ97">
        <f t="shared" si="190"/>
        <v>4.9986000843059273E-11</v>
      </c>
      <c r="CR97">
        <f t="shared" si="191"/>
        <v>4.534862919744482E-11</v>
      </c>
      <c r="CS97">
        <f t="shared" si="192"/>
        <v>4.1141899610297097E-11</v>
      </c>
      <c r="CT97">
        <f t="shared" si="193"/>
        <v>3.7325774390175762E-11</v>
      </c>
      <c r="CU97">
        <f t="shared" si="194"/>
        <v>3.386394356268379E-11</v>
      </c>
      <c r="CV97">
        <f t="shared" si="195"/>
        <v>3.0723477183870323E-11</v>
      </c>
      <c r="CW97">
        <f t="shared" si="196"/>
        <v>2.7874510155276272E-11</v>
      </c>
      <c r="CX97">
        <f t="shared" si="197"/>
        <v>2.5289956493640647E-11</v>
      </c>
      <c r="CY97">
        <f t="shared" si="198"/>
        <v>2.2945250295004792E-11</v>
      </c>
      <c r="CZ97">
        <f t="shared" si="199"/>
        <v>2.0818110892574003E-11</v>
      </c>
    </row>
    <row r="98" spans="3:105">
      <c r="C98" s="3">
        <v>92</v>
      </c>
      <c r="D98" s="3">
        <f>'NegBinomial Home'!D94</f>
        <v>3.4343974065017533E-6</v>
      </c>
      <c r="E98">
        <f t="shared" si="100"/>
        <v>3.8657176264741961E-7</v>
      </c>
      <c r="F98">
        <f t="shared" si="101"/>
        <v>3.2125505939392318E-7</v>
      </c>
      <c r="G98">
        <f t="shared" si="102"/>
        <v>2.7934881062563288E-7</v>
      </c>
      <c r="H98">
        <f t="shared" si="103"/>
        <v>2.4649574502232621E-7</v>
      </c>
      <c r="I98">
        <f t="shared" si="104"/>
        <v>2.1908883724607864E-7</v>
      </c>
      <c r="J98">
        <f t="shared" si="105"/>
        <v>1.9557309625797477E-7</v>
      </c>
      <c r="K98">
        <f t="shared" si="106"/>
        <v>1.7508361324635165E-7</v>
      </c>
      <c r="L98">
        <f t="shared" si="107"/>
        <v>1.5706188037582573E-7</v>
      </c>
      <c r="M98">
        <f t="shared" si="108"/>
        <v>1.1987177834527026E-7</v>
      </c>
      <c r="N98">
        <f t="shared" si="109"/>
        <v>1.2693145022806368E-7</v>
      </c>
      <c r="O98">
        <f t="shared" si="110"/>
        <v>1.1428519884695473E-7</v>
      </c>
      <c r="P98">
        <f t="shared" si="111"/>
        <v>1.0297893878314746E-7</v>
      </c>
      <c r="Q98">
        <f t="shared" si="112"/>
        <v>9.2851309551358704E-8</v>
      </c>
      <c r="R98">
        <f t="shared" si="113"/>
        <v>8.3765550848219699E-8</v>
      </c>
      <c r="S98">
        <f t="shared" si="114"/>
        <v>7.5604315248484432E-8</v>
      </c>
      <c r="T98">
        <f t="shared" si="115"/>
        <v>6.8265959690265659E-8</v>
      </c>
      <c r="U98">
        <f t="shared" si="116"/>
        <v>6.1661796962579902E-8</v>
      </c>
      <c r="V98">
        <f t="shared" si="117"/>
        <v>5.571399609243442E-8</v>
      </c>
      <c r="W98">
        <f t="shared" si="118"/>
        <v>5.0353937123827586E-8</v>
      </c>
      <c r="X98">
        <f t="shared" si="119"/>
        <v>4.5520894134069785E-8</v>
      </c>
      <c r="Y98">
        <f t="shared" si="120"/>
        <v>4.1160961950077362E-8</v>
      </c>
      <c r="Z98">
        <f t="shared" si="121"/>
        <v>3.722616822983826E-8</v>
      </c>
      <c r="AA98">
        <f t="shared" si="122"/>
        <v>3.3673729574036608E-8</v>
      </c>
      <c r="AB98">
        <f t="shared" si="123"/>
        <v>3.0465421665190909E-8</v>
      </c>
      <c r="AC98">
        <f t="shared" si="124"/>
        <v>2.7567041175054533E-8</v>
      </c>
      <c r="AD98">
        <f t="shared" si="125"/>
        <v>2.4947942593411289E-8</v>
      </c>
      <c r="AE98">
        <f t="shared" si="126"/>
        <v>2.2580636994475031E-8</v>
      </c>
      <c r="AF98">
        <f t="shared" si="127"/>
        <v>2.0440442568278108E-8</v>
      </c>
      <c r="AG98">
        <f t="shared" si="128"/>
        <v>1.8505178827280622E-8</v>
      </c>
      <c r="AH98">
        <f t="shared" si="129"/>
        <v>1.6754897967666645E-8</v>
      </c>
      <c r="AI98">
        <f t="shared" si="130"/>
        <v>1.5171648065591342E-8</v>
      </c>
      <c r="AJ98">
        <f t="shared" si="131"/>
        <v>1.3739263720875452E-8</v>
      </c>
      <c r="AK98">
        <f t="shared" si="132"/>
        <v>1.2443180494133058E-8</v>
      </c>
      <c r="AL98">
        <f t="shared" si="133"/>
        <v>1.1270270067628184E-8</v>
      </c>
      <c r="AM98">
        <f t="shared" si="134"/>
        <v>1.0208693530983549E-8</v>
      </c>
      <c r="AN98">
        <f t="shared" si="135"/>
        <v>9.2477705762479165E-9</v>
      </c>
      <c r="AO98">
        <f t="shared" si="136"/>
        <v>8.3778627020531217E-9</v>
      </c>
      <c r="AP98">
        <f t="shared" si="137"/>
        <v>7.5902687880524135E-9</v>
      </c>
      <c r="AQ98">
        <f t="shared" si="138"/>
        <v>6.8771316194631064E-9</v>
      </c>
      <c r="AR98">
        <f t="shared" si="139"/>
        <v>6.2313541256917973E-9</v>
      </c>
      <c r="AS98">
        <f t="shared" si="140"/>
        <v>5.6465242531717072E-9</v>
      </c>
      <c r="AT98">
        <f t="shared" si="141"/>
        <v>5.1168475257472512E-9</v>
      </c>
      <c r="AU98">
        <f t="shared" si="142"/>
        <v>4.6370864601921959E-9</v>
      </c>
      <c r="AV98">
        <f t="shared" si="143"/>
        <v>4.202506102928088E-9</v>
      </c>
      <c r="AW98">
        <f t="shared" si="144"/>
        <v>3.8088250392679991E-9</v>
      </c>
      <c r="AX98">
        <f t="shared" si="145"/>
        <v>3.4521713006276924E-9</v>
      </c>
      <c r="AY98">
        <f t="shared" si="146"/>
        <v>3.1290426598026488E-9</v>
      </c>
      <c r="AZ98">
        <f t="shared" si="147"/>
        <v>2.8362708610029018E-9</v>
      </c>
      <c r="BA98">
        <f t="shared" si="148"/>
        <v>2.5709893810172764E-9</v>
      </c>
      <c r="BB98">
        <f t="shared" si="149"/>
        <v>2.3306043616058038E-9</v>
      </c>
      <c r="BC98">
        <f t="shared" si="150"/>
        <v>2.1127683917997072E-9</v>
      </c>
      <c r="BD98">
        <f t="shared" si="151"/>
        <v>1.9153568529016513E-9</v>
      </c>
      <c r="BE98">
        <f t="shared" si="152"/>
        <v>1.7364465692022945E-9</v>
      </c>
      <c r="BF98">
        <f t="shared" si="153"/>
        <v>1.5742965342530923E-9</v>
      </c>
      <c r="BG98">
        <f t="shared" si="154"/>
        <v>1.4273305063812288E-9</v>
      </c>
      <c r="BH98">
        <f t="shared" si="155"/>
        <v>1.2941212883619653E-9</v>
      </c>
      <c r="BI98">
        <f t="shared" si="156"/>
        <v>1.1733765250889085E-9</v>
      </c>
      <c r="BJ98">
        <f t="shared" si="157"/>
        <v>1.0639258699745006E-9</v>
      </c>
      <c r="BK98">
        <f t="shared" si="158"/>
        <v>9.6470938590640541E-10</v>
      </c>
      <c r="BL98">
        <f t="shared" si="159"/>
        <v>8.7476706008576488E-10</v>
      </c>
      <c r="BM98">
        <f t="shared" si="160"/>
        <v>7.9322932415966169E-10</v>
      </c>
      <c r="BN98">
        <f t="shared" si="161"/>
        <v>7.1930848188994508E-10</v>
      </c>
      <c r="BO98">
        <f t="shared" si="162"/>
        <v>6.5229095631201003E-10</v>
      </c>
      <c r="BP98">
        <f t="shared" si="163"/>
        <v>5.915302770518941E-10</v>
      </c>
      <c r="BQ98">
        <f t="shared" si="164"/>
        <v>5.3644073629556277E-10</v>
      </c>
      <c r="BR98">
        <f t="shared" si="165"/>
        <v>4.8649164893562302E-10</v>
      </c>
      <c r="BS98">
        <f t="shared" si="166"/>
        <v>4.4120215874177949E-10</v>
      </c>
      <c r="BT98">
        <f t="shared" si="167"/>
        <v>4.0013653808746864E-10</v>
      </c>
      <c r="BU98">
        <f t="shared" si="168"/>
        <v>3.6289993388126787E-10</v>
      </c>
      <c r="BV98">
        <f t="shared" si="169"/>
        <v>3.2913451695876817E-10</v>
      </c>
      <c r="BW98">
        <f t="shared" si="170"/>
        <v>2.9851599633933984E-10</v>
      </c>
      <c r="BX98">
        <f t="shared" si="171"/>
        <v>2.7075046349069526E-10</v>
      </c>
      <c r="BY98">
        <f t="shared" si="172"/>
        <v>2.4557153511371099E-10</v>
      </c>
      <c r="BZ98">
        <f t="shared" si="173"/>
        <v>2.2273776599811851E-10</v>
      </c>
      <c r="CA98">
        <f t="shared" si="174"/>
        <v>2.0203030623983518E-10</v>
      </c>
      <c r="CB98">
        <f t="shared" si="175"/>
        <v>1.8325077958285674E-10</v>
      </c>
      <c r="CC98">
        <f t="shared" si="176"/>
        <v>1.6621936187955105E-10</v>
      </c>
      <c r="CD98">
        <f t="shared" si="177"/>
        <v>1.5077304067695767E-10</v>
      </c>
      <c r="CE98">
        <f t="shared" si="178"/>
        <v>1.3676403875486786E-10</v>
      </c>
      <c r="CF98">
        <f t="shared" si="179"/>
        <v>1.2405838608339743E-10</v>
      </c>
      <c r="CG98">
        <f t="shared" si="180"/>
        <v>1.1253462615087124E-10</v>
      </c>
      <c r="CH98">
        <f t="shared" si="181"/>
        <v>1.020826439527315E-10</v>
      </c>
      <c r="CI98">
        <f t="shared" si="182"/>
        <v>9.2602604142932635E-11</v>
      </c>
      <c r="CJ98">
        <f t="shared" si="183"/>
        <v>8.4003988943509965E-11</v>
      </c>
      <c r="CK98">
        <f t="shared" si="184"/>
        <v>7.6204726397110743E-11</v>
      </c>
      <c r="CL98">
        <f t="shared" si="185"/>
        <v>6.9130400441473811E-11</v>
      </c>
      <c r="CM98">
        <f t="shared" si="186"/>
        <v>6.2713535093374953E-11</v>
      </c>
      <c r="CN98">
        <f t="shared" si="187"/>
        <v>5.6892945760724415E-11</v>
      </c>
      <c r="CO98">
        <f t="shared" si="188"/>
        <v>5.1613151362799581E-11</v>
      </c>
      <c r="CP98">
        <f t="shared" si="189"/>
        <v>4.6823841536778981E-11</v>
      </c>
      <c r="CQ98">
        <f t="shared" si="190"/>
        <v>4.2479393749889131E-11</v>
      </c>
      <c r="CR98">
        <f t="shared" si="191"/>
        <v>3.8538435626091136E-11</v>
      </c>
      <c r="CS98">
        <f t="shared" si="192"/>
        <v>3.496344823926622E-11</v>
      </c>
      <c r="CT98">
        <f t="shared" si="193"/>
        <v>3.172040652577964E-11</v>
      </c>
      <c r="CU98">
        <f t="shared" si="194"/>
        <v>2.877845333215953E-11</v>
      </c>
      <c r="CV98">
        <f t="shared" si="195"/>
        <v>2.6109603942052148E-11</v>
      </c>
      <c r="CW98">
        <f t="shared" si="196"/>
        <v>2.3688478223912152E-11</v>
      </c>
      <c r="CX98">
        <f t="shared" si="197"/>
        <v>2.1492057810023762E-11</v>
      </c>
      <c r="CY98">
        <f t="shared" si="198"/>
        <v>1.9499465961110364E-11</v>
      </c>
      <c r="CZ98">
        <f t="shared" si="199"/>
        <v>1.7691767991423554E-11</v>
      </c>
    </row>
    <row r="99" spans="3:105">
      <c r="C99" s="3">
        <v>93</v>
      </c>
      <c r="D99" s="3">
        <f>'NegBinomial Home'!D95</f>
        <v>2.9174668243412268E-6</v>
      </c>
      <c r="E99">
        <f t="shared" si="100"/>
        <v>3.2838665980118337E-7</v>
      </c>
      <c r="F99">
        <f t="shared" si="101"/>
        <v>2.7290114305327782E-7</v>
      </c>
      <c r="G99">
        <f t="shared" si="102"/>
        <v>2.373024408522386E-7</v>
      </c>
      <c r="H99">
        <f t="shared" si="103"/>
        <v>2.0939427600384304E-7</v>
      </c>
      <c r="I99">
        <f t="shared" si="104"/>
        <v>1.8611253695884789E-7</v>
      </c>
      <c r="J99">
        <f t="shared" si="105"/>
        <v>1.6613628317624442E-7</v>
      </c>
      <c r="K99">
        <f t="shared" si="106"/>
        <v>1.4873078816243287E-7</v>
      </c>
      <c r="L99">
        <f t="shared" si="107"/>
        <v>1.334216082558319E-7</v>
      </c>
      <c r="M99">
        <f t="shared" si="108"/>
        <v>1.0178913728355301E-7</v>
      </c>
      <c r="N99">
        <f t="shared" si="109"/>
        <v>1.0782627959852159E-7</v>
      </c>
      <c r="O99">
        <f t="shared" si="110"/>
        <v>9.7083487053075974E-8</v>
      </c>
      <c r="P99">
        <f t="shared" si="111"/>
        <v>8.7478996151386543E-8</v>
      </c>
      <c r="Q99">
        <f t="shared" si="112"/>
        <v>7.8875733687632115E-8</v>
      </c>
      <c r="R99">
        <f t="shared" si="113"/>
        <v>7.1157523925361814E-8</v>
      </c>
      <c r="S99">
        <f t="shared" si="114"/>
        <v>6.4224682064141973E-8</v>
      </c>
      <c r="T99">
        <f t="shared" si="115"/>
        <v>5.799086391432839E-8</v>
      </c>
      <c r="U99">
        <f t="shared" si="116"/>
        <v>5.2380731078769427E-8</v>
      </c>
      <c r="V99">
        <f t="shared" si="117"/>
        <v>4.732816736451003E-8</v>
      </c>
      <c r="W99">
        <f t="shared" si="118"/>
        <v>4.2774881193311913E-8</v>
      </c>
      <c r="X99">
        <f t="shared" si="119"/>
        <v>3.8669286844638185E-8</v>
      </c>
      <c r="Y99">
        <f t="shared" si="120"/>
        <v>3.4965592717949473E-8</v>
      </c>
      <c r="Z99">
        <f t="shared" si="121"/>
        <v>3.1623047059811203E-8</v>
      </c>
      <c r="AA99">
        <f t="shared" si="122"/>
        <v>2.8605306042365738E-8</v>
      </c>
      <c r="AB99">
        <f t="shared" si="123"/>
        <v>2.5879898706392045E-8</v>
      </c>
      <c r="AC99">
        <f t="shared" si="124"/>
        <v>2.3417769860067336E-8</v>
      </c>
      <c r="AD99">
        <f t="shared" si="125"/>
        <v>2.1192886622280795E-8</v>
      </c>
      <c r="AE99">
        <f t="shared" si="126"/>
        <v>1.9181897580972176E-8</v>
      </c>
      <c r="AF99">
        <f t="shared" si="127"/>
        <v>1.7363835925017934E-8</v>
      </c>
      <c r="AG99">
        <f t="shared" si="128"/>
        <v>1.5719859677533607E-8</v>
      </c>
      <c r="AH99">
        <f t="shared" si="129"/>
        <v>1.4233023491501035E-8</v>
      </c>
      <c r="AI99">
        <f t="shared" si="130"/>
        <v>1.2888077488687937E-8</v>
      </c>
      <c r="AJ99">
        <f t="shared" si="131"/>
        <v>1.1671289414744283E-8</v>
      </c>
      <c r="AK99">
        <f t="shared" si="132"/>
        <v>1.0570287006447673E-8</v>
      </c>
      <c r="AL99">
        <f t="shared" si="133"/>
        <v>9.5739179634319322E-9</v>
      </c>
      <c r="AM99">
        <f t="shared" si="134"/>
        <v>8.6721253166938052E-9</v>
      </c>
      <c r="AN99">
        <f t="shared" si="135"/>
        <v>7.855836311850671E-9</v>
      </c>
      <c r="AO99">
        <f t="shared" si="136"/>
        <v>7.1168631929006351E-9</v>
      </c>
      <c r="AP99">
        <f t="shared" si="137"/>
        <v>6.4478144943428817E-9</v>
      </c>
      <c r="AQ99">
        <f t="shared" si="138"/>
        <v>5.8420156352402097E-9</v>
      </c>
      <c r="AR99">
        <f t="shared" si="139"/>
        <v>5.2934377652426081E-9</v>
      </c>
      <c r="AS99">
        <f t="shared" si="140"/>
        <v>4.7966339452388491E-9</v>
      </c>
      <c r="AT99">
        <f t="shared" si="141"/>
        <v>4.3466818584590834E-9</v>
      </c>
      <c r="AU99">
        <f t="shared" si="142"/>
        <v>3.9391323449060842E-9</v>
      </c>
      <c r="AV99">
        <f t="shared" si="143"/>
        <v>3.569963135650293E-9</v>
      </c>
      <c r="AW99">
        <f t="shared" si="144"/>
        <v>3.2355372359494255E-9</v>
      </c>
      <c r="AX99">
        <f t="shared" si="145"/>
        <v>2.9325654691147213E-9</v>
      </c>
      <c r="AY99">
        <f t="shared" si="146"/>
        <v>2.6580727479704373E-9</v>
      </c>
      <c r="AZ99">
        <f t="shared" si="147"/>
        <v>2.4093676888284912E-9</v>
      </c>
      <c r="BA99">
        <f t="shared" si="148"/>
        <v>2.1840152251022439E-9</v>
      </c>
      <c r="BB99">
        <f t="shared" si="149"/>
        <v>1.9798119148289733E-9</v>
      </c>
      <c r="BC99">
        <f t="shared" si="150"/>
        <v>1.7947636691442003E-9</v>
      </c>
      <c r="BD99">
        <f t="shared" si="151"/>
        <v>1.6270656577297686E-9</v>
      </c>
      <c r="BE99">
        <f t="shared" si="152"/>
        <v>1.475084172931823E-9</v>
      </c>
      <c r="BF99">
        <f t="shared" si="153"/>
        <v>1.3373402570313242E-9</v>
      </c>
      <c r="BG99">
        <f t="shared" si="154"/>
        <v>1.2124949174064875E-9</v>
      </c>
      <c r="BH99">
        <f t="shared" si="155"/>
        <v>1.0993357723605748E-9</v>
      </c>
      <c r="BI99">
        <f t="shared" si="156"/>
        <v>9.9676498646515457E-10</v>
      </c>
      <c r="BJ99">
        <f t="shared" si="157"/>
        <v>9.0378836861825436E-10</v>
      </c>
      <c r="BK99">
        <f t="shared" si="158"/>
        <v>8.1950551883841766E-10</v>
      </c>
      <c r="BL99">
        <f t="shared" si="159"/>
        <v>7.431009212839692E-10</v>
      </c>
      <c r="BM99">
        <f t="shared" si="160"/>
        <v>6.7383589125396819E-10</v>
      </c>
      <c r="BN99">
        <f t="shared" si="161"/>
        <v>6.1104129312709328E-10</v>
      </c>
      <c r="BO99">
        <f t="shared" si="162"/>
        <v>5.5411095444441254E-10</v>
      </c>
      <c r="BP99">
        <f t="shared" si="163"/>
        <v>5.024957087450545E-10</v>
      </c>
      <c r="BQ99">
        <f t="shared" si="164"/>
        <v>4.5569800641144469E-10</v>
      </c>
      <c r="BR99">
        <f t="shared" si="165"/>
        <v>4.1326703875380837E-10</v>
      </c>
      <c r="BS99">
        <f t="shared" si="166"/>
        <v>3.7479432593329267E-10</v>
      </c>
      <c r="BT99">
        <f t="shared" si="167"/>
        <v>3.3990972415333482E-10</v>
      </c>
      <c r="BU99">
        <f t="shared" si="168"/>
        <v>3.0827781189500012E-10</v>
      </c>
      <c r="BV99">
        <f t="shared" si="169"/>
        <v>2.7959461888566702E-10</v>
      </c>
      <c r="BW99">
        <f t="shared" si="170"/>
        <v>2.5358466501472605E-10</v>
      </c>
      <c r="BX99">
        <f t="shared" si="171"/>
        <v>2.2999827958573518E-10</v>
      </c>
      <c r="BY99">
        <f t="shared" si="172"/>
        <v>2.0860917415686174E-10</v>
      </c>
      <c r="BZ99">
        <f t="shared" si="173"/>
        <v>1.8921224480229885E-10</v>
      </c>
      <c r="CA99">
        <f t="shared" si="174"/>
        <v>1.7162158195506912E-10</v>
      </c>
      <c r="CB99">
        <f t="shared" si="175"/>
        <v>1.5566866809168092E-10</v>
      </c>
      <c r="CC99">
        <f t="shared" si="176"/>
        <v>1.4120074541423382E-10</v>
      </c>
      <c r="CD99">
        <f t="shared" si="177"/>
        <v>1.2807933739622971E-10</v>
      </c>
      <c r="CE99">
        <f t="shared" si="178"/>
        <v>1.161789096028544E-10</v>
      </c>
      <c r="CF99">
        <f t="shared" si="179"/>
        <v>1.0538565659129482E-10</v>
      </c>
      <c r="CG99">
        <f t="shared" si="180"/>
        <v>9.5596402956531836E-11</v>
      </c>
      <c r="CH99">
        <f t="shared" si="181"/>
        <v>8.6717607726268139E-11</v>
      </c>
      <c r="CI99">
        <f t="shared" si="182"/>
        <v>7.8664462337163568E-11</v>
      </c>
      <c r="CJ99">
        <f t="shared" si="183"/>
        <v>7.1360073354077178E-11</v>
      </c>
      <c r="CK99">
        <f t="shared" si="184"/>
        <v>6.4734721934241369E-11</v>
      </c>
      <c r="CL99">
        <f t="shared" si="185"/>
        <v>5.8725192797900206E-11</v>
      </c>
      <c r="CM99">
        <f t="shared" si="186"/>
        <v>5.327416615377859E-11</v>
      </c>
      <c r="CN99">
        <f t="shared" si="187"/>
        <v>4.8329666648865602E-11</v>
      </c>
      <c r="CO99">
        <f t="shared" si="188"/>
        <v>4.3844563973756621E-11</v>
      </c>
      <c r="CP99">
        <f t="shared" si="189"/>
        <v>3.9776120262945944E-11</v>
      </c>
      <c r="CQ99">
        <f t="shared" si="190"/>
        <v>3.608557988915612E-11</v>
      </c>
      <c r="CR99">
        <f t="shared" si="191"/>
        <v>3.2737797666710853E-11</v>
      </c>
      <c r="CS99">
        <f t="shared" si="192"/>
        <v>2.9700901855307411E-11</v>
      </c>
      <c r="CT99">
        <f t="shared" si="193"/>
        <v>2.6945988696119698E-11</v>
      </c>
      <c r="CU99">
        <f t="shared" si="194"/>
        <v>2.4446845520404919E-11</v>
      </c>
      <c r="CV99">
        <f t="shared" si="195"/>
        <v>2.2179699749778265E-11</v>
      </c>
      <c r="CW99">
        <f t="shared" si="196"/>
        <v>2.0122991359869583E-11</v>
      </c>
      <c r="CX99">
        <f t="shared" si="197"/>
        <v>1.8257166607703726E-11</v>
      </c>
      <c r="CY99">
        <f t="shared" si="198"/>
        <v>1.6564491030133049E-11</v>
      </c>
      <c r="CZ99">
        <f t="shared" si="199"/>
        <v>1.5028879908075336E-11</v>
      </c>
    </row>
    <row r="100" spans="3:105">
      <c r="C100" s="3">
        <v>94</v>
      </c>
      <c r="D100" s="3">
        <f>'NegBinomial Home'!D96</f>
        <v>2.4773673603783476E-6</v>
      </c>
      <c r="E100">
        <f t="shared" si="100"/>
        <v>2.788495779241016E-7</v>
      </c>
      <c r="F100">
        <f t="shared" si="101"/>
        <v>2.3173404364685204E-7</v>
      </c>
      <c r="G100">
        <f t="shared" si="102"/>
        <v>2.0150540071289263E-7</v>
      </c>
      <c r="H100">
        <f t="shared" si="103"/>
        <v>1.778071786434488E-7</v>
      </c>
      <c r="I100">
        <f t="shared" si="104"/>
        <v>1.5803748668955969E-7</v>
      </c>
      <c r="J100">
        <f t="shared" si="105"/>
        <v>1.4107464800678188E-7</v>
      </c>
      <c r="K100">
        <f t="shared" si="106"/>
        <v>1.2629476949070605E-7</v>
      </c>
      <c r="L100">
        <f t="shared" si="107"/>
        <v>1.1329497723999652E-7</v>
      </c>
      <c r="M100">
        <f t="shared" si="108"/>
        <v>8.6400957981588429E-8</v>
      </c>
      <c r="N100">
        <f t="shared" si="109"/>
        <v>9.1560700344458871E-8</v>
      </c>
      <c r="O100">
        <f t="shared" si="110"/>
        <v>8.2438456557706543E-8</v>
      </c>
      <c r="P100">
        <f t="shared" si="111"/>
        <v>7.4282801770348709E-8</v>
      </c>
      <c r="Q100">
        <f t="shared" si="112"/>
        <v>6.697734025056396E-8</v>
      </c>
      <c r="R100">
        <f t="shared" si="113"/>
        <v>6.0423421355558362E-8</v>
      </c>
      <c r="S100">
        <f t="shared" si="114"/>
        <v>5.4536397723154607E-8</v>
      </c>
      <c r="T100">
        <f t="shared" si="115"/>
        <v>4.9242950172686073E-8</v>
      </c>
      <c r="U100">
        <f t="shared" si="116"/>
        <v>4.4479105093714555E-8</v>
      </c>
      <c r="V100">
        <f t="shared" si="117"/>
        <v>4.0188719911780354E-8</v>
      </c>
      <c r="W100">
        <f t="shared" si="118"/>
        <v>3.6322296325100702E-8</v>
      </c>
      <c r="X100">
        <f t="shared" si="119"/>
        <v>3.283603031189428E-8</v>
      </c>
      <c r="Y100">
        <f t="shared" si="120"/>
        <v>2.9691037928182961E-8</v>
      </c>
      <c r="Z100">
        <f t="shared" si="121"/>
        <v>2.6852714816859861E-8</v>
      </c>
      <c r="AA100">
        <f t="shared" si="122"/>
        <v>2.4290199611435903E-8</v>
      </c>
      <c r="AB100">
        <f t="shared" si="123"/>
        <v>2.1975919592364387E-8</v>
      </c>
      <c r="AC100">
        <f t="shared" si="124"/>
        <v>1.9885202539460746E-8</v>
      </c>
      <c r="AD100">
        <f t="shared" si="125"/>
        <v>1.7995942628102587E-8</v>
      </c>
      <c r="AE100">
        <f t="shared" si="126"/>
        <v>1.6288311003485415E-8</v>
      </c>
      <c r="AF100">
        <f t="shared" si="127"/>
        <v>1.4744503695022371E-8</v>
      </c>
      <c r="AG100">
        <f t="shared" si="128"/>
        <v>1.3348521035416779E-8</v>
      </c>
      <c r="AH100">
        <f t="shared" si="129"/>
        <v>1.2085973880887179E-8</v>
      </c>
      <c r="AI100">
        <f t="shared" si="130"/>
        <v>1.0943912795207875E-8</v>
      </c>
      <c r="AJ100">
        <f t="shared" si="131"/>
        <v>9.9106770326842302E-9</v>
      </c>
      <c r="AK100">
        <f t="shared" si="132"/>
        <v>8.9757606842771249E-9</v>
      </c>
      <c r="AL100">
        <f t="shared" si="133"/>
        <v>8.1296937725767746E-9</v>
      </c>
      <c r="AM100">
        <f t="shared" si="134"/>
        <v>7.3639364209528375E-9</v>
      </c>
      <c r="AN100">
        <f t="shared" si="135"/>
        <v>6.6707844987572072E-9</v>
      </c>
      <c r="AO100">
        <f t="shared" si="136"/>
        <v>6.0432853718400786E-9</v>
      </c>
      <c r="AP100">
        <f t="shared" si="137"/>
        <v>5.4751625762415877E-9</v>
      </c>
      <c r="AQ100">
        <f t="shared" si="138"/>
        <v>4.9607483906289426E-9</v>
      </c>
      <c r="AR100">
        <f t="shared" si="139"/>
        <v>4.4949234158874366E-9</v>
      </c>
      <c r="AS100">
        <f t="shared" si="140"/>
        <v>4.073062382911851E-9</v>
      </c>
      <c r="AT100">
        <f t="shared" si="141"/>
        <v>3.6909855057312438E-9</v>
      </c>
      <c r="AU100">
        <f t="shared" si="142"/>
        <v>3.3449147795140727E-9</v>
      </c>
      <c r="AV100">
        <f t="shared" si="143"/>
        <v>3.0314346940383815E-9</v>
      </c>
      <c r="AW100">
        <f t="shared" si="144"/>
        <v>2.7474568947120194E-9</v>
      </c>
      <c r="AX100">
        <f t="shared" si="145"/>
        <v>2.4901883766914462E-9</v>
      </c>
      <c r="AY100">
        <f t="shared" si="146"/>
        <v>2.2571028442868625E-9</v>
      </c>
      <c r="AZ100">
        <f t="shared" si="147"/>
        <v>2.045914908664544E-9</v>
      </c>
      <c r="BA100">
        <f t="shared" si="148"/>
        <v>1.8545568326931706E-9</v>
      </c>
      <c r="BB100">
        <f t="shared" si="149"/>
        <v>1.6811575633230917E-9</v>
      </c>
      <c r="BC100">
        <f t="shared" si="150"/>
        <v>1.5240238197171999E-9</v>
      </c>
      <c r="BD100">
        <f t="shared" si="151"/>
        <v>1.3816230299593667E-9</v>
      </c>
      <c r="BE100">
        <f t="shared" si="152"/>
        <v>1.2525679309676971E-9</v>
      </c>
      <c r="BF100">
        <f t="shared" si="153"/>
        <v>1.1356026655890071E-9</v>
      </c>
      <c r="BG100">
        <f t="shared" si="154"/>
        <v>1.0295902280519468E-9</v>
      </c>
      <c r="BH100">
        <f t="shared" si="155"/>
        <v>9.3350112426981053E-10</v>
      </c>
      <c r="BI100">
        <f t="shared" si="156"/>
        <v>8.4640312713558508E-10</v>
      </c>
      <c r="BJ100">
        <f t="shared" si="157"/>
        <v>7.6745201913651058E-10</v>
      </c>
      <c r="BK100">
        <f t="shared" si="158"/>
        <v>6.958832255028806E-10</v>
      </c>
      <c r="BL100">
        <f t="shared" si="159"/>
        <v>6.3100425084411156E-10</v>
      </c>
      <c r="BM100">
        <f t="shared" si="160"/>
        <v>5.7218784094347896E-10</v>
      </c>
      <c r="BN100">
        <f t="shared" si="161"/>
        <v>5.1886579919490738E-10</v>
      </c>
      <c r="BO100">
        <f t="shared" si="162"/>
        <v>4.7052339417043739E-10</v>
      </c>
      <c r="BP100">
        <f t="shared" si="163"/>
        <v>4.266943010933046E-10</v>
      </c>
      <c r="BQ100">
        <f t="shared" si="164"/>
        <v>3.8695602563642258E-10</v>
      </c>
      <c r="BR100">
        <f t="shared" si="165"/>
        <v>3.5092576353805805E-10</v>
      </c>
      <c r="BS100">
        <f t="shared" si="166"/>
        <v>3.1825665408613596E-10</v>
      </c>
      <c r="BT100">
        <f t="shared" si="167"/>
        <v>2.8863438962423297E-10</v>
      </c>
      <c r="BU100">
        <f t="shared" si="168"/>
        <v>2.6177414692281171E-10</v>
      </c>
      <c r="BV100">
        <f t="shared" si="169"/>
        <v>2.374178095825235E-10</v>
      </c>
      <c r="BW100">
        <f t="shared" si="170"/>
        <v>2.1533145362906191E-10</v>
      </c>
      <c r="BX100">
        <f t="shared" si="171"/>
        <v>1.9530307115575662E-10</v>
      </c>
      <c r="BY100">
        <f t="shared" si="172"/>
        <v>1.7714050930069685E-10</v>
      </c>
      <c r="BZ100">
        <f t="shared" si="173"/>
        <v>1.6066960403670663E-10</v>
      </c>
      <c r="CA100">
        <f t="shared" si="174"/>
        <v>1.4573249022908444E-10</v>
      </c>
      <c r="CB100">
        <f t="shared" si="175"/>
        <v>1.3218607119927794E-10</v>
      </c>
      <c r="CC100">
        <f t="shared" si="176"/>
        <v>1.1990063264191627E-10</v>
      </c>
      <c r="CD100">
        <f t="shared" si="177"/>
        <v>1.0875858719522975E-10</v>
      </c>
      <c r="CE100">
        <f t="shared" si="178"/>
        <v>9.8653337276405268E-11</v>
      </c>
      <c r="CF100">
        <f t="shared" si="179"/>
        <v>8.9488244977821654E-11</v>
      </c>
      <c r="CG100">
        <f t="shared" si="180"/>
        <v>8.1175698889931512E-11</v>
      </c>
      <c r="CH100">
        <f t="shared" si="181"/>
        <v>7.3636268683075599E-11</v>
      </c>
      <c r="CI100">
        <f t="shared" si="182"/>
        <v>6.6797939153877279E-11</v>
      </c>
      <c r="CJ100">
        <f t="shared" si="183"/>
        <v>6.0595416231173102E-11</v>
      </c>
      <c r="CK100">
        <f t="shared" si="184"/>
        <v>5.4969498149913083E-11</v>
      </c>
      <c r="CL100">
        <f t="shared" si="185"/>
        <v>4.9866505646484711E-11</v>
      </c>
      <c r="CM100">
        <f t="shared" si="186"/>
        <v>4.5237765612140394E-11</v>
      </c>
      <c r="CN100">
        <f t="shared" si="187"/>
        <v>4.1039143168629218E-11</v>
      </c>
      <c r="CO100">
        <f t="shared" si="188"/>
        <v>3.7230617607153624E-11</v>
      </c>
      <c r="CP100">
        <f t="shared" si="189"/>
        <v>3.3775898063264785E-11</v>
      </c>
      <c r="CQ100">
        <f t="shared" si="190"/>
        <v>3.0642075190660258E-11</v>
      </c>
      <c r="CR100">
        <f t="shared" si="191"/>
        <v>2.7799305450026271E-11</v>
      </c>
      <c r="CS100">
        <f t="shared" si="192"/>
        <v>2.5220524948644066E-11</v>
      </c>
      <c r="CT100">
        <f t="shared" si="193"/>
        <v>2.2881190055679335E-11</v>
      </c>
      <c r="CU100">
        <f t="shared" si="194"/>
        <v>2.0759042279816933E-11</v>
      </c>
      <c r="CV100">
        <f t="shared" si="195"/>
        <v>1.8833895132809176E-11</v>
      </c>
      <c r="CW100">
        <f t="shared" si="196"/>
        <v>1.7087440916958209E-11</v>
      </c>
      <c r="CX100">
        <f t="shared" si="197"/>
        <v>1.5503075568692267E-11</v>
      </c>
      <c r="CY100">
        <f t="shared" si="198"/>
        <v>1.4065739866158603E-11</v>
      </c>
      <c r="CZ100">
        <f t="shared" si="199"/>
        <v>1.2761775467907469E-11</v>
      </c>
    </row>
    <row r="101" spans="3:105">
      <c r="C101" s="3">
        <v>95</v>
      </c>
      <c r="D101" s="3">
        <f>'NegBinomial Home'!D97</f>
        <v>2.1028463244829341E-6</v>
      </c>
      <c r="E101">
        <f t="shared" si="100"/>
        <v>2.366939273518813E-7</v>
      </c>
      <c r="F101">
        <f t="shared" si="101"/>
        <v>1.9670117954001349E-7</v>
      </c>
      <c r="G101">
        <f t="shared" si="102"/>
        <v>1.7104241301857373E-7</v>
      </c>
      <c r="H101">
        <f t="shared" si="103"/>
        <v>1.5092681774089168E-7</v>
      </c>
      <c r="I101">
        <f t="shared" si="104"/>
        <v>1.3414584906975906E-7</v>
      </c>
      <c r="J101">
        <f t="shared" si="105"/>
        <v>1.19747401932945E-7</v>
      </c>
      <c r="K101">
        <f t="shared" si="106"/>
        <v>1.0720190153162875E-7</v>
      </c>
      <c r="L101">
        <f t="shared" si="107"/>
        <v>9.6167379243714449E-8</v>
      </c>
      <c r="M101">
        <f t="shared" si="108"/>
        <v>7.3311439199433052E-8</v>
      </c>
      <c r="N101">
        <f t="shared" si="109"/>
        <v>7.771882574452904E-8</v>
      </c>
      <c r="O101">
        <f t="shared" si="110"/>
        <v>6.9975655666160109E-8</v>
      </c>
      <c r="P101">
        <f t="shared" si="111"/>
        <v>6.3052948534534752E-8</v>
      </c>
      <c r="Q101">
        <f t="shared" si="112"/>
        <v>5.6851904978691382E-8</v>
      </c>
      <c r="R101">
        <f t="shared" si="113"/>
        <v>5.1288788066867298E-8</v>
      </c>
      <c r="S101">
        <f t="shared" si="114"/>
        <v>4.629174717356442E-8</v>
      </c>
      <c r="T101">
        <f t="shared" si="115"/>
        <v>4.179854729397694E-8</v>
      </c>
      <c r="U101">
        <f t="shared" si="116"/>
        <v>3.7754886157991252E-8</v>
      </c>
      <c r="V101">
        <f t="shared" si="117"/>
        <v>3.4113108658723438E-8</v>
      </c>
      <c r="W101">
        <f t="shared" si="118"/>
        <v>3.0831199500567045E-8</v>
      </c>
      <c r="X101">
        <f t="shared" si="119"/>
        <v>2.7871976823587358E-8</v>
      </c>
      <c r="Y101">
        <f t="shared" si="120"/>
        <v>2.5202435042910894E-8</v>
      </c>
      <c r="Z101">
        <f t="shared" si="121"/>
        <v>2.2793201185309242E-8</v>
      </c>
      <c r="AA101">
        <f t="shared" si="122"/>
        <v>2.0618079413972737E-8</v>
      </c>
      <c r="AB101">
        <f t="shared" si="123"/>
        <v>1.865366537116174E-8</v>
      </c>
      <c r="AC101">
        <f t="shared" si="124"/>
        <v>1.6879016709624206E-8</v>
      </c>
      <c r="AD101">
        <f t="shared" si="125"/>
        <v>1.5275369497615357E-8</v>
      </c>
      <c r="AE101">
        <f t="shared" si="126"/>
        <v>1.3825892547677403E-8</v>
      </c>
      <c r="AF101">
        <f t="shared" si="127"/>
        <v>1.2515473440591239E-8</v>
      </c>
      <c r="AG101">
        <f t="shared" si="128"/>
        <v>1.133053129121812E-8</v>
      </c>
      <c r="AH101">
        <f t="shared" si="129"/>
        <v>1.0258852263775258E-8</v>
      </c>
      <c r="AI101">
        <f t="shared" si="130"/>
        <v>9.289444579325528E-9</v>
      </c>
      <c r="AJ101">
        <f t="shared" si="131"/>
        <v>8.412410329057799E-9</v>
      </c>
      <c r="AK101">
        <f t="shared" si="132"/>
        <v>7.6188318560425416E-9</v>
      </c>
      <c r="AL101">
        <f t="shared" si="133"/>
        <v>6.9006708259141741E-9</v>
      </c>
      <c r="AM101">
        <f t="shared" si="134"/>
        <v>6.2506783952145708E-9</v>
      </c>
      <c r="AN101">
        <f t="shared" si="135"/>
        <v>5.6623151208737175E-9</v>
      </c>
      <c r="AO101">
        <f t="shared" si="136"/>
        <v>5.129679447312404E-9</v>
      </c>
      <c r="AP101">
        <f t="shared" si="137"/>
        <v>4.6474437677413278E-9</v>
      </c>
      <c r="AQ101">
        <f t="shared" si="138"/>
        <v>4.2107971900968121E-9</v>
      </c>
      <c r="AR101">
        <f t="shared" si="139"/>
        <v>3.8153942508097086E-9</v>
      </c>
      <c r="AS101">
        <f t="shared" si="140"/>
        <v>3.4573089152138594E-9</v>
      </c>
      <c r="AT101">
        <f t="shared" si="141"/>
        <v>3.1329932849609232E-9</v>
      </c>
      <c r="AU101">
        <f t="shared" si="142"/>
        <v>2.8392405027632204E-9</v>
      </c>
      <c r="AV101">
        <f t="shared" si="143"/>
        <v>2.5731514050847561E-9</v>
      </c>
      <c r="AW101">
        <f t="shared" si="144"/>
        <v>2.3321045256033886E-9</v>
      </c>
      <c r="AX101">
        <f t="shared" si="145"/>
        <v>2.113729097648242E-9</v>
      </c>
      <c r="AY101">
        <f t="shared" si="146"/>
        <v>1.9158807434048605E-9</v>
      </c>
      <c r="AZ101">
        <f t="shared" si="147"/>
        <v>1.7366195723322313E-9</v>
      </c>
      <c r="BA101">
        <f t="shared" si="148"/>
        <v>1.5741904416541414E-9</v>
      </c>
      <c r="BB101">
        <f t="shared" si="149"/>
        <v>1.4270051585610401E-9</v>
      </c>
      <c r="BC101">
        <f t="shared" si="150"/>
        <v>1.2936264273810869E-9</v>
      </c>
      <c r="BD101">
        <f t="shared" si="151"/>
        <v>1.1727533658663043E-9</v>
      </c>
      <c r="BE101">
        <f t="shared" si="152"/>
        <v>1.0632084332451821E-9</v>
      </c>
      <c r="BF101">
        <f t="shared" si="153"/>
        <v>9.6392562911709923E-10</v>
      </c>
      <c r="BG101">
        <f t="shared" si="154"/>
        <v>8.7393983686453714E-10</v>
      </c>
      <c r="BH101">
        <f t="shared" si="155"/>
        <v>7.9237719825761481E-10</v>
      </c>
      <c r="BI101">
        <f t="shared" si="156"/>
        <v>7.18446417513188E-10</v>
      </c>
      <c r="BJ101">
        <f t="shared" si="157"/>
        <v>6.5143090341343253E-10</v>
      </c>
      <c r="BK101">
        <f t="shared" si="158"/>
        <v>5.906816673303463E-10</v>
      </c>
      <c r="BL101">
        <f t="shared" si="159"/>
        <v>5.3561090326870226E-10</v>
      </c>
      <c r="BM101">
        <f t="shared" si="160"/>
        <v>4.8568618344033655E-10</v>
      </c>
      <c r="BN101">
        <f t="shared" si="161"/>
        <v>4.4042520951364976E-10</v>
      </c>
      <c r="BO101">
        <f t="shared" si="162"/>
        <v>3.9939106562840579E-10</v>
      </c>
      <c r="BP101">
        <f t="shared" si="163"/>
        <v>3.6218792460187945E-10</v>
      </c>
      <c r="BQ101">
        <f t="shared" si="164"/>
        <v>3.2845716354388564E-10</v>
      </c>
      <c r="BR101">
        <f t="shared" si="165"/>
        <v>2.9787384940345411E-10</v>
      </c>
      <c r="BS101">
        <f t="shared" si="166"/>
        <v>2.7014355884024377E-10</v>
      </c>
      <c r="BT101">
        <f t="shared" si="167"/>
        <v>2.4499950029534518E-10</v>
      </c>
      <c r="BU101">
        <f t="shared" si="168"/>
        <v>2.2219990926869293E-10</v>
      </c>
      <c r="BV101">
        <f t="shared" si="169"/>
        <v>2.0152569063118356E-10</v>
      </c>
      <c r="BW101">
        <f t="shared" si="170"/>
        <v>1.8277828433982697E-10</v>
      </c>
      <c r="BX101">
        <f t="shared" si="171"/>
        <v>1.6577773321328904E-10</v>
      </c>
      <c r="BY101">
        <f t="shared" si="172"/>
        <v>1.5036093348832876E-10</v>
      </c>
      <c r="BZ101">
        <f t="shared" si="173"/>
        <v>1.3638005073785983E-10</v>
      </c>
      <c r="CA101">
        <f t="shared" si="174"/>
        <v>1.2370108540913904E-10</v>
      </c>
      <c r="CB101">
        <f t="shared" si="175"/>
        <v>1.122025737542572E-10</v>
      </c>
      <c r="CC101">
        <f t="shared" si="176"/>
        <v>1.0177441129107555E-10</v>
      </c>
      <c r="CD101">
        <f t="shared" si="177"/>
        <v>9.2316787165758798E-11</v>
      </c>
      <c r="CE101">
        <f t="shared" si="178"/>
        <v>8.3739218901302355E-11</v>
      </c>
      <c r="CF101">
        <f t="shared" si="179"/>
        <v>7.5959678021793867E-11</v>
      </c>
      <c r="CG101">
        <f t="shared" si="180"/>
        <v>6.8903797950238712E-11</v>
      </c>
      <c r="CH101">
        <f t="shared" si="181"/>
        <v>6.2504156398183524E-11</v>
      </c>
      <c r="CI101">
        <f t="shared" si="182"/>
        <v>5.6699625206700608E-11</v>
      </c>
      <c r="CJ101">
        <f t="shared" si="183"/>
        <v>5.1434781268279757E-11</v>
      </c>
      <c r="CK101">
        <f t="shared" si="184"/>
        <v>4.6659372764789594E-11</v>
      </c>
      <c r="CL101">
        <f t="shared" si="185"/>
        <v>4.2327835504179413E-11</v>
      </c>
      <c r="CM101">
        <f t="shared" si="186"/>
        <v>3.8398854633646976E-11</v>
      </c>
      <c r="CN101">
        <f t="shared" si="187"/>
        <v>3.4834967454685908E-11</v>
      </c>
      <c r="CO101">
        <f t="shared" si="188"/>
        <v>3.1602203470330694E-11</v>
      </c>
      <c r="CP101">
        <f t="shared" si="189"/>
        <v>2.8669758161179401E-11</v>
      </c>
      <c r="CQ101">
        <f t="shared" si="190"/>
        <v>2.600969731811148E-11</v>
      </c>
      <c r="CR101">
        <f t="shared" si="191"/>
        <v>2.3596689059404735E-11</v>
      </c>
      <c r="CS101">
        <f t="shared" si="192"/>
        <v>2.1407760931219638E-11</v>
      </c>
      <c r="CT101">
        <f t="shared" si="193"/>
        <v>1.9422079735898535E-11</v>
      </c>
      <c r="CU101">
        <f t="shared" si="194"/>
        <v>1.7620751954700854E-11</v>
      </c>
      <c r="CV101">
        <f t="shared" si="195"/>
        <v>1.5986642832686829E-11</v>
      </c>
      <c r="CW101">
        <f t="shared" si="196"/>
        <v>1.4504212375494133E-11</v>
      </c>
      <c r="CX101">
        <f t="shared" si="197"/>
        <v>1.3159366672541813E-11</v>
      </c>
      <c r="CY101">
        <f t="shared" si="198"/>
        <v>1.1939323110387424E-11</v>
      </c>
      <c r="CZ101">
        <f t="shared" si="199"/>
        <v>1.0832488175055011E-11</v>
      </c>
    </row>
    <row r="102" spans="3:105">
      <c r="C102" s="3">
        <v>96</v>
      </c>
      <c r="D102" s="3">
        <f>'NegBinomial Home'!D98</f>
        <v>1.7842706153319863E-6</v>
      </c>
      <c r="E102">
        <f t="shared" si="100"/>
        <v>2.0083541744560475E-7</v>
      </c>
      <c r="F102">
        <f t="shared" si="101"/>
        <v>1.6690146615477782E-7</v>
      </c>
      <c r="G102">
        <f t="shared" si="102"/>
        <v>1.4512993554084844E-7</v>
      </c>
      <c r="H102">
        <f t="shared" si="103"/>
        <v>1.2806180024917215E-7</v>
      </c>
      <c r="I102">
        <f t="shared" si="104"/>
        <v>1.1382310436916251E-7</v>
      </c>
      <c r="J102">
        <f t="shared" si="105"/>
        <v>1.0160598425271968E-7</v>
      </c>
      <c r="K102">
        <f t="shared" si="106"/>
        <v>9.0961094295671422E-8</v>
      </c>
      <c r="L102">
        <f t="shared" si="107"/>
        <v>8.1598273226284638E-8</v>
      </c>
      <c r="M102">
        <f t="shared" si="108"/>
        <v>6.2181947007511435E-8</v>
      </c>
      <c r="N102">
        <f t="shared" si="109"/>
        <v>6.5944627250956138E-8</v>
      </c>
      <c r="O102">
        <f t="shared" si="110"/>
        <v>5.9374527154008389E-8</v>
      </c>
      <c r="P102">
        <f t="shared" si="111"/>
        <v>5.3500592016810229E-8</v>
      </c>
      <c r="Q102">
        <f t="shared" si="112"/>
        <v>4.823899031426751E-8</v>
      </c>
      <c r="R102">
        <f t="shared" si="113"/>
        <v>4.3518671040406706E-8</v>
      </c>
      <c r="S102">
        <f t="shared" si="114"/>
        <v>3.9278668751259412E-8</v>
      </c>
      <c r="T102">
        <f t="shared" si="115"/>
        <v>3.5466176882205466E-8</v>
      </c>
      <c r="U102">
        <f t="shared" si="116"/>
        <v>3.203511981479313E-8</v>
      </c>
      <c r="V102">
        <f t="shared" si="117"/>
        <v>2.8945062065985199E-8</v>
      </c>
      <c r="W102">
        <f t="shared" si="118"/>
        <v>2.6160353547388498E-8</v>
      </c>
      <c r="X102">
        <f t="shared" si="119"/>
        <v>2.3649445353439891E-8</v>
      </c>
      <c r="Y102">
        <f t="shared" si="120"/>
        <v>2.1384332158906641E-8</v>
      </c>
      <c r="Z102">
        <f t="shared" si="121"/>
        <v>1.9340090919053527E-8</v>
      </c>
      <c r="AA102">
        <f t="shared" si="122"/>
        <v>1.7494494397720052E-8</v>
      </c>
      <c r="AB102">
        <f t="shared" si="123"/>
        <v>1.5827683936049717E-8</v>
      </c>
      <c r="AC102">
        <f t="shared" si="124"/>
        <v>1.4321889897534678E-8</v>
      </c>
      <c r="AD102">
        <f t="shared" si="125"/>
        <v>1.2961191036932E-8</v>
      </c>
      <c r="AE102">
        <f t="shared" si="126"/>
        <v>1.1731306047589637E-8</v>
      </c>
      <c r="AF102">
        <f t="shared" si="127"/>
        <v>1.0619412002208863E-8</v>
      </c>
      <c r="AG102">
        <f t="shared" si="128"/>
        <v>9.6139854841704345E-9</v>
      </c>
      <c r="AH102">
        <f t="shared" si="129"/>
        <v>8.7046630218150185E-9</v>
      </c>
      <c r="AI102">
        <f t="shared" si="130"/>
        <v>7.8821180619183486E-9</v>
      </c>
      <c r="AJ102">
        <f t="shared" si="131"/>
        <v>7.1379522029237721E-9</v>
      </c>
      <c r="AK102">
        <f t="shared" si="132"/>
        <v>6.4645987895642296E-9</v>
      </c>
      <c r="AL102">
        <f t="shared" si="133"/>
        <v>5.8552372740718058E-9</v>
      </c>
      <c r="AM102">
        <f t="shared" si="134"/>
        <v>5.3037169937818573E-9</v>
      </c>
      <c r="AN102">
        <f t="shared" si="135"/>
        <v>4.8044892141175345E-9</v>
      </c>
      <c r="AO102">
        <f t="shared" si="136"/>
        <v>4.3525464497090627E-9</v>
      </c>
      <c r="AP102">
        <f t="shared" si="137"/>
        <v>3.9433682122385268E-9</v>
      </c>
      <c r="AQ102">
        <f t="shared" si="138"/>
        <v>3.5728724471863859E-9</v>
      </c>
      <c r="AR102">
        <f t="shared" si="139"/>
        <v>3.2373720173300333E-9</v>
      </c>
      <c r="AS102">
        <f t="shared" si="140"/>
        <v>2.9335356719698605E-9</v>
      </c>
      <c r="AT102">
        <f t="shared" si="141"/>
        <v>2.6583530100625642E-9</v>
      </c>
      <c r="AU102">
        <f t="shared" si="142"/>
        <v>2.4091030047982675E-9</v>
      </c>
      <c r="AV102">
        <f t="shared" si="143"/>
        <v>2.1833257083214895E-9</v>
      </c>
      <c r="AW102">
        <f t="shared" si="144"/>
        <v>1.978796799590211E-9</v>
      </c>
      <c r="AX102">
        <f t="shared" si="145"/>
        <v>1.7935046768732912E-9</v>
      </c>
      <c r="AY102">
        <f t="shared" si="146"/>
        <v>1.625629829977353E-9</v>
      </c>
      <c r="AZ102">
        <f t="shared" si="147"/>
        <v>1.4735262566962477E-9</v>
      </c>
      <c r="BA102">
        <f t="shared" si="148"/>
        <v>1.33570471378626E-9</v>
      </c>
      <c r="BB102">
        <f t="shared" si="149"/>
        <v>1.2108176154877594E-9</v>
      </c>
      <c r="BC102">
        <f t="shared" si="150"/>
        <v>1.0976454126577824E-9</v>
      </c>
      <c r="BD102">
        <f t="shared" si="151"/>
        <v>9.9508430330088591E-10</v>
      </c>
      <c r="BE102">
        <f t="shared" si="152"/>
        <v>9.0213514098753817E-10</v>
      </c>
      <c r="BF102">
        <f t="shared" si="153"/>
        <v>8.1789342158511917E-10</v>
      </c>
      <c r="BG102">
        <f t="shared" si="154"/>
        <v>7.4154024111526491E-10</v>
      </c>
      <c r="BH102">
        <f t="shared" si="155"/>
        <v>6.7233412858059931E-10</v>
      </c>
      <c r="BI102">
        <f t="shared" si="156"/>
        <v>6.0960366743609874E-10</v>
      </c>
      <c r="BJ102">
        <f t="shared" si="157"/>
        <v>5.5274082815612329E-10</v>
      </c>
      <c r="BK102">
        <f t="shared" si="158"/>
        <v>5.0119494218960176E-10</v>
      </c>
      <c r="BL102">
        <f t="shared" si="159"/>
        <v>4.5446725460965766E-10</v>
      </c>
      <c r="BM102">
        <f t="shared" si="160"/>
        <v>4.1210599904318695E-10</v>
      </c>
      <c r="BN102">
        <f t="shared" si="161"/>
        <v>3.7370194409230901E-10</v>
      </c>
      <c r="BO102">
        <f t="shared" si="162"/>
        <v>3.3888436550498707E-10</v>
      </c>
      <c r="BP102">
        <f t="shared" si="163"/>
        <v>3.0731740287969631E-10</v>
      </c>
      <c r="BQ102">
        <f t="shared" si="164"/>
        <v>2.7869676375459929E-10</v>
      </c>
      <c r="BR102">
        <f t="shared" si="165"/>
        <v>2.5274674158469249E-10</v>
      </c>
      <c r="BS102">
        <f t="shared" si="166"/>
        <v>2.2921751739437021E-10</v>
      </c>
      <c r="BT102">
        <f t="shared" si="167"/>
        <v>2.0788271784696095E-10</v>
      </c>
      <c r="BU102">
        <f t="shared" si="168"/>
        <v>1.8853720513078789E-10</v>
      </c>
      <c r="BV102">
        <f t="shared" si="169"/>
        <v>1.7099507645482423E-10</v>
      </c>
      <c r="BW102">
        <f t="shared" si="170"/>
        <v>1.5508785310240798E-10</v>
      </c>
      <c r="BX102">
        <f t="shared" si="171"/>
        <v>1.4066284093372778E-10</v>
      </c>
      <c r="BY102">
        <f t="shared" si="172"/>
        <v>1.2758164597837667E-10</v>
      </c>
      <c r="BZ102">
        <f t="shared" si="173"/>
        <v>1.1571883033767717E-10</v>
      </c>
      <c r="CA102">
        <f t="shared" si="174"/>
        <v>1.0496069504007655E-10</v>
      </c>
      <c r="CB102">
        <f t="shared" si="175"/>
        <v>9.5204177777264779E-11</v>
      </c>
      <c r="CC102">
        <f t="shared" si="176"/>
        <v>8.6355854607696881E-11</v>
      </c>
      <c r="CD102">
        <f t="shared" si="177"/>
        <v>7.8331035760410489E-11</v>
      </c>
      <c r="CE102">
        <f t="shared" si="178"/>
        <v>7.1052946616622457E-11</v>
      </c>
      <c r="CF102">
        <f t="shared" si="179"/>
        <v>6.4451985799624043E-11</v>
      </c>
      <c r="CG102">
        <f t="shared" si="180"/>
        <v>5.8465053074010809E-11</v>
      </c>
      <c r="CH102">
        <f t="shared" si="181"/>
        <v>5.3034940451398029E-11</v>
      </c>
      <c r="CI102">
        <f t="shared" si="182"/>
        <v>4.8109780528792866E-11</v>
      </c>
      <c r="CJ102">
        <f t="shared" si="183"/>
        <v>4.3642546654276187E-11</v>
      </c>
      <c r="CK102">
        <f t="shared" si="184"/>
        <v>3.9590600028514499E-11</v>
      </c>
      <c r="CL102">
        <f t="shared" si="185"/>
        <v>3.5915279315184318E-11</v>
      </c>
      <c r="CM102">
        <f t="shared" si="186"/>
        <v>3.2581528753446872E-11</v>
      </c>
      <c r="CN102">
        <f t="shared" si="187"/>
        <v>2.9557561145475214E-11</v>
      </c>
      <c r="CO102">
        <f t="shared" si="188"/>
        <v>2.6814552435598674E-11</v>
      </c>
      <c r="CP102">
        <f t="shared" si="189"/>
        <v>2.4326364908403444E-11</v>
      </c>
      <c r="CQ102">
        <f t="shared" si="190"/>
        <v>2.2069296314269074E-11</v>
      </c>
      <c r="CR102">
        <f t="shared" si="191"/>
        <v>2.0021852485190164E-11</v>
      </c>
      <c r="CS102">
        <f t="shared" si="192"/>
        <v>1.8164541233900953E-11</v>
      </c>
      <c r="CT102">
        <f t="shared" si="193"/>
        <v>1.6479685537610394E-11</v>
      </c>
      <c r="CU102">
        <f t="shared" si="194"/>
        <v>1.4951254196170126E-11</v>
      </c>
      <c r="CV102">
        <f t="shared" si="195"/>
        <v>1.3564708325124359E-11</v>
      </c>
      <c r="CW102">
        <f t="shared" si="196"/>
        <v>1.2306862198545196E-11</v>
      </c>
      <c r="CX102">
        <f t="shared" si="197"/>
        <v>1.116575709638166E-11</v>
      </c>
      <c r="CY102">
        <f t="shared" si="198"/>
        <v>1.0130546937640121E-11</v>
      </c>
      <c r="CZ102">
        <f t="shared" si="199"/>
        <v>9.1913945953394511E-12</v>
      </c>
    </row>
    <row r="103" spans="3:105">
      <c r="C103" s="3">
        <v>97</v>
      </c>
      <c r="D103" s="3">
        <f>'NegBinomial Home'!D99</f>
        <v>1.5133984827089771E-6</v>
      </c>
      <c r="E103">
        <f t="shared" si="100"/>
        <v>1.7034636642258978E-7</v>
      </c>
      <c r="F103">
        <f t="shared" si="101"/>
        <v>1.4156396651387275E-7</v>
      </c>
      <c r="G103">
        <f t="shared" si="102"/>
        <v>1.2309759649452332E-7</v>
      </c>
      <c r="H103">
        <f t="shared" si="103"/>
        <v>1.0862059405378745E-7</v>
      </c>
      <c r="I103">
        <f t="shared" si="104"/>
        <v>9.6543490639431389E-8</v>
      </c>
      <c r="J103">
        <f t="shared" si="105"/>
        <v>8.6181065294071013E-8</v>
      </c>
      <c r="K103">
        <f t="shared" si="106"/>
        <v>7.7152188076024471E-8</v>
      </c>
      <c r="L103">
        <f t="shared" si="107"/>
        <v>6.9210747423173087E-8</v>
      </c>
      <c r="M103">
        <f t="shared" si="108"/>
        <v>5.2722924343014149E-8</v>
      </c>
      <c r="N103">
        <f t="shared" si="109"/>
        <v>5.593349908182898E-8</v>
      </c>
      <c r="O103">
        <f t="shared" si="110"/>
        <v>5.0360813283763098E-8</v>
      </c>
      <c r="P103">
        <f t="shared" si="111"/>
        <v>4.5378606858471153E-8</v>
      </c>
      <c r="Q103">
        <f t="shared" si="112"/>
        <v>4.0915774839144577E-8</v>
      </c>
      <c r="R103">
        <f t="shared" si="113"/>
        <v>3.6912052553086697E-8</v>
      </c>
      <c r="S103">
        <f t="shared" si="114"/>
        <v>3.3315729789073581E-8</v>
      </c>
      <c r="T103">
        <f t="shared" si="115"/>
        <v>3.0082016606562301E-8</v>
      </c>
      <c r="U103">
        <f t="shared" si="116"/>
        <v>2.7171832178656116E-8</v>
      </c>
      <c r="V103">
        <f t="shared" si="117"/>
        <v>2.4550879578560237E-8</v>
      </c>
      <c r="W103">
        <f t="shared" si="118"/>
        <v>2.2188920797970849E-8</v>
      </c>
      <c r="X103">
        <f t="shared" si="119"/>
        <v>2.0059196406227549E-8</v>
      </c>
      <c r="Y103">
        <f t="shared" si="120"/>
        <v>1.8137952598077475E-8</v>
      </c>
      <c r="Z103">
        <f t="shared" si="121"/>
        <v>1.6404049924289851E-8</v>
      </c>
      <c r="AA103">
        <f t="shared" si="122"/>
        <v>1.4838635490471272E-8</v>
      </c>
      <c r="AB103">
        <f t="shared" si="123"/>
        <v>1.3424865403142907E-8</v>
      </c>
      <c r="AC103">
        <f t="shared" si="124"/>
        <v>1.2147667654337932E-8</v>
      </c>
      <c r="AD103">
        <f t="shared" si="125"/>
        <v>1.0993538020993739E-8</v>
      </c>
      <c r="AE103">
        <f t="shared" si="126"/>
        <v>9.9503632577132464E-9</v>
      </c>
      <c r="AF103">
        <f t="shared" si="127"/>
        <v>9.0072671002397831E-9</v>
      </c>
      <c r="AG103">
        <f t="shared" si="128"/>
        <v>8.1544755148156112E-9</v>
      </c>
      <c r="AH103">
        <f t="shared" si="129"/>
        <v>7.3831983200915224E-9</v>
      </c>
      <c r="AI103">
        <f t="shared" si="130"/>
        <v>6.6855248373973518E-9</v>
      </c>
      <c r="AJ103">
        <f t="shared" si="131"/>
        <v>6.0543316359800511E-9</v>
      </c>
      <c r="AK103">
        <f t="shared" si="132"/>
        <v>5.48320076303473E-9</v>
      </c>
      <c r="AL103">
        <f t="shared" si="133"/>
        <v>4.966347105835489E-9</v>
      </c>
      <c r="AM103">
        <f t="shared" si="134"/>
        <v>4.4985537407473482E-9</v>
      </c>
      <c r="AN103">
        <f t="shared" si="135"/>
        <v>4.0751142928418628E-9</v>
      </c>
      <c r="AO103">
        <f t="shared" si="136"/>
        <v>3.6917814687456592E-9</v>
      </c>
      <c r="AP103">
        <f t="shared" si="137"/>
        <v>3.3447210405660332E-9</v>
      </c>
      <c r="AQ103">
        <f t="shared" si="138"/>
        <v>3.0304706550797016E-9</v>
      </c>
      <c r="AR103">
        <f t="shared" si="139"/>
        <v>2.745902923520472E-9</v>
      </c>
      <c r="AS103">
        <f t="shared" si="140"/>
        <v>2.4881923161110851E-9</v>
      </c>
      <c r="AT103">
        <f t="shared" si="141"/>
        <v>2.2547854441827308E-9</v>
      </c>
      <c r="AU103">
        <f t="shared" si="142"/>
        <v>2.0433743630715811E-9</v>
      </c>
      <c r="AV103">
        <f t="shared" si="143"/>
        <v>1.8518725723779565E-9</v>
      </c>
      <c r="AW103">
        <f t="shared" si="144"/>
        <v>1.6783934277435834E-9</v>
      </c>
      <c r="AX103">
        <f t="shared" si="145"/>
        <v>1.5212307109627905E-9</v>
      </c>
      <c r="AY103">
        <f t="shared" si="146"/>
        <v>1.3788411337348746E-9</v>
      </c>
      <c r="AZ103">
        <f t="shared" si="147"/>
        <v>1.249828575303312E-9</v>
      </c>
      <c r="BA103">
        <f t="shared" si="148"/>
        <v>1.1329298761192888E-9</v>
      </c>
      <c r="BB103">
        <f t="shared" si="149"/>
        <v>1.0270020289357993E-9</v>
      </c>
      <c r="BC103">
        <f t="shared" si="150"/>
        <v>9.3101062573945611E-10</v>
      </c>
      <c r="BD103">
        <f t="shared" si="151"/>
        <v>8.4401943395950472E-10</v>
      </c>
      <c r="BE103">
        <f t="shared" si="152"/>
        <v>7.65180988711715E-10</v>
      </c>
      <c r="BF103">
        <f t="shared" si="153"/>
        <v>6.9372809965503183E-10</v>
      </c>
      <c r="BG103">
        <f t="shared" si="154"/>
        <v>6.2896618154678452E-10</v>
      </c>
      <c r="BH103">
        <f t="shared" si="155"/>
        <v>5.7026632693719537E-10</v>
      </c>
      <c r="BI103">
        <f t="shared" si="156"/>
        <v>5.1705904778349063E-10</v>
      </c>
      <c r="BJ103">
        <f t="shared" si="157"/>
        <v>4.6882862020744302E-10</v>
      </c>
      <c r="BK103">
        <f t="shared" si="158"/>
        <v>4.2510797327121079E-10</v>
      </c>
      <c r="BL103">
        <f t="shared" si="159"/>
        <v>3.8547406859536171E-10</v>
      </c>
      <c r="BM103">
        <f t="shared" si="160"/>
        <v>3.4954372296894136E-10</v>
      </c>
      <c r="BN103">
        <f t="shared" si="161"/>
        <v>3.1696983087370173E-10</v>
      </c>
      <c r="BO103">
        <f t="shared" si="162"/>
        <v>2.874379481240386E-10</v>
      </c>
      <c r="BP103">
        <f t="shared" si="163"/>
        <v>2.6066320166442873E-10</v>
      </c>
      <c r="BQ103">
        <f t="shared" si="164"/>
        <v>2.3638749401454185E-10</v>
      </c>
      <c r="BR103">
        <f t="shared" si="165"/>
        <v>2.1437697395063659E-10</v>
      </c>
      <c r="BS103">
        <f t="shared" si="166"/>
        <v>1.9441974779728902E-10</v>
      </c>
      <c r="BT103">
        <f t="shared" si="167"/>
        <v>1.7632380820914434E-10</v>
      </c>
      <c r="BU103">
        <f t="shared" si="168"/>
        <v>1.5991515957686493E-10</v>
      </c>
      <c r="BV103">
        <f t="shared" si="169"/>
        <v>1.4503612122160432E-10</v>
      </c>
      <c r="BW103">
        <f t="shared" si="170"/>
        <v>1.3154379137051823E-10</v>
      </c>
      <c r="BX103">
        <f t="shared" si="171"/>
        <v>1.1930865655321516E-10</v>
      </c>
      <c r="BY103">
        <f t="shared" si="172"/>
        <v>1.0821333254387746E-10</v>
      </c>
      <c r="BZ103">
        <f t="shared" si="173"/>
        <v>9.8151424312568896E-11</v>
      </c>
      <c r="CA103">
        <f t="shared" si="174"/>
        <v>8.9026493656723672E-11</v>
      </c>
      <c r="CB103">
        <f t="shared" si="175"/>
        <v>8.0751124273186538E-11</v>
      </c>
      <c r="CC103">
        <f t="shared" si="176"/>
        <v>7.324607501424822E-11</v>
      </c>
      <c r="CD103">
        <f t="shared" si="177"/>
        <v>6.6439512958504254E-11</v>
      </c>
      <c r="CE103">
        <f t="shared" si="178"/>
        <v>6.0266318728558333E-11</v>
      </c>
      <c r="CF103">
        <f t="shared" si="179"/>
        <v>5.4667457211126422E-11</v>
      </c>
      <c r="CG103">
        <f t="shared" si="180"/>
        <v>4.9589407488641942E-11</v>
      </c>
      <c r="CH103">
        <f t="shared" si="181"/>
        <v>4.498364638189862E-11</v>
      </c>
      <c r="CI103">
        <f t="shared" si="182"/>
        <v>4.0806180536795935E-11</v>
      </c>
      <c r="CJ103">
        <f t="shared" si="183"/>
        <v>3.7017122470432069E-11</v>
      </c>
      <c r="CK103">
        <f t="shared" si="184"/>
        <v>3.3580306427645576E-11</v>
      </c>
      <c r="CL103">
        <f t="shared" si="185"/>
        <v>3.0462940293143692E-11</v>
      </c>
      <c r="CM103">
        <f t="shared" si="186"/>
        <v>2.7635290160641282E-11</v>
      </c>
      <c r="CN103">
        <f t="shared" si="187"/>
        <v>2.5070394482631199E-11</v>
      </c>
      <c r="CO103">
        <f t="shared" si="188"/>
        <v>2.2743805015812979E-11</v>
      </c>
      <c r="CP103">
        <f t="shared" si="189"/>
        <v>2.0633352040801663E-11</v>
      </c>
      <c r="CQ103">
        <f t="shared" si="190"/>
        <v>1.8718931573199288E-11</v>
      </c>
      <c r="CR103">
        <f t="shared" si="191"/>
        <v>1.6982312498864901E-11</v>
      </c>
      <c r="CS103">
        <f t="shared" si="192"/>
        <v>1.5406961761445282E-11</v>
      </c>
      <c r="CT103">
        <f t="shared" si="193"/>
        <v>1.3977885906897692E-11</v>
      </c>
      <c r="CU103">
        <f t="shared" si="194"/>
        <v>1.2681487449632193E-11</v>
      </c>
      <c r="CV103">
        <f t="shared" si="195"/>
        <v>1.1505434669624591E-11</v>
      </c>
      <c r="CW103">
        <f t="shared" si="196"/>
        <v>1.0438543580857725E-11</v>
      </c>
      <c r="CX103">
        <f t="shared" si="197"/>
        <v>9.4706709300465992E-12</v>
      </c>
      <c r="CY103">
        <f t="shared" si="198"/>
        <v>8.5926171919745497E-12</v>
      </c>
      <c r="CZ103">
        <f t="shared" si="199"/>
        <v>7.7960386249918946E-12</v>
      </c>
    </row>
    <row r="104" spans="3:105">
      <c r="C104" s="3">
        <v>98</v>
      </c>
      <c r="D104" s="3">
        <f>'NegBinomial Home'!D100</f>
        <v>1.2831826204325712E-6</v>
      </c>
      <c r="E104">
        <f t="shared" si="100"/>
        <v>1.4443353772632212E-7</v>
      </c>
      <c r="F104">
        <f t="shared" si="101"/>
        <v>1.2002947246579955E-7</v>
      </c>
      <c r="G104">
        <f t="shared" si="102"/>
        <v>1.0437217840740257E-7</v>
      </c>
      <c r="H104">
        <f t="shared" si="103"/>
        <v>9.2097395433747107E-8</v>
      </c>
      <c r="I104">
        <f t="shared" si="104"/>
        <v>8.1857442517494149E-8</v>
      </c>
      <c r="J104">
        <f t="shared" si="105"/>
        <v>7.3071333465174345E-8</v>
      </c>
      <c r="K104">
        <f t="shared" si="106"/>
        <v>6.5415915238853316E-8</v>
      </c>
      <c r="L104">
        <f t="shared" si="107"/>
        <v>5.8682514390786539E-8</v>
      </c>
      <c r="M104">
        <f t="shared" si="108"/>
        <v>4.4686917039298165E-8</v>
      </c>
      <c r="N104">
        <f t="shared" si="109"/>
        <v>4.7424980758082255E-8</v>
      </c>
      <c r="O104">
        <f t="shared" si="110"/>
        <v>4.2700003399568129E-8</v>
      </c>
      <c r="P104">
        <f t="shared" si="111"/>
        <v>3.8475682594846209E-8</v>
      </c>
      <c r="Q104">
        <f t="shared" si="112"/>
        <v>3.4691729755895815E-8</v>
      </c>
      <c r="R104">
        <f t="shared" si="113"/>
        <v>3.1297047579849279E-8</v>
      </c>
      <c r="S104">
        <f t="shared" si="114"/>
        <v>2.8247791933717474E-8</v>
      </c>
      <c r="T104">
        <f t="shared" si="115"/>
        <v>2.5505986254201604E-8</v>
      </c>
      <c r="U104">
        <f t="shared" si="116"/>
        <v>2.3038494630013937E-8</v>
      </c>
      <c r="V104">
        <f t="shared" si="117"/>
        <v>2.0816237330402706E-8</v>
      </c>
      <c r="W104">
        <f t="shared" si="118"/>
        <v>1.8813576106634827E-8</v>
      </c>
      <c r="X104">
        <f t="shared" si="119"/>
        <v>1.7007822131710403E-8</v>
      </c>
      <c r="Y104">
        <f t="shared" si="120"/>
        <v>1.5378834992897512E-8</v>
      </c>
      <c r="Z104">
        <f t="shared" si="121"/>
        <v>1.3908690941647204E-8</v>
      </c>
      <c r="AA104">
        <f t="shared" si="122"/>
        <v>1.2581404957023572E-8</v>
      </c>
      <c r="AB104">
        <f t="shared" si="123"/>
        <v>1.1382695412859157E-8</v>
      </c>
      <c r="AC104">
        <f t="shared" si="124"/>
        <v>1.0299783031984713E-8</v>
      </c>
      <c r="AD104">
        <f t="shared" si="125"/>
        <v>9.3212178330936876E-9</v>
      </c>
      <c r="AE104">
        <f t="shared" si="126"/>
        <v>8.4367292191502348E-9</v>
      </c>
      <c r="AF104">
        <f t="shared" si="127"/>
        <v>7.6370954065799337E-9</v>
      </c>
      <c r="AG104">
        <f t="shared" si="128"/>
        <v>6.9140291726897918E-9</v>
      </c>
      <c r="AH104">
        <f t="shared" si="129"/>
        <v>6.26007748507187E-9</v>
      </c>
      <c r="AI104">
        <f t="shared" si="130"/>
        <v>5.6685330253950348E-9</v>
      </c>
      <c r="AJ104">
        <f t="shared" si="131"/>
        <v>5.1333559682963034E-9</v>
      </c>
      <c r="AK104">
        <f t="shared" si="132"/>
        <v>4.6491046501344841E-9</v>
      </c>
      <c r="AL104">
        <f t="shared" si="133"/>
        <v>4.2108739806825616E-9</v>
      </c>
      <c r="AM104">
        <f t="shared" si="134"/>
        <v>3.814240626749035E-9</v>
      </c>
      <c r="AN104">
        <f t="shared" si="135"/>
        <v>3.4552141399606464E-9</v>
      </c>
      <c r="AO104">
        <f t="shared" si="136"/>
        <v>3.1301933187152659E-9</v>
      </c>
      <c r="AP104">
        <f t="shared" si="137"/>
        <v>2.8359271920023448E-9</v>
      </c>
      <c r="AQ104">
        <f t="shared" si="138"/>
        <v>2.5694800944748663E-9</v>
      </c>
      <c r="AR104">
        <f t="shared" si="139"/>
        <v>2.3282003709620587E-9</v>
      </c>
      <c r="AS104">
        <f t="shared" si="140"/>
        <v>2.1096923069544134E-9</v>
      </c>
      <c r="AT104">
        <f t="shared" si="141"/>
        <v>1.911790931361724E-9</v>
      </c>
      <c r="AU104">
        <f t="shared" si="142"/>
        <v>1.7325393805321636E-9</v>
      </c>
      <c r="AV104">
        <f t="shared" si="143"/>
        <v>1.5701685493153144E-9</v>
      </c>
      <c r="AW104">
        <f t="shared" si="144"/>
        <v>1.4230787868068485E-9</v>
      </c>
      <c r="AX104">
        <f t="shared" si="145"/>
        <v>1.2898234221046888E-9</v>
      </c>
      <c r="AY104">
        <f t="shared" si="146"/>
        <v>1.1690939295638019E-9</v>
      </c>
      <c r="AZ104">
        <f t="shared" si="147"/>
        <v>1.0597065641816226E-9</v>
      </c>
      <c r="BA104">
        <f t="shared" si="148"/>
        <v>9.6059031630775802E-10</v>
      </c>
      <c r="BB104">
        <f t="shared" si="149"/>
        <v>8.7077605120925839E-10</v>
      </c>
      <c r="BC104">
        <f t="shared" si="150"/>
        <v>7.8938671343748968E-10</v>
      </c>
      <c r="BD104">
        <f t="shared" si="151"/>
        <v>7.1562848868828752E-10</v>
      </c>
      <c r="BE104">
        <f t="shared" si="152"/>
        <v>6.4878282713931776E-10</v>
      </c>
      <c r="BF104">
        <f t="shared" si="153"/>
        <v>5.8819924227070272E-10</v>
      </c>
      <c r="BG104">
        <f t="shared" si="154"/>
        <v>5.3328880808444057E-10</v>
      </c>
      <c r="BH104">
        <f t="shared" si="155"/>
        <v>4.8351828557002899E-10</v>
      </c>
      <c r="BI104">
        <f t="shared" si="156"/>
        <v>4.3840481633466481E-10</v>
      </c>
      <c r="BJ104">
        <f t="shared" si="157"/>
        <v>3.975111276276192E-10</v>
      </c>
      <c r="BK104">
        <f t="shared" si="158"/>
        <v>3.6044119862767714E-10</v>
      </c>
      <c r="BL104">
        <f t="shared" si="159"/>
        <v>3.2683634290660102E-10</v>
      </c>
      <c r="BM104">
        <f t="shared" si="160"/>
        <v>2.9637166649736478E-10</v>
      </c>
      <c r="BN104">
        <f t="shared" si="161"/>
        <v>2.6875286504221947E-10</v>
      </c>
      <c r="BO104">
        <f t="shared" si="162"/>
        <v>2.437133271240972E-10</v>
      </c>
      <c r="BP104">
        <f t="shared" si="163"/>
        <v>2.2101151414093547E-10</v>
      </c>
      <c r="BQ104">
        <f t="shared" si="164"/>
        <v>2.0042859000632276E-10</v>
      </c>
      <c r="BR104">
        <f t="shared" si="165"/>
        <v>1.8176627658697148E-10</v>
      </c>
      <c r="BS104">
        <f t="shared" si="166"/>
        <v>1.6484491314924792E-10</v>
      </c>
      <c r="BT104">
        <f t="shared" si="167"/>
        <v>1.4950170021147586E-10</v>
      </c>
      <c r="BU104">
        <f t="shared" si="168"/>
        <v>1.3558911011026422E-10</v>
      </c>
      <c r="BV104">
        <f t="shared" si="169"/>
        <v>1.2297344831044235E-10</v>
      </c>
      <c r="BW104">
        <f t="shared" si="170"/>
        <v>1.1153355103826664E-10</v>
      </c>
      <c r="BX104">
        <f t="shared" si="171"/>
        <v>1.0115960621435619E-10</v>
      </c>
      <c r="BY104">
        <f t="shared" si="172"/>
        <v>9.175208592177231E-11</v>
      </c>
      <c r="BZ104">
        <f t="shared" si="173"/>
        <v>8.3220779779789485E-11</v>
      </c>
      <c r="CA104">
        <f t="shared" si="174"/>
        <v>7.5483919617703159E-11</v>
      </c>
      <c r="CB104">
        <f t="shared" si="175"/>
        <v>6.8467386766680985E-11</v>
      </c>
      <c r="CC104">
        <f t="shared" si="176"/>
        <v>6.2103994121194965E-11</v>
      </c>
      <c r="CD104">
        <f t="shared" si="177"/>
        <v>5.6332835873968161E-11</v>
      </c>
      <c r="CE104">
        <f t="shared" si="178"/>
        <v>5.1098698507686361E-11</v>
      </c>
      <c r="CF104">
        <f t="shared" si="179"/>
        <v>4.6351527240197465E-11</v>
      </c>
      <c r="CG104">
        <f t="shared" si="180"/>
        <v>4.204594267404883E-11</v>
      </c>
      <c r="CH104">
        <f t="shared" si="181"/>
        <v>3.8140802901833399E-11</v>
      </c>
      <c r="CI104">
        <f t="shared" si="182"/>
        <v>3.459880677118363E-11</v>
      </c>
      <c r="CJ104">
        <f t="shared" si="183"/>
        <v>3.1386134422084338E-11</v>
      </c>
      <c r="CK104">
        <f t="shared" si="184"/>
        <v>2.8472121578729642E-11</v>
      </c>
      <c r="CL104">
        <f t="shared" si="185"/>
        <v>2.5828964412245882E-11</v>
      </c>
      <c r="CM104">
        <f t="shared" si="186"/>
        <v>2.3431452092690659E-11</v>
      </c>
      <c r="CN104">
        <f t="shared" si="187"/>
        <v>2.1256724421922902E-11</v>
      </c>
      <c r="CO104">
        <f t="shared" si="188"/>
        <v>1.9284052186016664E-11</v>
      </c>
      <c r="CP104">
        <f t="shared" si="189"/>
        <v>1.7494638089388754E-11</v>
      </c>
      <c r="CQ104">
        <f t="shared" si="190"/>
        <v>1.5871436334996514E-11</v>
      </c>
      <c r="CR104">
        <f t="shared" si="191"/>
        <v>1.4398989097895575E-11</v>
      </c>
      <c r="CS104">
        <f t="shared" si="192"/>
        <v>1.3063278304976001E-11</v>
      </c>
      <c r="CT104">
        <f t="shared" si="193"/>
        <v>1.1851591283489855E-11</v>
      </c>
      <c r="CU104">
        <f t="shared" si="194"/>
        <v>1.0752398976556259E-11</v>
      </c>
      <c r="CV104">
        <f t="shared" si="195"/>
        <v>9.7552455465383436E-12</v>
      </c>
      <c r="CW104">
        <f t="shared" si="196"/>
        <v>8.8506482982647139E-12</v>
      </c>
      <c r="CX104">
        <f t="shared" si="197"/>
        <v>8.0300069546248422E-12</v>
      </c>
      <c r="CY104">
        <f t="shared" si="198"/>
        <v>7.2855214081063129E-12</v>
      </c>
      <c r="CZ104">
        <f t="shared" si="199"/>
        <v>6.6101171542765004E-12</v>
      </c>
      <c r="DA104" s="15">
        <f>1-DA106-CZ107</f>
        <v>0.16800328843455303</v>
      </c>
    </row>
    <row r="105" spans="3:105">
      <c r="C105" s="3">
        <v>99</v>
      </c>
      <c r="D105" s="3">
        <f>'NegBinomial Home'!D101</f>
        <v>1.0876004322612532E-6</v>
      </c>
      <c r="E105">
        <f t="shared" si="100"/>
        <v>1.2241903495483364E-7</v>
      </c>
      <c r="F105">
        <f t="shared" si="101"/>
        <v>1.0173462768213485E-7</v>
      </c>
      <c r="G105">
        <f t="shared" si="102"/>
        <v>8.8463812199757484E-8</v>
      </c>
      <c r="H105">
        <f t="shared" si="103"/>
        <v>7.8059946798618915E-8</v>
      </c>
      <c r="I105">
        <f t="shared" si="104"/>
        <v>6.9380763461256362E-8</v>
      </c>
      <c r="J105">
        <f t="shared" si="105"/>
        <v>6.1933829680329523E-8</v>
      </c>
      <c r="K105">
        <f t="shared" si="106"/>
        <v>5.5445247276306112E-8</v>
      </c>
      <c r="L105">
        <f t="shared" si="107"/>
        <v>4.9738148725924421E-8</v>
      </c>
      <c r="M105">
        <f t="shared" si="108"/>
        <v>0</v>
      </c>
      <c r="N105">
        <f t="shared" si="109"/>
        <v>4.0196483922985204E-8</v>
      </c>
      <c r="O105">
        <f t="shared" si="110"/>
        <v>3.6191685747171203E-8</v>
      </c>
      <c r="P105">
        <f t="shared" si="111"/>
        <v>3.2611234250971099E-8</v>
      </c>
      <c r="Q105">
        <f t="shared" si="112"/>
        <v>2.9404030009137384E-8</v>
      </c>
      <c r="R105">
        <f t="shared" si="113"/>
        <v>2.6526763949522922E-8</v>
      </c>
      <c r="S105">
        <f t="shared" si="114"/>
        <v>2.3942274644571114E-8</v>
      </c>
      <c r="T105">
        <f t="shared" si="115"/>
        <v>2.1618373903761075E-8</v>
      </c>
      <c r="U105">
        <f t="shared" si="116"/>
        <v>1.9526976378315436E-8</v>
      </c>
      <c r="V105">
        <f t="shared" si="117"/>
        <v>1.7643434658557622E-8</v>
      </c>
      <c r="W105">
        <f t="shared" si="118"/>
        <v>1.5946018267499786E-8</v>
      </c>
      <c r="X105">
        <f t="shared" si="119"/>
        <v>1.4415496600191649E-8</v>
      </c>
      <c r="Y105">
        <f t="shared" si="120"/>
        <v>1.3034799037654781E-8</v>
      </c>
      <c r="Z105">
        <f t="shared" si="121"/>
        <v>1.178873376201449E-8</v>
      </c>
      <c r="AA105">
        <f t="shared" si="122"/>
        <v>1.0663752182912109E-8</v>
      </c>
      <c r="AB105">
        <f t="shared" si="123"/>
        <v>9.6477494739996282E-9</v>
      </c>
      <c r="AC105">
        <f t="shared" si="124"/>
        <v>8.7298941704863434E-9</v>
      </c>
      <c r="AD105">
        <f t="shared" si="125"/>
        <v>7.900481492693905E-9</v>
      </c>
      <c r="AE105">
        <f t="shared" si="126"/>
        <v>7.1508062839299587E-9</v>
      </c>
      <c r="AF105">
        <f t="shared" si="127"/>
        <v>6.4730523412300521E-9</v>
      </c>
      <c r="AG105">
        <f t="shared" si="128"/>
        <v>5.8601955771107473E-9</v>
      </c>
      <c r="AH105">
        <f t="shared" si="129"/>
        <v>5.3059189474199057E-9</v>
      </c>
      <c r="AI105">
        <f t="shared" si="130"/>
        <v>4.8045374606371502E-9</v>
      </c>
      <c r="AJ105">
        <f t="shared" si="131"/>
        <v>4.3509318791956947E-9</v>
      </c>
      <c r="AK105">
        <f t="shared" si="132"/>
        <v>3.9404899556771778E-9</v>
      </c>
      <c r="AL105">
        <f t="shared" si="133"/>
        <v>3.5690542317695571E-9</v>
      </c>
      <c r="AM105">
        <f t="shared" si="134"/>
        <v>3.2328755769792417E-9</v>
      </c>
      <c r="AN105">
        <f t="shared" si="135"/>
        <v>2.9285717654978662E-9</v>
      </c>
      <c r="AO105">
        <f t="shared" si="136"/>
        <v>2.6530904894490852E-9</v>
      </c>
      <c r="AP105">
        <f t="shared" si="137"/>
        <v>2.4036762895397E-9</v>
      </c>
      <c r="AQ105">
        <f t="shared" si="138"/>
        <v>2.1778409533753497E-9</v>
      </c>
      <c r="AR105">
        <f t="shared" si="139"/>
        <v>1.9733369900190328E-9</v>
      </c>
      <c r="AS105">
        <f t="shared" si="140"/>
        <v>1.7881338388205143E-9</v>
      </c>
      <c r="AT105">
        <f t="shared" si="141"/>
        <v>1.6203965127280308E-9</v>
      </c>
      <c r="AU105">
        <f t="shared" si="142"/>
        <v>1.4684664124746396E-9</v>
      </c>
      <c r="AV105">
        <f t="shared" si="143"/>
        <v>1.3308440792181833E-9</v>
      </c>
      <c r="AW105">
        <f t="shared" si="144"/>
        <v>1.2061736802133374E-9</v>
      </c>
      <c r="AX105">
        <f t="shared" si="145"/>
        <v>1.093229045565509E-9</v>
      </c>
      <c r="AY105">
        <f t="shared" si="146"/>
        <v>9.9090109459163559E-10</v>
      </c>
      <c r="AZ105">
        <f t="shared" si="147"/>
        <v>8.981865082348844E-10</v>
      </c>
      <c r="BA105">
        <f t="shared" si="148"/>
        <v>8.1417751971274498E-10</v>
      </c>
      <c r="BB105">
        <f t="shared" si="149"/>
        <v>7.3805270942547222E-10</v>
      </c>
      <c r="BC105">
        <f t="shared" si="150"/>
        <v>6.6906870236949128E-10</v>
      </c>
      <c r="BD105">
        <f t="shared" si="151"/>
        <v>6.0655267710333518E-10</v>
      </c>
      <c r="BE105">
        <f t="shared" si="152"/>
        <v>5.4989560488477539E-10</v>
      </c>
      <c r="BF105">
        <f t="shared" si="153"/>
        <v>4.9854614609236302E-10</v>
      </c>
      <c r="BG105">
        <f t="shared" si="154"/>
        <v>4.5200513859609602E-10</v>
      </c>
      <c r="BH105">
        <f t="shared" si="155"/>
        <v>4.0982061946483266E-10</v>
      </c>
      <c r="BI105">
        <f t="shared" si="156"/>
        <v>3.7158332739128004E-10</v>
      </c>
      <c r="BJ105">
        <f t="shared" si="157"/>
        <v>3.3692263856466026E-10</v>
      </c>
      <c r="BK105">
        <f t="shared" si="158"/>
        <v>3.0550289350090647E-10</v>
      </c>
      <c r="BL105">
        <f t="shared" si="159"/>
        <v>2.7702007661549807E-10</v>
      </c>
      <c r="BM105">
        <f t="shared" si="160"/>
        <v>2.5119881415153563E-10</v>
      </c>
      <c r="BN105">
        <f t="shared" si="161"/>
        <v>2.2778965950523312E-10</v>
      </c>
      <c r="BO105">
        <f t="shared" si="162"/>
        <v>2.0656663806640518E-10</v>
      </c>
      <c r="BP105">
        <f t="shared" si="163"/>
        <v>1.873250264513122E-10</v>
      </c>
      <c r="BQ105">
        <f t="shared" si="164"/>
        <v>1.6987934348339696E-10</v>
      </c>
      <c r="BR105">
        <f t="shared" si="165"/>
        <v>1.5406153250413111E-10</v>
      </c>
      <c r="BS105">
        <f t="shared" si="166"/>
        <v>1.3971931659793852E-10</v>
      </c>
      <c r="BT105">
        <f t="shared" si="167"/>
        <v>1.2671471011583707E-10</v>
      </c>
      <c r="BU105">
        <f t="shared" si="168"/>
        <v>1.1492267150261885E-10</v>
      </c>
      <c r="BV105">
        <f t="shared" si="169"/>
        <v>1.0422988389135689E-10</v>
      </c>
      <c r="BW105">
        <f t="shared" si="170"/>
        <v>9.4533651242843997E-11</v>
      </c>
      <c r="BX105">
        <f t="shared" si="171"/>
        <v>8.5740898991464609E-11</v>
      </c>
      <c r="BY105">
        <f t="shared" si="172"/>
        <v>7.7767269226068022E-11</v>
      </c>
      <c r="BZ105">
        <f t="shared" si="173"/>
        <v>7.0536301396527354E-11</v>
      </c>
      <c r="CA105">
        <f t="shared" si="174"/>
        <v>6.3978690404419835E-11</v>
      </c>
      <c r="CB105">
        <f t="shared" si="175"/>
        <v>5.8031614719140944E-11</v>
      </c>
      <c r="CC105">
        <f t="shared" si="176"/>
        <v>5.2638127867249509E-11</v>
      </c>
      <c r="CD105">
        <f t="shared" si="177"/>
        <v>4.7746607280556996E-11</v>
      </c>
      <c r="CE105">
        <f t="shared" si="178"/>
        <v>4.3310255064249834E-11</v>
      </c>
      <c r="CF105">
        <f t="shared" si="179"/>
        <v>3.9286645766300781E-11</v>
      </c>
      <c r="CG105">
        <f t="shared" si="180"/>
        <v>3.5637316699092846E-11</v>
      </c>
      <c r="CH105">
        <f t="shared" si="181"/>
        <v>3.2327396788495594E-11</v>
      </c>
      <c r="CI105">
        <f t="shared" si="182"/>
        <v>2.9325270309052054E-11</v>
      </c>
      <c r="CJ105">
        <f t="shared" si="183"/>
        <v>2.6602272210452277E-11</v>
      </c>
      <c r="CK105">
        <f t="shared" si="184"/>
        <v>2.4132412053696867E-11</v>
      </c>
      <c r="CL105">
        <f t="shared" si="185"/>
        <v>2.1892123858527044E-11</v>
      </c>
      <c r="CM105">
        <f t="shared" si="186"/>
        <v>1.9860039419742394E-11</v>
      </c>
      <c r="CN105">
        <f t="shared" si="187"/>
        <v>1.8016782881573118E-11</v>
      </c>
      <c r="CO105">
        <f t="shared" si="188"/>
        <v>1.6344784568692184E-11</v>
      </c>
      <c r="CP105">
        <f t="shared" si="189"/>
        <v>1.4828112261884578E-11</v>
      </c>
      <c r="CQ105">
        <f t="shared" si="190"/>
        <v>1.3452318277760092E-11</v>
      </c>
      <c r="CR105">
        <f t="shared" si="191"/>
        <v>1.2204300866946803E-11</v>
      </c>
      <c r="CS105">
        <f t="shared" si="192"/>
        <v>1.1072178585501294E-11</v>
      </c>
      <c r="CT105">
        <f t="shared" si="193"/>
        <v>1.0045176421234582E-11</v>
      </c>
      <c r="CU105">
        <f t="shared" si="194"/>
        <v>9.1135225715617915E-12</v>
      </c>
      <c r="CV105">
        <f t="shared" si="195"/>
        <v>8.2683548734887915E-12</v>
      </c>
      <c r="CW105">
        <f t="shared" si="196"/>
        <v>7.5016359804967105E-12</v>
      </c>
      <c r="CX105">
        <f t="shared" si="197"/>
        <v>6.8060764663152429E-12</v>
      </c>
      <c r="CY105">
        <f t="shared" si="198"/>
        <v>6.1750651127381108E-12</v>
      </c>
      <c r="CZ105">
        <f t="shared" si="199"/>
        <v>5.6026057085040012E-12</v>
      </c>
    </row>
    <row r="106" spans="3:105">
      <c r="DA106" s="15">
        <f>SUM(CZ105,CY104,CX103,CW102,CV101,CU100,CT99,CS98,CR97,CQ96,CP95,CO94,CN93,CM92,CL91,CK90,CJ89,CI88,CH87,CG86,CF85,CE84,CD83,CC82,CB81,CA80,BZ79,BY78,BX77,BW76,BV75,BU74,BT73,BS72,BR71,BQ70,BP69,BO68,BN67,BM66,BL65,BK64,BJ63,BI62,BH61,BG60,BF59,BE58,BD57,BC56,BB55,BA54,AZ53,AY52,AX51,AW50,AV49,AU48,AT47,AS46,AR45,AQ44,AP43,AO42,AN41,AM40,AL39,AK38,AJ37,AI36,AH35,AG34,AF33,AE32,AD31,AC30,AB29,AA28,Z27,Y26,X25,W24,V23,U22,T21,S20,R19,Q18,P17,O16,N15,M14,L13,K12,J11,I10,H9,G8,F7,E6)</f>
        <v>1.7951226820636584E-2</v>
      </c>
    </row>
    <row r="107" spans="3:105">
      <c r="E107">
        <f>SUM(E7:E105)</f>
        <v>0.11251158557751434</v>
      </c>
      <c r="F107">
        <f>SUM(F8:F105)</f>
        <v>9.3356433616879203E-2</v>
      </c>
      <c r="G107">
        <f>SUM(G9:G105)</f>
        <v>8.0891684256288524E-2</v>
      </c>
      <c r="H107">
        <f>SUM(H10:H105)</f>
        <v>7.0924809878690265E-2</v>
      </c>
      <c r="I107">
        <f>SUM(I11:I105)</f>
        <v>6.2414752206566386E-2</v>
      </c>
      <c r="J107">
        <f>SUM(J12:J105)</f>
        <v>5.4934092028619111E-2</v>
      </c>
      <c r="K107">
        <f>SUM(K13:K105)</f>
        <v>4.8265928882266759E-2</v>
      </c>
      <c r="L107">
        <f>SUM(L14:L105)</f>
        <v>4.2286048895514475E-2</v>
      </c>
      <c r="M107">
        <f>SUM(M15:M105)</f>
        <v>3.5686929475831797E-2</v>
      </c>
      <c r="N107">
        <f>SUM(N16:N105)</f>
        <v>3.2100873856983105E-2</v>
      </c>
      <c r="O107">
        <f>SUM(O17:O105)</f>
        <v>2.779748704479193E-2</v>
      </c>
      <c r="P107">
        <f>SUM(P18:P105)</f>
        <v>2.3968329658331674E-2</v>
      </c>
      <c r="Q107">
        <f>SUM(Q19:Q105)</f>
        <v>2.0578234243965054E-2</v>
      </c>
      <c r="R107">
        <f>SUM(R20:R105)</f>
        <v>1.7592886988952661E-2</v>
      </c>
      <c r="S107">
        <f>SUM(S21:S105)</f>
        <v>1.4978318642855639E-2</v>
      </c>
      <c r="T107">
        <f>SUM(T22:T105)</f>
        <v>1.270094354093731E-2</v>
      </c>
      <c r="U107">
        <f>SUM(U23:U105)</f>
        <v>1.0727865791419135E-2</v>
      </c>
      <c r="V107">
        <f>SUM(V24:V105)</f>
        <v>9.0272795320057494E-3</v>
      </c>
      <c r="W107">
        <f>SUM(W25:W105)</f>
        <v>7.5688612454897705E-3</v>
      </c>
      <c r="X107">
        <f>SUM(X26:X105)</f>
        <v>6.3240992222026735E-3</v>
      </c>
      <c r="Y107">
        <f>SUM(Y27:Y105)</f>
        <v>5.2665359498896011E-3</v>
      </c>
      <c r="Z107">
        <f>SUM(Z28:Z105)</f>
        <v>4.3719184830807228E-3</v>
      </c>
      <c r="AA107">
        <f>SUM(AA29:AA105)</f>
        <v>3.618263187395492E-3</v>
      </c>
      <c r="AB107">
        <f>SUM(AB30:AB105)</f>
        <v>2.985847192844969E-3</v>
      </c>
      <c r="AC107">
        <f>SUM(AC31:AC105)</f>
        <v>2.4571412585568803E-3</v>
      </c>
      <c r="AD107">
        <f>SUM(AD32:AD105)</f>
        <v>2.0166988712291911E-3</v>
      </c>
      <c r="AE107">
        <f>SUM(AE33:AE105)</f>
        <v>1.6510152052889829E-3</v>
      </c>
      <c r="AF107">
        <f>SUM(AF34:AF105)</f>
        <v>1.348367706441214E-3</v>
      </c>
      <c r="AG107">
        <f>SUM(AG35:AG105)</f>
        <v>1.0986479472732289E-3</v>
      </c>
      <c r="AH107">
        <f>SUM(AH36:AH105)</f>
        <v>8.9319231105777146E-4</v>
      </c>
      <c r="AI107">
        <f>SUM(AI37:AI105)</f>
        <v>7.2461714296215036E-4</v>
      </c>
      <c r="AJ107">
        <f>SUM(AJ38:AJ105)</f>
        <v>5.8666234450321128E-4</v>
      </c>
      <c r="AK107">
        <f>SUM(AK39:AK105)</f>
        <v>4.7404600430277531E-4</v>
      </c>
      <c r="AL107">
        <f>SUM(AL40:AL105)</f>
        <v>3.8233155109588016E-4</v>
      </c>
      <c r="AM107">
        <f>SUM(AM41:AM105)</f>
        <v>3.0780806020438891E-4</v>
      </c>
      <c r="AN107">
        <f>SUM(AN42:AN105)</f>
        <v>2.4738370982627003E-4</v>
      </c>
      <c r="AO107">
        <f>SUM(AO43:AO105)</f>
        <v>1.9849193295729813E-4</v>
      </c>
      <c r="AP107">
        <f>SUM(AP44:AP105)</f>
        <v>1.590095097472179E-4</v>
      </c>
      <c r="AQ107">
        <f>SUM(AQ45:AQ105)</f>
        <v>1.2718566171720407E-4</v>
      </c>
      <c r="AR107">
        <f>SUM(AR46:AR105)</f>
        <v>1.0158111566026969E-4</v>
      </c>
      <c r="AS107">
        <f>SUM(AS47:AS105)</f>
        <v>8.1016077708841394E-5</v>
      </c>
      <c r="AT107">
        <f>SUM(AT48:AT105)</f>
        <v>6.4526077752276187E-5</v>
      </c>
      <c r="AU107">
        <f>SUM(AU49:AU105)</f>
        <v>5.1324695805423599E-5</v>
      </c>
      <c r="AV107">
        <f>SUM(AV50:AV105)</f>
        <v>4.0772253183831785E-5</v>
      </c>
      <c r="AW107">
        <f>SUM(AW51:AW105)</f>
        <v>3.2349633455969792E-5</v>
      </c>
      <c r="AX107">
        <f>SUM(AX52:AX105)</f>
        <v>2.5636484536776563E-5</v>
      </c>
      <c r="AY107">
        <f>SUM(AY53:AY105)</f>
        <v>2.0293139301969737E-5</v>
      </c>
      <c r="AZ107">
        <f>SUM(AZ54:AZ105)</f>
        <v>1.60456745903689E-5</v>
      </c>
      <c r="BA107">
        <f>SUM(BA55:BA105)</f>
        <v>1.2673605430641974E-5</v>
      </c>
      <c r="BB107">
        <f>SUM(BB56:BB105)</f>
        <v>9.9997816539546279E-6</v>
      </c>
      <c r="BC107">
        <f>SUM(BC57:BC105)</f>
        <v>7.8821172400055355E-6</v>
      </c>
      <c r="BD107">
        <f>SUM(BD58:BD105)</f>
        <v>6.2068387399874664E-6</v>
      </c>
      <c r="BE107">
        <f>SUM(BE59:BE105)</f>
        <v>4.8829881750014811E-6</v>
      </c>
      <c r="BF107">
        <f>SUM(BF60:BF105)</f>
        <v>3.8379583614277808E-6</v>
      </c>
      <c r="BG107">
        <f>SUM(BG61:BG105)</f>
        <v>3.0138752137323551E-6</v>
      </c>
      <c r="BH107">
        <f>SUM(BH62:BH105)</f>
        <v>2.3646728183839739E-6</v>
      </c>
      <c r="BI107">
        <f>SUM(BI63:BI105)</f>
        <v>1.8537335672816052E-6</v>
      </c>
      <c r="BJ107">
        <f>SUM(BJ64:BJ105)</f>
        <v>1.4519879740996416E-6</v>
      </c>
      <c r="BK107">
        <f>SUM(BK65:BK105)</f>
        <v>1.1363875249330626E-6</v>
      </c>
      <c r="BL107">
        <f>SUM(BL66:BL105)</f>
        <v>8.8867954213403192E-7</v>
      </c>
      <c r="BM107">
        <f>SUM(BM67:BM105)</f>
        <v>6.9442602301639658E-7</v>
      </c>
      <c r="BN107">
        <f>SUM(BN68:BN105)</f>
        <v>5.4221915709617149E-7</v>
      </c>
      <c r="BO107">
        <f>SUM(BO69:BO105)</f>
        <v>4.230550803527442E-7</v>
      </c>
      <c r="BP107">
        <f>SUM(BP70:BP105)</f>
        <v>3.2983469900889145E-7</v>
      </c>
      <c r="BQ107">
        <f>SUM(BQ71:BQ105)</f>
        <v>2.5696637161953321E-7</v>
      </c>
      <c r="BR107">
        <f>SUM(BR72:BR105)</f>
        <v>2.0005010099631606E-7</v>
      </c>
      <c r="BS107">
        <f>SUM(BS73:BS105)</f>
        <v>1.5562684638949335E-7</v>
      </c>
      <c r="BT107">
        <f>SUM(BT74:BT105)</f>
        <v>1.2097978098573871E-7</v>
      </c>
      <c r="BU107">
        <f>SUM(BU75:BU105)</f>
        <v>9.397692367798646E-8</v>
      </c>
      <c r="BV107">
        <f>SUM(BV76:BV105)</f>
        <v>7.2946678386359092E-8</v>
      </c>
      <c r="BW107">
        <f>SUM(BW77:BW105)</f>
        <v>5.6579511100490196E-8</v>
      </c>
      <c r="BX107">
        <f>SUM(BX78:BX105)</f>
        <v>4.3850360342252683E-8</v>
      </c>
      <c r="BY107">
        <f>SUM(BY79:BY105)</f>
        <v>3.3957473478733135E-8</v>
      </c>
      <c r="BZ107">
        <f>SUM(BZ80:BZ105)</f>
        <v>2.6274240530655353E-8</v>
      </c>
      <c r="CA107">
        <f>SUM(CA81:CA105)</f>
        <v>2.0311300722513299E-8</v>
      </c>
      <c r="CB107">
        <f>SUM(CB82:CB105)</f>
        <v>1.5686759142769719E-8</v>
      </c>
      <c r="CC107">
        <f>SUM(CC83:CC105)</f>
        <v>1.2102799258056449E-8</v>
      </c>
      <c r="CD107">
        <f>SUM(CD84:CD105)</f>
        <v>9.3273341271415896E-9</v>
      </c>
      <c r="CE107">
        <f>SUM(CE85:CE105)</f>
        <v>7.1796231552700167E-9</v>
      </c>
      <c r="CF107">
        <f>SUM(CF86:CF105)</f>
        <v>5.5190067699755848E-9</v>
      </c>
      <c r="CG107">
        <f>SUM(CG87:CG105)</f>
        <v>4.2360902786661332E-9</v>
      </c>
      <c r="CH107">
        <f>SUM(CH88:CH105)</f>
        <v>3.2458498586571874E-9</v>
      </c>
      <c r="CI107">
        <f>SUM(CI89:CI105)</f>
        <v>2.4822457258874189E-9</v>
      </c>
      <c r="CJ107">
        <f>SUM(CJ90:CJ105)</f>
        <v>1.8940161063674788E-9</v>
      </c>
      <c r="CK107">
        <f>SUM(CK91:CK105)</f>
        <v>1.4413955493249965E-9</v>
      </c>
      <c r="CL107">
        <f>SUM(CL92:CL105)</f>
        <v>1.0935562450956639E-9</v>
      </c>
      <c r="CM107">
        <f>SUM(CM93:CM105)</f>
        <v>8.2661442755354033E-10</v>
      </c>
      <c r="CN107">
        <f>SUM(CN94:CN105)</f>
        <v>6.2207810212389345E-10</v>
      </c>
      <c r="CO107">
        <f>SUM(CO95:CO105)</f>
        <v>4.6563919303092859E-10</v>
      </c>
      <c r="CP107">
        <f>SUM(CP96:CP105)</f>
        <v>3.4623429117623174E-10</v>
      </c>
      <c r="CQ107">
        <f>SUM(CQ97:CQ105)</f>
        <v>2.5531472949110127E-10</v>
      </c>
      <c r="CR107">
        <f>SUM(CR98:CR105)</f>
        <v>1.8627968275113041E-10</v>
      </c>
      <c r="CS107">
        <f>SUM(CS99:CS105)</f>
        <v>1.3403614762099464E-10</v>
      </c>
      <c r="CT107">
        <f>SUM(CT100:CT105)</f>
        <v>9.4657608940810389E-11</v>
      </c>
      <c r="CU107">
        <f>SUM(CU101:CU105)</f>
        <v>6.5119415148621216E-11</v>
      </c>
      <c r="CV107">
        <f>SUM(CV102:CV105)</f>
        <v>4.3093743414776082E-11</v>
      </c>
      <c r="CW107">
        <f>SUM(CW103:CW105)</f>
        <v>2.6790827859619151E-11</v>
      </c>
      <c r="CX107">
        <f>SUM(CX104:CX105)</f>
        <v>1.4836083420940085E-11</v>
      </c>
      <c r="CY107">
        <f>SUM(CY105:CY105)</f>
        <v>6.1750651127381108E-12</v>
      </c>
      <c r="CZ107" s="15">
        <f>SUM(E107:CY107)</f>
        <v>0.81404548474481042</v>
      </c>
    </row>
    <row r="108" spans="3:105">
      <c r="DA108" s="15">
        <f>CZ107+DA106+DA104</f>
        <v>1</v>
      </c>
    </row>
  </sheetData>
  <conditionalFormatting sqref="E6:CZ10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ZSD Model</vt:lpstr>
      <vt:lpstr>NegBinomial Home</vt:lpstr>
      <vt:lpstr>NegBinomial Away</vt:lpstr>
      <vt:lpstr>NegBinomial Matrix</vt:lpstr>
      <vt:lpstr>'ZSD Model'!RATING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2019-07-02T19:05:21Z</dcterms:created>
  <dcterms:modified xsi:type="dcterms:W3CDTF">2019-07-08T23:18:45Z</dcterms:modified>
</cp:coreProperties>
</file>