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edolfi/Documents/Career Documents/GitHub/Portfolio Optimisation and Analysis /"/>
    </mc:Choice>
  </mc:AlternateContent>
  <xr:revisionPtr revIDLastSave="0" documentId="8_{F7A30C42-CF46-B447-AB15-B09AE46E2B3A}" xr6:coauthVersionLast="47" xr6:coauthVersionMax="47" xr10:uidLastSave="{00000000-0000-0000-0000-000000000000}"/>
  <bookViews>
    <workbookView xWindow="980" yWindow="1820" windowWidth="23680" windowHeight="13980" activeTab="2" xr2:uid="{00000000-000D-0000-FFFF-FFFF00000000}"/>
  </bookViews>
  <sheets>
    <sheet name="Historical Data" sheetId="1" r:id="rId1"/>
    <sheet name="Portfolio Optimisation" sheetId="4" r:id="rId2"/>
    <sheet name="CAPM Analysis" sheetId="6" r:id="rId3"/>
    <sheet name="CAPM regression output" sheetId="38" r:id="rId4"/>
    <sheet name="E regression output" sheetId="7" r:id="rId5"/>
    <sheet name="F regression output" sheetId="8" r:id="rId6"/>
    <sheet name="M regression output" sheetId="9" r:id="rId7"/>
    <sheet name="ORG.AX" sheetId="23" r:id="rId8"/>
    <sheet name="WOR.AX" sheetId="25" r:id="rId9"/>
    <sheet name="COE.AX" sheetId="26" r:id="rId10"/>
    <sheet name="WPL.AX" sheetId="27" r:id="rId11"/>
    <sheet name="PPT.AX" sheetId="28" r:id="rId12"/>
    <sheet name="CGF.AX" sheetId="29" r:id="rId13"/>
    <sheet name="MQG.AX" sheetId="30" r:id="rId14"/>
    <sheet name="CCP.AX" sheetId="31" r:id="rId15"/>
    <sheet name="ABC.AX" sheetId="32" r:id="rId16"/>
    <sheet name="MMI.AX" sheetId="33" r:id="rId17"/>
    <sheet name="ZMI.AX" sheetId="34" r:id="rId18"/>
    <sheet name="GXY.AX" sheetId="35" r:id="rId19"/>
  </sheets>
  <definedNames>
    <definedName name="_xlnm._FilterDatabase" localSheetId="0" hidden="1">'Historical Data'!$A$1:$AI$114</definedName>
    <definedName name="solver_adj" localSheetId="1" hidden="1">'Portfolio Optimisation'!$I$34:$K$34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'Portfolio Optimisation'!$L$34</definedName>
    <definedName name="solver_lhs2" localSheetId="1" hidden="1">'Portfolio Optimisation'!$F$34</definedName>
    <definedName name="solver_lhs3" localSheetId="1" hidden="1">'Portfolio Optimisation'!$F$34</definedName>
    <definedName name="solver_lhs4" localSheetId="1" hidden="1">'Portfolio Optimisation'!$F$34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'Portfolio Optimisation'!$I$36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el3" localSheetId="1" hidden="1">2</definedName>
    <definedName name="solver_rel4" localSheetId="1" hidden="1">2</definedName>
    <definedName name="solver_rhs1" localSheetId="1" hidden="1">1</definedName>
    <definedName name="solver_rhs2" localSheetId="1" hidden="1">1</definedName>
    <definedName name="solver_rhs3" localSheetId="1" hidden="1">1</definedName>
    <definedName name="solver_rhs4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6" l="1"/>
  <c r="B14" i="6"/>
  <c r="B13" i="6"/>
  <c r="B12" i="6"/>
  <c r="M7" i="6" l="1"/>
  <c r="L7" i="6"/>
  <c r="K7" i="6"/>
  <c r="J7" i="6"/>
  <c r="I7" i="6"/>
  <c r="H7" i="6"/>
  <c r="G7" i="6"/>
  <c r="F7" i="6"/>
  <c r="E7" i="6"/>
  <c r="D7" i="6"/>
  <c r="C7" i="6"/>
  <c r="B7" i="6"/>
  <c r="M6" i="6"/>
  <c r="L6" i="6"/>
  <c r="K6" i="6"/>
  <c r="J6" i="6"/>
  <c r="I6" i="6"/>
  <c r="H6" i="6"/>
  <c r="G6" i="6"/>
  <c r="F6" i="6"/>
  <c r="E6" i="6"/>
  <c r="D6" i="6"/>
  <c r="C6" i="6"/>
  <c r="B6" i="6"/>
  <c r="M5" i="6"/>
  <c r="L5" i="6"/>
  <c r="K5" i="6"/>
  <c r="J5" i="6"/>
  <c r="I5" i="6"/>
  <c r="H5" i="6"/>
  <c r="G5" i="6"/>
  <c r="F5" i="6"/>
  <c r="E5" i="6"/>
  <c r="D5" i="6"/>
  <c r="C5" i="6"/>
  <c r="B5" i="6"/>
  <c r="M4" i="6"/>
  <c r="L4" i="6"/>
  <c r="K4" i="6"/>
  <c r="J4" i="6"/>
  <c r="I4" i="6"/>
  <c r="H4" i="6"/>
  <c r="G4" i="6"/>
  <c r="F4" i="6"/>
  <c r="E4" i="6"/>
  <c r="D4" i="6"/>
  <c r="C4" i="6"/>
  <c r="B4" i="6"/>
  <c r="L34" i="4"/>
  <c r="F34" i="4"/>
  <c r="L27" i="4"/>
  <c r="F27" i="4"/>
  <c r="L20" i="4"/>
  <c r="F20" i="4"/>
  <c r="L13" i="4"/>
  <c r="F13" i="4"/>
  <c r="E5" i="4"/>
  <c r="D5" i="4"/>
  <c r="C5" i="4"/>
  <c r="E4" i="4"/>
  <c r="D4" i="4"/>
  <c r="C4" i="4"/>
  <c r="E3" i="4"/>
  <c r="D3" i="4"/>
  <c r="C3" i="4"/>
  <c r="AI114" i="1"/>
  <c r="AG114" i="1"/>
  <c r="AF114" i="1"/>
  <c r="AE114" i="1"/>
  <c r="AA114" i="1"/>
  <c r="AZ114" i="1" s="1"/>
  <c r="Z114" i="1"/>
  <c r="Y114" i="1"/>
  <c r="AX114" i="1" s="1"/>
  <c r="X114" i="1"/>
  <c r="AW114" i="1" s="1"/>
  <c r="W114" i="1"/>
  <c r="AV114" i="1" s="1"/>
  <c r="V114" i="1"/>
  <c r="AU114" i="1" s="1"/>
  <c r="U114" i="1"/>
  <c r="AT114" i="1" s="1"/>
  <c r="T114" i="1"/>
  <c r="S114" i="1"/>
  <c r="AR114" i="1" s="1"/>
  <c r="R114" i="1"/>
  <c r="AQ114" i="1" s="1"/>
  <c r="Q114" i="1"/>
  <c r="AP114" i="1" s="1"/>
  <c r="P114" i="1"/>
  <c r="O114" i="1"/>
  <c r="AI113" i="1"/>
  <c r="AG113" i="1"/>
  <c r="AF113" i="1"/>
  <c r="AE113" i="1"/>
  <c r="AA113" i="1"/>
  <c r="Z113" i="1"/>
  <c r="AY113" i="1" s="1"/>
  <c r="Y113" i="1"/>
  <c r="X113" i="1"/>
  <c r="W113" i="1"/>
  <c r="AD113" i="1" s="1"/>
  <c r="V113" i="1"/>
  <c r="AU113" i="1" s="1"/>
  <c r="U113" i="1"/>
  <c r="T113" i="1"/>
  <c r="AS113" i="1" s="1"/>
  <c r="S113" i="1"/>
  <c r="R113" i="1"/>
  <c r="Q113" i="1"/>
  <c r="P113" i="1"/>
  <c r="AO113" i="1" s="1"/>
  <c r="O113" i="1"/>
  <c r="AI112" i="1"/>
  <c r="AG112" i="1"/>
  <c r="AF112" i="1"/>
  <c r="AE112" i="1"/>
  <c r="AA112" i="1"/>
  <c r="AZ112" i="1" s="1"/>
  <c r="Z112" i="1"/>
  <c r="AY112" i="1" s="1"/>
  <c r="Y112" i="1"/>
  <c r="X112" i="1"/>
  <c r="AW112" i="1" s="1"/>
  <c r="W112" i="1"/>
  <c r="AD112" i="1" s="1"/>
  <c r="V112" i="1"/>
  <c r="AU112" i="1" s="1"/>
  <c r="U112" i="1"/>
  <c r="AT112" i="1" s="1"/>
  <c r="T112" i="1"/>
  <c r="AS112" i="1" s="1"/>
  <c r="S112" i="1"/>
  <c r="R112" i="1"/>
  <c r="AQ112" i="1" s="1"/>
  <c r="Q112" i="1"/>
  <c r="AP112" i="1" s="1"/>
  <c r="P112" i="1"/>
  <c r="AO112" i="1" s="1"/>
  <c r="O112" i="1"/>
  <c r="AI111" i="1"/>
  <c r="AG111" i="1"/>
  <c r="AF111" i="1"/>
  <c r="AE111" i="1"/>
  <c r="AA111" i="1"/>
  <c r="AZ111" i="1" s="1"/>
  <c r="Z111" i="1"/>
  <c r="Y111" i="1"/>
  <c r="AX111" i="1" s="1"/>
  <c r="X111" i="1"/>
  <c r="AD111" i="1" s="1"/>
  <c r="W111" i="1"/>
  <c r="V111" i="1"/>
  <c r="U111" i="1"/>
  <c r="AT111" i="1" s="1"/>
  <c r="T111" i="1"/>
  <c r="AC111" i="1" s="1"/>
  <c r="S111" i="1"/>
  <c r="R111" i="1"/>
  <c r="Q111" i="1"/>
  <c r="AP111" i="1" s="1"/>
  <c r="P111" i="1"/>
  <c r="O111" i="1"/>
  <c r="AN111" i="1" s="1"/>
  <c r="AI110" i="1"/>
  <c r="AG110" i="1"/>
  <c r="AF110" i="1"/>
  <c r="AE110" i="1"/>
  <c r="AA110" i="1"/>
  <c r="Z110" i="1"/>
  <c r="Y110" i="1"/>
  <c r="X110" i="1"/>
  <c r="W110" i="1"/>
  <c r="V110" i="1"/>
  <c r="U110" i="1"/>
  <c r="AC110" i="1" s="1"/>
  <c r="T110" i="1"/>
  <c r="S110" i="1"/>
  <c r="R110" i="1"/>
  <c r="Q110" i="1"/>
  <c r="P110" i="1"/>
  <c r="O110" i="1"/>
  <c r="AI109" i="1"/>
  <c r="AG109" i="1"/>
  <c r="AF109" i="1"/>
  <c r="AE109" i="1"/>
  <c r="AA109" i="1"/>
  <c r="Z109" i="1"/>
  <c r="Y109" i="1"/>
  <c r="AX109" i="1" s="1"/>
  <c r="X109" i="1"/>
  <c r="W109" i="1"/>
  <c r="V109" i="1"/>
  <c r="U109" i="1"/>
  <c r="T109" i="1"/>
  <c r="AS109" i="1" s="1"/>
  <c r="S109" i="1"/>
  <c r="AC109" i="1" s="1"/>
  <c r="R109" i="1"/>
  <c r="Q109" i="1"/>
  <c r="P109" i="1"/>
  <c r="AO109" i="1" s="1"/>
  <c r="O109" i="1"/>
  <c r="AB109" i="1" s="1"/>
  <c r="AI108" i="1"/>
  <c r="AG108" i="1"/>
  <c r="AF108" i="1"/>
  <c r="AE108" i="1"/>
  <c r="AA108" i="1"/>
  <c r="Z108" i="1"/>
  <c r="AY108" i="1" s="1"/>
  <c r="Y108" i="1"/>
  <c r="X108" i="1"/>
  <c r="W108" i="1"/>
  <c r="V108" i="1"/>
  <c r="AU108" i="1" s="1"/>
  <c r="U108" i="1"/>
  <c r="AT108" i="1" s="1"/>
  <c r="T108" i="1"/>
  <c r="S108" i="1"/>
  <c r="R108" i="1"/>
  <c r="AQ108" i="1" s="1"/>
  <c r="Q108" i="1"/>
  <c r="AP108" i="1" s="1"/>
  <c r="P108" i="1"/>
  <c r="AO108" i="1" s="1"/>
  <c r="O108" i="1"/>
  <c r="AI107" i="1"/>
  <c r="AG107" i="1"/>
  <c r="AF107" i="1"/>
  <c r="AE107" i="1"/>
  <c r="AA107" i="1"/>
  <c r="AZ107" i="1" s="1"/>
  <c r="Z107" i="1"/>
  <c r="AY107" i="1" s="1"/>
  <c r="Y107" i="1"/>
  <c r="AX107" i="1" s="1"/>
  <c r="X107" i="1"/>
  <c r="W107" i="1"/>
  <c r="AV107" i="1" s="1"/>
  <c r="V107" i="1"/>
  <c r="AU107" i="1" s="1"/>
  <c r="U107" i="1"/>
  <c r="AT107" i="1" s="1"/>
  <c r="T107" i="1"/>
  <c r="S107" i="1"/>
  <c r="AR107" i="1" s="1"/>
  <c r="R107" i="1"/>
  <c r="AQ107" i="1" s="1"/>
  <c r="Q107" i="1"/>
  <c r="AP107" i="1" s="1"/>
  <c r="P107" i="1"/>
  <c r="AO107" i="1" s="1"/>
  <c r="O107" i="1"/>
  <c r="AN107" i="1" s="1"/>
  <c r="AI106" i="1"/>
  <c r="AG106" i="1"/>
  <c r="AF106" i="1"/>
  <c r="AE106" i="1"/>
  <c r="AA106" i="1"/>
  <c r="Z106" i="1"/>
  <c r="Y106" i="1"/>
  <c r="X106" i="1"/>
  <c r="W106" i="1"/>
  <c r="V106" i="1"/>
  <c r="U106" i="1"/>
  <c r="AC106" i="1" s="1"/>
  <c r="T106" i="1"/>
  <c r="S106" i="1"/>
  <c r="R106" i="1"/>
  <c r="Q106" i="1"/>
  <c r="P106" i="1"/>
  <c r="O106" i="1"/>
  <c r="AI105" i="1"/>
  <c r="AG105" i="1"/>
  <c r="AF105" i="1"/>
  <c r="AE105" i="1"/>
  <c r="AA105" i="1"/>
  <c r="Z105" i="1"/>
  <c r="Y105" i="1"/>
  <c r="AX105" i="1" s="1"/>
  <c r="X105" i="1"/>
  <c r="W105" i="1"/>
  <c r="V105" i="1"/>
  <c r="AU105" i="1" s="1"/>
  <c r="U105" i="1"/>
  <c r="AT105" i="1" s="1"/>
  <c r="T105" i="1"/>
  <c r="AS105" i="1" s="1"/>
  <c r="S105" i="1"/>
  <c r="AC105" i="1" s="1"/>
  <c r="R105" i="1"/>
  <c r="Q105" i="1"/>
  <c r="P105" i="1"/>
  <c r="AO105" i="1" s="1"/>
  <c r="O105" i="1"/>
  <c r="AB105" i="1" s="1"/>
  <c r="AI104" i="1"/>
  <c r="AG104" i="1"/>
  <c r="AF104" i="1"/>
  <c r="AE104" i="1"/>
  <c r="AA104" i="1"/>
  <c r="Z104" i="1"/>
  <c r="AY104" i="1" s="1"/>
  <c r="Y104" i="1"/>
  <c r="AX104" i="1" s="1"/>
  <c r="X104" i="1"/>
  <c r="W104" i="1"/>
  <c r="V104" i="1"/>
  <c r="AU104" i="1" s="1"/>
  <c r="U104" i="1"/>
  <c r="AT104" i="1" s="1"/>
  <c r="T104" i="1"/>
  <c r="S104" i="1"/>
  <c r="R104" i="1"/>
  <c r="AQ104" i="1" s="1"/>
  <c r="Q104" i="1"/>
  <c r="AP104" i="1" s="1"/>
  <c r="P104" i="1"/>
  <c r="AO104" i="1" s="1"/>
  <c r="O104" i="1"/>
  <c r="AI103" i="1"/>
  <c r="AG103" i="1"/>
  <c r="AF103" i="1"/>
  <c r="AE103" i="1"/>
  <c r="AA103" i="1"/>
  <c r="AZ103" i="1" s="1"/>
  <c r="Z103" i="1"/>
  <c r="AY103" i="1" s="1"/>
  <c r="Y103" i="1"/>
  <c r="AX103" i="1" s="1"/>
  <c r="X103" i="1"/>
  <c r="AW103" i="1" s="1"/>
  <c r="W103" i="1"/>
  <c r="AV103" i="1" s="1"/>
  <c r="V103" i="1"/>
  <c r="AU103" i="1" s="1"/>
  <c r="U103" i="1"/>
  <c r="AT103" i="1" s="1"/>
  <c r="T103" i="1"/>
  <c r="S103" i="1"/>
  <c r="AR103" i="1" s="1"/>
  <c r="R103" i="1"/>
  <c r="AQ103" i="1" s="1"/>
  <c r="Q103" i="1"/>
  <c r="AP103" i="1" s="1"/>
  <c r="P103" i="1"/>
  <c r="AO103" i="1" s="1"/>
  <c r="O103" i="1"/>
  <c r="AN103" i="1" s="1"/>
  <c r="AX102" i="1"/>
  <c r="AT102" i="1"/>
  <c r="AI102" i="1"/>
  <c r="AG102" i="1"/>
  <c r="AF102" i="1"/>
  <c r="AE102" i="1"/>
  <c r="AA102" i="1"/>
  <c r="Z102" i="1"/>
  <c r="AY102" i="1" s="1"/>
  <c r="Y102" i="1"/>
  <c r="X102" i="1"/>
  <c r="AW102" i="1" s="1"/>
  <c r="W102" i="1"/>
  <c r="AV102" i="1" s="1"/>
  <c r="V102" i="1"/>
  <c r="AU102" i="1" s="1"/>
  <c r="U102" i="1"/>
  <c r="T102" i="1"/>
  <c r="AS102" i="1" s="1"/>
  <c r="S102" i="1"/>
  <c r="AR102" i="1" s="1"/>
  <c r="R102" i="1"/>
  <c r="Q102" i="1"/>
  <c r="P102" i="1"/>
  <c r="AO102" i="1" s="1"/>
  <c r="O102" i="1"/>
  <c r="AB102" i="1" s="1"/>
  <c r="AI101" i="1"/>
  <c r="AG101" i="1"/>
  <c r="AF101" i="1"/>
  <c r="AE101" i="1"/>
  <c r="AA101" i="1"/>
  <c r="Z101" i="1"/>
  <c r="Y101" i="1"/>
  <c r="X101" i="1"/>
  <c r="W101" i="1"/>
  <c r="V101" i="1"/>
  <c r="AU101" i="1" s="1"/>
  <c r="U101" i="1"/>
  <c r="AT101" i="1" s="1"/>
  <c r="T101" i="1"/>
  <c r="S101" i="1"/>
  <c r="R101" i="1"/>
  <c r="Q101" i="1"/>
  <c r="P101" i="1"/>
  <c r="O101" i="1"/>
  <c r="AI100" i="1"/>
  <c r="AG100" i="1"/>
  <c r="AF100" i="1"/>
  <c r="AE100" i="1"/>
  <c r="AA100" i="1"/>
  <c r="Z100" i="1"/>
  <c r="Y100" i="1"/>
  <c r="AX100" i="1" s="1"/>
  <c r="X100" i="1"/>
  <c r="AW100" i="1" s="1"/>
  <c r="W100" i="1"/>
  <c r="V100" i="1"/>
  <c r="U100" i="1"/>
  <c r="AT100" i="1" s="1"/>
  <c r="T100" i="1"/>
  <c r="S100" i="1"/>
  <c r="AR100" i="1" s="1"/>
  <c r="R100" i="1"/>
  <c r="AQ100" i="1" s="1"/>
  <c r="Q100" i="1"/>
  <c r="P100" i="1"/>
  <c r="O100" i="1"/>
  <c r="AN100" i="1" s="1"/>
  <c r="AI99" i="1"/>
  <c r="AG99" i="1"/>
  <c r="AF99" i="1"/>
  <c r="AE99" i="1"/>
  <c r="AA99" i="1"/>
  <c r="Z99" i="1"/>
  <c r="AY99" i="1" s="1"/>
  <c r="Y99" i="1"/>
  <c r="X99" i="1"/>
  <c r="W99" i="1"/>
  <c r="V99" i="1"/>
  <c r="U99" i="1"/>
  <c r="AT99" i="1" s="1"/>
  <c r="T99" i="1"/>
  <c r="S99" i="1"/>
  <c r="R99" i="1"/>
  <c r="Q99" i="1"/>
  <c r="P99" i="1"/>
  <c r="AO99" i="1" s="1"/>
  <c r="O99" i="1"/>
  <c r="AI98" i="1"/>
  <c r="AG98" i="1"/>
  <c r="AF98" i="1"/>
  <c r="AE98" i="1"/>
  <c r="AA98" i="1"/>
  <c r="Z98" i="1"/>
  <c r="Y98" i="1"/>
  <c r="AX98" i="1" s="1"/>
  <c r="X98" i="1"/>
  <c r="AW98" i="1" s="1"/>
  <c r="W98" i="1"/>
  <c r="AV98" i="1" s="1"/>
  <c r="V98" i="1"/>
  <c r="AU98" i="1" s="1"/>
  <c r="U98" i="1"/>
  <c r="AT98" i="1" s="1"/>
  <c r="T98" i="1"/>
  <c r="S98" i="1"/>
  <c r="AR98" i="1" s="1"/>
  <c r="R98" i="1"/>
  <c r="AQ98" i="1" s="1"/>
  <c r="Q98" i="1"/>
  <c r="AP98" i="1" s="1"/>
  <c r="P98" i="1"/>
  <c r="O98" i="1"/>
  <c r="AN98" i="1" s="1"/>
  <c r="AI97" i="1"/>
  <c r="AG97" i="1"/>
  <c r="AF97" i="1"/>
  <c r="AE97" i="1"/>
  <c r="AA97" i="1"/>
  <c r="Z97" i="1"/>
  <c r="AY97" i="1" s="1"/>
  <c r="Y97" i="1"/>
  <c r="AX97" i="1" s="1"/>
  <c r="X97" i="1"/>
  <c r="W97" i="1"/>
  <c r="V97" i="1"/>
  <c r="U97" i="1"/>
  <c r="AT97" i="1" s="1"/>
  <c r="T97" i="1"/>
  <c r="AS97" i="1" s="1"/>
  <c r="S97" i="1"/>
  <c r="AR97" i="1" s="1"/>
  <c r="R97" i="1"/>
  <c r="Q97" i="1"/>
  <c r="P97" i="1"/>
  <c r="AO97" i="1" s="1"/>
  <c r="O97" i="1"/>
  <c r="AB97" i="1" s="1"/>
  <c r="AI96" i="1"/>
  <c r="AG96" i="1"/>
  <c r="AF96" i="1"/>
  <c r="AE96" i="1"/>
  <c r="AA96" i="1"/>
  <c r="AZ96" i="1" s="1"/>
  <c r="Z96" i="1"/>
  <c r="AY96" i="1" s="1"/>
  <c r="Y96" i="1"/>
  <c r="AX96" i="1" s="1"/>
  <c r="X96" i="1"/>
  <c r="W96" i="1"/>
  <c r="AV96" i="1" s="1"/>
  <c r="V96" i="1"/>
  <c r="AU96" i="1" s="1"/>
  <c r="U96" i="1"/>
  <c r="AT96" i="1" s="1"/>
  <c r="T96" i="1"/>
  <c r="S96" i="1"/>
  <c r="AR96" i="1" s="1"/>
  <c r="R96" i="1"/>
  <c r="AQ96" i="1" s="1"/>
  <c r="Q96" i="1"/>
  <c r="AP96" i="1" s="1"/>
  <c r="P96" i="1"/>
  <c r="AO96" i="1" s="1"/>
  <c r="O96" i="1"/>
  <c r="AN96" i="1" s="1"/>
  <c r="AI95" i="1"/>
  <c r="AG95" i="1"/>
  <c r="AF95" i="1"/>
  <c r="AE95" i="1"/>
  <c r="AA95" i="1"/>
  <c r="AZ95" i="1" s="1"/>
  <c r="Z95" i="1"/>
  <c r="AY95" i="1" s="1"/>
  <c r="Y95" i="1"/>
  <c r="X95" i="1"/>
  <c r="AW95" i="1" s="1"/>
  <c r="W95" i="1"/>
  <c r="AV95" i="1" s="1"/>
  <c r="V95" i="1"/>
  <c r="AU95" i="1" s="1"/>
  <c r="U95" i="1"/>
  <c r="AT95" i="1" s="1"/>
  <c r="T95" i="1"/>
  <c r="AS95" i="1" s="1"/>
  <c r="S95" i="1"/>
  <c r="AR95" i="1" s="1"/>
  <c r="R95" i="1"/>
  <c r="AQ95" i="1" s="1"/>
  <c r="Q95" i="1"/>
  <c r="AP95" i="1" s="1"/>
  <c r="P95" i="1"/>
  <c r="AO95" i="1" s="1"/>
  <c r="O95" i="1"/>
  <c r="AB95" i="1" s="1"/>
  <c r="AI94" i="1"/>
  <c r="AG94" i="1"/>
  <c r="AF94" i="1"/>
  <c r="AE94" i="1"/>
  <c r="AA94" i="1"/>
  <c r="Z94" i="1"/>
  <c r="Y94" i="1"/>
  <c r="X94" i="1"/>
  <c r="W94" i="1"/>
  <c r="V94" i="1"/>
  <c r="U94" i="1"/>
  <c r="AT94" i="1" s="1"/>
  <c r="T94" i="1"/>
  <c r="S94" i="1"/>
  <c r="R94" i="1"/>
  <c r="Q94" i="1"/>
  <c r="P94" i="1"/>
  <c r="O94" i="1"/>
  <c r="AI93" i="1"/>
  <c r="AG93" i="1"/>
  <c r="AF93" i="1"/>
  <c r="AE93" i="1"/>
  <c r="AA93" i="1"/>
  <c r="AZ93" i="1" s="1"/>
  <c r="Z93" i="1"/>
  <c r="AY93" i="1" s="1"/>
  <c r="Y93" i="1"/>
  <c r="X93" i="1"/>
  <c r="AW93" i="1" s="1"/>
  <c r="W93" i="1"/>
  <c r="AV93" i="1" s="1"/>
  <c r="V93" i="1"/>
  <c r="AU93" i="1" s="1"/>
  <c r="U93" i="1"/>
  <c r="AT93" i="1" s="1"/>
  <c r="T93" i="1"/>
  <c r="AS93" i="1" s="1"/>
  <c r="S93" i="1"/>
  <c r="AR93" i="1" s="1"/>
  <c r="R93" i="1"/>
  <c r="AQ93" i="1" s="1"/>
  <c r="Q93" i="1"/>
  <c r="AP93" i="1" s="1"/>
  <c r="P93" i="1"/>
  <c r="AO93" i="1" s="1"/>
  <c r="O93" i="1"/>
  <c r="AI92" i="1"/>
  <c r="AG92" i="1"/>
  <c r="AF92" i="1"/>
  <c r="AE92" i="1"/>
  <c r="AA92" i="1"/>
  <c r="Z92" i="1"/>
  <c r="Y92" i="1"/>
  <c r="AX92" i="1" s="1"/>
  <c r="X92" i="1"/>
  <c r="AW92" i="1" s="1"/>
  <c r="W92" i="1"/>
  <c r="V92" i="1"/>
  <c r="U92" i="1"/>
  <c r="AT92" i="1" s="1"/>
  <c r="T92" i="1"/>
  <c r="AC92" i="1" s="1"/>
  <c r="S92" i="1"/>
  <c r="R92" i="1"/>
  <c r="Q92" i="1"/>
  <c r="P92" i="1"/>
  <c r="O92" i="1"/>
  <c r="AN92" i="1" s="1"/>
  <c r="AI91" i="1"/>
  <c r="AG91" i="1"/>
  <c r="AF91" i="1"/>
  <c r="AE91" i="1"/>
  <c r="AA91" i="1"/>
  <c r="AZ91" i="1" s="1"/>
  <c r="Z91" i="1"/>
  <c r="Y91" i="1"/>
  <c r="X91" i="1"/>
  <c r="W91" i="1"/>
  <c r="V91" i="1"/>
  <c r="AU91" i="1" s="1"/>
  <c r="U91" i="1"/>
  <c r="AT91" i="1" s="1"/>
  <c r="T91" i="1"/>
  <c r="S91" i="1"/>
  <c r="R91" i="1"/>
  <c r="Q91" i="1"/>
  <c r="AP91" i="1" s="1"/>
  <c r="P91" i="1"/>
  <c r="O91" i="1"/>
  <c r="AI90" i="1"/>
  <c r="AG90" i="1"/>
  <c r="AF90" i="1"/>
  <c r="AE90" i="1"/>
  <c r="AA90" i="1"/>
  <c r="Z90" i="1"/>
  <c r="Y90" i="1"/>
  <c r="X90" i="1"/>
  <c r="AW90" i="1" s="1"/>
  <c r="W90" i="1"/>
  <c r="V90" i="1"/>
  <c r="U90" i="1"/>
  <c r="T90" i="1"/>
  <c r="AS90" i="1" s="1"/>
  <c r="S90" i="1"/>
  <c r="AC90" i="1" s="1"/>
  <c r="R90" i="1"/>
  <c r="AQ90" i="1" s="1"/>
  <c r="Q90" i="1"/>
  <c r="P90" i="1"/>
  <c r="O90" i="1"/>
  <c r="AN90" i="1" s="1"/>
  <c r="AI89" i="1"/>
  <c r="AG89" i="1"/>
  <c r="AF89" i="1"/>
  <c r="AE89" i="1"/>
  <c r="AA89" i="1"/>
  <c r="Z89" i="1"/>
  <c r="AY89" i="1" s="1"/>
  <c r="Y89" i="1"/>
  <c r="X89" i="1"/>
  <c r="W89" i="1"/>
  <c r="V89" i="1"/>
  <c r="U89" i="1"/>
  <c r="AT89" i="1" s="1"/>
  <c r="T89" i="1"/>
  <c r="S89" i="1"/>
  <c r="R89" i="1"/>
  <c r="Q89" i="1"/>
  <c r="P89" i="1"/>
  <c r="AO89" i="1" s="1"/>
  <c r="O89" i="1"/>
  <c r="AI88" i="1"/>
  <c r="AG88" i="1"/>
  <c r="AF88" i="1"/>
  <c r="AE88" i="1"/>
  <c r="AA88" i="1"/>
  <c r="AZ88" i="1" s="1"/>
  <c r="Z88" i="1"/>
  <c r="Y88" i="1"/>
  <c r="X88" i="1"/>
  <c r="AW88" i="1" s="1"/>
  <c r="W88" i="1"/>
  <c r="AV88" i="1" s="1"/>
  <c r="V88" i="1"/>
  <c r="AU88" i="1" s="1"/>
  <c r="U88" i="1"/>
  <c r="AT88" i="1" s="1"/>
  <c r="T88" i="1"/>
  <c r="S88" i="1"/>
  <c r="AR88" i="1" s="1"/>
  <c r="R88" i="1"/>
  <c r="AQ88" i="1" s="1"/>
  <c r="Q88" i="1"/>
  <c r="AP88" i="1" s="1"/>
  <c r="P88" i="1"/>
  <c r="O88" i="1"/>
  <c r="AN88" i="1" s="1"/>
  <c r="AI87" i="1"/>
  <c r="AG87" i="1"/>
  <c r="AF87" i="1"/>
  <c r="AE87" i="1"/>
  <c r="AA87" i="1"/>
  <c r="Z87" i="1"/>
  <c r="AY87" i="1" s="1"/>
  <c r="Y87" i="1"/>
  <c r="AX87" i="1" s="1"/>
  <c r="X87" i="1"/>
  <c r="W87" i="1"/>
  <c r="V87" i="1"/>
  <c r="U87" i="1"/>
  <c r="AT87" i="1" s="1"/>
  <c r="T87" i="1"/>
  <c r="AS87" i="1" s="1"/>
  <c r="S87" i="1"/>
  <c r="R87" i="1"/>
  <c r="Q87" i="1"/>
  <c r="P87" i="1"/>
  <c r="AO87" i="1" s="1"/>
  <c r="O87" i="1"/>
  <c r="AB87" i="1" s="1"/>
  <c r="AI86" i="1"/>
  <c r="AG86" i="1"/>
  <c r="AF86" i="1"/>
  <c r="AE86" i="1"/>
  <c r="AA86" i="1"/>
  <c r="Z86" i="1"/>
  <c r="AY86" i="1" s="1"/>
  <c r="Y86" i="1"/>
  <c r="AX86" i="1" s="1"/>
  <c r="X86" i="1"/>
  <c r="W86" i="1"/>
  <c r="AD86" i="1" s="1"/>
  <c r="V86" i="1"/>
  <c r="AU86" i="1" s="1"/>
  <c r="U86" i="1"/>
  <c r="AT86" i="1" s="1"/>
  <c r="T86" i="1"/>
  <c r="S86" i="1"/>
  <c r="R86" i="1"/>
  <c r="AQ86" i="1" s="1"/>
  <c r="Q86" i="1"/>
  <c r="AP86" i="1" s="1"/>
  <c r="P86" i="1"/>
  <c r="AO86" i="1" s="1"/>
  <c r="O86" i="1"/>
  <c r="AI85" i="1"/>
  <c r="AG85" i="1"/>
  <c r="AF85" i="1"/>
  <c r="AE85" i="1"/>
  <c r="AA85" i="1"/>
  <c r="AZ85" i="1" s="1"/>
  <c r="Z85" i="1"/>
  <c r="AY85" i="1" s="1"/>
  <c r="Y85" i="1"/>
  <c r="AX85" i="1" s="1"/>
  <c r="X85" i="1"/>
  <c r="AW85" i="1" s="1"/>
  <c r="W85" i="1"/>
  <c r="AV85" i="1" s="1"/>
  <c r="V85" i="1"/>
  <c r="AU85" i="1" s="1"/>
  <c r="U85" i="1"/>
  <c r="AT85" i="1" s="1"/>
  <c r="T85" i="1"/>
  <c r="S85" i="1"/>
  <c r="AR85" i="1" s="1"/>
  <c r="R85" i="1"/>
  <c r="AQ85" i="1" s="1"/>
  <c r="Q85" i="1"/>
  <c r="AP85" i="1" s="1"/>
  <c r="P85" i="1"/>
  <c r="AO85" i="1" s="1"/>
  <c r="O85" i="1"/>
  <c r="AN85" i="1" s="1"/>
  <c r="AI84" i="1"/>
  <c r="AG84" i="1"/>
  <c r="AF84" i="1"/>
  <c r="AE84" i="1"/>
  <c r="AA84" i="1"/>
  <c r="Z84" i="1"/>
  <c r="Y84" i="1"/>
  <c r="X84" i="1"/>
  <c r="W84" i="1"/>
  <c r="V84" i="1"/>
  <c r="U84" i="1"/>
  <c r="AT84" i="1" s="1"/>
  <c r="T84" i="1"/>
  <c r="S84" i="1"/>
  <c r="R84" i="1"/>
  <c r="Q84" i="1"/>
  <c r="P84" i="1"/>
  <c r="O84" i="1"/>
  <c r="AI83" i="1"/>
  <c r="AG83" i="1"/>
  <c r="AF83" i="1"/>
  <c r="AE83" i="1"/>
  <c r="AA83" i="1"/>
  <c r="AZ83" i="1" s="1"/>
  <c r="Z83" i="1"/>
  <c r="AY83" i="1" s="1"/>
  <c r="Y83" i="1"/>
  <c r="X83" i="1"/>
  <c r="AW83" i="1" s="1"/>
  <c r="W83" i="1"/>
  <c r="AV83" i="1" s="1"/>
  <c r="V83" i="1"/>
  <c r="AU83" i="1" s="1"/>
  <c r="U83" i="1"/>
  <c r="AT83" i="1" s="1"/>
  <c r="T83" i="1"/>
  <c r="AS83" i="1" s="1"/>
  <c r="S83" i="1"/>
  <c r="AC83" i="1" s="1"/>
  <c r="R83" i="1"/>
  <c r="AQ83" i="1" s="1"/>
  <c r="Q83" i="1"/>
  <c r="AP83" i="1" s="1"/>
  <c r="P83" i="1"/>
  <c r="AO83" i="1" s="1"/>
  <c r="O83" i="1"/>
  <c r="AI82" i="1"/>
  <c r="AG82" i="1"/>
  <c r="AF82" i="1"/>
  <c r="AE82" i="1"/>
  <c r="AA82" i="1"/>
  <c r="Z82" i="1"/>
  <c r="AY82" i="1" s="1"/>
  <c r="Y82" i="1"/>
  <c r="AX82" i="1" s="1"/>
  <c r="X82" i="1"/>
  <c r="W82" i="1"/>
  <c r="V82" i="1"/>
  <c r="U82" i="1"/>
  <c r="AT82" i="1" s="1"/>
  <c r="T82" i="1"/>
  <c r="AS82" i="1" s="1"/>
  <c r="S82" i="1"/>
  <c r="R82" i="1"/>
  <c r="Q82" i="1"/>
  <c r="P82" i="1"/>
  <c r="AO82" i="1" s="1"/>
  <c r="O82" i="1"/>
  <c r="AB82" i="1" s="1"/>
  <c r="AI81" i="1"/>
  <c r="AG81" i="1"/>
  <c r="AF81" i="1"/>
  <c r="AE81" i="1"/>
  <c r="AA81" i="1"/>
  <c r="AZ81" i="1" s="1"/>
  <c r="Z81" i="1"/>
  <c r="Y81" i="1"/>
  <c r="X81" i="1"/>
  <c r="W81" i="1"/>
  <c r="AV81" i="1" s="1"/>
  <c r="V81" i="1"/>
  <c r="AU81" i="1" s="1"/>
  <c r="U81" i="1"/>
  <c r="AT81" i="1" s="1"/>
  <c r="T81" i="1"/>
  <c r="S81" i="1"/>
  <c r="R81" i="1"/>
  <c r="AQ81" i="1" s="1"/>
  <c r="Q81" i="1"/>
  <c r="AP81" i="1" s="1"/>
  <c r="P81" i="1"/>
  <c r="O81" i="1"/>
  <c r="AI80" i="1"/>
  <c r="AG80" i="1"/>
  <c r="AF80" i="1"/>
  <c r="AE80" i="1"/>
  <c r="AA80" i="1"/>
  <c r="Z80" i="1"/>
  <c r="Y80" i="1"/>
  <c r="AD80" i="1" s="1"/>
  <c r="X80" i="1"/>
  <c r="AW80" i="1" s="1"/>
  <c r="W80" i="1"/>
  <c r="V80" i="1"/>
  <c r="U80" i="1"/>
  <c r="AT80" i="1" s="1"/>
  <c r="T80" i="1"/>
  <c r="AS80" i="1" s="1"/>
  <c r="S80" i="1"/>
  <c r="AR80" i="1" s="1"/>
  <c r="R80" i="1"/>
  <c r="AQ80" i="1" s="1"/>
  <c r="Q80" i="1"/>
  <c r="P80" i="1"/>
  <c r="O80" i="1"/>
  <c r="AN80" i="1" s="1"/>
  <c r="AI79" i="1"/>
  <c r="AG79" i="1"/>
  <c r="AF79" i="1"/>
  <c r="AE79" i="1"/>
  <c r="AA79" i="1"/>
  <c r="AZ79" i="1" s="1"/>
  <c r="Z79" i="1"/>
  <c r="AY79" i="1" s="1"/>
  <c r="Y79" i="1"/>
  <c r="X79" i="1"/>
  <c r="W79" i="1"/>
  <c r="V79" i="1"/>
  <c r="AU79" i="1" s="1"/>
  <c r="U79" i="1"/>
  <c r="AT79" i="1" s="1"/>
  <c r="T79" i="1"/>
  <c r="S79" i="1"/>
  <c r="R79" i="1"/>
  <c r="Q79" i="1"/>
  <c r="AP79" i="1" s="1"/>
  <c r="P79" i="1"/>
  <c r="AO79" i="1" s="1"/>
  <c r="O79" i="1"/>
  <c r="AI78" i="1"/>
  <c r="AG78" i="1"/>
  <c r="AF78" i="1"/>
  <c r="AE78" i="1"/>
  <c r="AA78" i="1"/>
  <c r="Z78" i="1"/>
  <c r="Y78" i="1"/>
  <c r="AX78" i="1" s="1"/>
  <c r="X78" i="1"/>
  <c r="AW78" i="1" s="1"/>
  <c r="W78" i="1"/>
  <c r="AD78" i="1" s="1"/>
  <c r="V78" i="1"/>
  <c r="AU78" i="1" s="1"/>
  <c r="U78" i="1"/>
  <c r="AT78" i="1" s="1"/>
  <c r="T78" i="1"/>
  <c r="S78" i="1"/>
  <c r="AC78" i="1" s="1"/>
  <c r="R78" i="1"/>
  <c r="AQ78" i="1" s="1"/>
  <c r="Q78" i="1"/>
  <c r="AP78" i="1" s="1"/>
  <c r="P78" i="1"/>
  <c r="O78" i="1"/>
  <c r="AS77" i="1"/>
  <c r="AO77" i="1"/>
  <c r="AI77" i="1"/>
  <c r="AG77" i="1"/>
  <c r="AF77" i="1"/>
  <c r="AE77" i="1"/>
  <c r="AA77" i="1"/>
  <c r="AZ77" i="1" s="1"/>
  <c r="Z77" i="1"/>
  <c r="Y77" i="1"/>
  <c r="X77" i="1"/>
  <c r="W77" i="1"/>
  <c r="AV77" i="1" s="1"/>
  <c r="V77" i="1"/>
  <c r="AU77" i="1" s="1"/>
  <c r="U77" i="1"/>
  <c r="AT77" i="1" s="1"/>
  <c r="T77" i="1"/>
  <c r="S77" i="1"/>
  <c r="R77" i="1"/>
  <c r="AQ77" i="1" s="1"/>
  <c r="Q77" i="1"/>
  <c r="AP77" i="1" s="1"/>
  <c r="P77" i="1"/>
  <c r="O77" i="1"/>
  <c r="AP76" i="1"/>
  <c r="AI76" i="1"/>
  <c r="AX76" i="1" s="1"/>
  <c r="AG76" i="1"/>
  <c r="AF76" i="1"/>
  <c r="AE76" i="1"/>
  <c r="AA76" i="1"/>
  <c r="Z76" i="1"/>
  <c r="Y76" i="1"/>
  <c r="X76" i="1"/>
  <c r="W76" i="1"/>
  <c r="V76" i="1"/>
  <c r="AU76" i="1" s="1"/>
  <c r="U76" i="1"/>
  <c r="AT76" i="1" s="1"/>
  <c r="T76" i="1"/>
  <c r="S76" i="1"/>
  <c r="R76" i="1"/>
  <c r="Q76" i="1"/>
  <c r="P76" i="1"/>
  <c r="O76" i="1"/>
  <c r="AI75" i="1"/>
  <c r="AG75" i="1"/>
  <c r="AF75" i="1"/>
  <c r="AE75" i="1"/>
  <c r="AA75" i="1"/>
  <c r="AZ75" i="1" s="1"/>
  <c r="Z75" i="1"/>
  <c r="Y75" i="1"/>
  <c r="X75" i="1"/>
  <c r="W75" i="1"/>
  <c r="V75" i="1"/>
  <c r="U75" i="1"/>
  <c r="AT75" i="1" s="1"/>
  <c r="T75" i="1"/>
  <c r="AS75" i="1" s="1"/>
  <c r="S75" i="1"/>
  <c r="AC75" i="1" s="1"/>
  <c r="R75" i="1"/>
  <c r="Q75" i="1"/>
  <c r="AP75" i="1" s="1"/>
  <c r="P75" i="1"/>
  <c r="AO75" i="1" s="1"/>
  <c r="O75" i="1"/>
  <c r="AI74" i="1"/>
  <c r="AG74" i="1"/>
  <c r="AF74" i="1"/>
  <c r="AE74" i="1"/>
  <c r="AA74" i="1"/>
  <c r="Z74" i="1"/>
  <c r="AY74" i="1" s="1"/>
  <c r="Y74" i="1"/>
  <c r="X74" i="1"/>
  <c r="W74" i="1"/>
  <c r="V74" i="1"/>
  <c r="AU74" i="1" s="1"/>
  <c r="U74" i="1"/>
  <c r="AT74" i="1" s="1"/>
  <c r="T74" i="1"/>
  <c r="S74" i="1"/>
  <c r="R74" i="1"/>
  <c r="AQ74" i="1" s="1"/>
  <c r="Q74" i="1"/>
  <c r="AP74" i="1" s="1"/>
  <c r="P74" i="1"/>
  <c r="O74" i="1"/>
  <c r="AI73" i="1"/>
  <c r="AG73" i="1"/>
  <c r="AF73" i="1"/>
  <c r="AE73" i="1"/>
  <c r="AA73" i="1"/>
  <c r="AZ73" i="1" s="1"/>
  <c r="Z73" i="1"/>
  <c r="Y73" i="1"/>
  <c r="X73" i="1"/>
  <c r="AD73" i="1" s="1"/>
  <c r="W73" i="1"/>
  <c r="V73" i="1"/>
  <c r="U73" i="1"/>
  <c r="AT73" i="1" s="1"/>
  <c r="T73" i="1"/>
  <c r="S73" i="1"/>
  <c r="R73" i="1"/>
  <c r="AQ73" i="1" s="1"/>
  <c r="Q73" i="1"/>
  <c r="AP73" i="1" s="1"/>
  <c r="P73" i="1"/>
  <c r="O73" i="1"/>
  <c r="AI72" i="1"/>
  <c r="AX72" i="1" s="1"/>
  <c r="AG72" i="1"/>
  <c r="AF72" i="1"/>
  <c r="AE72" i="1"/>
  <c r="AA72" i="1"/>
  <c r="Z72" i="1"/>
  <c r="Y72" i="1"/>
  <c r="X72" i="1"/>
  <c r="W72" i="1"/>
  <c r="V72" i="1"/>
  <c r="U72" i="1"/>
  <c r="AT72" i="1" s="1"/>
  <c r="T72" i="1"/>
  <c r="S72" i="1"/>
  <c r="R72" i="1"/>
  <c r="AQ72" i="1" s="1"/>
  <c r="Q72" i="1"/>
  <c r="AP72" i="1" s="1"/>
  <c r="P72" i="1"/>
  <c r="O72" i="1"/>
  <c r="AI71" i="1"/>
  <c r="AQ71" i="1" s="1"/>
  <c r="AG71" i="1"/>
  <c r="AF71" i="1"/>
  <c r="AE71" i="1"/>
  <c r="AA71" i="1"/>
  <c r="Z71" i="1"/>
  <c r="AY71" i="1" s="1"/>
  <c r="Y71" i="1"/>
  <c r="X71" i="1"/>
  <c r="W71" i="1"/>
  <c r="V71" i="1"/>
  <c r="U71" i="1"/>
  <c r="AT71" i="1" s="1"/>
  <c r="T71" i="1"/>
  <c r="AS71" i="1" s="1"/>
  <c r="S71" i="1"/>
  <c r="R71" i="1"/>
  <c r="Q71" i="1"/>
  <c r="AP71" i="1" s="1"/>
  <c r="P71" i="1"/>
  <c r="AO71" i="1" s="1"/>
  <c r="O71" i="1"/>
  <c r="AP70" i="1"/>
  <c r="AI70" i="1"/>
  <c r="AG70" i="1"/>
  <c r="AF70" i="1"/>
  <c r="AE70" i="1"/>
  <c r="AA70" i="1"/>
  <c r="Z70" i="1"/>
  <c r="Y70" i="1"/>
  <c r="X70" i="1"/>
  <c r="AW70" i="1" s="1"/>
  <c r="W70" i="1"/>
  <c r="V70" i="1"/>
  <c r="AU70" i="1" s="1"/>
  <c r="U70" i="1"/>
  <c r="AT70" i="1" s="1"/>
  <c r="T70" i="1"/>
  <c r="S70" i="1"/>
  <c r="R70" i="1"/>
  <c r="AQ70" i="1" s="1"/>
  <c r="Q70" i="1"/>
  <c r="P70" i="1"/>
  <c r="O70" i="1"/>
  <c r="AI69" i="1"/>
  <c r="AG69" i="1"/>
  <c r="AF69" i="1"/>
  <c r="AE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AP68" i="1"/>
  <c r="AI68" i="1"/>
  <c r="AG68" i="1"/>
  <c r="AF68" i="1"/>
  <c r="AE68" i="1"/>
  <c r="AA68" i="1"/>
  <c r="Z68" i="1"/>
  <c r="Y68" i="1"/>
  <c r="AX68" i="1" s="1"/>
  <c r="X68" i="1"/>
  <c r="W68" i="1"/>
  <c r="V68" i="1"/>
  <c r="AU68" i="1" s="1"/>
  <c r="U68" i="1"/>
  <c r="AT68" i="1" s="1"/>
  <c r="T68" i="1"/>
  <c r="AS68" i="1" s="1"/>
  <c r="S68" i="1"/>
  <c r="R68" i="1"/>
  <c r="Q68" i="1"/>
  <c r="P68" i="1"/>
  <c r="O68" i="1"/>
  <c r="AI67" i="1"/>
  <c r="AG67" i="1"/>
  <c r="AF67" i="1"/>
  <c r="AE67" i="1"/>
  <c r="AA67" i="1"/>
  <c r="Z67" i="1"/>
  <c r="Y67" i="1"/>
  <c r="X67" i="1"/>
  <c r="AW67" i="1" s="1"/>
  <c r="W67" i="1"/>
  <c r="AV67" i="1" s="1"/>
  <c r="V67" i="1"/>
  <c r="U67" i="1"/>
  <c r="AT67" i="1" s="1"/>
  <c r="T67" i="1"/>
  <c r="AS67" i="1" s="1"/>
  <c r="S67" i="1"/>
  <c r="R67" i="1"/>
  <c r="AQ67" i="1" s="1"/>
  <c r="Q67" i="1"/>
  <c r="AP67" i="1" s="1"/>
  <c r="P67" i="1"/>
  <c r="O67" i="1"/>
  <c r="AW66" i="1"/>
  <c r="AT66" i="1"/>
  <c r="AI66" i="1"/>
  <c r="AG66" i="1"/>
  <c r="AF66" i="1"/>
  <c r="AE66" i="1"/>
  <c r="AA66" i="1"/>
  <c r="Z66" i="1"/>
  <c r="Y66" i="1"/>
  <c r="X66" i="1"/>
  <c r="W66" i="1"/>
  <c r="AD66" i="1" s="1"/>
  <c r="V66" i="1"/>
  <c r="U66" i="1"/>
  <c r="T66" i="1"/>
  <c r="AS66" i="1" s="1"/>
  <c r="S66" i="1"/>
  <c r="AC66" i="1" s="1"/>
  <c r="R66" i="1"/>
  <c r="AQ66" i="1" s="1"/>
  <c r="Q66" i="1"/>
  <c r="AP66" i="1" s="1"/>
  <c r="P66" i="1"/>
  <c r="O66" i="1"/>
  <c r="AI65" i="1"/>
  <c r="AU65" i="1" s="1"/>
  <c r="AG65" i="1"/>
  <c r="AF65" i="1"/>
  <c r="AE65" i="1"/>
  <c r="AA65" i="1"/>
  <c r="AZ65" i="1" s="1"/>
  <c r="Z65" i="1"/>
  <c r="Y65" i="1"/>
  <c r="X65" i="1"/>
  <c r="W65" i="1"/>
  <c r="V65" i="1"/>
  <c r="U65" i="1"/>
  <c r="AT65" i="1" s="1"/>
  <c r="T65" i="1"/>
  <c r="S65" i="1"/>
  <c r="R65" i="1"/>
  <c r="AQ65" i="1" s="1"/>
  <c r="Q65" i="1"/>
  <c r="AP65" i="1" s="1"/>
  <c r="P65" i="1"/>
  <c r="O65" i="1"/>
  <c r="AI64" i="1"/>
  <c r="AG64" i="1"/>
  <c r="AF64" i="1"/>
  <c r="AE64" i="1"/>
  <c r="AA64" i="1"/>
  <c r="AZ64" i="1" s="1"/>
  <c r="Z64" i="1"/>
  <c r="AY64" i="1" s="1"/>
  <c r="Y64" i="1"/>
  <c r="AX64" i="1" s="1"/>
  <c r="X64" i="1"/>
  <c r="W64" i="1"/>
  <c r="V64" i="1"/>
  <c r="AU64" i="1" s="1"/>
  <c r="U64" i="1"/>
  <c r="AT64" i="1" s="1"/>
  <c r="T64" i="1"/>
  <c r="S64" i="1"/>
  <c r="R64" i="1"/>
  <c r="AQ64" i="1" s="1"/>
  <c r="Q64" i="1"/>
  <c r="AP64" i="1" s="1"/>
  <c r="P64" i="1"/>
  <c r="AO64" i="1" s="1"/>
  <c r="O64" i="1"/>
  <c r="AI63" i="1"/>
  <c r="AG63" i="1"/>
  <c r="AF63" i="1"/>
  <c r="AE63" i="1"/>
  <c r="AA63" i="1"/>
  <c r="Z63" i="1"/>
  <c r="AY63" i="1" s="1"/>
  <c r="Y63" i="1"/>
  <c r="AX63" i="1" s="1"/>
  <c r="X63" i="1"/>
  <c r="AW63" i="1" s="1"/>
  <c r="W63" i="1"/>
  <c r="V63" i="1"/>
  <c r="U63" i="1"/>
  <c r="AT63" i="1" s="1"/>
  <c r="T63" i="1"/>
  <c r="AS63" i="1" s="1"/>
  <c r="S63" i="1"/>
  <c r="R63" i="1"/>
  <c r="AQ63" i="1" s="1"/>
  <c r="Q63" i="1"/>
  <c r="P63" i="1"/>
  <c r="AO63" i="1" s="1"/>
  <c r="O63" i="1"/>
  <c r="AN63" i="1" s="1"/>
  <c r="AW62" i="1"/>
  <c r="AP62" i="1"/>
  <c r="AI62" i="1"/>
  <c r="AG62" i="1"/>
  <c r="AF62" i="1"/>
  <c r="AE62" i="1"/>
  <c r="AA62" i="1"/>
  <c r="Z62" i="1"/>
  <c r="AY62" i="1" s="1"/>
  <c r="Y62" i="1"/>
  <c r="AX62" i="1" s="1"/>
  <c r="X62" i="1"/>
  <c r="W62" i="1"/>
  <c r="V62" i="1"/>
  <c r="AU62" i="1" s="1"/>
  <c r="U62" i="1"/>
  <c r="AT62" i="1" s="1"/>
  <c r="T62" i="1"/>
  <c r="AS62" i="1" s="1"/>
  <c r="S62" i="1"/>
  <c r="R62" i="1"/>
  <c r="AQ62" i="1" s="1"/>
  <c r="Q62" i="1"/>
  <c r="P62" i="1"/>
  <c r="AO62" i="1" s="1"/>
  <c r="O62" i="1"/>
  <c r="AP61" i="1"/>
  <c r="AI61" i="1"/>
  <c r="AG61" i="1"/>
  <c r="AF61" i="1"/>
  <c r="AE61" i="1"/>
  <c r="AA61" i="1"/>
  <c r="Z61" i="1"/>
  <c r="Y61" i="1"/>
  <c r="X61" i="1"/>
  <c r="AD61" i="1" s="1"/>
  <c r="W61" i="1"/>
  <c r="V61" i="1"/>
  <c r="AU61" i="1" s="1"/>
  <c r="U61" i="1"/>
  <c r="T61" i="1"/>
  <c r="S61" i="1"/>
  <c r="R61" i="1"/>
  <c r="AQ61" i="1" s="1"/>
  <c r="Q61" i="1"/>
  <c r="P61" i="1"/>
  <c r="O61" i="1"/>
  <c r="AX60" i="1"/>
  <c r="AR60" i="1"/>
  <c r="AQ60" i="1"/>
  <c r="AP60" i="1"/>
  <c r="AI60" i="1"/>
  <c r="AG60" i="1"/>
  <c r="AF60" i="1"/>
  <c r="AE60" i="1"/>
  <c r="AA60" i="1"/>
  <c r="AZ60" i="1" s="1"/>
  <c r="Z60" i="1"/>
  <c r="AY60" i="1" s="1"/>
  <c r="Y60" i="1"/>
  <c r="X60" i="1"/>
  <c r="AW60" i="1" s="1"/>
  <c r="W60" i="1"/>
  <c r="AV60" i="1" s="1"/>
  <c r="V60" i="1"/>
  <c r="AU60" i="1" s="1"/>
  <c r="U60" i="1"/>
  <c r="AT60" i="1" s="1"/>
  <c r="T60" i="1"/>
  <c r="AS60" i="1" s="1"/>
  <c r="S60" i="1"/>
  <c r="R60" i="1"/>
  <c r="Q60" i="1"/>
  <c r="P60" i="1"/>
  <c r="AO60" i="1" s="1"/>
  <c r="O60" i="1"/>
  <c r="AI59" i="1"/>
  <c r="AG59" i="1"/>
  <c r="AF59" i="1"/>
  <c r="AE59" i="1"/>
  <c r="AA59" i="1"/>
  <c r="Z59" i="1"/>
  <c r="Y59" i="1"/>
  <c r="X59" i="1"/>
  <c r="W59" i="1"/>
  <c r="V59" i="1"/>
  <c r="U59" i="1"/>
  <c r="AT59" i="1" s="1"/>
  <c r="T59" i="1"/>
  <c r="S59" i="1"/>
  <c r="R59" i="1"/>
  <c r="Q59" i="1"/>
  <c r="P59" i="1"/>
  <c r="O59" i="1"/>
  <c r="AP58" i="1"/>
  <c r="AI58" i="1"/>
  <c r="AG58" i="1"/>
  <c r="AF58" i="1"/>
  <c r="AE58" i="1"/>
  <c r="AA58" i="1"/>
  <c r="Z58" i="1"/>
  <c r="Y58" i="1"/>
  <c r="AX58" i="1" s="1"/>
  <c r="X58" i="1"/>
  <c r="W58" i="1"/>
  <c r="V58" i="1"/>
  <c r="U58" i="1"/>
  <c r="AT58" i="1" s="1"/>
  <c r="T58" i="1"/>
  <c r="AS58" i="1" s="1"/>
  <c r="S58" i="1"/>
  <c r="R58" i="1"/>
  <c r="Q58" i="1"/>
  <c r="P58" i="1"/>
  <c r="O58" i="1"/>
  <c r="AI57" i="1"/>
  <c r="AG57" i="1"/>
  <c r="AF57" i="1"/>
  <c r="AE57" i="1"/>
  <c r="AA57" i="1"/>
  <c r="AZ57" i="1" s="1"/>
  <c r="Z57" i="1"/>
  <c r="Y57" i="1"/>
  <c r="X57" i="1"/>
  <c r="AW57" i="1" s="1"/>
  <c r="W57" i="1"/>
  <c r="AD57" i="1" s="1"/>
  <c r="V57" i="1"/>
  <c r="U57" i="1"/>
  <c r="AT57" i="1" s="1"/>
  <c r="T57" i="1"/>
  <c r="AS57" i="1" s="1"/>
  <c r="S57" i="1"/>
  <c r="AR57" i="1" s="1"/>
  <c r="R57" i="1"/>
  <c r="AQ57" i="1" s="1"/>
  <c r="Q57" i="1"/>
  <c r="AP57" i="1" s="1"/>
  <c r="P57" i="1"/>
  <c r="O57" i="1"/>
  <c r="AI56" i="1"/>
  <c r="AG56" i="1"/>
  <c r="AF56" i="1"/>
  <c r="AE56" i="1"/>
  <c r="AA56" i="1"/>
  <c r="AZ56" i="1" s="1"/>
  <c r="Z56" i="1"/>
  <c r="AY56" i="1" s="1"/>
  <c r="Y56" i="1"/>
  <c r="AX56" i="1" s="1"/>
  <c r="X56" i="1"/>
  <c r="AW56" i="1" s="1"/>
  <c r="W56" i="1"/>
  <c r="V56" i="1"/>
  <c r="AU56" i="1" s="1"/>
  <c r="U56" i="1"/>
  <c r="AT56" i="1" s="1"/>
  <c r="T56" i="1"/>
  <c r="AS56" i="1" s="1"/>
  <c r="S56" i="1"/>
  <c r="AR56" i="1" s="1"/>
  <c r="R56" i="1"/>
  <c r="AQ56" i="1" s="1"/>
  <c r="Q56" i="1"/>
  <c r="AP56" i="1" s="1"/>
  <c r="P56" i="1"/>
  <c r="O56" i="1"/>
  <c r="AN56" i="1" s="1"/>
  <c r="AI55" i="1"/>
  <c r="AG55" i="1"/>
  <c r="AF55" i="1"/>
  <c r="AE55" i="1"/>
  <c r="AA55" i="1"/>
  <c r="AZ55" i="1" s="1"/>
  <c r="Z55" i="1"/>
  <c r="AY55" i="1" s="1"/>
  <c r="Y55" i="1"/>
  <c r="AX55" i="1" s="1"/>
  <c r="X55" i="1"/>
  <c r="AW55" i="1" s="1"/>
  <c r="W55" i="1"/>
  <c r="V55" i="1"/>
  <c r="U55" i="1"/>
  <c r="AT55" i="1" s="1"/>
  <c r="T55" i="1"/>
  <c r="AS55" i="1" s="1"/>
  <c r="S55" i="1"/>
  <c r="R55" i="1"/>
  <c r="Q55" i="1"/>
  <c r="AP55" i="1" s="1"/>
  <c r="P55" i="1"/>
  <c r="AO55" i="1" s="1"/>
  <c r="O55" i="1"/>
  <c r="AN55" i="1" s="1"/>
  <c r="AI54" i="1"/>
  <c r="AG54" i="1"/>
  <c r="AF54" i="1"/>
  <c r="AE54" i="1"/>
  <c r="AA54" i="1"/>
  <c r="AZ54" i="1" s="1"/>
  <c r="Z54" i="1"/>
  <c r="AY54" i="1" s="1"/>
  <c r="Y54" i="1"/>
  <c r="AX54" i="1" s="1"/>
  <c r="X54" i="1"/>
  <c r="AW54" i="1" s="1"/>
  <c r="W54" i="1"/>
  <c r="V54" i="1"/>
  <c r="U54" i="1"/>
  <c r="AT54" i="1" s="1"/>
  <c r="T54" i="1"/>
  <c r="AS54" i="1" s="1"/>
  <c r="S54" i="1"/>
  <c r="R54" i="1"/>
  <c r="Q54" i="1"/>
  <c r="AP54" i="1" s="1"/>
  <c r="P54" i="1"/>
  <c r="AO54" i="1" s="1"/>
  <c r="O54" i="1"/>
  <c r="AN54" i="1" s="1"/>
  <c r="AZ53" i="1"/>
  <c r="AI53" i="1"/>
  <c r="AG53" i="1"/>
  <c r="AF53" i="1"/>
  <c r="AE53" i="1"/>
  <c r="AA53" i="1"/>
  <c r="Z53" i="1"/>
  <c r="AY53" i="1" s="1"/>
  <c r="Y53" i="1"/>
  <c r="AX53" i="1" s="1"/>
  <c r="X53" i="1"/>
  <c r="AW53" i="1" s="1"/>
  <c r="W53" i="1"/>
  <c r="V53" i="1"/>
  <c r="AU53" i="1" s="1"/>
  <c r="U53" i="1"/>
  <c r="AT53" i="1" s="1"/>
  <c r="T53" i="1"/>
  <c r="AS53" i="1" s="1"/>
  <c r="S53" i="1"/>
  <c r="AR53" i="1" s="1"/>
  <c r="R53" i="1"/>
  <c r="Q53" i="1"/>
  <c r="AP53" i="1" s="1"/>
  <c r="P53" i="1"/>
  <c r="AO53" i="1" s="1"/>
  <c r="O53" i="1"/>
  <c r="AZ52" i="1"/>
  <c r="AR52" i="1"/>
  <c r="AI52" i="1"/>
  <c r="AG52" i="1"/>
  <c r="AF52" i="1"/>
  <c r="AE52" i="1"/>
  <c r="AA52" i="1"/>
  <c r="Z52" i="1"/>
  <c r="AY52" i="1" s="1"/>
  <c r="Y52" i="1"/>
  <c r="AX52" i="1" s="1"/>
  <c r="X52" i="1"/>
  <c r="AW52" i="1" s="1"/>
  <c r="W52" i="1"/>
  <c r="V52" i="1"/>
  <c r="AU52" i="1" s="1"/>
  <c r="U52" i="1"/>
  <c r="AT52" i="1" s="1"/>
  <c r="T52" i="1"/>
  <c r="S52" i="1"/>
  <c r="R52" i="1"/>
  <c r="AQ52" i="1" s="1"/>
  <c r="Q52" i="1"/>
  <c r="P52" i="1"/>
  <c r="AO52" i="1" s="1"/>
  <c r="O52" i="1"/>
  <c r="AN52" i="1" s="1"/>
  <c r="AO51" i="1"/>
  <c r="AI51" i="1"/>
  <c r="AG51" i="1"/>
  <c r="AF51" i="1"/>
  <c r="AE51" i="1"/>
  <c r="AA51" i="1"/>
  <c r="Z51" i="1"/>
  <c r="Y51" i="1"/>
  <c r="X51" i="1"/>
  <c r="AW51" i="1" s="1"/>
  <c r="W51" i="1"/>
  <c r="AV51" i="1" s="1"/>
  <c r="V51" i="1"/>
  <c r="AU51" i="1" s="1"/>
  <c r="U51" i="1"/>
  <c r="AT51" i="1" s="1"/>
  <c r="T51" i="1"/>
  <c r="S51" i="1"/>
  <c r="R51" i="1"/>
  <c r="Q51" i="1"/>
  <c r="AP51" i="1" s="1"/>
  <c r="P51" i="1"/>
  <c r="O51" i="1"/>
  <c r="AX50" i="1"/>
  <c r="AT50" i="1"/>
  <c r="AP50" i="1"/>
  <c r="AI50" i="1"/>
  <c r="AG50" i="1"/>
  <c r="AF50" i="1"/>
  <c r="AE50" i="1"/>
  <c r="AA50" i="1"/>
  <c r="AZ50" i="1" s="1"/>
  <c r="Z50" i="1"/>
  <c r="Y50" i="1"/>
  <c r="X50" i="1"/>
  <c r="AW50" i="1" s="1"/>
  <c r="W50" i="1"/>
  <c r="AV50" i="1" s="1"/>
  <c r="V50" i="1"/>
  <c r="U50" i="1"/>
  <c r="T50" i="1"/>
  <c r="S50" i="1"/>
  <c r="R50" i="1"/>
  <c r="Q50" i="1"/>
  <c r="P50" i="1"/>
  <c r="O50" i="1"/>
  <c r="AI49" i="1"/>
  <c r="AG49" i="1"/>
  <c r="AF49" i="1"/>
  <c r="AE49" i="1"/>
  <c r="AA49" i="1"/>
  <c r="Z49" i="1"/>
  <c r="Y49" i="1"/>
  <c r="X49" i="1"/>
  <c r="W49" i="1"/>
  <c r="V49" i="1"/>
  <c r="U49" i="1"/>
  <c r="AT49" i="1" s="1"/>
  <c r="T49" i="1"/>
  <c r="S49" i="1"/>
  <c r="R49" i="1"/>
  <c r="Q49" i="1"/>
  <c r="P49" i="1"/>
  <c r="O49" i="1"/>
  <c r="AN48" i="1"/>
  <c r="AI48" i="1"/>
  <c r="AG48" i="1"/>
  <c r="AF48" i="1"/>
  <c r="AE48" i="1"/>
  <c r="AA48" i="1"/>
  <c r="Z48" i="1"/>
  <c r="AY48" i="1" s="1"/>
  <c r="Y48" i="1"/>
  <c r="AX48" i="1" s="1"/>
  <c r="X48" i="1"/>
  <c r="W48" i="1"/>
  <c r="AV48" i="1" s="1"/>
  <c r="V48" i="1"/>
  <c r="AU48" i="1" s="1"/>
  <c r="U48" i="1"/>
  <c r="AT48" i="1" s="1"/>
  <c r="T48" i="1"/>
  <c r="AS48" i="1" s="1"/>
  <c r="S48" i="1"/>
  <c r="R48" i="1"/>
  <c r="Q48" i="1"/>
  <c r="P48" i="1"/>
  <c r="AO48" i="1" s="1"/>
  <c r="O48" i="1"/>
  <c r="AI47" i="1"/>
  <c r="AG47" i="1"/>
  <c r="AF47" i="1"/>
  <c r="AE47" i="1"/>
  <c r="AA47" i="1"/>
  <c r="Z47" i="1"/>
  <c r="Y47" i="1"/>
  <c r="X47" i="1"/>
  <c r="W47" i="1"/>
  <c r="V47" i="1"/>
  <c r="AU47" i="1" s="1"/>
  <c r="U47" i="1"/>
  <c r="AT47" i="1" s="1"/>
  <c r="T47" i="1"/>
  <c r="AS47" i="1" s="1"/>
  <c r="S47" i="1"/>
  <c r="R47" i="1"/>
  <c r="Q47" i="1"/>
  <c r="P47" i="1"/>
  <c r="AB47" i="1" s="1"/>
  <c r="O47" i="1"/>
  <c r="AP46" i="1"/>
  <c r="AI46" i="1"/>
  <c r="AX46" i="1" s="1"/>
  <c r="AG46" i="1"/>
  <c r="AF46" i="1"/>
  <c r="AE46" i="1"/>
  <c r="AA46" i="1"/>
  <c r="Z46" i="1"/>
  <c r="Y46" i="1"/>
  <c r="X46" i="1"/>
  <c r="W46" i="1"/>
  <c r="V46" i="1"/>
  <c r="U46" i="1"/>
  <c r="AT46" i="1" s="1"/>
  <c r="T46" i="1"/>
  <c r="AS46" i="1" s="1"/>
  <c r="S46" i="1"/>
  <c r="R46" i="1"/>
  <c r="Q46" i="1"/>
  <c r="P46" i="1"/>
  <c r="AO46" i="1" s="1"/>
  <c r="O46" i="1"/>
  <c r="AI45" i="1"/>
  <c r="AU45" i="1" s="1"/>
  <c r="AG45" i="1"/>
  <c r="AF45" i="1"/>
  <c r="AE45" i="1"/>
  <c r="AA45" i="1"/>
  <c r="AZ45" i="1" s="1"/>
  <c r="Z45" i="1"/>
  <c r="AY45" i="1" s="1"/>
  <c r="Y45" i="1"/>
  <c r="X45" i="1"/>
  <c r="W45" i="1"/>
  <c r="V45" i="1"/>
  <c r="U45" i="1"/>
  <c r="AT45" i="1" s="1"/>
  <c r="T45" i="1"/>
  <c r="AS45" i="1" s="1"/>
  <c r="S45" i="1"/>
  <c r="AC45" i="1" s="1"/>
  <c r="R45" i="1"/>
  <c r="AQ45" i="1" s="1"/>
  <c r="Q45" i="1"/>
  <c r="AP45" i="1" s="1"/>
  <c r="P45" i="1"/>
  <c r="AO45" i="1" s="1"/>
  <c r="O45" i="1"/>
  <c r="AN44" i="1"/>
  <c r="AI44" i="1"/>
  <c r="AG44" i="1"/>
  <c r="AF44" i="1"/>
  <c r="AE44" i="1"/>
  <c r="AA44" i="1"/>
  <c r="AZ44" i="1" s="1"/>
  <c r="Z44" i="1"/>
  <c r="AY44" i="1" s="1"/>
  <c r="Y44" i="1"/>
  <c r="AX44" i="1" s="1"/>
  <c r="X44" i="1"/>
  <c r="AW44" i="1" s="1"/>
  <c r="W44" i="1"/>
  <c r="AV44" i="1" s="1"/>
  <c r="V44" i="1"/>
  <c r="AU44" i="1" s="1"/>
  <c r="U44" i="1"/>
  <c r="AT44" i="1" s="1"/>
  <c r="T44" i="1"/>
  <c r="AS44" i="1" s="1"/>
  <c r="S44" i="1"/>
  <c r="R44" i="1"/>
  <c r="AQ44" i="1" s="1"/>
  <c r="Q44" i="1"/>
  <c r="AP44" i="1" s="1"/>
  <c r="P44" i="1"/>
  <c r="AO44" i="1" s="1"/>
  <c r="O44" i="1"/>
  <c r="AI43" i="1"/>
  <c r="AG43" i="1"/>
  <c r="AF43" i="1"/>
  <c r="AE43" i="1"/>
  <c r="AA43" i="1"/>
  <c r="AZ43" i="1" s="1"/>
  <c r="Z43" i="1"/>
  <c r="Y43" i="1"/>
  <c r="AX43" i="1" s="1"/>
  <c r="X43" i="1"/>
  <c r="AW43" i="1" s="1"/>
  <c r="W43" i="1"/>
  <c r="V43" i="1"/>
  <c r="U43" i="1"/>
  <c r="AC43" i="1" s="1"/>
  <c r="T43" i="1"/>
  <c r="S43" i="1"/>
  <c r="R43" i="1"/>
  <c r="Q43" i="1"/>
  <c r="AP43" i="1" s="1"/>
  <c r="P43" i="1"/>
  <c r="AO43" i="1" s="1"/>
  <c r="O43" i="1"/>
  <c r="AN43" i="1" s="1"/>
  <c r="AI42" i="1"/>
  <c r="AG42" i="1"/>
  <c r="AF42" i="1"/>
  <c r="AE42" i="1"/>
  <c r="AA42" i="1"/>
  <c r="AZ42" i="1" s="1"/>
  <c r="Z42" i="1"/>
  <c r="Y42" i="1"/>
  <c r="X42" i="1"/>
  <c r="W42" i="1"/>
  <c r="V42" i="1"/>
  <c r="U42" i="1"/>
  <c r="AT42" i="1" s="1"/>
  <c r="T42" i="1"/>
  <c r="S42" i="1"/>
  <c r="R42" i="1"/>
  <c r="Q42" i="1"/>
  <c r="AP42" i="1" s="1"/>
  <c r="P42" i="1"/>
  <c r="AO42" i="1" s="1"/>
  <c r="O42" i="1"/>
  <c r="AN42" i="1" s="1"/>
  <c r="AZ41" i="1"/>
  <c r="AI41" i="1"/>
  <c r="AG41" i="1"/>
  <c r="AF41" i="1"/>
  <c r="AE41" i="1"/>
  <c r="AA41" i="1"/>
  <c r="Z41" i="1"/>
  <c r="AY41" i="1" s="1"/>
  <c r="Y41" i="1"/>
  <c r="AX41" i="1" s="1"/>
  <c r="X41" i="1"/>
  <c r="AW41" i="1" s="1"/>
  <c r="W41" i="1"/>
  <c r="V41" i="1"/>
  <c r="U41" i="1"/>
  <c r="AT41" i="1" s="1"/>
  <c r="T41" i="1"/>
  <c r="AS41" i="1" s="1"/>
  <c r="S41" i="1"/>
  <c r="R41" i="1"/>
  <c r="AQ41" i="1" s="1"/>
  <c r="Q41" i="1"/>
  <c r="AP41" i="1" s="1"/>
  <c r="P41" i="1"/>
  <c r="AO41" i="1" s="1"/>
  <c r="O41" i="1"/>
  <c r="AU40" i="1"/>
  <c r="AO40" i="1"/>
  <c r="AI40" i="1"/>
  <c r="AG40" i="1"/>
  <c r="AF40" i="1"/>
  <c r="AE40" i="1"/>
  <c r="AA40" i="1"/>
  <c r="AZ40" i="1" s="1"/>
  <c r="Z40" i="1"/>
  <c r="Y40" i="1"/>
  <c r="AX40" i="1" s="1"/>
  <c r="X40" i="1"/>
  <c r="W40" i="1"/>
  <c r="V40" i="1"/>
  <c r="U40" i="1"/>
  <c r="AT40" i="1" s="1"/>
  <c r="T40" i="1"/>
  <c r="S40" i="1"/>
  <c r="R40" i="1"/>
  <c r="Q40" i="1"/>
  <c r="AP40" i="1" s="1"/>
  <c r="P40" i="1"/>
  <c r="O40" i="1"/>
  <c r="AS39" i="1"/>
  <c r="AI39" i="1"/>
  <c r="AG39" i="1"/>
  <c r="AF39" i="1"/>
  <c r="AE39" i="1"/>
  <c r="AA39" i="1"/>
  <c r="Z39" i="1"/>
  <c r="Y39" i="1"/>
  <c r="AX39" i="1" s="1"/>
  <c r="X39" i="1"/>
  <c r="W39" i="1"/>
  <c r="AV39" i="1" s="1"/>
  <c r="V39" i="1"/>
  <c r="AU39" i="1" s="1"/>
  <c r="U39" i="1"/>
  <c r="T39" i="1"/>
  <c r="S39" i="1"/>
  <c r="AR39" i="1" s="1"/>
  <c r="R39" i="1"/>
  <c r="Q39" i="1"/>
  <c r="P39" i="1"/>
  <c r="O39" i="1"/>
  <c r="AY38" i="1"/>
  <c r="AQ38" i="1"/>
  <c r="AI38" i="1"/>
  <c r="AG38" i="1"/>
  <c r="AF38" i="1"/>
  <c r="AE38" i="1"/>
  <c r="AA38" i="1"/>
  <c r="Z38" i="1"/>
  <c r="Y38" i="1"/>
  <c r="X38" i="1"/>
  <c r="AW38" i="1" s="1"/>
  <c r="W38" i="1"/>
  <c r="AV38" i="1" s="1"/>
  <c r="V38" i="1"/>
  <c r="AU38" i="1" s="1"/>
  <c r="U38" i="1"/>
  <c r="AT38" i="1" s="1"/>
  <c r="T38" i="1"/>
  <c r="S38" i="1"/>
  <c r="R38" i="1"/>
  <c r="Q38" i="1"/>
  <c r="AP38" i="1" s="1"/>
  <c r="P38" i="1"/>
  <c r="O38" i="1"/>
  <c r="AI37" i="1"/>
  <c r="AN37" i="1" s="1"/>
  <c r="AG37" i="1"/>
  <c r="AF37" i="1"/>
  <c r="AE37" i="1"/>
  <c r="AA37" i="1"/>
  <c r="Z37" i="1"/>
  <c r="Y37" i="1"/>
  <c r="X37" i="1"/>
  <c r="W37" i="1"/>
  <c r="AD37" i="1" s="1"/>
  <c r="V37" i="1"/>
  <c r="U37" i="1"/>
  <c r="T37" i="1"/>
  <c r="S37" i="1"/>
  <c r="R37" i="1"/>
  <c r="Q37" i="1"/>
  <c r="P37" i="1"/>
  <c r="O37" i="1"/>
  <c r="AO36" i="1"/>
  <c r="AI36" i="1"/>
  <c r="AW36" i="1" s="1"/>
  <c r="AG36" i="1"/>
  <c r="AF36" i="1"/>
  <c r="AE36" i="1"/>
  <c r="AA36" i="1"/>
  <c r="Z36" i="1"/>
  <c r="Y36" i="1"/>
  <c r="X36" i="1"/>
  <c r="W36" i="1"/>
  <c r="V36" i="1"/>
  <c r="AU36" i="1" s="1"/>
  <c r="U36" i="1"/>
  <c r="AT36" i="1" s="1"/>
  <c r="T36" i="1"/>
  <c r="AC36" i="1" s="1"/>
  <c r="S36" i="1"/>
  <c r="R36" i="1"/>
  <c r="Q36" i="1"/>
  <c r="P36" i="1"/>
  <c r="AB36" i="1" s="1"/>
  <c r="O36" i="1"/>
  <c r="AI35" i="1"/>
  <c r="AG35" i="1"/>
  <c r="AF35" i="1"/>
  <c r="AE35" i="1"/>
  <c r="AA35" i="1"/>
  <c r="Z35" i="1"/>
  <c r="Y35" i="1"/>
  <c r="AX35" i="1" s="1"/>
  <c r="X35" i="1"/>
  <c r="AW35" i="1" s="1"/>
  <c r="W35" i="1"/>
  <c r="V35" i="1"/>
  <c r="AU35" i="1" s="1"/>
  <c r="U35" i="1"/>
  <c r="AT35" i="1" s="1"/>
  <c r="T35" i="1"/>
  <c r="AS35" i="1" s="1"/>
  <c r="S35" i="1"/>
  <c r="R35" i="1"/>
  <c r="AQ35" i="1" s="1"/>
  <c r="Q35" i="1"/>
  <c r="P35" i="1"/>
  <c r="O35" i="1"/>
  <c r="AY34" i="1"/>
  <c r="AI34" i="1"/>
  <c r="AG34" i="1"/>
  <c r="AF34" i="1"/>
  <c r="AE34" i="1"/>
  <c r="AA34" i="1"/>
  <c r="AZ34" i="1" s="1"/>
  <c r="Z34" i="1"/>
  <c r="Y34" i="1"/>
  <c r="X34" i="1"/>
  <c r="AW34" i="1" s="1"/>
  <c r="W34" i="1"/>
  <c r="AV34" i="1" s="1"/>
  <c r="V34" i="1"/>
  <c r="U34" i="1"/>
  <c r="AT34" i="1" s="1"/>
  <c r="T34" i="1"/>
  <c r="AS34" i="1" s="1"/>
  <c r="S34" i="1"/>
  <c r="R34" i="1"/>
  <c r="AQ34" i="1" s="1"/>
  <c r="Q34" i="1"/>
  <c r="AP34" i="1" s="1"/>
  <c r="P34" i="1"/>
  <c r="O34" i="1"/>
  <c r="AN33" i="1"/>
  <c r="AI33" i="1"/>
  <c r="AG33" i="1"/>
  <c r="AF33" i="1"/>
  <c r="AE33" i="1"/>
  <c r="AA33" i="1"/>
  <c r="AZ33" i="1" s="1"/>
  <c r="Z33" i="1"/>
  <c r="AY33" i="1" s="1"/>
  <c r="Y33" i="1"/>
  <c r="AX33" i="1" s="1"/>
  <c r="X33" i="1"/>
  <c r="W33" i="1"/>
  <c r="AD33" i="1" s="1"/>
  <c r="V33" i="1"/>
  <c r="AU33" i="1" s="1"/>
  <c r="U33" i="1"/>
  <c r="AT33" i="1" s="1"/>
  <c r="T33" i="1"/>
  <c r="AS33" i="1" s="1"/>
  <c r="S33" i="1"/>
  <c r="AC33" i="1" s="1"/>
  <c r="R33" i="1"/>
  <c r="AQ33" i="1" s="1"/>
  <c r="Q33" i="1"/>
  <c r="AP33" i="1" s="1"/>
  <c r="P33" i="1"/>
  <c r="AO33" i="1" s="1"/>
  <c r="O33" i="1"/>
  <c r="AI32" i="1"/>
  <c r="AG32" i="1"/>
  <c r="AF32" i="1"/>
  <c r="AE32" i="1"/>
  <c r="AA32" i="1"/>
  <c r="AZ32" i="1" s="1"/>
  <c r="Z32" i="1"/>
  <c r="AY32" i="1" s="1"/>
  <c r="Y32" i="1"/>
  <c r="AX32" i="1" s="1"/>
  <c r="X32" i="1"/>
  <c r="AW32" i="1" s="1"/>
  <c r="W32" i="1"/>
  <c r="V32" i="1"/>
  <c r="AU32" i="1" s="1"/>
  <c r="U32" i="1"/>
  <c r="AT32" i="1" s="1"/>
  <c r="T32" i="1"/>
  <c r="S32" i="1"/>
  <c r="R32" i="1"/>
  <c r="AQ32" i="1" s="1"/>
  <c r="Q32" i="1"/>
  <c r="AP32" i="1" s="1"/>
  <c r="P32" i="1"/>
  <c r="O32" i="1"/>
  <c r="AN32" i="1" s="1"/>
  <c r="AI31" i="1"/>
  <c r="AG31" i="1"/>
  <c r="AF31" i="1"/>
  <c r="AE31" i="1"/>
  <c r="AA31" i="1"/>
  <c r="AZ31" i="1" s="1"/>
  <c r="Z31" i="1"/>
  <c r="AY31" i="1" s="1"/>
  <c r="Y31" i="1"/>
  <c r="AX31" i="1" s="1"/>
  <c r="X31" i="1"/>
  <c r="AW31" i="1" s="1"/>
  <c r="W31" i="1"/>
  <c r="AV31" i="1" s="1"/>
  <c r="V31" i="1"/>
  <c r="AU31" i="1" s="1"/>
  <c r="U31" i="1"/>
  <c r="AT31" i="1" s="1"/>
  <c r="T31" i="1"/>
  <c r="AS31" i="1" s="1"/>
  <c r="S31" i="1"/>
  <c r="AR31" i="1" s="1"/>
  <c r="R31" i="1"/>
  <c r="AQ31" i="1" s="1"/>
  <c r="Q31" i="1"/>
  <c r="AP31" i="1" s="1"/>
  <c r="P31" i="1"/>
  <c r="AO31" i="1" s="1"/>
  <c r="O31" i="1"/>
  <c r="AI30" i="1"/>
  <c r="AG30" i="1"/>
  <c r="AF30" i="1"/>
  <c r="AE30" i="1"/>
  <c r="AA30" i="1"/>
  <c r="AZ30" i="1" s="1"/>
  <c r="Z30" i="1"/>
  <c r="Y30" i="1"/>
  <c r="AX30" i="1" s="1"/>
  <c r="X30" i="1"/>
  <c r="AW30" i="1" s="1"/>
  <c r="W30" i="1"/>
  <c r="AV30" i="1" s="1"/>
  <c r="V30" i="1"/>
  <c r="AU30" i="1" s="1"/>
  <c r="U30" i="1"/>
  <c r="AT30" i="1" s="1"/>
  <c r="T30" i="1"/>
  <c r="AS30" i="1" s="1"/>
  <c r="S30" i="1"/>
  <c r="R30" i="1"/>
  <c r="AQ30" i="1" s="1"/>
  <c r="Q30" i="1"/>
  <c r="AP30" i="1" s="1"/>
  <c r="P30" i="1"/>
  <c r="AO30" i="1" s="1"/>
  <c r="O30" i="1"/>
  <c r="AN30" i="1" s="1"/>
  <c r="AI29" i="1"/>
  <c r="AG29" i="1"/>
  <c r="AF29" i="1"/>
  <c r="AE29" i="1"/>
  <c r="AA29" i="1"/>
  <c r="Z29" i="1"/>
  <c r="AY29" i="1" s="1"/>
  <c r="Y29" i="1"/>
  <c r="AX29" i="1" s="1"/>
  <c r="X29" i="1"/>
  <c r="AW29" i="1" s="1"/>
  <c r="W29" i="1"/>
  <c r="AD29" i="1" s="1"/>
  <c r="V29" i="1"/>
  <c r="AU29" i="1" s="1"/>
  <c r="U29" i="1"/>
  <c r="AT29" i="1" s="1"/>
  <c r="T29" i="1"/>
  <c r="S29" i="1"/>
  <c r="AC29" i="1" s="1"/>
  <c r="R29" i="1"/>
  <c r="AQ29" i="1" s="1"/>
  <c r="Q29" i="1"/>
  <c r="P29" i="1"/>
  <c r="AO29" i="1" s="1"/>
  <c r="O29" i="1"/>
  <c r="AO28" i="1"/>
  <c r="AI28" i="1"/>
  <c r="AG28" i="1"/>
  <c r="AF28" i="1"/>
  <c r="AE28" i="1"/>
  <c r="AA28" i="1"/>
  <c r="Z28" i="1"/>
  <c r="Y28" i="1"/>
  <c r="X28" i="1"/>
  <c r="W28" i="1"/>
  <c r="AV28" i="1" s="1"/>
  <c r="V28" i="1"/>
  <c r="AU28" i="1" s="1"/>
  <c r="U28" i="1"/>
  <c r="AT28" i="1" s="1"/>
  <c r="T28" i="1"/>
  <c r="S28" i="1"/>
  <c r="R28" i="1"/>
  <c r="AQ28" i="1" s="1"/>
  <c r="Q28" i="1"/>
  <c r="P28" i="1"/>
  <c r="O28" i="1"/>
  <c r="AI27" i="1"/>
  <c r="AG27" i="1"/>
  <c r="AF27" i="1"/>
  <c r="AE27" i="1"/>
  <c r="AA27" i="1"/>
  <c r="AZ27" i="1" s="1"/>
  <c r="Z27" i="1"/>
  <c r="Y27" i="1"/>
  <c r="X27" i="1"/>
  <c r="W27" i="1"/>
  <c r="AV27" i="1" s="1"/>
  <c r="V27" i="1"/>
  <c r="AU27" i="1" s="1"/>
  <c r="U27" i="1"/>
  <c r="AT27" i="1" s="1"/>
  <c r="T27" i="1"/>
  <c r="S27" i="1"/>
  <c r="AC27" i="1" s="1"/>
  <c r="R27" i="1"/>
  <c r="Q27" i="1"/>
  <c r="P27" i="1"/>
  <c r="O27" i="1"/>
  <c r="AI26" i="1"/>
  <c r="AQ26" i="1" s="1"/>
  <c r="AG26" i="1"/>
  <c r="AF26" i="1"/>
  <c r="AE26" i="1"/>
  <c r="AA26" i="1"/>
  <c r="Z26" i="1"/>
  <c r="AD26" i="1" s="1"/>
  <c r="Y26" i="1"/>
  <c r="X26" i="1"/>
  <c r="W26" i="1"/>
  <c r="V26" i="1"/>
  <c r="U26" i="1"/>
  <c r="T26" i="1"/>
  <c r="AS26" i="1" s="1"/>
  <c r="S26" i="1"/>
  <c r="R26" i="1"/>
  <c r="Q26" i="1"/>
  <c r="P26" i="1"/>
  <c r="O26" i="1"/>
  <c r="AI25" i="1"/>
  <c r="AG25" i="1"/>
  <c r="AF25" i="1"/>
  <c r="AE25" i="1"/>
  <c r="AA25" i="1"/>
  <c r="Z25" i="1"/>
  <c r="Y25" i="1"/>
  <c r="X25" i="1"/>
  <c r="W25" i="1"/>
  <c r="V25" i="1"/>
  <c r="U25" i="1"/>
  <c r="AT25" i="1" s="1"/>
  <c r="T25" i="1"/>
  <c r="AS25" i="1" s="1"/>
  <c r="S25" i="1"/>
  <c r="AC25" i="1" s="1"/>
  <c r="R25" i="1"/>
  <c r="Q25" i="1"/>
  <c r="P25" i="1"/>
  <c r="O25" i="1"/>
  <c r="AI24" i="1"/>
  <c r="AG24" i="1"/>
  <c r="AF24" i="1"/>
  <c r="AE24" i="1"/>
  <c r="AA24" i="1"/>
  <c r="AZ24" i="1" s="1"/>
  <c r="Z24" i="1"/>
  <c r="Y24" i="1"/>
  <c r="X24" i="1"/>
  <c r="W24" i="1"/>
  <c r="AV24" i="1" s="1"/>
  <c r="V24" i="1"/>
  <c r="U24" i="1"/>
  <c r="AT24" i="1" s="1"/>
  <c r="T24" i="1"/>
  <c r="AS24" i="1" s="1"/>
  <c r="S24" i="1"/>
  <c r="AR24" i="1" s="1"/>
  <c r="R24" i="1"/>
  <c r="AQ24" i="1" s="1"/>
  <c r="Q24" i="1"/>
  <c r="AP24" i="1" s="1"/>
  <c r="P24" i="1"/>
  <c r="AO24" i="1" s="1"/>
  <c r="O24" i="1"/>
  <c r="AI23" i="1"/>
  <c r="AT23" i="1" s="1"/>
  <c r="AG23" i="1"/>
  <c r="AF23" i="1"/>
  <c r="AE23" i="1"/>
  <c r="AC23" i="1"/>
  <c r="AA23" i="1"/>
  <c r="Z23" i="1"/>
  <c r="Y23" i="1"/>
  <c r="X23" i="1"/>
  <c r="W23" i="1"/>
  <c r="AV23" i="1" s="1"/>
  <c r="V23" i="1"/>
  <c r="AU23" i="1" s="1"/>
  <c r="U23" i="1"/>
  <c r="T23" i="1"/>
  <c r="S23" i="1"/>
  <c r="AR23" i="1" s="1"/>
  <c r="R23" i="1"/>
  <c r="AQ23" i="1" s="1"/>
  <c r="Q23" i="1"/>
  <c r="P23" i="1"/>
  <c r="O23" i="1"/>
  <c r="AI22" i="1"/>
  <c r="AG22" i="1"/>
  <c r="AF22" i="1"/>
  <c r="AE22" i="1"/>
  <c r="AA22" i="1"/>
  <c r="AZ22" i="1" s="1"/>
  <c r="Z22" i="1"/>
  <c r="Y22" i="1"/>
  <c r="X22" i="1"/>
  <c r="W22" i="1"/>
  <c r="V22" i="1"/>
  <c r="U22" i="1"/>
  <c r="T22" i="1"/>
  <c r="S22" i="1"/>
  <c r="R22" i="1"/>
  <c r="AQ22" i="1" s="1"/>
  <c r="Q22" i="1"/>
  <c r="AP22" i="1" s="1"/>
  <c r="P22" i="1"/>
  <c r="AO22" i="1" s="1"/>
  <c r="O22" i="1"/>
  <c r="AI21" i="1"/>
  <c r="AG21" i="1"/>
  <c r="AF21" i="1"/>
  <c r="AE21" i="1"/>
  <c r="AA21" i="1"/>
  <c r="AZ21" i="1" s="1"/>
  <c r="Z21" i="1"/>
  <c r="AY21" i="1" s="1"/>
  <c r="Y21" i="1"/>
  <c r="AX21" i="1" s="1"/>
  <c r="X21" i="1"/>
  <c r="AW21" i="1" s="1"/>
  <c r="W21" i="1"/>
  <c r="V21" i="1"/>
  <c r="U21" i="1"/>
  <c r="AT21" i="1" s="1"/>
  <c r="T21" i="1"/>
  <c r="AS21" i="1" s="1"/>
  <c r="S21" i="1"/>
  <c r="R21" i="1"/>
  <c r="Q21" i="1"/>
  <c r="AP21" i="1" s="1"/>
  <c r="P21" i="1"/>
  <c r="AO21" i="1" s="1"/>
  <c r="O21" i="1"/>
  <c r="AW20" i="1"/>
  <c r="AI20" i="1"/>
  <c r="AG20" i="1"/>
  <c r="AF20" i="1"/>
  <c r="AE20" i="1"/>
  <c r="AA20" i="1"/>
  <c r="AZ20" i="1" s="1"/>
  <c r="Z20" i="1"/>
  <c r="AY20" i="1" s="1"/>
  <c r="Y20" i="1"/>
  <c r="AX20" i="1" s="1"/>
  <c r="X20" i="1"/>
  <c r="W20" i="1"/>
  <c r="AV20" i="1" s="1"/>
  <c r="V20" i="1"/>
  <c r="AU20" i="1" s="1"/>
  <c r="U20" i="1"/>
  <c r="AT20" i="1" s="1"/>
  <c r="T20" i="1"/>
  <c r="AS20" i="1" s="1"/>
  <c r="S20" i="1"/>
  <c r="AR20" i="1" s="1"/>
  <c r="R20" i="1"/>
  <c r="AQ20" i="1" s="1"/>
  <c r="Q20" i="1"/>
  <c r="AP20" i="1" s="1"/>
  <c r="P20" i="1"/>
  <c r="O20" i="1"/>
  <c r="AN20" i="1" s="1"/>
  <c r="AI19" i="1"/>
  <c r="AT19" i="1" s="1"/>
  <c r="AG19" i="1"/>
  <c r="AF19" i="1"/>
  <c r="AE19" i="1"/>
  <c r="AA19" i="1"/>
  <c r="Z19" i="1"/>
  <c r="Y19" i="1"/>
  <c r="X19" i="1"/>
  <c r="W19" i="1"/>
  <c r="V19" i="1"/>
  <c r="AU19" i="1" s="1"/>
  <c r="U19" i="1"/>
  <c r="T19" i="1"/>
  <c r="S19" i="1"/>
  <c r="AC19" i="1" s="1"/>
  <c r="R19" i="1"/>
  <c r="Q19" i="1"/>
  <c r="P19" i="1"/>
  <c r="O19" i="1"/>
  <c r="AI18" i="1"/>
  <c r="AY18" i="1" s="1"/>
  <c r="AG18" i="1"/>
  <c r="AF18" i="1"/>
  <c r="AE18" i="1"/>
  <c r="AA18" i="1"/>
  <c r="Z18" i="1"/>
  <c r="Y18" i="1"/>
  <c r="X18" i="1"/>
  <c r="W18" i="1"/>
  <c r="V18" i="1"/>
  <c r="U18" i="1"/>
  <c r="AT18" i="1" s="1"/>
  <c r="T18" i="1"/>
  <c r="S18" i="1"/>
  <c r="R18" i="1"/>
  <c r="Q18" i="1"/>
  <c r="P18" i="1"/>
  <c r="O18" i="1"/>
  <c r="AI17" i="1"/>
  <c r="AX17" i="1" s="1"/>
  <c r="AG17" i="1"/>
  <c r="AF17" i="1"/>
  <c r="AE17" i="1"/>
  <c r="AA17" i="1"/>
  <c r="Z17" i="1"/>
  <c r="Y17" i="1"/>
  <c r="X17" i="1"/>
  <c r="W17" i="1"/>
  <c r="AD17" i="1" s="1"/>
  <c r="V17" i="1"/>
  <c r="AU17" i="1" s="1"/>
  <c r="U17" i="1"/>
  <c r="T17" i="1"/>
  <c r="S17" i="1"/>
  <c r="AC17" i="1" s="1"/>
  <c r="R17" i="1"/>
  <c r="Q17" i="1"/>
  <c r="P17" i="1"/>
  <c r="O17" i="1"/>
  <c r="AB17" i="1" s="1"/>
  <c r="AI16" i="1"/>
  <c r="AY16" i="1" s="1"/>
  <c r="AG16" i="1"/>
  <c r="AF16" i="1"/>
  <c r="AE16" i="1"/>
  <c r="AA16" i="1"/>
  <c r="Z16" i="1"/>
  <c r="Y16" i="1"/>
  <c r="X16" i="1"/>
  <c r="W16" i="1"/>
  <c r="V16" i="1"/>
  <c r="U16" i="1"/>
  <c r="AT16" i="1" s="1"/>
  <c r="T16" i="1"/>
  <c r="AC16" i="1" s="1"/>
  <c r="S16" i="1"/>
  <c r="R16" i="1"/>
  <c r="Q16" i="1"/>
  <c r="P16" i="1"/>
  <c r="O16" i="1"/>
  <c r="AI15" i="1"/>
  <c r="AG15" i="1"/>
  <c r="AF15" i="1"/>
  <c r="AE15" i="1"/>
  <c r="AA15" i="1"/>
  <c r="AZ15" i="1" s="1"/>
  <c r="Z15" i="1"/>
  <c r="Y15" i="1"/>
  <c r="X15" i="1"/>
  <c r="AW15" i="1" s="1"/>
  <c r="W15" i="1"/>
  <c r="AV15" i="1" s="1"/>
  <c r="V15" i="1"/>
  <c r="U15" i="1"/>
  <c r="AT15" i="1" s="1"/>
  <c r="T15" i="1"/>
  <c r="AS15" i="1" s="1"/>
  <c r="S15" i="1"/>
  <c r="AR15" i="1" s="1"/>
  <c r="R15" i="1"/>
  <c r="AQ15" i="1" s="1"/>
  <c r="Q15" i="1"/>
  <c r="AP15" i="1" s="1"/>
  <c r="P15" i="1"/>
  <c r="O15" i="1"/>
  <c r="AI14" i="1"/>
  <c r="AG14" i="1"/>
  <c r="AF14" i="1"/>
  <c r="AE14" i="1"/>
  <c r="AA14" i="1"/>
  <c r="AZ14" i="1" s="1"/>
  <c r="Z14" i="1"/>
  <c r="Y14" i="1"/>
  <c r="AX14" i="1" s="1"/>
  <c r="X14" i="1"/>
  <c r="AW14" i="1" s="1"/>
  <c r="W14" i="1"/>
  <c r="V14" i="1"/>
  <c r="U14" i="1"/>
  <c r="AT14" i="1" s="1"/>
  <c r="T14" i="1"/>
  <c r="AS14" i="1" s="1"/>
  <c r="S14" i="1"/>
  <c r="R14" i="1"/>
  <c r="Q14" i="1"/>
  <c r="AP14" i="1" s="1"/>
  <c r="P14" i="1"/>
  <c r="AO14" i="1" s="1"/>
  <c r="O14" i="1"/>
  <c r="AN14" i="1" s="1"/>
  <c r="AI13" i="1"/>
  <c r="AG13" i="1"/>
  <c r="AF13" i="1"/>
  <c r="AE13" i="1"/>
  <c r="AA13" i="1"/>
  <c r="Z13" i="1"/>
  <c r="Y13" i="1"/>
  <c r="X13" i="1"/>
  <c r="W13" i="1"/>
  <c r="AD13" i="1" s="1"/>
  <c r="V13" i="1"/>
  <c r="U13" i="1"/>
  <c r="AT13" i="1" s="1"/>
  <c r="T13" i="1"/>
  <c r="S13" i="1"/>
  <c r="R13" i="1"/>
  <c r="Q13" i="1"/>
  <c r="P13" i="1"/>
  <c r="O13" i="1"/>
  <c r="AI12" i="1"/>
  <c r="AG12" i="1"/>
  <c r="AF12" i="1"/>
  <c r="AE12" i="1"/>
  <c r="AA12" i="1"/>
  <c r="Z12" i="1"/>
  <c r="Y12" i="1"/>
  <c r="X12" i="1"/>
  <c r="W12" i="1"/>
  <c r="V12" i="1"/>
  <c r="U12" i="1"/>
  <c r="AT12" i="1" s="1"/>
  <c r="T12" i="1"/>
  <c r="S12" i="1"/>
  <c r="AR12" i="1" s="1"/>
  <c r="R12" i="1"/>
  <c r="AQ12" i="1" s="1"/>
  <c r="Q12" i="1"/>
  <c r="P12" i="1"/>
  <c r="O12" i="1"/>
  <c r="AI11" i="1"/>
  <c r="AG11" i="1"/>
  <c r="AF11" i="1"/>
  <c r="AE11" i="1"/>
  <c r="AA11" i="1"/>
  <c r="AZ11" i="1" s="1"/>
  <c r="Z11" i="1"/>
  <c r="AY11" i="1" s="1"/>
  <c r="Y11" i="1"/>
  <c r="AX11" i="1" s="1"/>
  <c r="X11" i="1"/>
  <c r="W11" i="1"/>
  <c r="V11" i="1"/>
  <c r="AU11" i="1" s="1"/>
  <c r="U11" i="1"/>
  <c r="AT11" i="1" s="1"/>
  <c r="T11" i="1"/>
  <c r="S11" i="1"/>
  <c r="R11" i="1"/>
  <c r="AQ11" i="1" s="1"/>
  <c r="Q11" i="1"/>
  <c r="AP11" i="1" s="1"/>
  <c r="P11" i="1"/>
  <c r="AO11" i="1" s="1"/>
  <c r="O11" i="1"/>
  <c r="AB11" i="1" s="1"/>
  <c r="AI10" i="1"/>
  <c r="AG10" i="1"/>
  <c r="AF10" i="1"/>
  <c r="AE10" i="1"/>
  <c r="AA10" i="1"/>
  <c r="Z10" i="1"/>
  <c r="AY10" i="1" s="1"/>
  <c r="Y10" i="1"/>
  <c r="AX10" i="1" s="1"/>
  <c r="X10" i="1"/>
  <c r="AW10" i="1" s="1"/>
  <c r="W10" i="1"/>
  <c r="AV10" i="1" s="1"/>
  <c r="V10" i="1"/>
  <c r="AU10" i="1" s="1"/>
  <c r="U10" i="1"/>
  <c r="AT10" i="1" s="1"/>
  <c r="T10" i="1"/>
  <c r="S10" i="1"/>
  <c r="R10" i="1"/>
  <c r="AQ10" i="1" s="1"/>
  <c r="Q10" i="1"/>
  <c r="P10" i="1"/>
  <c r="AO10" i="1" s="1"/>
  <c r="O10" i="1"/>
  <c r="AN10" i="1" s="1"/>
  <c r="AI9" i="1"/>
  <c r="AG9" i="1"/>
  <c r="AF9" i="1"/>
  <c r="AE9" i="1"/>
  <c r="AA9" i="1"/>
  <c r="Z9" i="1"/>
  <c r="Y9" i="1"/>
  <c r="X9" i="1"/>
  <c r="W9" i="1"/>
  <c r="V9" i="1"/>
  <c r="U9" i="1"/>
  <c r="T9" i="1"/>
  <c r="AS9" i="1" s="1"/>
  <c r="S9" i="1"/>
  <c r="AC9" i="1" s="1"/>
  <c r="R9" i="1"/>
  <c r="Q9" i="1"/>
  <c r="P9" i="1"/>
  <c r="O9" i="1"/>
  <c r="AI8" i="1"/>
  <c r="AG8" i="1"/>
  <c r="AF8" i="1"/>
  <c r="AA8" i="1"/>
  <c r="AZ8" i="1" s="1"/>
  <c r="Z8" i="1"/>
  <c r="AY8" i="1" s="1"/>
  <c r="Y8" i="1"/>
  <c r="AX8" i="1" s="1"/>
  <c r="X8" i="1"/>
  <c r="AW8" i="1" s="1"/>
  <c r="W8" i="1"/>
  <c r="V8" i="1"/>
  <c r="AU8" i="1" s="1"/>
  <c r="U8" i="1"/>
  <c r="AT8" i="1" s="1"/>
  <c r="T8" i="1"/>
  <c r="AS8" i="1" s="1"/>
  <c r="S8" i="1"/>
  <c r="AR8" i="1" s="1"/>
  <c r="R8" i="1"/>
  <c r="AQ8" i="1" s="1"/>
  <c r="Q8" i="1"/>
  <c r="AP8" i="1" s="1"/>
  <c r="O8" i="1"/>
  <c r="AN8" i="1" s="1"/>
  <c r="AI7" i="1"/>
  <c r="AG7" i="1"/>
  <c r="AF7" i="1"/>
  <c r="AA7" i="1"/>
  <c r="Z7" i="1"/>
  <c r="Y7" i="1"/>
  <c r="X7" i="1"/>
  <c r="W7" i="1"/>
  <c r="V7" i="1"/>
  <c r="U7" i="1"/>
  <c r="T7" i="1"/>
  <c r="S7" i="1"/>
  <c r="R7" i="1"/>
  <c r="Q7" i="1"/>
  <c r="O7" i="1"/>
  <c r="AI6" i="1"/>
  <c r="AG6" i="1"/>
  <c r="AF6" i="1"/>
  <c r="AE6" i="1"/>
  <c r="AA6" i="1"/>
  <c r="AZ6" i="1" s="1"/>
  <c r="Z6" i="1"/>
  <c r="AY6" i="1" s="1"/>
  <c r="Y6" i="1"/>
  <c r="AX6" i="1" s="1"/>
  <c r="X6" i="1"/>
  <c r="W6" i="1"/>
  <c r="V6" i="1"/>
  <c r="AU6" i="1" s="1"/>
  <c r="U6" i="1"/>
  <c r="AT6" i="1" s="1"/>
  <c r="T6" i="1"/>
  <c r="AS6" i="1" s="1"/>
  <c r="S6" i="1"/>
  <c r="AC6" i="1" s="1"/>
  <c r="R6" i="1"/>
  <c r="AQ6" i="1" s="1"/>
  <c r="Q6" i="1"/>
  <c r="AP6" i="1" s="1"/>
  <c r="P6" i="1"/>
  <c r="AO6" i="1" s="1"/>
  <c r="O6" i="1"/>
  <c r="AN6" i="1" s="1"/>
  <c r="AI5" i="1"/>
  <c r="AG5" i="1"/>
  <c r="AF5" i="1"/>
  <c r="AE5" i="1"/>
  <c r="AA5" i="1"/>
  <c r="AZ5" i="1" s="1"/>
  <c r="Z5" i="1"/>
  <c r="AY5" i="1" s="1"/>
  <c r="Y5" i="1"/>
  <c r="AX5" i="1" s="1"/>
  <c r="X5" i="1"/>
  <c r="W5" i="1"/>
  <c r="AV5" i="1" s="1"/>
  <c r="V5" i="1"/>
  <c r="AU5" i="1" s="1"/>
  <c r="U5" i="1"/>
  <c r="AT5" i="1" s="1"/>
  <c r="T5" i="1"/>
  <c r="S5" i="1"/>
  <c r="AR5" i="1" s="1"/>
  <c r="R5" i="1"/>
  <c r="AQ5" i="1" s="1"/>
  <c r="Q5" i="1"/>
  <c r="AP5" i="1" s="1"/>
  <c r="P5" i="1"/>
  <c r="AO5" i="1" s="1"/>
  <c r="O5" i="1"/>
  <c r="AN5" i="1" s="1"/>
  <c r="AI4" i="1"/>
  <c r="AD22" i="1" l="1"/>
  <c r="AY22" i="1"/>
  <c r="AT37" i="1"/>
  <c r="AR7" i="1"/>
  <c r="AQ9" i="1"/>
  <c r="AV29" i="1"/>
  <c r="AV37" i="1"/>
  <c r="AU13" i="1"/>
  <c r="AP17" i="1"/>
  <c r="AU18" i="1"/>
  <c r="AQ18" i="1"/>
  <c r="AV19" i="1"/>
  <c r="AD20" i="1"/>
  <c r="AB25" i="1"/>
  <c r="AN25" i="1"/>
  <c r="AD30" i="1"/>
  <c r="AY30" i="1"/>
  <c r="AR35" i="1"/>
  <c r="AC35" i="1"/>
  <c r="AT69" i="1"/>
  <c r="AU69" i="1"/>
  <c r="AP69" i="1"/>
  <c r="AU7" i="1"/>
  <c r="AT9" i="1"/>
  <c r="AD14" i="1"/>
  <c r="AU16" i="1"/>
  <c r="AW17" i="1"/>
  <c r="AT17" i="1"/>
  <c r="AV18" i="1"/>
  <c r="AW19" i="1"/>
  <c r="AB29" i="1"/>
  <c r="AN29" i="1"/>
  <c r="AU49" i="1"/>
  <c r="AR49" i="1"/>
  <c r="AS7" i="1"/>
  <c r="AC7" i="1"/>
  <c r="AV7" i="1"/>
  <c r="AW18" i="1"/>
  <c r="AB20" i="1"/>
  <c r="AO20" i="1"/>
  <c r="AD24" i="1"/>
  <c r="AW24" i="1"/>
  <c r="AD28" i="1"/>
  <c r="AW28" i="1"/>
  <c r="AZ49" i="1"/>
  <c r="AC12" i="1"/>
  <c r="AW7" i="1"/>
  <c r="AT26" i="1"/>
  <c r="AD42" i="1"/>
  <c r="AX42" i="1"/>
  <c r="AB21" i="1"/>
  <c r="AN21" i="1"/>
  <c r="AW13" i="1"/>
  <c r="AU22" i="1"/>
  <c r="AU26" i="1"/>
  <c r="AB32" i="1"/>
  <c r="AO32" i="1"/>
  <c r="AC47" i="1"/>
  <c r="AD5" i="1"/>
  <c r="AU9" i="1"/>
  <c r="AT22" i="1"/>
  <c r="AY7" i="1"/>
  <c r="AN9" i="1"/>
  <c r="AX9" i="1"/>
  <c r="AW12" i="1"/>
  <c r="AP13" i="1"/>
  <c r="AZ13" i="1"/>
  <c r="AO16" i="1"/>
  <c r="AQ17" i="1"/>
  <c r="AP18" i="1"/>
  <c r="AZ18" i="1"/>
  <c r="AQ19" i="1"/>
  <c r="AO23" i="1"/>
  <c r="AY23" i="1"/>
  <c r="AX19" i="1"/>
  <c r="AC5" i="1"/>
  <c r="AD6" i="1"/>
  <c r="AP7" i="1"/>
  <c r="AZ7" i="1"/>
  <c r="AO9" i="1"/>
  <c r="AY9" i="1"/>
  <c r="AC10" i="1"/>
  <c r="AN12" i="1"/>
  <c r="AX12" i="1"/>
  <c r="AQ13" i="1"/>
  <c r="AP16" i="1"/>
  <c r="AR17" i="1"/>
  <c r="AR19" i="1"/>
  <c r="AN22" i="1"/>
  <c r="AX22" i="1"/>
  <c r="AP23" i="1"/>
  <c r="AZ23" i="1"/>
  <c r="AC34" i="1"/>
  <c r="AU37" i="1"/>
  <c r="AY42" i="1"/>
  <c r="AY43" i="1"/>
  <c r="AU59" i="1"/>
  <c r="AU84" i="1"/>
  <c r="AD9" i="1"/>
  <c r="AR11" i="1"/>
  <c r="AU12" i="1"/>
  <c r="AB13" i="1"/>
  <c r="AX13" i="1"/>
  <c r="AQ14" i="1"/>
  <c r="AW16" i="1"/>
  <c r="AO17" i="1"/>
  <c r="AY17" i="1"/>
  <c r="AN18" i="1"/>
  <c r="AX18" i="1"/>
  <c r="AO19" i="1"/>
  <c r="AY19" i="1"/>
  <c r="AQ21" i="1"/>
  <c r="AC22" i="1"/>
  <c r="AS23" i="1"/>
  <c r="AU25" i="1"/>
  <c r="AV26" i="1"/>
  <c r="AY26" i="1"/>
  <c r="AW27" i="1"/>
  <c r="AN28" i="1"/>
  <c r="AX28" i="1"/>
  <c r="AC31" i="1"/>
  <c r="AR32" i="1"/>
  <c r="AV36" i="1"/>
  <c r="AW37" i="1"/>
  <c r="AN38" i="1"/>
  <c r="AX38" i="1"/>
  <c r="AO39" i="1"/>
  <c r="AY39" i="1"/>
  <c r="AQ42" i="1"/>
  <c r="AQ43" i="1"/>
  <c r="AV46" i="1"/>
  <c r="AV47" i="1"/>
  <c r="AO47" i="1"/>
  <c r="AW49" i="1"/>
  <c r="AN50" i="1"/>
  <c r="AD50" i="1"/>
  <c r="AN51" i="1"/>
  <c r="AX51" i="1"/>
  <c r="AQ54" i="1"/>
  <c r="AQ55" i="1"/>
  <c r="AW59" i="1"/>
  <c r="AN61" i="1"/>
  <c r="AX61" i="1"/>
  <c r="AR64" i="1"/>
  <c r="AC64" i="1"/>
  <c r="AR65" i="1"/>
  <c r="AD69" i="1"/>
  <c r="AX70" i="1"/>
  <c r="AX7" i="1"/>
  <c r="AW9" i="1"/>
  <c r="AP10" i="1"/>
  <c r="AZ10" i="1"/>
  <c r="AS11" i="1"/>
  <c r="AV12" i="1"/>
  <c r="AO13" i="1"/>
  <c r="AY13" i="1"/>
  <c r="AC14" i="1"/>
  <c r="AU15" i="1"/>
  <c r="AN16" i="1"/>
  <c r="AZ17" i="1"/>
  <c r="AO18" i="1"/>
  <c r="AD18" i="1"/>
  <c r="AP19" i="1"/>
  <c r="AZ19" i="1"/>
  <c r="AC21" i="1"/>
  <c r="AS22" i="1"/>
  <c r="AU24" i="1"/>
  <c r="AD25" i="1"/>
  <c r="AV25" i="1"/>
  <c r="AW26" i="1"/>
  <c r="AX27" i="1"/>
  <c r="AB28" i="1"/>
  <c r="AY28" i="1"/>
  <c r="AP29" i="1"/>
  <c r="AZ29" i="1"/>
  <c r="AC32" i="1"/>
  <c r="AU34" i="1"/>
  <c r="AV35" i="1"/>
  <c r="AD36" i="1"/>
  <c r="AB37" i="1"/>
  <c r="AX37" i="1"/>
  <c r="AO38" i="1"/>
  <c r="AD38" i="1"/>
  <c r="AP39" i="1"/>
  <c r="AZ39" i="1"/>
  <c r="AR42" i="1"/>
  <c r="AR43" i="1"/>
  <c r="AW46" i="1"/>
  <c r="AW47" i="1"/>
  <c r="AW58" i="1"/>
  <c r="AN59" i="1"/>
  <c r="AX59" i="1"/>
  <c r="AO61" i="1"/>
  <c r="AY61" i="1"/>
  <c r="AS64" i="1"/>
  <c r="AW68" i="1"/>
  <c r="AN69" i="1"/>
  <c r="AX69" i="1"/>
  <c r="AO70" i="1"/>
  <c r="AY70" i="1"/>
  <c r="AY75" i="1"/>
  <c r="AQ75" i="1"/>
  <c r="AW25" i="1"/>
  <c r="AN26" i="1"/>
  <c r="AX26" i="1"/>
  <c r="AO27" i="1"/>
  <c r="AY27" i="1"/>
  <c r="AP28" i="1"/>
  <c r="AZ28" i="1"/>
  <c r="AC30" i="1"/>
  <c r="AN36" i="1"/>
  <c r="AX36" i="1"/>
  <c r="AO37" i="1"/>
  <c r="AY37" i="1"/>
  <c r="AZ38" i="1"/>
  <c r="AQ39" i="1"/>
  <c r="AC39" i="1"/>
  <c r="AC41" i="1"/>
  <c r="AO49" i="1"/>
  <c r="AY49" i="1"/>
  <c r="AZ51" i="1"/>
  <c r="AN58" i="1"/>
  <c r="AO59" i="1"/>
  <c r="AY59" i="1"/>
  <c r="AD67" i="1"/>
  <c r="AO69" i="1"/>
  <c r="AY69" i="1"/>
  <c r="AO84" i="1"/>
  <c r="AY84" i="1"/>
  <c r="AO94" i="1"/>
  <c r="AY94" i="1"/>
  <c r="AY46" i="1"/>
  <c r="AY47" i="1"/>
  <c r="AP49" i="1"/>
  <c r="AQ50" i="1"/>
  <c r="AQ51" i="1"/>
  <c r="AO58" i="1"/>
  <c r="AY58" i="1"/>
  <c r="AO68" i="1"/>
  <c r="AY68" i="1"/>
  <c r="AY76" i="1"/>
  <c r="AP84" i="1"/>
  <c r="AZ84" i="1"/>
  <c r="AC85" i="1"/>
  <c r="AX25" i="1"/>
  <c r="AO26" i="1"/>
  <c r="AP27" i="1"/>
  <c r="AV33" i="1"/>
  <c r="AY36" i="1"/>
  <c r="AP37" i="1"/>
  <c r="AZ37" i="1"/>
  <c r="AW6" i="1"/>
  <c r="AQ7" i="1"/>
  <c r="AV8" i="1"/>
  <c r="AP9" i="1"/>
  <c r="AZ9" i="1"/>
  <c r="AS10" i="1"/>
  <c r="AV11" i="1"/>
  <c r="AO12" i="1"/>
  <c r="AY12" i="1"/>
  <c r="AC13" i="1"/>
  <c r="AU14" i="1"/>
  <c r="AB15" i="1"/>
  <c r="AX15" i="1"/>
  <c r="AQ16" i="1"/>
  <c r="AS17" i="1"/>
  <c r="AC18" i="1"/>
  <c r="AS19" i="1"/>
  <c r="AU21" i="1"/>
  <c r="AV22" i="1"/>
  <c r="AW23" i="1"/>
  <c r="AN24" i="1"/>
  <c r="AX24" i="1"/>
  <c r="AO25" i="1"/>
  <c r="AY25" i="1"/>
  <c r="AP26" i="1"/>
  <c r="AZ26" i="1"/>
  <c r="AQ27" i="1"/>
  <c r="AR28" i="1"/>
  <c r="AS29" i="1"/>
  <c r="AV32" i="1"/>
  <c r="AW33" i="1"/>
  <c r="AN34" i="1"/>
  <c r="AX34" i="1"/>
  <c r="AO35" i="1"/>
  <c r="AY35" i="1"/>
  <c r="AP36" i="1"/>
  <c r="AZ36" i="1"/>
  <c r="AQ37" i="1"/>
  <c r="AC38" i="1"/>
  <c r="AS40" i="1"/>
  <c r="AU41" i="1"/>
  <c r="AU43" i="1"/>
  <c r="AW45" i="1"/>
  <c r="AZ46" i="1"/>
  <c r="AP47" i="1"/>
  <c r="AZ47" i="1"/>
  <c r="AP48" i="1"/>
  <c r="AZ48" i="1"/>
  <c r="AQ49" i="1"/>
  <c r="AR50" i="1"/>
  <c r="AR51" i="1"/>
  <c r="AS52" i="1"/>
  <c r="AU55" i="1"/>
  <c r="AX57" i="1"/>
  <c r="AQ59" i="1"/>
  <c r="AR61" i="1"/>
  <c r="AD64" i="1"/>
  <c r="AL64" i="1" s="1"/>
  <c r="AV64" i="1"/>
  <c r="AV65" i="1"/>
  <c r="AX67" i="1"/>
  <c r="AQ69" i="1"/>
  <c r="AU72" i="1"/>
  <c r="AU73" i="1"/>
  <c r="AU110" i="1"/>
  <c r="AW11" i="1"/>
  <c r="AP12" i="1"/>
  <c r="AZ12" i="1"/>
  <c r="AS13" i="1"/>
  <c r="AV14" i="1"/>
  <c r="AO15" i="1"/>
  <c r="AY15" i="1"/>
  <c r="AR16" i="1"/>
  <c r="AS18" i="1"/>
  <c r="AD21" i="1"/>
  <c r="AV21" i="1"/>
  <c r="AW22" i="1"/>
  <c r="AX23" i="1"/>
  <c r="AB24" i="1"/>
  <c r="AY24" i="1"/>
  <c r="AP25" i="1"/>
  <c r="AZ25" i="1"/>
  <c r="AR27" i="1"/>
  <c r="AC28" i="1"/>
  <c r="AD32" i="1"/>
  <c r="AB33" i="1"/>
  <c r="AO34" i="1"/>
  <c r="AD34" i="1"/>
  <c r="AP35" i="1"/>
  <c r="AZ35" i="1"/>
  <c r="AQ36" i="1"/>
  <c r="AC37" i="1"/>
  <c r="AS38" i="1"/>
  <c r="AT39" i="1"/>
  <c r="AW40" i="1"/>
  <c r="AR41" i="1"/>
  <c r="AV42" i="1"/>
  <c r="AV43" i="1"/>
  <c r="AX45" i="1"/>
  <c r="AQ46" i="1"/>
  <c r="AQ47" i="1"/>
  <c r="AQ48" i="1"/>
  <c r="AC49" i="1"/>
  <c r="AS50" i="1"/>
  <c r="AS51" i="1"/>
  <c r="AV54" i="1"/>
  <c r="AV55" i="1"/>
  <c r="AQ58" i="1"/>
  <c r="AR59" i="1"/>
  <c r="AU63" i="1"/>
  <c r="AD65" i="1"/>
  <c r="AN66" i="1"/>
  <c r="AX66" i="1"/>
  <c r="AQ68" i="1"/>
  <c r="AR69" i="1"/>
  <c r="AS70" i="1"/>
  <c r="AU71" i="1"/>
  <c r="AD72" i="1"/>
  <c r="AV72" i="1"/>
  <c r="AV73" i="1"/>
  <c r="AW74" i="1"/>
  <c r="AU106" i="1"/>
  <c r="AT106" i="1"/>
  <c r="AD107" i="1"/>
  <c r="AQ25" i="1"/>
  <c r="AC26" i="1"/>
  <c r="AS27" i="1"/>
  <c r="AR36" i="1"/>
  <c r="AS37" i="1"/>
  <c r="AW39" i="1"/>
  <c r="AW42" i="1"/>
  <c r="AR46" i="1"/>
  <c r="AR47" i="1"/>
  <c r="AS49" i="1"/>
  <c r="AD53" i="1"/>
  <c r="AB56" i="1"/>
  <c r="AR58" i="1"/>
  <c r="AS59" i="1"/>
  <c r="AT61" i="1"/>
  <c r="AN65" i="1"/>
  <c r="AX65" i="1"/>
  <c r="AS69" i="1"/>
  <c r="AD71" i="1"/>
  <c r="AV71" i="1"/>
  <c r="AW72" i="1"/>
  <c r="AB79" i="1"/>
  <c r="AX79" i="1"/>
  <c r="AW82" i="1"/>
  <c r="AS84" i="1"/>
  <c r="AC87" i="1"/>
  <c r="AN89" i="1"/>
  <c r="AX89" i="1"/>
  <c r="AS94" i="1"/>
  <c r="AB99" i="1"/>
  <c r="AD99" i="1"/>
  <c r="AX71" i="1"/>
  <c r="AO72" i="1"/>
  <c r="AY72" i="1"/>
  <c r="AO73" i="1"/>
  <c r="AY73" i="1"/>
  <c r="AO74" i="1"/>
  <c r="AX75" i="1"/>
  <c r="AD76" i="1"/>
  <c r="AB77" i="1"/>
  <c r="AY77" i="1"/>
  <c r="AS79" i="1"/>
  <c r="AV80" i="1"/>
  <c r="AO81" i="1"/>
  <c r="AY81" i="1"/>
  <c r="AC82" i="1"/>
  <c r="AN84" i="1"/>
  <c r="AD84" i="1"/>
  <c r="AW87" i="1"/>
  <c r="AC89" i="1"/>
  <c r="AD90" i="1"/>
  <c r="AO91" i="1"/>
  <c r="AY91" i="1"/>
  <c r="AR92" i="1"/>
  <c r="AN94" i="1"/>
  <c r="AX94" i="1"/>
  <c r="AW97" i="1"/>
  <c r="AZ98" i="1"/>
  <c r="AS99" i="1"/>
  <c r="AV100" i="1"/>
  <c r="AO101" i="1"/>
  <c r="AY101" i="1"/>
  <c r="AQ102" i="1"/>
  <c r="AC102" i="1"/>
  <c r="AK102" i="1" s="1"/>
  <c r="AW105" i="1"/>
  <c r="AO106" i="1"/>
  <c r="AY106" i="1"/>
  <c r="AW109" i="1"/>
  <c r="AO110" i="1"/>
  <c r="AY110" i="1"/>
  <c r="AR111" i="1"/>
  <c r="AP101" i="1"/>
  <c r="AZ101" i="1"/>
  <c r="AP106" i="1"/>
  <c r="AZ106" i="1"/>
  <c r="AP110" i="1"/>
  <c r="AZ110" i="1"/>
  <c r="AU89" i="1"/>
  <c r="AQ91" i="1"/>
  <c r="AP94" i="1"/>
  <c r="AZ94" i="1"/>
  <c r="AU99" i="1"/>
  <c r="AQ101" i="1"/>
  <c r="AC103" i="1"/>
  <c r="AD104" i="1"/>
  <c r="AQ106" i="1"/>
  <c r="AC107" i="1"/>
  <c r="AD108" i="1"/>
  <c r="AQ110" i="1"/>
  <c r="AO57" i="1"/>
  <c r="AY57" i="1"/>
  <c r="AZ58" i="1"/>
  <c r="AP59" i="1"/>
  <c r="AZ59" i="1"/>
  <c r="AZ61" i="1"/>
  <c r="AP63" i="1"/>
  <c r="AZ63" i="1"/>
  <c r="AO65" i="1"/>
  <c r="AY65" i="1"/>
  <c r="AO66" i="1"/>
  <c r="AY66" i="1"/>
  <c r="AO67" i="1"/>
  <c r="AY67" i="1"/>
  <c r="AZ69" i="1"/>
  <c r="AR73" i="1"/>
  <c r="AQ76" i="1"/>
  <c r="AR77" i="1"/>
  <c r="AS78" i="1"/>
  <c r="AV79" i="1"/>
  <c r="AO80" i="1"/>
  <c r="AY80" i="1"/>
  <c r="AR81" i="1"/>
  <c r="AU82" i="1"/>
  <c r="AB83" i="1"/>
  <c r="AX83" i="1"/>
  <c r="AQ84" i="1"/>
  <c r="AW86" i="1"/>
  <c r="AP87" i="1"/>
  <c r="AZ87" i="1"/>
  <c r="C8" i="6" s="1"/>
  <c r="C9" i="6" s="1"/>
  <c r="AS88" i="1"/>
  <c r="AV89" i="1"/>
  <c r="AO90" i="1"/>
  <c r="AY90" i="1"/>
  <c r="AR91" i="1"/>
  <c r="AU92" i="1"/>
  <c r="AB93" i="1"/>
  <c r="AX93" i="1"/>
  <c r="AQ94" i="1"/>
  <c r="AW96" i="1"/>
  <c r="AP97" i="1"/>
  <c r="AZ97" i="1"/>
  <c r="AS98" i="1"/>
  <c r="AV99" i="1"/>
  <c r="AO100" i="1"/>
  <c r="AY100" i="1"/>
  <c r="AR101" i="1"/>
  <c r="AW104" i="1"/>
  <c r="AP105" i="1"/>
  <c r="AR106" i="1"/>
  <c r="AW108" i="1"/>
  <c r="AP109" i="1"/>
  <c r="AZ109" i="1"/>
  <c r="AR110" i="1"/>
  <c r="AU111" i="1"/>
  <c r="AB112" i="1"/>
  <c r="AX112" i="1"/>
  <c r="AQ113" i="1"/>
  <c r="AS114" i="1"/>
  <c r="AS72" i="1"/>
  <c r="AS73" i="1"/>
  <c r="AS74" i="1"/>
  <c r="AC77" i="1"/>
  <c r="AW79" i="1"/>
  <c r="AP80" i="1"/>
  <c r="AZ80" i="1"/>
  <c r="AC81" i="1"/>
  <c r="AD82" i="1"/>
  <c r="AR84" i="1"/>
  <c r="AB86" i="1"/>
  <c r="AQ87" i="1"/>
  <c r="AW89" i="1"/>
  <c r="AS91" i="1"/>
  <c r="AV92" i="1"/>
  <c r="AR94" i="1"/>
  <c r="AQ97" i="1"/>
  <c r="AW99" i="1"/>
  <c r="AP100" i="1"/>
  <c r="AZ100" i="1"/>
  <c r="AS101" i="1"/>
  <c r="AB104" i="1"/>
  <c r="AQ105" i="1"/>
  <c r="AD105" i="1"/>
  <c r="AS106" i="1"/>
  <c r="AB108" i="1"/>
  <c r="AX108" i="1"/>
  <c r="AQ109" i="1"/>
  <c r="AD109" i="1"/>
  <c r="AS110" i="1"/>
  <c r="AV111" i="1"/>
  <c r="P4" i="6" a="1"/>
  <c r="AP89" i="1"/>
  <c r="AZ89" i="1"/>
  <c r="AV91" i="1"/>
  <c r="AO92" i="1"/>
  <c r="AY92" i="1"/>
  <c r="AU94" i="1"/>
  <c r="AD95" i="1"/>
  <c r="AP99" i="1"/>
  <c r="AZ99" i="1"/>
  <c r="AC100" i="1"/>
  <c r="AV101" i="1"/>
  <c r="AD102" i="1"/>
  <c r="AV106" i="1"/>
  <c r="AT109" i="1"/>
  <c r="AV110" i="1"/>
  <c r="AO111" i="1"/>
  <c r="AY111" i="1"/>
  <c r="AC112" i="1"/>
  <c r="AW77" i="1"/>
  <c r="AB78" i="1"/>
  <c r="AQ79" i="1"/>
  <c r="AW81" i="1"/>
  <c r="AP82" i="1"/>
  <c r="AV84" i="1"/>
  <c r="AC86" i="1"/>
  <c r="AU87" i="1"/>
  <c r="AD88" i="1"/>
  <c r="AQ89" i="1"/>
  <c r="AW91" i="1"/>
  <c r="AP92" i="1"/>
  <c r="AZ92" i="1"/>
  <c r="AV94" i="1"/>
  <c r="AU97" i="1"/>
  <c r="AQ99" i="1"/>
  <c r="AW101" i="1"/>
  <c r="AC104" i="1"/>
  <c r="AY105" i="1"/>
  <c r="AW106" i="1"/>
  <c r="AC108" i="1"/>
  <c r="AK108" i="1" s="1"/>
  <c r="AY109" i="1"/>
  <c r="AW110" i="1"/>
  <c r="AS42" i="1"/>
  <c r="AS43" i="1"/>
  <c r="AN46" i="1"/>
  <c r="AN47" i="1"/>
  <c r="AX47" i="1"/>
  <c r="AW48" i="1"/>
  <c r="AX49" i="1"/>
  <c r="AO50" i="1"/>
  <c r="AY50" i="1"/>
  <c r="AY51" i="1"/>
  <c r="AP52" i="1"/>
  <c r="AQ53" i="1"/>
  <c r="AR54" i="1"/>
  <c r="AR55" i="1"/>
  <c r="AU57" i="1"/>
  <c r="AV58" i="1"/>
  <c r="AV59" i="1"/>
  <c r="AV61" i="1"/>
  <c r="AW64" i="1"/>
  <c r="AU66" i="1"/>
  <c r="AU67" i="1"/>
  <c r="AD68" i="1"/>
  <c r="AV69" i="1"/>
  <c r="AD70" i="1"/>
  <c r="AW71" i="1"/>
  <c r="AN73" i="1"/>
  <c r="AX73" i="1"/>
  <c r="AX74" i="1"/>
  <c r="AW75" i="1"/>
  <c r="AN77" i="1"/>
  <c r="AX77" i="1"/>
  <c r="AO78" i="1"/>
  <c r="AY78" i="1"/>
  <c r="AC79" i="1"/>
  <c r="AU80" i="1"/>
  <c r="AN81" i="1"/>
  <c r="AX81" i="1"/>
  <c r="AQ82" i="1"/>
  <c r="AW84" i="1"/>
  <c r="AS86" i="1"/>
  <c r="AV87" i="1"/>
  <c r="AO88" i="1"/>
  <c r="AY88" i="1"/>
  <c r="AR89" i="1"/>
  <c r="AU90" i="1"/>
  <c r="AX91" i="1"/>
  <c r="AQ92" i="1"/>
  <c r="AW94" i="1"/>
  <c r="AC96" i="1"/>
  <c r="AV97" i="1"/>
  <c r="AO98" i="1"/>
  <c r="AY98" i="1"/>
  <c r="AR99" i="1"/>
  <c r="AU100" i="1"/>
  <c r="AB101" i="1"/>
  <c r="AP102" i="1"/>
  <c r="AZ102" i="1"/>
  <c r="AS104" i="1"/>
  <c r="AB106" i="1"/>
  <c r="AX106" i="1"/>
  <c r="AS108" i="1"/>
  <c r="AV109" i="1"/>
  <c r="AB110" i="1"/>
  <c r="AJ110" i="1" s="1"/>
  <c r="AX110" i="1"/>
  <c r="AQ111" i="1"/>
  <c r="AW113" i="1"/>
  <c r="AO114" i="1"/>
  <c r="AY114" i="1"/>
  <c r="AS5" i="1"/>
  <c r="AR6" i="1"/>
  <c r="AT7" i="1"/>
  <c r="AR9" i="1"/>
  <c r="AD10" i="1"/>
  <c r="AS12" i="1"/>
  <c r="AN13" i="1"/>
  <c r="AY14" i="1"/>
  <c r="AS16" i="1"/>
  <c r="AC40" i="1"/>
  <c r="AR40" i="1"/>
  <c r="AB44" i="1"/>
  <c r="AB45" i="1"/>
  <c r="AN45" i="1"/>
  <c r="AV45" i="1"/>
  <c r="AD45" i="1"/>
  <c r="AN62" i="1"/>
  <c r="AB62" i="1"/>
  <c r="AJ62" i="1" s="1"/>
  <c r="AD62" i="1"/>
  <c r="AV62" i="1"/>
  <c r="AK75" i="1"/>
  <c r="AB6" i="1"/>
  <c r="AD7" i="1"/>
  <c r="AC8" i="1"/>
  <c r="AB9" i="1"/>
  <c r="AR10" i="1"/>
  <c r="AD11" i="1"/>
  <c r="AR14" i="1"/>
  <c r="AD15" i="1"/>
  <c r="AX16" i="1"/>
  <c r="AU42" i="1"/>
  <c r="AC42" i="1"/>
  <c r="AT43" i="1"/>
  <c r="AR45" i="1"/>
  <c r="AD46" i="1"/>
  <c r="AB48" i="1"/>
  <c r="AB49" i="1"/>
  <c r="AN49" i="1"/>
  <c r="AV49" i="1"/>
  <c r="AD49" i="1"/>
  <c r="AB51" i="1"/>
  <c r="AC51" i="1"/>
  <c r="AD54" i="1"/>
  <c r="AO56" i="1"/>
  <c r="AR13" i="1"/>
  <c r="AN40" i="1"/>
  <c r="AB40" i="1"/>
  <c r="AD40" i="1"/>
  <c r="AV40" i="1"/>
  <c r="AC62" i="1"/>
  <c r="AR62" i="1"/>
  <c r="AN7" i="1"/>
  <c r="AD8" i="1"/>
  <c r="AB10" i="1"/>
  <c r="AN11" i="1"/>
  <c r="AD12" i="1"/>
  <c r="AB14" i="1"/>
  <c r="AN15" i="1"/>
  <c r="AD16" i="1"/>
  <c r="AU46" i="1"/>
  <c r="AC46" i="1"/>
  <c r="AB52" i="1"/>
  <c r="AC54" i="1"/>
  <c r="AK54" i="1" s="1"/>
  <c r="AU54" i="1"/>
  <c r="AC60" i="1"/>
  <c r="AB5" i="1"/>
  <c r="AW5" i="1"/>
  <c r="AV6" i="1"/>
  <c r="AV9" i="1"/>
  <c r="AC11" i="1"/>
  <c r="AB12" i="1"/>
  <c r="AV13" i="1"/>
  <c r="AC15" i="1"/>
  <c r="AB16" i="1"/>
  <c r="AC58" i="1"/>
  <c r="AU58" i="1"/>
  <c r="AZ62" i="1"/>
  <c r="AV16" i="1"/>
  <c r="AZ16" i="1"/>
  <c r="AN17" i="1"/>
  <c r="AV17" i="1"/>
  <c r="AB19" i="1"/>
  <c r="AR21" i="1"/>
  <c r="AB23" i="1"/>
  <c r="AR25" i="1"/>
  <c r="AB27" i="1"/>
  <c r="AS28" i="1"/>
  <c r="AR29" i="1"/>
  <c r="AB31" i="1"/>
  <c r="AS32" i="1"/>
  <c r="AR33" i="1"/>
  <c r="AB35" i="1"/>
  <c r="AS36" i="1"/>
  <c r="AR37" i="1"/>
  <c r="AB39" i="1"/>
  <c r="AD39" i="1"/>
  <c r="AB41" i="1"/>
  <c r="AN41" i="1"/>
  <c r="AV41" i="1"/>
  <c r="AD41" i="1"/>
  <c r="AB43" i="1"/>
  <c r="AU50" i="1"/>
  <c r="AC50" i="1"/>
  <c r="AD58" i="1"/>
  <c r="AR18" i="1"/>
  <c r="AD19" i="1"/>
  <c r="AC20" i="1"/>
  <c r="AR22" i="1"/>
  <c r="AD23" i="1"/>
  <c r="AC24" i="1"/>
  <c r="AR26" i="1"/>
  <c r="AD27" i="1"/>
  <c r="AR30" i="1"/>
  <c r="AD31" i="1"/>
  <c r="AR34" i="1"/>
  <c r="AD35" i="1"/>
  <c r="AR38" i="1"/>
  <c r="AQ40" i="1"/>
  <c r="AB55" i="1"/>
  <c r="AJ55" i="1" s="1"/>
  <c r="AB59" i="1"/>
  <c r="AS61" i="1"/>
  <c r="AC61" i="1"/>
  <c r="AB61" i="1"/>
  <c r="AC63" i="1"/>
  <c r="AD63" i="1"/>
  <c r="AB64" i="1"/>
  <c r="AN64" i="1"/>
  <c r="AW65" i="1"/>
  <c r="AV66" i="1"/>
  <c r="AN74" i="1"/>
  <c r="AB74" i="1"/>
  <c r="AC74" i="1"/>
  <c r="AR74" i="1"/>
  <c r="AV74" i="1"/>
  <c r="AD74" i="1"/>
  <c r="AZ74" i="1"/>
  <c r="AB18" i="1"/>
  <c r="AN19" i="1"/>
  <c r="AB22" i="1"/>
  <c r="AN23" i="1"/>
  <c r="AB26" i="1"/>
  <c r="AN27" i="1"/>
  <c r="AB30" i="1"/>
  <c r="AN31" i="1"/>
  <c r="AB34" i="1"/>
  <c r="AN35" i="1"/>
  <c r="AB38" i="1"/>
  <c r="AN39" i="1"/>
  <c r="AB53" i="1"/>
  <c r="AJ53" i="1" s="1"/>
  <c r="AC53" i="1"/>
  <c r="AN53" i="1"/>
  <c r="AV53" i="1"/>
  <c r="AC55" i="1"/>
  <c r="AB57" i="1"/>
  <c r="AC57" i="1"/>
  <c r="AN57" i="1"/>
  <c r="AV57" i="1"/>
  <c r="AC59" i="1"/>
  <c r="AB63" i="1"/>
  <c r="AJ63" i="1" s="1"/>
  <c r="AR63" i="1"/>
  <c r="AK64" i="1"/>
  <c r="AZ66" i="1"/>
  <c r="AN70" i="1"/>
  <c r="AB70" i="1"/>
  <c r="AC70" i="1"/>
  <c r="AK70" i="1" s="1"/>
  <c r="AR70" i="1"/>
  <c r="AL70" i="1"/>
  <c r="AZ70" i="1"/>
  <c r="H8" i="6" s="1"/>
  <c r="H9" i="6" s="1"/>
  <c r="AV70" i="1"/>
  <c r="AY40" i="1"/>
  <c r="AC44" i="1"/>
  <c r="AD44" i="1"/>
  <c r="AR44" i="1"/>
  <c r="AC48" i="1"/>
  <c r="AD48" i="1"/>
  <c r="AR48" i="1"/>
  <c r="AC52" i="1"/>
  <c r="AD52" i="1"/>
  <c r="AV52" i="1"/>
  <c r="AC56" i="1"/>
  <c r="AD56" i="1"/>
  <c r="AL56" i="1" s="1"/>
  <c r="AV56" i="1"/>
  <c r="AB60" i="1"/>
  <c r="AN60" i="1"/>
  <c r="AD60" i="1"/>
  <c r="AW61" i="1"/>
  <c r="AV63" i="1"/>
  <c r="AS65" i="1"/>
  <c r="AC65" i="1"/>
  <c r="AB65" i="1"/>
  <c r="AJ65" i="1" s="1"/>
  <c r="AB66" i="1"/>
  <c r="AR66" i="1"/>
  <c r="AN67" i="1"/>
  <c r="AB67" i="1"/>
  <c r="AC67" i="1"/>
  <c r="AR67" i="1"/>
  <c r="AZ67" i="1"/>
  <c r="AB68" i="1"/>
  <c r="AJ68" i="1" s="1"/>
  <c r="AN68" i="1"/>
  <c r="AR68" i="1"/>
  <c r="AC68" i="1"/>
  <c r="AZ68" i="1"/>
  <c r="AV68" i="1"/>
  <c r="AN71" i="1"/>
  <c r="AB71" i="1"/>
  <c r="AJ71" i="1" s="1"/>
  <c r="AC71" i="1"/>
  <c r="AR71" i="1"/>
  <c r="AZ71" i="1"/>
  <c r="AB72" i="1"/>
  <c r="AJ72" i="1" s="1"/>
  <c r="AN72" i="1"/>
  <c r="AR72" i="1"/>
  <c r="AC72" i="1"/>
  <c r="AZ72" i="1"/>
  <c r="AB69" i="1"/>
  <c r="AW69" i="1"/>
  <c r="AB73" i="1"/>
  <c r="AJ73" i="1" s="1"/>
  <c r="AW73" i="1"/>
  <c r="AD75" i="1"/>
  <c r="AL75" i="1" s="1"/>
  <c r="AR75" i="1"/>
  <c r="AD43" i="1"/>
  <c r="AD47" i="1"/>
  <c r="AD51" i="1"/>
  <c r="AD55" i="1"/>
  <c r="AD59" i="1"/>
  <c r="AM59" i="1"/>
  <c r="AC69" i="1"/>
  <c r="AC73" i="1"/>
  <c r="AK73" i="1" s="1"/>
  <c r="AU75" i="1"/>
  <c r="AV75" i="1"/>
  <c r="AO76" i="1"/>
  <c r="AS76" i="1"/>
  <c r="AW76" i="1"/>
  <c r="AC76" i="1"/>
  <c r="AK78" i="1"/>
  <c r="AM78" i="1"/>
  <c r="AK81" i="1"/>
  <c r="AK82" i="1"/>
  <c r="AM82" i="1"/>
  <c r="AB42" i="1"/>
  <c r="AB46" i="1"/>
  <c r="AB50" i="1"/>
  <c r="AI115" i="1"/>
  <c r="AL57" i="1" s="1"/>
  <c r="AB54" i="1"/>
  <c r="AB58" i="1"/>
  <c r="AM75" i="1"/>
  <c r="AN75" i="1"/>
  <c r="AJ77" i="1"/>
  <c r="AK79" i="1"/>
  <c r="AJ83" i="1"/>
  <c r="AK83" i="1"/>
  <c r="AB75" i="1"/>
  <c r="AJ75" i="1" s="1"/>
  <c r="AN76" i="1"/>
  <c r="AR76" i="1"/>
  <c r="AV76" i="1"/>
  <c r="AZ76" i="1"/>
  <c r="AK85" i="1"/>
  <c r="AK86" i="1"/>
  <c r="AL86" i="1"/>
  <c r="AM86" i="1"/>
  <c r="AK89" i="1"/>
  <c r="AK90" i="1"/>
  <c r="AL90" i="1"/>
  <c r="AN78" i="1"/>
  <c r="AR78" i="1"/>
  <c r="AV78" i="1"/>
  <c r="AZ78" i="1"/>
  <c r="AD79" i="1"/>
  <c r="AL79" i="1" s="1"/>
  <c r="AC80" i="1"/>
  <c r="AK80" i="1" s="1"/>
  <c r="AX80" i="1"/>
  <c r="AB81" i="1"/>
  <c r="AJ81" i="1" s="1"/>
  <c r="AS81" i="1"/>
  <c r="AN82" i="1"/>
  <c r="AR82" i="1"/>
  <c r="AV82" i="1"/>
  <c r="AZ82" i="1"/>
  <c r="AD83" i="1"/>
  <c r="AL83" i="1" s="1"/>
  <c r="AC84" i="1"/>
  <c r="AK84" i="1" s="1"/>
  <c r="AX84" i="1"/>
  <c r="AB85" i="1"/>
  <c r="AJ85" i="1" s="1"/>
  <c r="AS85" i="1"/>
  <c r="AN86" i="1"/>
  <c r="AR86" i="1"/>
  <c r="AV86" i="1"/>
  <c r="AZ86" i="1"/>
  <c r="AD87" i="1"/>
  <c r="AL87" i="1" s="1"/>
  <c r="AC88" i="1"/>
  <c r="AK88" i="1" s="1"/>
  <c r="AX88" i="1"/>
  <c r="AB89" i="1"/>
  <c r="AJ89" i="1" s="1"/>
  <c r="AS89" i="1"/>
  <c r="AR90" i="1"/>
  <c r="AZ90" i="1"/>
  <c r="AJ104" i="1"/>
  <c r="AN79" i="1"/>
  <c r="AR79" i="1"/>
  <c r="AN83" i="1"/>
  <c r="AR83" i="1"/>
  <c r="AN87" i="1"/>
  <c r="AR87" i="1"/>
  <c r="AB90" i="1"/>
  <c r="AJ90" i="1" s="1"/>
  <c r="AB91" i="1"/>
  <c r="AJ91" i="1" s="1"/>
  <c r="AK92" i="1"/>
  <c r="AJ93" i="1"/>
  <c r="AL95" i="1"/>
  <c r="AK96" i="1"/>
  <c r="AJ97" i="1"/>
  <c r="AL99" i="1"/>
  <c r="AK100" i="1"/>
  <c r="AJ101" i="1"/>
  <c r="AL102" i="1"/>
  <c r="AK106" i="1"/>
  <c r="AD77" i="1"/>
  <c r="AL77" i="1" s="1"/>
  <c r="AM77" i="1"/>
  <c r="AD81" i="1"/>
  <c r="AL81" i="1" s="1"/>
  <c r="AM81" i="1"/>
  <c r="AD85" i="1"/>
  <c r="AL85" i="1" s="1"/>
  <c r="AM85" i="1"/>
  <c r="AD89" i="1"/>
  <c r="AL89" i="1" s="1"/>
  <c r="AM89" i="1"/>
  <c r="AP90" i="1"/>
  <c r="AT90" i="1"/>
  <c r="AX90" i="1"/>
  <c r="AV90" i="1"/>
  <c r="AC91" i="1"/>
  <c r="AK91" i="1" s="1"/>
  <c r="AJ108" i="1"/>
  <c r="AB76" i="1"/>
  <c r="AJ76" i="1" s="1"/>
  <c r="AB80" i="1"/>
  <c r="AJ80" i="1" s="1"/>
  <c r="AB84" i="1"/>
  <c r="AJ84" i="1" s="1"/>
  <c r="AB88" i="1"/>
  <c r="AJ88" i="1" s="1"/>
  <c r="AD91" i="1"/>
  <c r="AL91" i="1" s="1"/>
  <c r="AJ95" i="1"/>
  <c r="AJ99" i="1"/>
  <c r="AK110" i="1"/>
  <c r="AK111" i="1"/>
  <c r="AN91" i="1"/>
  <c r="AD92" i="1"/>
  <c r="AL92" i="1" s="1"/>
  <c r="AM92" i="1"/>
  <c r="AC93" i="1"/>
  <c r="AK93" i="1" s="1"/>
  <c r="AB94" i="1"/>
  <c r="AJ94" i="1" s="1"/>
  <c r="AN95" i="1"/>
  <c r="AD96" i="1"/>
  <c r="AL96" i="1" s="1"/>
  <c r="AM96" i="1"/>
  <c r="AC97" i="1"/>
  <c r="AK97" i="1" s="1"/>
  <c r="AB98" i="1"/>
  <c r="AJ98" i="1" s="1"/>
  <c r="AN99" i="1"/>
  <c r="AD100" i="1"/>
  <c r="AL100" i="1" s="1"/>
  <c r="AM100" i="1"/>
  <c r="AX101" i="1"/>
  <c r="AC101" i="1"/>
  <c r="AK101" i="1" s="1"/>
  <c r="AS103" i="1"/>
  <c r="AN104" i="1"/>
  <c r="AJ105" i="1"/>
  <c r="AK105" i="1"/>
  <c r="AV105" i="1"/>
  <c r="AZ105" i="1"/>
  <c r="AS107" i="1"/>
  <c r="AN108" i="1"/>
  <c r="AJ109" i="1"/>
  <c r="AK109" i="1"/>
  <c r="AU109" i="1"/>
  <c r="AS111" i="1"/>
  <c r="AR112" i="1"/>
  <c r="AB114" i="1"/>
  <c r="AD93" i="1"/>
  <c r="AL93" i="1" s="1"/>
  <c r="AM93" i="1"/>
  <c r="AC94" i="1"/>
  <c r="AK94" i="1" s="1"/>
  <c r="AD97" i="1"/>
  <c r="AL97" i="1" s="1"/>
  <c r="AM97" i="1"/>
  <c r="AC98" i="1"/>
  <c r="AK98" i="1" s="1"/>
  <c r="AD101" i="1"/>
  <c r="AL101" i="1" s="1"/>
  <c r="AM101" i="1"/>
  <c r="AB103" i="1"/>
  <c r="AJ103" i="1" s="1"/>
  <c r="AR104" i="1"/>
  <c r="AL105" i="1"/>
  <c r="AL107" i="1"/>
  <c r="AB107" i="1"/>
  <c r="AJ107" i="1" s="1"/>
  <c r="AW107" i="1"/>
  <c r="AR108" i="1"/>
  <c r="AL109" i="1"/>
  <c r="AL111" i="1"/>
  <c r="AB111" i="1"/>
  <c r="AJ111" i="1" s="1"/>
  <c r="AW111" i="1"/>
  <c r="AV112" i="1"/>
  <c r="AP113" i="1"/>
  <c r="AT113" i="1"/>
  <c r="AX113" i="1"/>
  <c r="AC114" i="1"/>
  <c r="AB92" i="1"/>
  <c r="AJ92" i="1" s="1"/>
  <c r="AS92" i="1"/>
  <c r="AN93" i="1"/>
  <c r="AD94" i="1"/>
  <c r="AL94" i="1" s="1"/>
  <c r="AM94" i="1"/>
  <c r="AC95" i="1"/>
  <c r="AK95" i="1" s="1"/>
  <c r="AX95" i="1"/>
  <c r="AB96" i="1"/>
  <c r="AJ96" i="1" s="1"/>
  <c r="AS96" i="1"/>
  <c r="AN97" i="1"/>
  <c r="AD98" i="1"/>
  <c r="AL98" i="1" s="1"/>
  <c r="AM98" i="1"/>
  <c r="AC99" i="1"/>
  <c r="AK99" i="1" s="1"/>
  <c r="AX99" i="1"/>
  <c r="AB100" i="1"/>
  <c r="AJ100" i="1" s="1"/>
  <c r="AS100" i="1"/>
  <c r="AN101" i="1"/>
  <c r="AJ102" i="1"/>
  <c r="AK104" i="1"/>
  <c r="AL104" i="1"/>
  <c r="AM104" i="1"/>
  <c r="AV104" i="1"/>
  <c r="AJ106" i="1"/>
  <c r="AL108" i="1"/>
  <c r="AM108" i="1"/>
  <c r="AV108" i="1"/>
  <c r="AT110" i="1"/>
  <c r="AZ104" i="1"/>
  <c r="I8" i="6" s="1"/>
  <c r="I9" i="6" s="1"/>
  <c r="AZ108" i="1"/>
  <c r="AN112" i="1"/>
  <c r="AN113" i="1"/>
  <c r="AC113" i="1"/>
  <c r="AV113" i="1"/>
  <c r="AZ113" i="1"/>
  <c r="AN105" i="1"/>
  <c r="AR105" i="1"/>
  <c r="AD106" i="1"/>
  <c r="AL106" i="1" s="1"/>
  <c r="AM106" i="1"/>
  <c r="AN109" i="1"/>
  <c r="AR109" i="1"/>
  <c r="AD110" i="1"/>
  <c r="AL110" i="1" s="1"/>
  <c r="AM110" i="1"/>
  <c r="AR113" i="1"/>
  <c r="AD114" i="1"/>
  <c r="AN102" i="1"/>
  <c r="AD103" i="1"/>
  <c r="AL103" i="1" s="1"/>
  <c r="AM103" i="1"/>
  <c r="AN106" i="1"/>
  <c r="AN110" i="1"/>
  <c r="AB113" i="1"/>
  <c r="AN114" i="1"/>
  <c r="K3" i="38" l="1"/>
  <c r="K4" i="38" s="1"/>
  <c r="B8" i="6"/>
  <c r="B9" i="6" s="1"/>
  <c r="P4" i="6"/>
  <c r="P14" i="6"/>
  <c r="P8" i="6"/>
  <c r="P10" i="6"/>
  <c r="P6" i="6"/>
  <c r="P15" i="6"/>
  <c r="P7" i="6"/>
  <c r="P13" i="6"/>
  <c r="P5" i="6"/>
  <c r="P12" i="6"/>
  <c r="P11" i="6"/>
  <c r="P9" i="6"/>
  <c r="AJ54" i="1"/>
  <c r="AK76" i="1"/>
  <c r="AM55" i="1"/>
  <c r="AJ69" i="1"/>
  <c r="AJ67" i="1"/>
  <c r="AK55" i="1"/>
  <c r="AJ61" i="1"/>
  <c r="AL53" i="1"/>
  <c r="AK58" i="1"/>
  <c r="AK87" i="1"/>
  <c r="M8" i="6"/>
  <c r="M9" i="6" s="1"/>
  <c r="D8" i="6"/>
  <c r="D9" i="6" s="1"/>
  <c r="E8" i="6"/>
  <c r="E9" i="6" s="1"/>
  <c r="J8" i="6"/>
  <c r="J9" i="6" s="1"/>
  <c r="I23" i="4"/>
  <c r="C16" i="4"/>
  <c r="I5" i="4"/>
  <c r="I30" i="4"/>
  <c r="C23" i="4"/>
  <c r="AM111" i="1"/>
  <c r="AM107" i="1"/>
  <c r="I37" i="4"/>
  <c r="C30" i="4"/>
  <c r="K5" i="4"/>
  <c r="AM102" i="1"/>
  <c r="I16" i="4"/>
  <c r="J5" i="4"/>
  <c r="AM99" i="1"/>
  <c r="AM95" i="1"/>
  <c r="AM91" i="1"/>
  <c r="AM109" i="1"/>
  <c r="AK107" i="1"/>
  <c r="AM105" i="1"/>
  <c r="AK103" i="1"/>
  <c r="C37" i="4"/>
  <c r="AM88" i="1"/>
  <c r="AM84" i="1"/>
  <c r="AM80" i="1"/>
  <c r="AM87" i="1"/>
  <c r="AM83" i="1"/>
  <c r="AM79" i="1"/>
  <c r="AM76" i="1"/>
  <c r="AK77" i="1"/>
  <c r="AM73" i="1"/>
  <c r="AM69" i="1"/>
  <c r="AM65" i="1"/>
  <c r="AM61" i="1"/>
  <c r="AM60" i="1"/>
  <c r="AM58" i="1"/>
  <c r="AM57" i="1"/>
  <c r="AM54" i="1"/>
  <c r="AM53" i="1"/>
  <c r="AL72" i="1"/>
  <c r="AL68" i="1"/>
  <c r="AM64" i="1"/>
  <c r="AK66" i="1"/>
  <c r="AM63" i="1"/>
  <c r="AL76" i="1"/>
  <c r="AL84" i="1"/>
  <c r="AJ82" i="1"/>
  <c r="AL78" i="1"/>
  <c r="AL59" i="1"/>
  <c r="AM72" i="1"/>
  <c r="AL71" i="1"/>
  <c r="AK68" i="1"/>
  <c r="AM67" i="1"/>
  <c r="AK67" i="1"/>
  <c r="AJ66" i="1"/>
  <c r="AJ60" i="1"/>
  <c r="AK56" i="1"/>
  <c r="J10" i="4"/>
  <c r="J4" i="4"/>
  <c r="K9" i="4"/>
  <c r="J9" i="4"/>
  <c r="J3" i="4"/>
  <c r="AK52" i="1"/>
  <c r="AL69" i="1"/>
  <c r="AL73" i="1"/>
  <c r="AJ64" i="1"/>
  <c r="AK61" i="1"/>
  <c r="I9" i="4"/>
  <c r="K8" i="4"/>
  <c r="I3" i="4"/>
  <c r="J8" i="4"/>
  <c r="I10" i="4"/>
  <c r="I8" i="4"/>
  <c r="I4" i="4"/>
  <c r="AJ52" i="1"/>
  <c r="AK62" i="1"/>
  <c r="AL65" i="1"/>
  <c r="K10" i="4"/>
  <c r="K4" i="4"/>
  <c r="K3" i="4"/>
  <c r="AL52" i="1"/>
  <c r="AK57" i="1"/>
  <c r="AM74" i="1"/>
  <c r="AK74" i="1"/>
  <c r="AL63" i="1"/>
  <c r="AM62" i="1"/>
  <c r="AK60" i="1"/>
  <c r="AL54" i="1"/>
  <c r="K8" i="6"/>
  <c r="K9" i="6" s="1"/>
  <c r="F8" i="6"/>
  <c r="F9" i="6" s="1"/>
  <c r="L8" i="6"/>
  <c r="L9" i="6" s="1"/>
  <c r="G8" i="6"/>
  <c r="G9" i="6" s="1"/>
  <c r="AM90" i="1"/>
  <c r="AL88" i="1"/>
  <c r="AJ86" i="1"/>
  <c r="AJ87" i="1"/>
  <c r="AJ79" i="1"/>
  <c r="AJ58" i="1"/>
  <c r="AL82" i="1"/>
  <c r="AL80" i="1"/>
  <c r="AJ78" i="1"/>
  <c r="AK69" i="1"/>
  <c r="AL55" i="1"/>
  <c r="AK72" i="1"/>
  <c r="AM71" i="1"/>
  <c r="AK71" i="1"/>
  <c r="AM68" i="1"/>
  <c r="AL67" i="1"/>
  <c r="AK65" i="1"/>
  <c r="AL60" i="1"/>
  <c r="AM56" i="1"/>
  <c r="AM52" i="1"/>
  <c r="AM70" i="1"/>
  <c r="AJ70" i="1"/>
  <c r="AM66" i="1"/>
  <c r="AK59" i="1"/>
  <c r="AJ57" i="1"/>
  <c r="AK53" i="1"/>
  <c r="AL74" i="1"/>
  <c r="AJ74" i="1"/>
  <c r="AK63" i="1"/>
  <c r="AJ59" i="1"/>
  <c r="AL58" i="1"/>
  <c r="AL66" i="1"/>
  <c r="AL61" i="1"/>
  <c r="AL62" i="1"/>
  <c r="AJ56" i="1"/>
  <c r="I15" i="4" l="1" a="1"/>
  <c r="I15" i="4" s="1"/>
  <c r="O4" i="6" a="1"/>
  <c r="C15" i="4"/>
  <c r="C9" i="4"/>
  <c r="C7" i="1"/>
  <c r="C22" i="4"/>
  <c r="C36" i="4"/>
  <c r="C8" i="4"/>
  <c r="D8" i="4"/>
  <c r="E8" i="4"/>
  <c r="E9" i="4"/>
  <c r="E10" i="4"/>
  <c r="D10" i="4"/>
  <c r="C10" i="4"/>
  <c r="D9" i="4"/>
  <c r="C29" i="4"/>
  <c r="I14" i="4"/>
  <c r="I21" i="4"/>
  <c r="I24" i="4" s="1"/>
  <c r="I28" i="4"/>
  <c r="I35" i="4"/>
  <c r="I38" i="4" s="1"/>
  <c r="C35" i="4"/>
  <c r="C28" i="4"/>
  <c r="C21" i="4"/>
  <c r="I29" i="4" a="1"/>
  <c r="I29" i="4" s="1"/>
  <c r="I36" i="4" a="1"/>
  <c r="I36" i="4" s="1"/>
  <c r="I22" i="4" a="1"/>
  <c r="I22" i="4" s="1"/>
  <c r="C14" i="4"/>
  <c r="C38" i="4" l="1"/>
  <c r="C17" i="4"/>
  <c r="C31" i="4"/>
  <c r="O15" i="6"/>
  <c r="O7" i="6"/>
  <c r="O8" i="6"/>
  <c r="O11" i="6"/>
  <c r="O12" i="6"/>
  <c r="O13" i="6"/>
  <c r="O14" i="6"/>
  <c r="O5" i="6"/>
  <c r="O9" i="6"/>
  <c r="O6" i="6"/>
  <c r="O10" i="6"/>
  <c r="O4" i="6"/>
  <c r="I17" i="4"/>
  <c r="AE8" i="1"/>
  <c r="P7" i="1"/>
  <c r="P8" i="1"/>
  <c r="AE7" i="1"/>
  <c r="C24" i="4"/>
  <c r="I31" i="4"/>
  <c r="AO8" i="1" l="1"/>
  <c r="AB8" i="1"/>
  <c r="AO7" i="1"/>
  <c r="AB7" i="1"/>
</calcChain>
</file>

<file path=xl/sharedStrings.xml><?xml version="1.0" encoding="utf-8"?>
<sst xmlns="http://schemas.openxmlformats.org/spreadsheetml/2006/main" count="717" uniqueCount="113">
  <si>
    <t>Date</t>
  </si>
  <si>
    <t>Energy</t>
    <phoneticPr fontId="18" type="noConversion"/>
  </si>
  <si>
    <t>Diversified Financial</t>
    <phoneticPr fontId="18" type="noConversion"/>
  </si>
  <si>
    <t>Material</t>
    <phoneticPr fontId="18" type="noConversion"/>
  </si>
  <si>
    <t>Return</t>
    <phoneticPr fontId="18" type="noConversion"/>
  </si>
  <si>
    <t>AORD</t>
  </si>
  <si>
    <t>Index</t>
    <phoneticPr fontId="18" type="noConversion"/>
  </si>
  <si>
    <t>3-month BABs/NCDs</t>
  </si>
  <si>
    <t>E</t>
    <phoneticPr fontId="18" type="noConversion"/>
  </si>
  <si>
    <t>F</t>
    <phoneticPr fontId="18" type="noConversion"/>
  </si>
  <si>
    <t>M</t>
    <phoneticPr fontId="18" type="noConversion"/>
  </si>
  <si>
    <t>Expected Return</t>
    <phoneticPr fontId="18" type="noConversion"/>
  </si>
  <si>
    <t>Variance Covariance</t>
    <phoneticPr fontId="18" type="noConversion"/>
  </si>
  <si>
    <t>Standard Deviation</t>
    <phoneticPr fontId="18" type="noConversion"/>
  </si>
  <si>
    <t>AdjClose</t>
    <phoneticPr fontId="18" type="noConversion"/>
  </si>
  <si>
    <t>Equal Weighted Return</t>
    <phoneticPr fontId="18" type="noConversion"/>
  </si>
  <si>
    <t>Price Weighted Return</t>
    <phoneticPr fontId="18" type="noConversion"/>
  </si>
  <si>
    <t>Risk Free Rate</t>
    <phoneticPr fontId="18" type="noConversion"/>
  </si>
  <si>
    <t>Markowitz Portfolio Selection</t>
    <phoneticPr fontId="18" type="noConversion"/>
  </si>
  <si>
    <t>Index Model</t>
    <phoneticPr fontId="18" type="noConversion"/>
  </si>
  <si>
    <t>alpha</t>
    <phoneticPr fontId="18" type="noConversion"/>
  </si>
  <si>
    <t>beta</t>
    <phoneticPr fontId="18" type="noConversion"/>
  </si>
  <si>
    <t>Variance Covariance from Index Model</t>
    <phoneticPr fontId="18" type="noConversion"/>
  </si>
  <si>
    <t>Weights</t>
    <phoneticPr fontId="18" type="noConversion"/>
  </si>
  <si>
    <t>Std. Deviation</t>
    <phoneticPr fontId="18" type="noConversion"/>
  </si>
  <si>
    <t>Sharpe Ratio</t>
    <phoneticPr fontId="18" type="noConversion"/>
  </si>
  <si>
    <t>Minimum Variance Portfolio from Index Model Cov Matrix</t>
    <phoneticPr fontId="18" type="noConversion"/>
  </si>
  <si>
    <t>Minimum Variance Portfolio from Return Cov Matrix</t>
    <phoneticPr fontId="18" type="noConversion"/>
  </si>
  <si>
    <t>Minimum Variance Portfolio from Index Model Cov Matrix without Short Sell</t>
    <phoneticPr fontId="18" type="noConversion"/>
  </si>
  <si>
    <t>Minimum Variance Portfolio from Return Cov Matrix without Short Sell</t>
    <phoneticPr fontId="18" type="noConversion"/>
  </si>
  <si>
    <t>Test CAPM</t>
    <phoneticPr fontId="18" type="noConversion"/>
  </si>
  <si>
    <t>Intercept</t>
    <phoneticPr fontId="18" type="noConversion"/>
  </si>
  <si>
    <t>Step 1</t>
    <phoneticPr fontId="18" type="noConversion"/>
  </si>
  <si>
    <t>Step 2</t>
    <phoneticPr fontId="18" type="noConversion"/>
  </si>
  <si>
    <t>std. dev of alpha</t>
    <phoneticPr fontId="18" type="noConversion"/>
  </si>
  <si>
    <t>Slope</t>
    <phoneticPr fontId="18" type="noConversion"/>
  </si>
  <si>
    <t>std. dev of intercept</t>
    <phoneticPr fontId="18" type="noConversion"/>
  </si>
  <si>
    <t>std. dev of slope</t>
    <phoneticPr fontId="18" type="noConversion"/>
  </si>
  <si>
    <t>Optimal Risky Portfolio from Return Cov Matrix</t>
    <phoneticPr fontId="18" type="noConversion"/>
  </si>
  <si>
    <t>Optimal Risky Portfolio from Index Model Cov Matrix</t>
    <phoneticPr fontId="18" type="noConversion"/>
  </si>
  <si>
    <t>Optimal Risky Portfolio from Index Model Cov Matrix without Short Sell</t>
    <phoneticPr fontId="18" type="noConversion"/>
  </si>
  <si>
    <t>Optimal Risky Portfolio from Return Cov Matrix without Short Sell</t>
    <phoneticPr fontId="18" type="noConversion"/>
  </si>
  <si>
    <t>ORG.AX</t>
  </si>
  <si>
    <t>WOR.AX</t>
  </si>
  <si>
    <t>COE.AX</t>
  </si>
  <si>
    <t>ABC.AX</t>
  </si>
  <si>
    <t>WPL.AX</t>
  </si>
  <si>
    <t>PPT.AX</t>
  </si>
  <si>
    <t>CGF.AX</t>
  </si>
  <si>
    <t>MQG.AX</t>
  </si>
  <si>
    <t>CCP.AX</t>
  </si>
  <si>
    <t>ZMI.AX</t>
    <phoneticPr fontId="18" type="noConversion"/>
  </si>
  <si>
    <t>GXY.AX</t>
    <phoneticPr fontId="18" type="noConversion"/>
  </si>
  <si>
    <t>MMI.AX</t>
    <phoneticPr fontId="18" type="noConversion"/>
  </si>
  <si>
    <t>Annual Effective Rate</t>
  </si>
  <si>
    <t>Periodic (monthly) Rate</t>
  </si>
  <si>
    <t>Energy</t>
  </si>
  <si>
    <t>Diversified Financial</t>
  </si>
  <si>
    <t xml:space="preserve">Sample Period Average: </t>
  </si>
  <si>
    <t>Index</t>
  </si>
  <si>
    <t>Equal Weighted Portfolios</t>
  </si>
  <si>
    <t xml:space="preserve">Material </t>
  </si>
  <si>
    <t>Excess Returns (average sample risk-free rate)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</si>
  <si>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</si>
  <si>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</si>
  <si>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</si>
  <si>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</si>
  <si>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</si>
  <si>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</si>
  <si>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</si>
  <si>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</si>
  <si>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</si>
  <si>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</si>
  <si>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</si>
  <si>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</si>
  <si>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</si>
  <si>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</si>
  <si>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</si>
  <si>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</si>
  <si>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</si>
  <si>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</si>
  <si>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</si>
  <si>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</si>
  <si>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</si>
  <si>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</si>
  <si>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</si>
  <si>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</si>
  <si>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</si>
  <si>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</si>
  <si>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</si>
  <si>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</si>
  <si>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</si>
  <si>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Total Weight</t>
  </si>
  <si>
    <t>Residual Variance</t>
  </si>
  <si>
    <t>E</t>
  </si>
  <si>
    <t>M</t>
  </si>
  <si>
    <t>Diversified Financials</t>
  </si>
  <si>
    <t>Materials</t>
  </si>
  <si>
    <t>Excess Returns (time-varying risk-free rate)</t>
  </si>
  <si>
    <t>MMI.AX</t>
  </si>
  <si>
    <t>ZMI.AX</t>
  </si>
  <si>
    <t>GXY.AX</t>
  </si>
  <si>
    <t>beta</t>
  </si>
  <si>
    <t>Expected Excess Return E(R_it)</t>
  </si>
  <si>
    <t>Excess Return R_it</t>
  </si>
  <si>
    <t>R_it</t>
  </si>
  <si>
    <t>Market Risk Premium</t>
  </si>
  <si>
    <t>Predicted R_it</t>
  </si>
  <si>
    <t>t-statistic</t>
  </si>
  <si>
    <t>Hypothesis Test for beta</t>
  </si>
  <si>
    <t>p-value</t>
  </si>
  <si>
    <t xml:space="preserve">Slope 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</si>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</sst>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0000"/>
    <numFmt numFmtId="166" formatCode="0.00000000"/>
  </numFmts>
  <fonts count="24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name val="Arial"/>
      <family val="2"/>
    </font>
    <font>
      <i/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charset val="134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0" fontId="19" fillId="0" borderId="0"/>
    <xf numFmtId="164" fontId="1" fillId="0" borderId="0" applyFont="0" applyFill="0" applyBorder="0" applyAlignment="0" applyProtection="0"/>
  </cellStyleXfs>
  <cellXfs count="8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165" fontId="0" fillId="0" borderId="0" xfId="0" applyNumberFormat="1">
      <alignment vertical="center"/>
    </xf>
    <xf numFmtId="165" fontId="0" fillId="0" borderId="17" xfId="0" applyNumberFormat="1" applyBorder="1">
      <alignment vertical="center"/>
    </xf>
    <xf numFmtId="14" fontId="0" fillId="0" borderId="17" xfId="0" applyNumberFormat="1" applyBorder="1">
      <alignment vertical="center"/>
    </xf>
    <xf numFmtId="0" fontId="0" fillId="0" borderId="14" xfId="0" applyBorder="1">
      <alignment vertical="center"/>
    </xf>
    <xf numFmtId="0" fontId="0" fillId="0" borderId="29" xfId="0" applyBorder="1">
      <alignment vertical="center"/>
    </xf>
    <xf numFmtId="0" fontId="20" fillId="0" borderId="30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Continuous" vertical="center"/>
    </xf>
    <xf numFmtId="166" fontId="0" fillId="0" borderId="10" xfId="0" applyNumberFormat="1" applyBorder="1">
      <alignment vertical="center"/>
    </xf>
    <xf numFmtId="166" fontId="0" fillId="0" borderId="11" xfId="0" applyNumberFormat="1" applyBorder="1">
      <alignment vertical="center"/>
    </xf>
    <xf numFmtId="166" fontId="0" fillId="0" borderId="12" xfId="0" applyNumberFormat="1" applyBorder="1">
      <alignment vertical="center"/>
    </xf>
    <xf numFmtId="166" fontId="0" fillId="0" borderId="16" xfId="0" applyNumberFormat="1" applyBorder="1">
      <alignment vertical="center"/>
    </xf>
    <xf numFmtId="166" fontId="0" fillId="0" borderId="0" xfId="0" applyNumberFormat="1">
      <alignment vertical="center"/>
    </xf>
    <xf numFmtId="166" fontId="0" fillId="0" borderId="17" xfId="0" applyNumberFormat="1" applyBorder="1">
      <alignment vertical="center"/>
    </xf>
    <xf numFmtId="166" fontId="0" fillId="0" borderId="13" xfId="0" applyNumberFormat="1" applyBorder="1">
      <alignment vertical="center"/>
    </xf>
    <xf numFmtId="166" fontId="0" fillId="0" borderId="14" xfId="0" applyNumberFormat="1" applyBorder="1">
      <alignment vertical="center"/>
    </xf>
    <xf numFmtId="166" fontId="0" fillId="0" borderId="15" xfId="0" applyNumberFormat="1" applyBorder="1">
      <alignment vertical="center"/>
    </xf>
    <xf numFmtId="166" fontId="9" fillId="5" borderId="21" xfId="9" applyNumberFormat="1" applyBorder="1">
      <alignment vertical="center"/>
    </xf>
    <xf numFmtId="166" fontId="9" fillId="5" borderId="4" xfId="9" applyNumberFormat="1">
      <alignment vertical="center"/>
    </xf>
    <xf numFmtId="166" fontId="9" fillId="5" borderId="22" xfId="9" applyNumberFormat="1" applyBorder="1">
      <alignment vertical="center"/>
    </xf>
    <xf numFmtId="166" fontId="9" fillId="5" borderId="23" xfId="9" applyNumberFormat="1" applyBorder="1">
      <alignment vertical="center"/>
    </xf>
    <xf numFmtId="166" fontId="0" fillId="0" borderId="0" xfId="44" applyNumberFormat="1" applyFont="1" applyAlignment="1">
      <alignment vertical="center"/>
    </xf>
    <xf numFmtId="166" fontId="9" fillId="5" borderId="25" xfId="9" applyNumberFormat="1" applyBorder="1">
      <alignment vertical="center"/>
    </xf>
    <xf numFmtId="166" fontId="9" fillId="8" borderId="8" xfId="15" applyNumberFormat="1" applyFont="1">
      <alignment vertical="center"/>
    </xf>
    <xf numFmtId="166" fontId="9" fillId="8" borderId="28" xfId="15" applyNumberFormat="1" applyFont="1" applyBorder="1">
      <alignment vertical="center"/>
    </xf>
    <xf numFmtId="166" fontId="0" fillId="0" borderId="13" xfId="44" applyNumberFormat="1" applyFont="1" applyBorder="1" applyAlignment="1">
      <alignment vertical="center"/>
    </xf>
    <xf numFmtId="166" fontId="0" fillId="0" borderId="24" xfId="0" applyNumberFormat="1" applyBorder="1">
      <alignment vertical="center"/>
    </xf>
    <xf numFmtId="166" fontId="0" fillId="0" borderId="0" xfId="0" applyNumberFormat="1" applyAlignment="1"/>
    <xf numFmtId="166" fontId="0" fillId="0" borderId="17" xfId="0" applyNumberFormat="1" applyBorder="1" applyAlignment="1"/>
    <xf numFmtId="0" fontId="21" fillId="0" borderId="17" xfId="0" applyFont="1" applyBorder="1">
      <alignment vertical="center"/>
    </xf>
    <xf numFmtId="0" fontId="21" fillId="0" borderId="16" xfId="0" applyFont="1" applyBorder="1">
      <alignment vertical="center"/>
    </xf>
    <xf numFmtId="0" fontId="21" fillId="0" borderId="0" xfId="0" applyFont="1">
      <alignment vertical="center"/>
    </xf>
    <xf numFmtId="0" fontId="21" fillId="0" borderId="13" xfId="0" applyFont="1" applyBorder="1">
      <alignment vertical="center"/>
    </xf>
    <xf numFmtId="0" fontId="21" fillId="0" borderId="14" xfId="0" applyFont="1" applyBorder="1">
      <alignment vertical="center"/>
    </xf>
    <xf numFmtId="0" fontId="21" fillId="0" borderId="12" xfId="0" applyFont="1" applyBorder="1">
      <alignment vertical="center"/>
    </xf>
    <xf numFmtId="0" fontId="21" fillId="0" borderId="11" xfId="0" applyFont="1" applyBorder="1">
      <alignment vertical="center"/>
    </xf>
    <xf numFmtId="0" fontId="21" fillId="0" borderId="15" xfId="0" applyFont="1" applyBorder="1">
      <alignment vertical="center"/>
    </xf>
    <xf numFmtId="0" fontId="21" fillId="0" borderId="1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31" xfId="0" applyBorder="1">
      <alignment vertical="center"/>
    </xf>
    <xf numFmtId="165" fontId="0" fillId="0" borderId="32" xfId="0" applyNumberFormat="1" applyBorder="1">
      <alignment vertical="center"/>
    </xf>
    <xf numFmtId="165" fontId="0" fillId="0" borderId="33" xfId="0" applyNumberFormat="1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21" fillId="0" borderId="15" xfId="0" applyFont="1" applyBorder="1" applyAlignment="1">
      <alignment horizontal="left" vertical="center"/>
    </xf>
    <xf numFmtId="166" fontId="22" fillId="14" borderId="26" xfId="23" applyNumberFormat="1" applyFont="1" applyBorder="1">
      <alignment vertical="center"/>
    </xf>
    <xf numFmtId="166" fontId="22" fillId="14" borderId="27" xfId="23" applyNumberFormat="1" applyFont="1" applyBorder="1">
      <alignment vertical="center"/>
    </xf>
    <xf numFmtId="166" fontId="22" fillId="14" borderId="8" xfId="23" applyNumberFormat="1" applyFont="1" applyBorder="1">
      <alignment vertical="center"/>
    </xf>
    <xf numFmtId="166" fontId="22" fillId="14" borderId="28" xfId="23" applyNumberFormat="1" applyFont="1" applyBorder="1">
      <alignment vertical="center"/>
    </xf>
    <xf numFmtId="0" fontId="0" fillId="0" borderId="34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3" fillId="0" borderId="0" xfId="0" applyFont="1">
      <alignment vertical="center"/>
    </xf>
    <xf numFmtId="0" fontId="0" fillId="0" borderId="31" xfId="0" applyBorder="1" applyAlignment="1">
      <alignment horizontal="center" vertical="center"/>
    </xf>
    <xf numFmtId="165" fontId="10" fillId="6" borderId="5" xfId="10" applyNumberFormat="1">
      <alignment vertical="center"/>
    </xf>
    <xf numFmtId="0" fontId="10" fillId="6" borderId="5" xfId="10">
      <alignment vertical="center"/>
    </xf>
    <xf numFmtId="0" fontId="21" fillId="0" borderId="16" xfId="0" applyFont="1" applyBorder="1">
      <alignment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left" vertical="center"/>
    </xf>
    <xf numFmtId="0" fontId="21" fillId="0" borderId="14" xfId="0" applyFont="1" applyBorder="1" applyAlignment="1">
      <alignment horizontal="left" vertical="center"/>
    </xf>
    <xf numFmtId="0" fontId="21" fillId="0" borderId="13" xfId="0" applyFont="1" applyBorder="1">
      <alignment vertical="center"/>
    </xf>
    <xf numFmtId="0" fontId="21" fillId="0" borderId="14" xfId="0" applyFont="1" applyBorder="1">
      <alignment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166" fontId="0" fillId="0" borderId="16" xfId="0" applyNumberFormat="1" applyBorder="1" applyAlignment="1">
      <alignment horizontal="left" vertical="center"/>
    </xf>
    <xf numFmtId="166" fontId="0" fillId="0" borderId="0" xfId="0" applyNumberFormat="1" applyAlignment="1">
      <alignment horizontal="left" vertical="center"/>
    </xf>
    <xf numFmtId="166" fontId="0" fillId="0" borderId="17" xfId="0" applyNumberFormat="1" applyBorder="1" applyAlignment="1">
      <alignment horizontal="left" vertical="center"/>
    </xf>
    <xf numFmtId="166" fontId="0" fillId="0" borderId="13" xfId="0" applyNumberFormat="1" applyBorder="1" applyAlignment="1">
      <alignment horizontal="left" vertical="center"/>
    </xf>
    <xf numFmtId="166" fontId="0" fillId="0" borderId="14" xfId="0" applyNumberFormat="1" applyBorder="1" applyAlignment="1">
      <alignment horizontal="left" vertical="center"/>
    </xf>
    <xf numFmtId="166" fontId="0" fillId="0" borderId="15" xfId="0" applyNumberFormat="1" applyBorder="1" applyAlignment="1">
      <alignment horizontal="left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rmal 5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Z116"/>
  <sheetViews>
    <sheetView zoomScaleNormal="100" workbookViewId="0">
      <pane ySplit="3" topLeftCell="A4" activePane="bottomLeft" state="frozen"/>
      <selection activeCell="AB1" sqref="AB1"/>
      <selection pane="bottomLeft" activeCell="AB6" sqref="AB6"/>
    </sheetView>
  </sheetViews>
  <sheetFormatPr baseColWidth="10" defaultColWidth="8.83203125" defaultRowHeight="15" x14ac:dyDescent="0.2"/>
  <cols>
    <col min="1" max="1" width="11.83203125" bestFit="1" customWidth="1"/>
    <col min="2" max="3" width="12.83203125" bestFit="1" customWidth="1"/>
    <col min="4" max="4" width="11.6640625" bestFit="1" customWidth="1"/>
    <col min="5" max="7" width="12.83203125" bestFit="1" customWidth="1"/>
    <col min="8" max="8" width="14" bestFit="1" customWidth="1"/>
    <col min="9" max="9" width="12.83203125" bestFit="1" customWidth="1"/>
    <col min="10" max="11" width="11.6640625" bestFit="1" customWidth="1"/>
    <col min="12" max="12" width="12.83203125" bestFit="1" customWidth="1"/>
    <col min="13" max="13" width="11.6640625" bestFit="1" customWidth="1"/>
    <col min="14" max="14" width="15.1640625" bestFit="1" customWidth="1"/>
    <col min="15" max="15" width="12.33203125" bestFit="1" customWidth="1"/>
    <col min="16" max="16" width="12.83203125" bestFit="1" customWidth="1"/>
    <col min="17" max="27" width="12.33203125" bestFit="1" customWidth="1"/>
    <col min="28" max="28" width="12.83203125" bestFit="1" customWidth="1"/>
    <col min="29" max="29" width="19.33203125" bestFit="1" customWidth="1"/>
    <col min="30" max="31" width="12.33203125" bestFit="1" customWidth="1"/>
    <col min="32" max="32" width="19.33203125" bestFit="1" customWidth="1"/>
    <col min="33" max="33" width="12.33203125" bestFit="1" customWidth="1"/>
    <col min="34" max="34" width="23" bestFit="1" customWidth="1"/>
    <col min="35" max="35" width="22.5" bestFit="1" customWidth="1"/>
    <col min="36" max="36" width="12.33203125" bestFit="1" customWidth="1"/>
    <col min="37" max="37" width="19.33203125" bestFit="1" customWidth="1"/>
    <col min="38" max="40" width="12.33203125" bestFit="1" customWidth="1"/>
    <col min="41" max="41" width="12.83203125" bestFit="1" customWidth="1"/>
    <col min="42" max="52" width="12.33203125" bestFit="1" customWidth="1"/>
  </cols>
  <sheetData>
    <row r="1" spans="1:52" s="40" customFormat="1" x14ac:dyDescent="0.2">
      <c r="A1" s="38"/>
      <c r="B1" s="67" t="s">
        <v>1</v>
      </c>
      <c r="C1" s="67"/>
      <c r="D1" s="67"/>
      <c r="E1" s="67"/>
      <c r="F1" s="67" t="s">
        <v>2</v>
      </c>
      <c r="G1" s="67"/>
      <c r="H1" s="67"/>
      <c r="I1" s="67"/>
      <c r="J1" s="67" t="s">
        <v>3</v>
      </c>
      <c r="K1" s="67"/>
      <c r="L1" s="67"/>
      <c r="M1" s="67"/>
      <c r="N1" s="38" t="s">
        <v>6</v>
      </c>
      <c r="O1" s="67" t="s">
        <v>1</v>
      </c>
      <c r="P1" s="67"/>
      <c r="Q1" s="67"/>
      <c r="R1" s="67"/>
      <c r="S1" s="67" t="s">
        <v>2</v>
      </c>
      <c r="T1" s="67"/>
      <c r="U1" s="67"/>
      <c r="V1" s="67"/>
      <c r="W1" s="67" t="s">
        <v>3</v>
      </c>
      <c r="X1" s="67"/>
      <c r="Y1" s="67"/>
      <c r="Z1" s="67"/>
      <c r="AA1" s="38" t="s">
        <v>6</v>
      </c>
      <c r="AB1" s="39" t="s">
        <v>1</v>
      </c>
      <c r="AC1" s="40" t="s">
        <v>2</v>
      </c>
      <c r="AD1" s="38" t="s">
        <v>3</v>
      </c>
      <c r="AE1" s="40" t="s">
        <v>1</v>
      </c>
      <c r="AF1" s="40" t="s">
        <v>2</v>
      </c>
      <c r="AG1" s="38" t="s">
        <v>3</v>
      </c>
      <c r="AH1" s="74" t="s">
        <v>17</v>
      </c>
      <c r="AI1" s="75"/>
      <c r="AJ1" s="41" t="s">
        <v>56</v>
      </c>
      <c r="AK1" s="42" t="s">
        <v>57</v>
      </c>
      <c r="AL1" s="42" t="s">
        <v>61</v>
      </c>
      <c r="AM1" s="42" t="s">
        <v>59</v>
      </c>
      <c r="AN1" s="72" t="s">
        <v>56</v>
      </c>
      <c r="AO1" s="73"/>
      <c r="AP1" s="73"/>
      <c r="AQ1" s="73"/>
      <c r="AR1" s="73" t="s">
        <v>96</v>
      </c>
      <c r="AS1" s="73"/>
      <c r="AT1" s="73"/>
      <c r="AU1" s="73"/>
      <c r="AV1" s="73" t="s">
        <v>97</v>
      </c>
      <c r="AW1" s="73"/>
      <c r="AX1" s="73"/>
      <c r="AY1" s="73"/>
      <c r="AZ1" s="53" t="s">
        <v>59</v>
      </c>
    </row>
    <row r="2" spans="1:52" s="40" customFormat="1" x14ac:dyDescent="0.2">
      <c r="A2" s="43"/>
      <c r="B2" s="44" t="s">
        <v>14</v>
      </c>
      <c r="C2" s="44" t="s">
        <v>14</v>
      </c>
      <c r="D2" s="44" t="s">
        <v>14</v>
      </c>
      <c r="E2" s="44" t="s">
        <v>14</v>
      </c>
      <c r="F2" s="44" t="s">
        <v>14</v>
      </c>
      <c r="G2" s="44" t="s">
        <v>14</v>
      </c>
      <c r="H2" s="44" t="s">
        <v>14</v>
      </c>
      <c r="I2" s="44" t="s">
        <v>14</v>
      </c>
      <c r="J2" s="44" t="s">
        <v>14</v>
      </c>
      <c r="K2" s="44" t="s">
        <v>14</v>
      </c>
      <c r="L2" s="44" t="s">
        <v>14</v>
      </c>
      <c r="M2" s="44" t="s">
        <v>14</v>
      </c>
      <c r="N2" s="43" t="s">
        <v>14</v>
      </c>
      <c r="O2" s="44" t="s">
        <v>4</v>
      </c>
      <c r="P2" s="44" t="s">
        <v>4</v>
      </c>
      <c r="Q2" s="44" t="s">
        <v>4</v>
      </c>
      <c r="R2" s="44" t="s">
        <v>4</v>
      </c>
      <c r="S2" s="44" t="s">
        <v>4</v>
      </c>
      <c r="T2" s="44" t="s">
        <v>4</v>
      </c>
      <c r="U2" s="44" t="s">
        <v>4</v>
      </c>
      <c r="V2" s="44" t="s">
        <v>4</v>
      </c>
      <c r="W2" s="44" t="s">
        <v>4</v>
      </c>
      <c r="X2" s="44" t="s">
        <v>4</v>
      </c>
      <c r="Y2" s="44" t="s">
        <v>4</v>
      </c>
      <c r="Z2" s="44" t="s">
        <v>4</v>
      </c>
      <c r="AA2" s="43" t="s">
        <v>4</v>
      </c>
      <c r="AB2" s="69" t="s">
        <v>15</v>
      </c>
      <c r="AC2" s="70"/>
      <c r="AD2" s="71"/>
      <c r="AE2" s="70" t="s">
        <v>16</v>
      </c>
      <c r="AF2" s="70"/>
      <c r="AG2" s="71"/>
      <c r="AH2" s="68" t="s">
        <v>7</v>
      </c>
      <c r="AI2" s="68"/>
      <c r="AJ2" s="76" t="s">
        <v>62</v>
      </c>
      <c r="AK2" s="68"/>
      <c r="AL2" s="68"/>
      <c r="AM2" s="77"/>
      <c r="AN2" s="69" t="s">
        <v>98</v>
      </c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1"/>
    </row>
    <row r="3" spans="1:52" s="40" customFormat="1" x14ac:dyDescent="0.2">
      <c r="A3" s="45" t="s">
        <v>0</v>
      </c>
      <c r="B3" s="42" t="s">
        <v>42</v>
      </c>
      <c r="C3" s="42" t="s">
        <v>43</v>
      </c>
      <c r="D3" s="42" t="s">
        <v>44</v>
      </c>
      <c r="E3" s="42" t="s">
        <v>46</v>
      </c>
      <c r="F3" s="42" t="s">
        <v>47</v>
      </c>
      <c r="G3" s="42" t="s">
        <v>48</v>
      </c>
      <c r="H3" s="42" t="s">
        <v>49</v>
      </c>
      <c r="I3" s="42" t="s">
        <v>50</v>
      </c>
      <c r="J3" s="42" t="s">
        <v>45</v>
      </c>
      <c r="K3" s="46" t="s">
        <v>53</v>
      </c>
      <c r="L3" s="42" t="s">
        <v>51</v>
      </c>
      <c r="M3" s="42" t="s">
        <v>52</v>
      </c>
      <c r="N3" s="45" t="s">
        <v>5</v>
      </c>
      <c r="O3" s="42" t="s">
        <v>42</v>
      </c>
      <c r="P3" s="40" t="s">
        <v>43</v>
      </c>
      <c r="Q3" s="40" t="s">
        <v>44</v>
      </c>
      <c r="R3" s="40" t="s">
        <v>46</v>
      </c>
      <c r="S3" s="40" t="s">
        <v>47</v>
      </c>
      <c r="T3" s="40" t="s">
        <v>48</v>
      </c>
      <c r="U3" s="40" t="s">
        <v>49</v>
      </c>
      <c r="V3" s="40" t="s">
        <v>50</v>
      </c>
      <c r="W3" s="40" t="s">
        <v>45</v>
      </c>
      <c r="X3" s="47" t="s">
        <v>53</v>
      </c>
      <c r="Y3" s="40" t="s">
        <v>51</v>
      </c>
      <c r="Z3" s="40" t="s">
        <v>52</v>
      </c>
      <c r="AA3" s="38" t="s">
        <v>5</v>
      </c>
      <c r="AB3" s="39"/>
      <c r="AD3" s="38"/>
      <c r="AG3" s="38"/>
      <c r="AH3" s="42" t="s">
        <v>54</v>
      </c>
      <c r="AI3" s="42" t="s">
        <v>55</v>
      </c>
      <c r="AJ3" s="66" t="s">
        <v>60</v>
      </c>
      <c r="AK3" s="67"/>
      <c r="AL3" s="67"/>
      <c r="AM3" s="38" t="s">
        <v>5</v>
      </c>
      <c r="AN3" s="41" t="s">
        <v>42</v>
      </c>
      <c r="AO3" s="42" t="s">
        <v>43</v>
      </c>
      <c r="AP3" s="42" t="s">
        <v>44</v>
      </c>
      <c r="AQ3" s="40" t="s">
        <v>46</v>
      </c>
      <c r="AR3" s="42" t="s">
        <v>47</v>
      </c>
      <c r="AS3" s="42" t="s">
        <v>48</v>
      </c>
      <c r="AT3" s="42" t="s">
        <v>49</v>
      </c>
      <c r="AU3" s="42" t="s">
        <v>50</v>
      </c>
      <c r="AV3" s="42" t="s">
        <v>45</v>
      </c>
      <c r="AW3" s="46" t="s">
        <v>53</v>
      </c>
      <c r="AX3" s="42" t="s">
        <v>51</v>
      </c>
      <c r="AY3" s="42" t="s">
        <v>52</v>
      </c>
      <c r="AZ3" s="38" t="s">
        <v>5</v>
      </c>
    </row>
    <row r="4" spans="1:52" s="10" customFormat="1" x14ac:dyDescent="0.2">
      <c r="A4" s="12">
        <v>40209</v>
      </c>
      <c r="B4" s="36">
        <v>10.563091</v>
      </c>
      <c r="C4" s="36">
        <v>17.338383</v>
      </c>
      <c r="D4" s="36">
        <v>0.40493000000000001</v>
      </c>
      <c r="E4" s="36">
        <v>27.925343000000002</v>
      </c>
      <c r="F4" s="21">
        <v>22.522093000000002</v>
      </c>
      <c r="G4" s="21">
        <v>2.6754950000000002</v>
      </c>
      <c r="H4" s="36">
        <v>27.884062</v>
      </c>
      <c r="I4" s="36">
        <v>2.049569</v>
      </c>
      <c r="J4" s="36">
        <v>1.583615</v>
      </c>
      <c r="K4" s="36">
        <v>0.19286</v>
      </c>
      <c r="L4" s="21">
        <v>9.8759350000000001</v>
      </c>
      <c r="M4" s="36">
        <v>3.9929299999999999</v>
      </c>
      <c r="N4" s="37">
        <v>4651.1000979999999</v>
      </c>
      <c r="O4" s="21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9"/>
      <c r="AB4" s="17"/>
      <c r="AC4" s="18"/>
      <c r="AD4" s="19"/>
      <c r="AE4" s="18"/>
      <c r="AF4" s="18"/>
      <c r="AG4" s="19"/>
      <c r="AH4" s="30">
        <v>4.2025E-2</v>
      </c>
      <c r="AI4" s="21">
        <f>(1+AH4)^(1/12)-1</f>
        <v>3.4363854947516703E-3</v>
      </c>
      <c r="AJ4" s="20"/>
      <c r="AK4" s="21"/>
      <c r="AL4" s="21"/>
      <c r="AM4" s="22"/>
      <c r="AN4" s="20"/>
      <c r="AO4" s="21"/>
      <c r="AP4" s="21"/>
      <c r="AQ4" s="21"/>
      <c r="AZ4" s="11"/>
    </row>
    <row r="5" spans="1:52" s="10" customFormat="1" x14ac:dyDescent="0.2">
      <c r="A5" s="12">
        <v>40237</v>
      </c>
      <c r="B5" s="36">
        <v>10.399723</v>
      </c>
      <c r="C5" s="36">
        <v>18.225935</v>
      </c>
      <c r="D5" s="36">
        <v>0.46338000000000001</v>
      </c>
      <c r="E5" s="36">
        <v>30.198219000000002</v>
      </c>
      <c r="F5" s="21">
        <v>21.877185999999998</v>
      </c>
      <c r="G5" s="21">
        <v>2.926323</v>
      </c>
      <c r="H5" s="36">
        <v>29.110052</v>
      </c>
      <c r="I5" s="36">
        <v>1.895149</v>
      </c>
      <c r="J5" s="36">
        <v>1.779101</v>
      </c>
      <c r="K5" s="36">
        <v>0.20250000000000001</v>
      </c>
      <c r="L5" s="21">
        <v>9.6350580000000008</v>
      </c>
      <c r="M5" s="36">
        <v>3.9929299999999999</v>
      </c>
      <c r="N5" s="37">
        <v>4893.1000979999999</v>
      </c>
      <c r="O5" s="21">
        <f t="shared" ref="O5:O51" si="0">(B5-B4)/B4</f>
        <v>-1.5465927539580997E-2</v>
      </c>
      <c r="P5" s="21">
        <f t="shared" ref="P5:P51" si="1">(C5-C4)/C4</f>
        <v>5.1190010048803247E-2</v>
      </c>
      <c r="Q5" s="21">
        <f t="shared" ref="Q5:Q51" si="2">(D5-D4)/D4</f>
        <v>0.14434593633467513</v>
      </c>
      <c r="R5" s="21">
        <f t="shared" ref="R5:R51" si="3">(E5-E4)/E4</f>
        <v>8.1391157845402295E-2</v>
      </c>
      <c r="S5" s="21">
        <f t="shared" ref="S5:S51" si="4">(F5-F4)/F4</f>
        <v>-2.863441688123761E-2</v>
      </c>
      <c r="T5" s="21">
        <f t="shared" ref="T5:T51" si="5">(G5-G4)/G4</f>
        <v>9.3750128480897851E-2</v>
      </c>
      <c r="U5" s="21">
        <f t="shared" ref="U5:U51" si="6">(H5-H4)/H4</f>
        <v>4.3967410487037339E-2</v>
      </c>
      <c r="V5" s="21">
        <f t="shared" ref="V5:V51" si="7">(I5-I4)/I4</f>
        <v>-7.5342669605170651E-2</v>
      </c>
      <c r="W5" s="21">
        <f t="shared" ref="W5:W51" si="8">(J5-J4)/J4</f>
        <v>0.12344288226620741</v>
      </c>
      <c r="X5" s="21">
        <f t="shared" ref="X5:X51" si="9">(K5-K4)/K4</f>
        <v>4.9984444674893755E-2</v>
      </c>
      <c r="Y5" s="21">
        <f t="shared" ref="Y5:Y51" si="10">(L5-L4)/L4</f>
        <v>-2.4390298235053121E-2</v>
      </c>
      <c r="Z5" s="21">
        <f t="shared" ref="Z5:Z51" si="11">(M5-M4)/M4</f>
        <v>0</v>
      </c>
      <c r="AA5" s="22">
        <f t="shared" ref="AA5:AA51" si="12">(N5-N4)/N4</f>
        <v>5.2030701318180918E-2</v>
      </c>
      <c r="AB5" s="20">
        <f>SUM(O5:R5)/4</f>
        <v>6.5365294172324923E-2</v>
      </c>
      <c r="AC5" s="21">
        <f>SUM(S5:V5)/4</f>
        <v>8.4351131203817334E-3</v>
      </c>
      <c r="AD5" s="22">
        <f>SUM(W5:Z5)/4</f>
        <v>3.725925717651201E-2</v>
      </c>
      <c r="AE5" s="21">
        <f t="shared" ref="AE5:AE51" si="13">(SUM(B5:E5)-SUM(B4:E4))/SUM(B4:E4)</f>
        <v>5.4337810276461895E-2</v>
      </c>
      <c r="AF5" s="21">
        <f t="shared" ref="AF5:AF51" si="14">(SUM(F5:I5)-SUM(F4:I4))/SUM(F4:I4)</f>
        <v>1.2288699801831034E-2</v>
      </c>
      <c r="AG5" s="22">
        <f t="shared" ref="AG5:AG68" si="15">(SUM(J5:M5)-SUM(J4:M4))/SUM(J4:M4)</f>
        <v>-2.2850893620719923E-3</v>
      </c>
      <c r="AH5" s="30">
        <v>4.1599999999999998E-2</v>
      </c>
      <c r="AI5" s="21">
        <f t="shared" ref="AI5:AI68" si="16">(1+AH5)^(1/12)-1</f>
        <v>3.4022740126777862E-3</v>
      </c>
      <c r="AJ5" s="20"/>
      <c r="AK5" s="21"/>
      <c r="AL5" s="21"/>
      <c r="AM5" s="22"/>
      <c r="AN5" s="21">
        <f>O5-$AI5</f>
        <v>-1.8868201552258781E-2</v>
      </c>
      <c r="AO5" s="21">
        <f t="shared" ref="AO5:AZ5" si="17">P5-$AI5</f>
        <v>4.7787736036125461E-2</v>
      </c>
      <c r="AP5" s="21">
        <f t="shared" si="17"/>
        <v>0.14094366232199734</v>
      </c>
      <c r="AQ5" s="21">
        <f t="shared" si="17"/>
        <v>7.7988883832724509E-2</v>
      </c>
      <c r="AR5" s="21">
        <f t="shared" si="17"/>
        <v>-3.2036690893915393E-2</v>
      </c>
      <c r="AS5" s="21">
        <f t="shared" si="17"/>
        <v>9.0347854468220065E-2</v>
      </c>
      <c r="AT5" s="21">
        <f t="shared" si="17"/>
        <v>4.0565136474359553E-2</v>
      </c>
      <c r="AU5" s="21">
        <f t="shared" si="17"/>
        <v>-7.8744943617848437E-2</v>
      </c>
      <c r="AV5" s="21">
        <f t="shared" si="17"/>
        <v>0.12004060825352962</v>
      </c>
      <c r="AW5" s="21">
        <f t="shared" si="17"/>
        <v>4.6582170662215969E-2</v>
      </c>
      <c r="AX5" s="21">
        <f t="shared" si="17"/>
        <v>-2.7792572247730907E-2</v>
      </c>
      <c r="AY5" s="21">
        <f t="shared" si="17"/>
        <v>-3.4022740126777862E-3</v>
      </c>
      <c r="AZ5" s="22">
        <f t="shared" si="17"/>
        <v>4.8628427305503132E-2</v>
      </c>
    </row>
    <row r="6" spans="1:52" s="10" customFormat="1" x14ac:dyDescent="0.2">
      <c r="A6" s="12">
        <v>40268</v>
      </c>
      <c r="B6" s="36">
        <v>10.474213000000001</v>
      </c>
      <c r="C6" s="36">
        <v>19.085308000000001</v>
      </c>
      <c r="D6" s="36">
        <v>0.43833</v>
      </c>
      <c r="E6" s="36">
        <v>29.612936000000001</v>
      </c>
      <c r="F6" s="21">
        <v>22.033328999999998</v>
      </c>
      <c r="G6" s="21">
        <v>2.9420389999999998</v>
      </c>
      <c r="H6" s="36">
        <v>30.982942999999999</v>
      </c>
      <c r="I6" s="36">
        <v>1.851194</v>
      </c>
      <c r="J6" s="36">
        <v>2.0204529999999998</v>
      </c>
      <c r="K6" s="36">
        <v>0.32785999999999998</v>
      </c>
      <c r="L6" s="21">
        <v>9.3620640000000002</v>
      </c>
      <c r="M6" s="36">
        <v>4.27935</v>
      </c>
      <c r="N6" s="37">
        <v>4833.8999020000001</v>
      </c>
      <c r="O6" s="21">
        <f t="shared" si="0"/>
        <v>7.1626907755140048E-3</v>
      </c>
      <c r="P6" s="21">
        <f t="shared" si="1"/>
        <v>4.7151106376709974E-2</v>
      </c>
      <c r="Q6" s="21">
        <f t="shared" si="2"/>
        <v>-5.4059303379515769E-2</v>
      </c>
      <c r="R6" s="21">
        <f t="shared" si="3"/>
        <v>-1.9381374775777352E-2</v>
      </c>
      <c r="S6" s="21">
        <f t="shared" si="4"/>
        <v>7.1372524784494747E-3</v>
      </c>
      <c r="T6" s="21">
        <f t="shared" si="5"/>
        <v>5.37056230634822E-3</v>
      </c>
      <c r="U6" s="21">
        <f t="shared" si="6"/>
        <v>6.4338291116759233E-2</v>
      </c>
      <c r="V6" s="21">
        <f t="shared" si="7"/>
        <v>-2.3193427007586195E-2</v>
      </c>
      <c r="W6" s="21">
        <f t="shared" si="8"/>
        <v>0.13565952691837044</v>
      </c>
      <c r="X6" s="21">
        <f t="shared" si="9"/>
        <v>0.61906172839506157</v>
      </c>
      <c r="Y6" s="21">
        <f t="shared" si="10"/>
        <v>-2.8333404946809932E-2</v>
      </c>
      <c r="Z6" s="21">
        <f t="shared" si="11"/>
        <v>7.1731785931634193E-2</v>
      </c>
      <c r="AA6" s="22">
        <f t="shared" si="12"/>
        <v>-1.2098709369178284E-2</v>
      </c>
      <c r="AB6" s="20">
        <f t="shared" ref="AB6:AB69" si="18">SUM(O6:R6)/4</f>
        <v>-4.7817202507672851E-3</v>
      </c>
      <c r="AC6" s="21">
        <f t="shared" ref="AC6:AC69" si="19">SUM(S6:V6)/4</f>
        <v>1.3413169723492682E-2</v>
      </c>
      <c r="AD6" s="22">
        <f t="shared" ref="AD6:AD69" si="20">SUM(W6:Z6)/4</f>
        <v>0.19952990907456408</v>
      </c>
      <c r="AE6" s="21">
        <f t="shared" si="13"/>
        <v>5.4569905300222961E-3</v>
      </c>
      <c r="AF6" s="21">
        <f t="shared" si="14"/>
        <v>3.5850945130249189E-2</v>
      </c>
      <c r="AG6" s="22">
        <f t="shared" si="15"/>
        <v>2.4352851314662978E-2</v>
      </c>
      <c r="AH6" s="30">
        <v>4.3274999999999994E-2</v>
      </c>
      <c r="AI6" s="21">
        <f t="shared" si="16"/>
        <v>3.5366395181399835E-3</v>
      </c>
      <c r="AJ6" s="20"/>
      <c r="AK6" s="21"/>
      <c r="AL6" s="21"/>
      <c r="AM6" s="22"/>
      <c r="AN6" s="21">
        <f t="shared" ref="AN6:AN69" si="21">O6-$AI6</f>
        <v>3.6260512573740213E-3</v>
      </c>
      <c r="AO6" s="21">
        <f t="shared" ref="AO6:AO69" si="22">P6-$AI6</f>
        <v>4.361446685856999E-2</v>
      </c>
      <c r="AP6" s="21">
        <f t="shared" ref="AP6:AP69" si="23">Q6-$AI6</f>
        <v>-5.7595942897655752E-2</v>
      </c>
      <c r="AQ6" s="21">
        <f t="shared" ref="AQ6:AQ69" si="24">R6-$AI6</f>
        <v>-2.2918014293917335E-2</v>
      </c>
      <c r="AR6" s="21">
        <f t="shared" ref="AR6:AR69" si="25">S6-$AI6</f>
        <v>3.6006129603094912E-3</v>
      </c>
      <c r="AS6" s="21">
        <f t="shared" ref="AS6:AS69" si="26">T6-$AI6</f>
        <v>1.8339227882082365E-3</v>
      </c>
      <c r="AT6" s="21">
        <f t="shared" ref="AT6:AT69" si="27">U6-$AI6</f>
        <v>6.080165159861925E-2</v>
      </c>
      <c r="AU6" s="21">
        <f t="shared" ref="AU6:AU69" si="28">V6-$AI6</f>
        <v>-2.6730066525726178E-2</v>
      </c>
      <c r="AV6" s="21">
        <f t="shared" ref="AV6:AV69" si="29">W6-$AI6</f>
        <v>0.13212288740023045</v>
      </c>
      <c r="AW6" s="21">
        <f t="shared" ref="AW6:AW69" si="30">X6-$AI6</f>
        <v>0.61552508887692159</v>
      </c>
      <c r="AX6" s="21">
        <f t="shared" ref="AX6:AX69" si="31">Y6-$AI6</f>
        <v>-3.1870044464949912E-2</v>
      </c>
      <c r="AY6" s="21">
        <f t="shared" ref="AY6:AY69" si="32">Z6-$AI6</f>
        <v>6.8195146413494209E-2</v>
      </c>
      <c r="AZ6" s="22">
        <f t="shared" ref="AZ6:AZ69" si="33">AA6-$AI6</f>
        <v>-1.5635348887318268E-2</v>
      </c>
    </row>
    <row r="7" spans="1:52" s="10" customFormat="1" x14ac:dyDescent="0.2">
      <c r="A7" s="12">
        <v>40298</v>
      </c>
      <c r="B7" s="36">
        <v>9.5917519999999996</v>
      </c>
      <c r="C7" s="36">
        <f>(C4)^2*_xlfn.VAR.P('Historical Data'!AM52:AM111)</f>
        <v>0.29905057664081142</v>
      </c>
      <c r="D7" s="36">
        <v>0.38406000000000001</v>
      </c>
      <c r="E7" s="36">
        <v>28.014901999999999</v>
      </c>
      <c r="F7" s="21">
        <v>19.112555</v>
      </c>
      <c r="G7" s="21">
        <v>2.6379350000000001</v>
      </c>
      <c r="H7" s="36">
        <v>26.695029999999999</v>
      </c>
      <c r="I7" s="36">
        <v>1.780267</v>
      </c>
      <c r="J7" s="36">
        <v>1.8825369999999999</v>
      </c>
      <c r="K7" s="36">
        <v>0.25070999999999999</v>
      </c>
      <c r="L7" s="21">
        <v>8.0292150000000007</v>
      </c>
      <c r="M7" s="36">
        <v>3.5717400000000001</v>
      </c>
      <c r="N7" s="37">
        <v>4453.6000979999999</v>
      </c>
      <c r="O7" s="21">
        <f t="shared" si="0"/>
        <v>-8.4250816743940665E-2</v>
      </c>
      <c r="P7" s="21">
        <f t="shared" si="1"/>
        <v>-0.98433084880575084</v>
      </c>
      <c r="Q7" s="21">
        <f t="shared" si="2"/>
        <v>-0.12381082745876391</v>
      </c>
      <c r="R7" s="21">
        <f t="shared" si="3"/>
        <v>-5.3964051386191557E-2</v>
      </c>
      <c r="S7" s="21">
        <f t="shared" si="4"/>
        <v>-0.13256162970198457</v>
      </c>
      <c r="T7" s="21">
        <f t="shared" si="5"/>
        <v>-0.10336504716626793</v>
      </c>
      <c r="U7" s="21">
        <f t="shared" si="6"/>
        <v>-0.13839592320200181</v>
      </c>
      <c r="V7" s="21">
        <f t="shared" si="7"/>
        <v>-3.831419073311601E-2</v>
      </c>
      <c r="W7" s="21">
        <f t="shared" si="8"/>
        <v>-6.8259939726388066E-2</v>
      </c>
      <c r="X7" s="21">
        <f t="shared" si="9"/>
        <v>-0.23531385347404379</v>
      </c>
      <c r="Y7" s="21">
        <f t="shared" si="10"/>
        <v>-0.14236700368636654</v>
      </c>
      <c r="Z7" s="21">
        <f t="shared" si="11"/>
        <v>-0.16535455150899081</v>
      </c>
      <c r="AA7" s="22">
        <f t="shared" si="12"/>
        <v>-7.867349587496697E-2</v>
      </c>
      <c r="AB7" s="20">
        <f t="shared" si="18"/>
        <v>-0.31158913609866179</v>
      </c>
      <c r="AC7" s="21">
        <f t="shared" si="19"/>
        <v>-0.10315919770084259</v>
      </c>
      <c r="AD7" s="22">
        <f t="shared" si="20"/>
        <v>-0.15282383709894731</v>
      </c>
      <c r="AE7" s="21">
        <f t="shared" si="13"/>
        <v>-0.35767054079254473</v>
      </c>
      <c r="AF7" s="21">
        <f t="shared" si="14"/>
        <v>-0.13118462093733532</v>
      </c>
      <c r="AG7" s="22">
        <f t="shared" si="15"/>
        <v>-0.14106088240280756</v>
      </c>
      <c r="AH7" s="30">
        <v>4.5449999999999997E-2</v>
      </c>
      <c r="AI7" s="21">
        <f t="shared" si="16"/>
        <v>3.7108193323807104E-3</v>
      </c>
      <c r="AJ7" s="20"/>
      <c r="AK7" s="21"/>
      <c r="AL7" s="21"/>
      <c r="AM7" s="22"/>
      <c r="AN7" s="21">
        <f t="shared" si="21"/>
        <v>-8.7961636076321376E-2</v>
      </c>
      <c r="AO7" s="21">
        <f t="shared" si="22"/>
        <v>-0.98804166813813155</v>
      </c>
      <c r="AP7" s="21">
        <f t="shared" si="23"/>
        <v>-0.12752164679114464</v>
      </c>
      <c r="AQ7" s="21">
        <f t="shared" si="24"/>
        <v>-5.7674870718572267E-2</v>
      </c>
      <c r="AR7" s="21">
        <f t="shared" si="25"/>
        <v>-0.13627244903436528</v>
      </c>
      <c r="AS7" s="21">
        <f t="shared" si="26"/>
        <v>-0.10707586649864864</v>
      </c>
      <c r="AT7" s="21">
        <f t="shared" si="27"/>
        <v>-0.14210674253438252</v>
      </c>
      <c r="AU7" s="21">
        <f t="shared" si="28"/>
        <v>-4.2025010065496721E-2</v>
      </c>
      <c r="AV7" s="21">
        <f t="shared" si="29"/>
        <v>-7.1970759058768777E-2</v>
      </c>
      <c r="AW7" s="21">
        <f t="shared" si="30"/>
        <v>-0.2390246728064245</v>
      </c>
      <c r="AX7" s="21">
        <f t="shared" si="31"/>
        <v>-0.14607782301874725</v>
      </c>
      <c r="AY7" s="21">
        <f t="shared" si="32"/>
        <v>-0.16906537084137152</v>
      </c>
      <c r="AZ7" s="22">
        <f t="shared" si="33"/>
        <v>-8.238431520734768E-2</v>
      </c>
    </row>
    <row r="8" spans="1:52" s="10" customFormat="1" x14ac:dyDescent="0.2">
      <c r="A8" s="12">
        <v>40329</v>
      </c>
      <c r="B8" s="36">
        <v>9.553388</v>
      </c>
      <c r="C8" s="36">
        <v>15.905640999999999</v>
      </c>
      <c r="D8" s="36">
        <v>0.30891999999999997</v>
      </c>
      <c r="E8" s="36">
        <v>27.290834</v>
      </c>
      <c r="F8" s="21">
        <v>18.022051000000001</v>
      </c>
      <c r="G8" s="21">
        <v>2.4894180000000001</v>
      </c>
      <c r="H8" s="36">
        <v>23.391544</v>
      </c>
      <c r="I8" s="36">
        <v>1.893751</v>
      </c>
      <c r="J8" s="36">
        <v>1.8480589999999999</v>
      </c>
      <c r="K8" s="36">
        <v>0.24107000000000001</v>
      </c>
      <c r="L8" s="21">
        <v>8.4306760000000001</v>
      </c>
      <c r="M8" s="36">
        <v>3.1505399999999999</v>
      </c>
      <c r="N8" s="37">
        <v>4324.7998049999997</v>
      </c>
      <c r="O8" s="21">
        <f t="shared" si="0"/>
        <v>-3.9996863972295805E-3</v>
      </c>
      <c r="P8" s="21">
        <f t="shared" si="1"/>
        <v>52.187127002614709</v>
      </c>
      <c r="Q8" s="21">
        <f t="shared" si="2"/>
        <v>-0.19564651356558882</v>
      </c>
      <c r="R8" s="21">
        <f t="shared" si="3"/>
        <v>-2.5845815916114897E-2</v>
      </c>
      <c r="S8" s="21">
        <f t="shared" si="4"/>
        <v>-5.7056945029065935E-2</v>
      </c>
      <c r="T8" s="21">
        <f t="shared" si="5"/>
        <v>-5.6300477456798594E-2</v>
      </c>
      <c r="U8" s="21">
        <f t="shared" si="6"/>
        <v>-0.12374910236100127</v>
      </c>
      <c r="V8" s="21">
        <f t="shared" si="7"/>
        <v>6.3745494355621893E-2</v>
      </c>
      <c r="W8" s="21">
        <f t="shared" si="8"/>
        <v>-1.8314646670955212E-2</v>
      </c>
      <c r="X8" s="21">
        <f t="shared" si="9"/>
        <v>-3.8450799728770219E-2</v>
      </c>
      <c r="Y8" s="21">
        <f t="shared" si="10"/>
        <v>5.0000031136294067E-2</v>
      </c>
      <c r="Z8" s="21">
        <f t="shared" si="11"/>
        <v>-0.11792571687748835</v>
      </c>
      <c r="AA8" s="22">
        <f t="shared" si="12"/>
        <v>-2.8920489079798883E-2</v>
      </c>
      <c r="AB8" s="20">
        <f t="shared" si="18"/>
        <v>12.990408746683944</v>
      </c>
      <c r="AC8" s="21">
        <f t="shared" si="19"/>
        <v>-4.3340257622810976E-2</v>
      </c>
      <c r="AD8" s="22">
        <f t="shared" si="20"/>
        <v>-3.1172783035229926E-2</v>
      </c>
      <c r="AE8" s="21">
        <f t="shared" si="13"/>
        <v>0.38571713842213701</v>
      </c>
      <c r="AF8" s="21">
        <f t="shared" si="14"/>
        <v>-8.8182251877904877E-2</v>
      </c>
      <c r="AG8" s="22">
        <f t="shared" si="15"/>
        <v>-4.649487462031086E-3</v>
      </c>
      <c r="AH8" s="30">
        <v>4.8049999999999995E-2</v>
      </c>
      <c r="AI8" s="21">
        <f t="shared" si="16"/>
        <v>3.9185989340275729E-3</v>
      </c>
      <c r="AJ8" s="20"/>
      <c r="AK8" s="21"/>
      <c r="AL8" s="21"/>
      <c r="AM8" s="22"/>
      <c r="AN8" s="21">
        <f t="shared" si="21"/>
        <v>-7.9182853312571543E-3</v>
      </c>
      <c r="AO8" s="21">
        <f t="shared" si="22"/>
        <v>52.18320840368068</v>
      </c>
      <c r="AP8" s="21">
        <f t="shared" si="23"/>
        <v>-0.19956511249961639</v>
      </c>
      <c r="AQ8" s="21">
        <f t="shared" si="24"/>
        <v>-2.976441485014247E-2</v>
      </c>
      <c r="AR8" s="21">
        <f t="shared" si="25"/>
        <v>-6.0975543963093508E-2</v>
      </c>
      <c r="AS8" s="21">
        <f t="shared" si="26"/>
        <v>-6.0219076390826166E-2</v>
      </c>
      <c r="AT8" s="21">
        <f t="shared" si="27"/>
        <v>-0.12766770129502886</v>
      </c>
      <c r="AU8" s="21">
        <f t="shared" si="28"/>
        <v>5.982689542159432E-2</v>
      </c>
      <c r="AV8" s="21">
        <f t="shared" si="29"/>
        <v>-2.2233245604982785E-2</v>
      </c>
      <c r="AW8" s="21">
        <f t="shared" si="30"/>
        <v>-4.2369398662797791E-2</v>
      </c>
      <c r="AX8" s="21">
        <f t="shared" si="31"/>
        <v>4.6081432202266494E-2</v>
      </c>
      <c r="AY8" s="21">
        <f t="shared" si="32"/>
        <v>-0.12184431581151592</v>
      </c>
      <c r="AZ8" s="22">
        <f t="shared" si="33"/>
        <v>-3.2839088013826456E-2</v>
      </c>
    </row>
    <row r="9" spans="1:52" s="10" customFormat="1" x14ac:dyDescent="0.2">
      <c r="A9" s="12">
        <v>40359</v>
      </c>
      <c r="B9" s="36">
        <v>9.8731670000000005</v>
      </c>
      <c r="C9" s="36">
        <v>16.571659</v>
      </c>
      <c r="D9" s="36">
        <v>0.33814</v>
      </c>
      <c r="E9" s="36">
        <v>27.134333000000002</v>
      </c>
      <c r="F9" s="21">
        <v>18.513100000000001</v>
      </c>
      <c r="G9" s="21">
        <v>2.4894180000000001</v>
      </c>
      <c r="H9" s="36">
        <v>23.441969</v>
      </c>
      <c r="I9" s="36">
        <v>2.0356040000000002</v>
      </c>
      <c r="J9" s="36">
        <v>2.1859500000000001</v>
      </c>
      <c r="K9" s="36">
        <v>0.27</v>
      </c>
      <c r="L9" s="21">
        <v>8.0292150000000007</v>
      </c>
      <c r="M9" s="36">
        <v>3.8918499999999998</v>
      </c>
      <c r="N9" s="37">
        <v>4507.3999020000001</v>
      </c>
      <c r="O9" s="21">
        <f t="shared" si="0"/>
        <v>3.347283707099518E-2</v>
      </c>
      <c r="P9" s="21">
        <f t="shared" si="1"/>
        <v>4.1873068806217939E-2</v>
      </c>
      <c r="Q9" s="21">
        <f t="shared" si="2"/>
        <v>9.4587595493979104E-2</v>
      </c>
      <c r="R9" s="21">
        <f t="shared" si="3"/>
        <v>-5.7345627473311617E-3</v>
      </c>
      <c r="S9" s="21">
        <f t="shared" si="4"/>
        <v>2.7247120763335998E-2</v>
      </c>
      <c r="T9" s="21">
        <f t="shared" si="5"/>
        <v>0</v>
      </c>
      <c r="U9" s="21">
        <f t="shared" si="6"/>
        <v>2.1556935275414317E-3</v>
      </c>
      <c r="V9" s="21">
        <f t="shared" si="7"/>
        <v>7.4905835033222554E-2</v>
      </c>
      <c r="W9" s="21">
        <f t="shared" si="8"/>
        <v>0.18283561293227121</v>
      </c>
      <c r="X9" s="21">
        <f t="shared" si="9"/>
        <v>0.1200066370763679</v>
      </c>
      <c r="Y9" s="21">
        <f t="shared" si="10"/>
        <v>-4.7619075860583351E-2</v>
      </c>
      <c r="Z9" s="21">
        <f t="shared" si="11"/>
        <v>0.23529617144997364</v>
      </c>
      <c r="AA9" s="22">
        <f t="shared" si="12"/>
        <v>4.2221629955886589E-2</v>
      </c>
      <c r="AB9" s="20">
        <f t="shared" si="18"/>
        <v>4.1049734655965266E-2</v>
      </c>
      <c r="AC9" s="21">
        <f t="shared" si="19"/>
        <v>2.6077162331024997E-2</v>
      </c>
      <c r="AD9" s="22">
        <f t="shared" si="20"/>
        <v>0.12262983639950736</v>
      </c>
      <c r="AE9" s="21">
        <f t="shared" si="13"/>
        <v>1.618046912233163E-2</v>
      </c>
      <c r="AF9" s="21">
        <f t="shared" si="14"/>
        <v>1.492085772697823E-2</v>
      </c>
      <c r="AG9" s="22">
        <f t="shared" si="15"/>
        <v>5.1693647819422324E-2</v>
      </c>
      <c r="AH9" s="30">
        <v>4.8875000000000002E-2</v>
      </c>
      <c r="AI9" s="21">
        <f t="shared" si="16"/>
        <v>3.9844302538551979E-3</v>
      </c>
      <c r="AJ9" s="20"/>
      <c r="AK9" s="21"/>
      <c r="AL9" s="21"/>
      <c r="AM9" s="22"/>
      <c r="AN9" s="21">
        <f t="shared" si="21"/>
        <v>2.9488406817139982E-2</v>
      </c>
      <c r="AO9" s="21">
        <f t="shared" si="22"/>
        <v>3.7888638552362741E-2</v>
      </c>
      <c r="AP9" s="21">
        <f t="shared" si="23"/>
        <v>9.0603165240123906E-2</v>
      </c>
      <c r="AQ9" s="21">
        <f t="shared" si="24"/>
        <v>-9.7189930011863587E-3</v>
      </c>
      <c r="AR9" s="21">
        <f t="shared" si="25"/>
        <v>2.32626905094808E-2</v>
      </c>
      <c r="AS9" s="21">
        <f t="shared" si="26"/>
        <v>-3.9844302538551979E-3</v>
      </c>
      <c r="AT9" s="21">
        <f t="shared" si="27"/>
        <v>-1.8287367263137662E-3</v>
      </c>
      <c r="AU9" s="21">
        <f t="shared" si="28"/>
        <v>7.0921404779367356E-2</v>
      </c>
      <c r="AV9" s="21">
        <f t="shared" si="29"/>
        <v>0.17885118267841602</v>
      </c>
      <c r="AW9" s="21">
        <f t="shared" si="30"/>
        <v>0.1160222068225127</v>
      </c>
      <c r="AX9" s="21">
        <f t="shared" si="31"/>
        <v>-5.1603506114438549E-2</v>
      </c>
      <c r="AY9" s="21">
        <f t="shared" si="32"/>
        <v>0.23131174119611844</v>
      </c>
      <c r="AZ9" s="22">
        <f t="shared" si="33"/>
        <v>3.8237199702031391E-2</v>
      </c>
    </row>
    <row r="10" spans="1:52" s="10" customFormat="1" x14ac:dyDescent="0.2">
      <c r="A10" s="12">
        <v>40390</v>
      </c>
      <c r="B10" s="36">
        <v>9.7516789999999993</v>
      </c>
      <c r="C10" s="36">
        <v>14.874376</v>
      </c>
      <c r="D10" s="36">
        <v>0.32144</v>
      </c>
      <c r="E10" s="36">
        <v>27.310471</v>
      </c>
      <c r="F10" s="21">
        <v>19.845939999999999</v>
      </c>
      <c r="G10" s="21">
        <v>2.666223</v>
      </c>
      <c r="H10" s="36">
        <v>23.605753</v>
      </c>
      <c r="I10" s="36">
        <v>2.2342</v>
      </c>
      <c r="J10" s="36">
        <v>2.2618040000000001</v>
      </c>
      <c r="K10" s="36">
        <v>0.29892999999999997</v>
      </c>
      <c r="L10" s="21">
        <v>8.8321360000000002</v>
      </c>
      <c r="M10" s="36">
        <v>3.47065</v>
      </c>
      <c r="N10" s="37">
        <v>4438.7998049999997</v>
      </c>
      <c r="O10" s="21">
        <f t="shared" si="0"/>
        <v>-1.2304866310880911E-2</v>
      </c>
      <c r="P10" s="21">
        <f t="shared" si="1"/>
        <v>-0.10242082582075823</v>
      </c>
      <c r="Q10" s="21">
        <f t="shared" si="2"/>
        <v>-4.9387827527059773E-2</v>
      </c>
      <c r="R10" s="21">
        <f t="shared" si="3"/>
        <v>6.4913333229896647E-3</v>
      </c>
      <c r="S10" s="21">
        <f t="shared" si="4"/>
        <v>7.1994425568921314E-2</v>
      </c>
      <c r="T10" s="21">
        <f t="shared" si="5"/>
        <v>7.1022624565259776E-2</v>
      </c>
      <c r="U10" s="21">
        <f t="shared" si="6"/>
        <v>6.9867851117796339E-3</v>
      </c>
      <c r="V10" s="21">
        <f t="shared" si="7"/>
        <v>9.7561215246187258E-2</v>
      </c>
      <c r="W10" s="21">
        <f t="shared" si="8"/>
        <v>3.4700702211853007E-2</v>
      </c>
      <c r="X10" s="21">
        <f t="shared" si="9"/>
        <v>0.10714814814814798</v>
      </c>
      <c r="Y10" s="21">
        <f t="shared" si="10"/>
        <v>9.9999937727411642E-2</v>
      </c>
      <c r="Z10" s="21">
        <f t="shared" si="11"/>
        <v>-0.10822616493441418</v>
      </c>
      <c r="AA10" s="22">
        <f t="shared" si="12"/>
        <v>-1.5219438809847243E-2</v>
      </c>
      <c r="AB10" s="20">
        <f t="shared" si="18"/>
        <v>-3.9405546583927309E-2</v>
      </c>
      <c r="AC10" s="21">
        <f t="shared" si="19"/>
        <v>6.1891262623036999E-2</v>
      </c>
      <c r="AD10" s="22">
        <f t="shared" si="20"/>
        <v>3.3405655788249611E-2</v>
      </c>
      <c r="AE10" s="21">
        <f t="shared" si="13"/>
        <v>-3.0775521600219694E-2</v>
      </c>
      <c r="AF10" s="21">
        <f t="shared" si="14"/>
        <v>4.0275846275774151E-2</v>
      </c>
      <c r="AG10" s="22">
        <f t="shared" si="15"/>
        <v>3.3839082730316487E-2</v>
      </c>
      <c r="AH10" s="30">
        <v>4.8399999999999999E-2</v>
      </c>
      <c r="AI10" s="21">
        <f t="shared" si="16"/>
        <v>3.9465331721730834E-3</v>
      </c>
      <c r="AJ10" s="20"/>
      <c r="AK10" s="21"/>
      <c r="AL10" s="21"/>
      <c r="AM10" s="22"/>
      <c r="AN10" s="21">
        <f t="shared" si="21"/>
        <v>-1.6251399483053992E-2</v>
      </c>
      <c r="AO10" s="21">
        <f t="shared" si="22"/>
        <v>-0.10636735899293132</v>
      </c>
      <c r="AP10" s="21">
        <f t="shared" si="23"/>
        <v>-5.3334360699232856E-2</v>
      </c>
      <c r="AQ10" s="21">
        <f t="shared" si="24"/>
        <v>2.5448001508165813E-3</v>
      </c>
      <c r="AR10" s="21">
        <f t="shared" si="25"/>
        <v>6.804789239674823E-2</v>
      </c>
      <c r="AS10" s="21">
        <f t="shared" si="26"/>
        <v>6.7076091393086693E-2</v>
      </c>
      <c r="AT10" s="21">
        <f t="shared" si="27"/>
        <v>3.0402519396065504E-3</v>
      </c>
      <c r="AU10" s="21">
        <f t="shared" si="28"/>
        <v>9.3614682074014174E-2</v>
      </c>
      <c r="AV10" s="21">
        <f t="shared" si="29"/>
        <v>3.0754169039679924E-2</v>
      </c>
      <c r="AW10" s="21">
        <f t="shared" si="30"/>
        <v>0.1032016149759749</v>
      </c>
      <c r="AX10" s="21">
        <f t="shared" si="31"/>
        <v>9.6053404555238558E-2</v>
      </c>
      <c r="AY10" s="21">
        <f t="shared" si="32"/>
        <v>-0.11217269810658727</v>
      </c>
      <c r="AZ10" s="22">
        <f t="shared" si="33"/>
        <v>-1.9165971982020327E-2</v>
      </c>
    </row>
    <row r="11" spans="1:52" s="10" customFormat="1" x14ac:dyDescent="0.2">
      <c r="A11" s="12">
        <v>40421</v>
      </c>
      <c r="B11" s="36">
        <v>10.330328</v>
      </c>
      <c r="C11" s="36">
        <v>16.262443999999999</v>
      </c>
      <c r="D11" s="36">
        <v>0.38823000000000002</v>
      </c>
      <c r="E11" s="36">
        <v>29.004642</v>
      </c>
      <c r="F11" s="21">
        <v>19.380398</v>
      </c>
      <c r="G11" s="21">
        <v>2.9915449999999999</v>
      </c>
      <c r="H11" s="36">
        <v>22.855919</v>
      </c>
      <c r="I11" s="36">
        <v>2.1845509999999999</v>
      </c>
      <c r="J11" s="36">
        <v>2.425322</v>
      </c>
      <c r="K11" s="36">
        <v>0.32303999999999999</v>
      </c>
      <c r="L11" s="21">
        <v>9.2335969999999996</v>
      </c>
      <c r="M11" s="36">
        <v>4.8521700000000001</v>
      </c>
      <c r="N11" s="37">
        <v>4636.8999020000001</v>
      </c>
      <c r="O11" s="21">
        <f t="shared" si="0"/>
        <v>5.9338397008351119E-2</v>
      </c>
      <c r="P11" s="21">
        <f t="shared" si="1"/>
        <v>9.3319410508380232E-2</v>
      </c>
      <c r="Q11" s="21">
        <f t="shared" si="2"/>
        <v>0.20778372324539576</v>
      </c>
      <c r="R11" s="21">
        <f t="shared" si="3"/>
        <v>6.2033752548610412E-2</v>
      </c>
      <c r="S11" s="21">
        <f t="shared" si="4"/>
        <v>-2.3457795397950374E-2</v>
      </c>
      <c r="T11" s="21">
        <f t="shared" si="5"/>
        <v>0.12201605042038866</v>
      </c>
      <c r="U11" s="21">
        <f t="shared" si="6"/>
        <v>-3.1764883755243896E-2</v>
      </c>
      <c r="V11" s="21">
        <f t="shared" si="7"/>
        <v>-2.2222271954167063E-2</v>
      </c>
      <c r="W11" s="21">
        <f t="shared" si="8"/>
        <v>7.2295388990381043E-2</v>
      </c>
      <c r="X11" s="21">
        <f t="shared" si="9"/>
        <v>8.0654333790519589E-2</v>
      </c>
      <c r="Y11" s="21">
        <f t="shared" si="10"/>
        <v>4.5454576333516537E-2</v>
      </c>
      <c r="Z11" s="21">
        <f t="shared" si="11"/>
        <v>0.39805800066270008</v>
      </c>
      <c r="AA11" s="22">
        <f t="shared" si="12"/>
        <v>4.4629202870752241E-2</v>
      </c>
      <c r="AB11" s="20">
        <f t="shared" si="18"/>
        <v>0.1056188208276844</v>
      </c>
      <c r="AC11" s="21">
        <f t="shared" si="19"/>
        <v>1.1142774828256832E-2</v>
      </c>
      <c r="AD11" s="22">
        <f t="shared" si="20"/>
        <v>0.14911557494427932</v>
      </c>
      <c r="AE11" s="21">
        <f t="shared" si="13"/>
        <v>7.1332244351033441E-2</v>
      </c>
      <c r="AF11" s="21">
        <f t="shared" si="14"/>
        <v>-1.9434578623198095E-2</v>
      </c>
      <c r="AG11" s="22">
        <f t="shared" si="15"/>
        <v>0.13258023671377975</v>
      </c>
      <c r="AH11" s="30">
        <v>4.7424999999999995E-2</v>
      </c>
      <c r="AI11" s="21">
        <f>(1+AH11)^(1/12)-1</f>
        <v>3.8686950898030315E-3</v>
      </c>
      <c r="AJ11" s="20"/>
      <c r="AK11" s="21"/>
      <c r="AL11" s="21"/>
      <c r="AM11" s="22"/>
      <c r="AN11" s="21">
        <f t="shared" si="21"/>
        <v>5.5469701918548088E-2</v>
      </c>
      <c r="AO11" s="21">
        <f t="shared" si="22"/>
        <v>8.9450715418577201E-2</v>
      </c>
      <c r="AP11" s="21">
        <f t="shared" si="23"/>
        <v>0.20391502815559273</v>
      </c>
      <c r="AQ11" s="21">
        <f t="shared" si="24"/>
        <v>5.816505745880738E-2</v>
      </c>
      <c r="AR11" s="21">
        <f t="shared" si="25"/>
        <v>-2.7326490487753406E-2</v>
      </c>
      <c r="AS11" s="21">
        <f t="shared" si="26"/>
        <v>0.11814735533058562</v>
      </c>
      <c r="AT11" s="21">
        <f t="shared" si="27"/>
        <v>-3.5633578845046927E-2</v>
      </c>
      <c r="AU11" s="21">
        <f t="shared" si="28"/>
        <v>-2.6090967043970095E-2</v>
      </c>
      <c r="AV11" s="21">
        <f t="shared" si="29"/>
        <v>6.8426693900578012E-2</v>
      </c>
      <c r="AW11" s="21">
        <f t="shared" si="30"/>
        <v>7.6785638700716558E-2</v>
      </c>
      <c r="AX11" s="21">
        <f t="shared" si="31"/>
        <v>4.1585881243713506E-2</v>
      </c>
      <c r="AY11" s="21">
        <f t="shared" si="32"/>
        <v>0.39418930557289705</v>
      </c>
      <c r="AZ11" s="22">
        <f t="shared" si="33"/>
        <v>4.0760507780949209E-2</v>
      </c>
    </row>
    <row r="12" spans="1:52" s="10" customFormat="1" x14ac:dyDescent="0.2">
      <c r="A12" s="12">
        <v>40451</v>
      </c>
      <c r="B12" s="36">
        <v>10.38898</v>
      </c>
      <c r="C12" s="36">
        <v>16.774125999999999</v>
      </c>
      <c r="D12" s="36">
        <v>0.37570999999999999</v>
      </c>
      <c r="E12" s="36">
        <v>28.753473</v>
      </c>
      <c r="F12" s="21">
        <v>24.980671000000001</v>
      </c>
      <c r="G12" s="21">
        <v>3.3215780000000001</v>
      </c>
      <c r="H12" s="36">
        <v>22.811765999999999</v>
      </c>
      <c r="I12" s="36">
        <v>2.2631450000000002</v>
      </c>
      <c r="J12" s="36">
        <v>2.5240269999999998</v>
      </c>
      <c r="K12" s="36">
        <v>0.28928999999999999</v>
      </c>
      <c r="L12" s="21">
        <v>9.8357890000000001</v>
      </c>
      <c r="M12" s="36">
        <v>4.9364100000000004</v>
      </c>
      <c r="N12" s="37">
        <v>4733.3999020000001</v>
      </c>
      <c r="O12" s="21">
        <f t="shared" si="0"/>
        <v>5.6776512807725343E-3</v>
      </c>
      <c r="P12" s="21">
        <f t="shared" si="1"/>
        <v>3.1464028408030212E-2</v>
      </c>
      <c r="Q12" s="21">
        <f t="shared" si="2"/>
        <v>-3.2248924606547741E-2</v>
      </c>
      <c r="R12" s="21">
        <f t="shared" si="3"/>
        <v>-8.6596138645669493E-3</v>
      </c>
      <c r="S12" s="21">
        <f t="shared" si="4"/>
        <v>0.2889658406395989</v>
      </c>
      <c r="T12" s="21">
        <f t="shared" si="5"/>
        <v>0.11032192395568184</v>
      </c>
      <c r="U12" s="21">
        <f t="shared" si="6"/>
        <v>-1.9317971856656229E-3</v>
      </c>
      <c r="V12" s="21">
        <f t="shared" si="7"/>
        <v>3.5977187074140306E-2</v>
      </c>
      <c r="W12" s="21">
        <f t="shared" si="8"/>
        <v>4.0697688801734293E-2</v>
      </c>
      <c r="X12" s="21">
        <f t="shared" si="9"/>
        <v>-0.10447622585438336</v>
      </c>
      <c r="Y12" s="21">
        <f t="shared" si="10"/>
        <v>6.5217487832748222E-2</v>
      </c>
      <c r="Z12" s="21">
        <f t="shared" si="11"/>
        <v>1.7361304323632584E-2</v>
      </c>
      <c r="AA12" s="22">
        <f t="shared" si="12"/>
        <v>2.081131834620311E-2</v>
      </c>
      <c r="AB12" s="20">
        <f t="shared" si="18"/>
        <v>-9.4171469557798558E-4</v>
      </c>
      <c r="AC12" s="21">
        <f t="shared" si="19"/>
        <v>0.10833328862093887</v>
      </c>
      <c r="AD12" s="22">
        <f t="shared" si="20"/>
        <v>4.7000637759329325E-3</v>
      </c>
      <c r="AE12" s="21">
        <f t="shared" si="13"/>
        <v>5.4772076927435756E-3</v>
      </c>
      <c r="AF12" s="21">
        <f t="shared" si="14"/>
        <v>0.12580559863089008</v>
      </c>
      <c r="AG12" s="22">
        <f t="shared" si="15"/>
        <v>4.4634741720227848E-2</v>
      </c>
      <c r="AH12" s="30">
        <v>4.8150000000000005E-2</v>
      </c>
      <c r="AI12" s="21">
        <f t="shared" si="16"/>
        <v>3.9265810174065052E-3</v>
      </c>
      <c r="AJ12" s="20"/>
      <c r="AK12" s="21"/>
      <c r="AL12" s="21"/>
      <c r="AM12" s="22"/>
      <c r="AN12" s="21">
        <f t="shared" si="21"/>
        <v>1.751070263366029E-3</v>
      </c>
      <c r="AO12" s="21">
        <f t="shared" si="22"/>
        <v>2.7537447390623707E-2</v>
      </c>
      <c r="AP12" s="21">
        <f t="shared" si="23"/>
        <v>-3.6175505623954246E-2</v>
      </c>
      <c r="AQ12" s="21">
        <f t="shared" si="24"/>
        <v>-1.2586194881973455E-2</v>
      </c>
      <c r="AR12" s="21">
        <f t="shared" si="25"/>
        <v>0.2850392596221924</v>
      </c>
      <c r="AS12" s="21">
        <f t="shared" si="26"/>
        <v>0.10639534293827534</v>
      </c>
      <c r="AT12" s="21">
        <f t="shared" si="27"/>
        <v>-5.8583782030721277E-3</v>
      </c>
      <c r="AU12" s="21">
        <f t="shared" si="28"/>
        <v>3.2050606056733801E-2</v>
      </c>
      <c r="AV12" s="21">
        <f t="shared" si="29"/>
        <v>3.6771107784327788E-2</v>
      </c>
      <c r="AW12" s="21">
        <f t="shared" si="30"/>
        <v>-0.10840280687178987</v>
      </c>
      <c r="AX12" s="21">
        <f t="shared" si="31"/>
        <v>6.1290906815341717E-2</v>
      </c>
      <c r="AY12" s="21">
        <f t="shared" si="32"/>
        <v>1.3434723306226078E-2</v>
      </c>
      <c r="AZ12" s="22">
        <f t="shared" si="33"/>
        <v>1.6884737328796605E-2</v>
      </c>
    </row>
    <row r="13" spans="1:52" s="10" customFormat="1" x14ac:dyDescent="0.2">
      <c r="A13" s="12">
        <v>40482</v>
      </c>
      <c r="B13" s="36">
        <v>10.252122</v>
      </c>
      <c r="C13" s="36">
        <v>18.418571</v>
      </c>
      <c r="D13" s="36">
        <v>0.34231</v>
      </c>
      <c r="E13" s="36">
        <v>27.656148999999999</v>
      </c>
      <c r="F13" s="21">
        <v>23.403289999999998</v>
      </c>
      <c r="G13" s="21">
        <v>3.1916039999999999</v>
      </c>
      <c r="H13" s="36">
        <v>22.339195</v>
      </c>
      <c r="I13" s="36">
        <v>2.6739700000000002</v>
      </c>
      <c r="J13" s="36">
        <v>2.1151070000000001</v>
      </c>
      <c r="K13" s="36">
        <v>0.26518000000000003</v>
      </c>
      <c r="L13" s="21">
        <v>11.923384</v>
      </c>
      <c r="M13" s="36">
        <v>4.7847799999999996</v>
      </c>
      <c r="N13" s="37">
        <v>4676.3999020000001</v>
      </c>
      <c r="O13" s="21">
        <f t="shared" si="0"/>
        <v>-1.3173381794940422E-2</v>
      </c>
      <c r="P13" s="21">
        <f t="shared" si="1"/>
        <v>9.8034615931703456E-2</v>
      </c>
      <c r="Q13" s="21">
        <f t="shared" si="2"/>
        <v>-8.8898352452689539E-2</v>
      </c>
      <c r="R13" s="21">
        <f t="shared" si="3"/>
        <v>-3.8163181192059838E-2</v>
      </c>
      <c r="S13" s="21">
        <f t="shared" si="4"/>
        <v>-6.3144060461786736E-2</v>
      </c>
      <c r="T13" s="21">
        <f t="shared" si="5"/>
        <v>-3.913019655115739E-2</v>
      </c>
      <c r="U13" s="21">
        <f t="shared" si="6"/>
        <v>-2.0716107643748344E-2</v>
      </c>
      <c r="V13" s="21">
        <f t="shared" si="7"/>
        <v>0.18152835987088761</v>
      </c>
      <c r="W13" s="21">
        <f t="shared" si="8"/>
        <v>-0.1620109452077968</v>
      </c>
      <c r="X13" s="21">
        <f t="shared" si="9"/>
        <v>-8.3341975180614494E-2</v>
      </c>
      <c r="Y13" s="21">
        <f t="shared" si="10"/>
        <v>0.21224479296983703</v>
      </c>
      <c r="Z13" s="21">
        <f t="shared" si="11"/>
        <v>-3.0716654410796674E-2</v>
      </c>
      <c r="AA13" s="22">
        <f t="shared" si="12"/>
        <v>-1.2042084163629578E-2</v>
      </c>
      <c r="AB13" s="20">
        <f t="shared" si="18"/>
        <v>-1.0550074876996584E-2</v>
      </c>
      <c r="AC13" s="21">
        <f t="shared" si="19"/>
        <v>1.4634498803548786E-2</v>
      </c>
      <c r="AD13" s="22">
        <f t="shared" si="20"/>
        <v>-1.5956195457342729E-2</v>
      </c>
      <c r="AE13" s="21">
        <f t="shared" si="13"/>
        <v>6.6947535212149604E-3</v>
      </c>
      <c r="AF13" s="21">
        <f t="shared" si="14"/>
        <v>-3.3143408154349151E-2</v>
      </c>
      <c r="AG13" s="22">
        <f t="shared" si="15"/>
        <v>8.5464367380519338E-2</v>
      </c>
      <c r="AH13" s="30">
        <v>4.8099999999999997E-2</v>
      </c>
      <c r="AI13" s="21">
        <f t="shared" si="16"/>
        <v>3.9225900629809018E-3</v>
      </c>
      <c r="AJ13" s="20"/>
      <c r="AK13" s="21"/>
      <c r="AL13" s="21"/>
      <c r="AM13" s="22"/>
      <c r="AN13" s="21">
        <f t="shared" si="21"/>
        <v>-1.7095971857921326E-2</v>
      </c>
      <c r="AO13" s="21">
        <f t="shared" si="22"/>
        <v>9.4112025868722554E-2</v>
      </c>
      <c r="AP13" s="21">
        <f t="shared" si="23"/>
        <v>-9.282094251567044E-2</v>
      </c>
      <c r="AQ13" s="21">
        <f t="shared" si="24"/>
        <v>-4.208577125504074E-2</v>
      </c>
      <c r="AR13" s="21">
        <f t="shared" si="25"/>
        <v>-6.7066650524767638E-2</v>
      </c>
      <c r="AS13" s="21">
        <f t="shared" si="26"/>
        <v>-4.3052786614138291E-2</v>
      </c>
      <c r="AT13" s="21">
        <f t="shared" si="27"/>
        <v>-2.4638697706729246E-2</v>
      </c>
      <c r="AU13" s="21">
        <f t="shared" si="28"/>
        <v>0.17760576980790671</v>
      </c>
      <c r="AV13" s="21">
        <f t="shared" si="29"/>
        <v>-0.1659335352707777</v>
      </c>
      <c r="AW13" s="21">
        <f t="shared" si="30"/>
        <v>-8.7264565243595396E-2</v>
      </c>
      <c r="AX13" s="21">
        <f t="shared" si="31"/>
        <v>0.20832220290685613</v>
      </c>
      <c r="AY13" s="21">
        <f t="shared" si="32"/>
        <v>-3.4639244473777572E-2</v>
      </c>
      <c r="AZ13" s="22">
        <f t="shared" si="33"/>
        <v>-1.5964674226610479E-2</v>
      </c>
    </row>
    <row r="14" spans="1:52" s="10" customFormat="1" x14ac:dyDescent="0.2">
      <c r="A14" s="12">
        <v>40512</v>
      </c>
      <c r="B14" s="36">
        <v>10.858214</v>
      </c>
      <c r="C14" s="36">
        <v>19.544186</v>
      </c>
      <c r="D14" s="36">
        <v>0.37988</v>
      </c>
      <c r="E14" s="36">
        <v>28.132109</v>
      </c>
      <c r="F14" s="21">
        <v>20.598331000000002</v>
      </c>
      <c r="G14" s="21">
        <v>3.3937870000000001</v>
      </c>
      <c r="H14" s="36">
        <v>23.880286999999999</v>
      </c>
      <c r="I14" s="36">
        <v>2.9262320000000002</v>
      </c>
      <c r="J14" s="36">
        <v>2.3266170000000002</v>
      </c>
      <c r="K14" s="36">
        <v>0.28445999999999999</v>
      </c>
      <c r="L14" s="21">
        <v>11.96353</v>
      </c>
      <c r="M14" s="36">
        <v>4.8858699999999997</v>
      </c>
      <c r="N14" s="37">
        <v>4846.8999020000001</v>
      </c>
      <c r="O14" s="21">
        <f t="shared" si="0"/>
        <v>5.9118687818970582E-2</v>
      </c>
      <c r="P14" s="21">
        <f t="shared" si="1"/>
        <v>6.1113047260832547E-2</v>
      </c>
      <c r="Q14" s="21">
        <f t="shared" si="2"/>
        <v>0.1097543162630364</v>
      </c>
      <c r="R14" s="21">
        <f t="shared" si="3"/>
        <v>1.7209915957568808E-2</v>
      </c>
      <c r="S14" s="21">
        <f t="shared" si="4"/>
        <v>-0.11985319158118353</v>
      </c>
      <c r="T14" s="21">
        <f t="shared" si="5"/>
        <v>6.3348397858882313E-2</v>
      </c>
      <c r="U14" s="21">
        <f t="shared" si="6"/>
        <v>6.8986013148638475E-2</v>
      </c>
      <c r="V14" s="21">
        <f t="shared" si="7"/>
        <v>9.4339876662789771E-2</v>
      </c>
      <c r="W14" s="21">
        <f t="shared" si="8"/>
        <v>9.999966904747612E-2</v>
      </c>
      <c r="X14" s="21">
        <f t="shared" si="9"/>
        <v>7.2705332227166311E-2</v>
      </c>
      <c r="Y14" s="21">
        <f t="shared" si="10"/>
        <v>3.3669971544990928E-3</v>
      </c>
      <c r="Z14" s="21">
        <f t="shared" si="11"/>
        <v>2.1127408156696888E-2</v>
      </c>
      <c r="AA14" s="22">
        <f t="shared" si="12"/>
        <v>3.6459670595553786E-2</v>
      </c>
      <c r="AB14" s="20">
        <f t="shared" si="18"/>
        <v>6.1798991825102081E-2</v>
      </c>
      <c r="AC14" s="21">
        <f t="shared" si="19"/>
        <v>2.6705274022281757E-2</v>
      </c>
      <c r="AD14" s="22">
        <f t="shared" si="20"/>
        <v>4.9299851646459607E-2</v>
      </c>
      <c r="AE14" s="21">
        <f t="shared" si="13"/>
        <v>3.9620091721153744E-2</v>
      </c>
      <c r="AF14" s="21">
        <f t="shared" si="14"/>
        <v>-1.5684023303414646E-2</v>
      </c>
      <c r="AG14" s="22">
        <f t="shared" si="15"/>
        <v>1.9489585613835389E-2</v>
      </c>
      <c r="AH14" s="30">
        <v>5.015E-2</v>
      </c>
      <c r="AI14" s="21">
        <f t="shared" si="16"/>
        <v>4.0860762644439053E-3</v>
      </c>
      <c r="AJ14" s="20"/>
      <c r="AK14" s="21"/>
      <c r="AL14" s="21"/>
      <c r="AM14" s="22"/>
      <c r="AN14" s="21">
        <f t="shared" si="21"/>
        <v>5.5032611554526677E-2</v>
      </c>
      <c r="AO14" s="21">
        <f t="shared" si="22"/>
        <v>5.7026970996388641E-2</v>
      </c>
      <c r="AP14" s="21">
        <f t="shared" si="23"/>
        <v>0.1056682399985925</v>
      </c>
      <c r="AQ14" s="21">
        <f t="shared" si="24"/>
        <v>1.3123839693124903E-2</v>
      </c>
      <c r="AR14" s="21">
        <f t="shared" si="25"/>
        <v>-0.12393926784562743</v>
      </c>
      <c r="AS14" s="21">
        <f t="shared" si="26"/>
        <v>5.9262321594438408E-2</v>
      </c>
      <c r="AT14" s="21">
        <f t="shared" si="27"/>
        <v>6.489993688419457E-2</v>
      </c>
      <c r="AU14" s="21">
        <f t="shared" si="28"/>
        <v>9.0253800398345865E-2</v>
      </c>
      <c r="AV14" s="21">
        <f t="shared" si="29"/>
        <v>9.5913592783032214E-2</v>
      </c>
      <c r="AW14" s="21">
        <f t="shared" si="30"/>
        <v>6.8619255962722406E-2</v>
      </c>
      <c r="AX14" s="21">
        <f t="shared" si="31"/>
        <v>-7.1907910994481244E-4</v>
      </c>
      <c r="AY14" s="21">
        <f t="shared" si="32"/>
        <v>1.7041331892252983E-2</v>
      </c>
      <c r="AZ14" s="22">
        <f t="shared" si="33"/>
        <v>3.2373594331109881E-2</v>
      </c>
    </row>
    <row r="15" spans="1:52" s="10" customFormat="1" x14ac:dyDescent="0.2">
      <c r="A15" s="12">
        <v>40543</v>
      </c>
      <c r="B15" s="36">
        <v>10.669217</v>
      </c>
      <c r="C15" s="36">
        <v>20.180102999999999</v>
      </c>
      <c r="D15" s="36">
        <v>0.32979000000000003</v>
      </c>
      <c r="E15" s="36">
        <v>27.510738</v>
      </c>
      <c r="F15" s="21">
        <v>20.651129000000001</v>
      </c>
      <c r="G15" s="21">
        <v>3.307137</v>
      </c>
      <c r="H15" s="36">
        <v>26.209607999999999</v>
      </c>
      <c r="I15" s="36">
        <v>3.0847959999999999</v>
      </c>
      <c r="J15" s="36">
        <v>2.361869</v>
      </c>
      <c r="K15" s="36">
        <v>0.27964</v>
      </c>
      <c r="L15" s="21">
        <v>12.846743999999999</v>
      </c>
      <c r="M15" s="36">
        <v>5.2902199999999997</v>
      </c>
      <c r="N15" s="37">
        <v>4850</v>
      </c>
      <c r="O15" s="21">
        <f t="shared" si="0"/>
        <v>-1.7405901191485131E-2</v>
      </c>
      <c r="P15" s="21">
        <f t="shared" si="1"/>
        <v>3.2537400125029467E-2</v>
      </c>
      <c r="Q15" s="21">
        <f t="shared" si="2"/>
        <v>-0.13185742866168254</v>
      </c>
      <c r="R15" s="21">
        <f t="shared" si="3"/>
        <v>-2.2087608149108193E-2</v>
      </c>
      <c r="S15" s="21">
        <f t="shared" si="4"/>
        <v>2.5632173791167463E-3</v>
      </c>
      <c r="T15" s="21">
        <f t="shared" si="5"/>
        <v>-2.5531950001576445E-2</v>
      </c>
      <c r="U15" s="21">
        <f t="shared" si="6"/>
        <v>9.7541583147639735E-2</v>
      </c>
      <c r="V15" s="21">
        <f t="shared" si="7"/>
        <v>5.41870911123929E-2</v>
      </c>
      <c r="W15" s="21">
        <f t="shared" si="8"/>
        <v>1.5151612835288248E-2</v>
      </c>
      <c r="X15" s="21">
        <f t="shared" si="9"/>
        <v>-1.6944385853898583E-2</v>
      </c>
      <c r="Y15" s="21">
        <f t="shared" si="10"/>
        <v>7.3825534771091716E-2</v>
      </c>
      <c r="Z15" s="21">
        <f t="shared" si="11"/>
        <v>8.2759058263932525E-2</v>
      </c>
      <c r="AA15" s="22">
        <f t="shared" si="12"/>
        <v>6.3960429608226081E-4</v>
      </c>
      <c r="AB15" s="20">
        <f t="shared" si="18"/>
        <v>-3.47033844693116E-2</v>
      </c>
      <c r="AC15" s="21">
        <f t="shared" si="19"/>
        <v>3.2189985409393232E-2</v>
      </c>
      <c r="AD15" s="22">
        <f t="shared" si="20"/>
        <v>3.8697955004103474E-2</v>
      </c>
      <c r="AE15" s="21">
        <f t="shared" si="13"/>
        <v>-3.811310001025422E-3</v>
      </c>
      <c r="AF15" s="21">
        <f t="shared" si="14"/>
        <v>4.8309032386046016E-2</v>
      </c>
      <c r="AG15" s="22">
        <f t="shared" si="15"/>
        <v>6.7726808546367964E-2</v>
      </c>
      <c r="AH15" s="30">
        <v>5.0250000000000003E-2</v>
      </c>
      <c r="AI15" s="21">
        <f t="shared" si="16"/>
        <v>4.0940437155703169E-3</v>
      </c>
      <c r="AJ15" s="20"/>
      <c r="AK15" s="21"/>
      <c r="AL15" s="21"/>
      <c r="AM15" s="22"/>
      <c r="AN15" s="21">
        <f t="shared" si="21"/>
        <v>-2.1499944907055448E-2</v>
      </c>
      <c r="AO15" s="21">
        <f t="shared" si="22"/>
        <v>2.844335640945915E-2</v>
      </c>
      <c r="AP15" s="21">
        <f t="shared" si="23"/>
        <v>-0.13595147237725286</v>
      </c>
      <c r="AQ15" s="21">
        <f t="shared" si="24"/>
        <v>-2.618165186467851E-2</v>
      </c>
      <c r="AR15" s="21">
        <f t="shared" si="25"/>
        <v>-1.5308263364535706E-3</v>
      </c>
      <c r="AS15" s="21">
        <f t="shared" si="26"/>
        <v>-2.9625993717146762E-2</v>
      </c>
      <c r="AT15" s="21">
        <f t="shared" si="27"/>
        <v>9.3447539432069418E-2</v>
      </c>
      <c r="AU15" s="21">
        <f t="shared" si="28"/>
        <v>5.0093047396822583E-2</v>
      </c>
      <c r="AV15" s="21">
        <f t="shared" si="29"/>
        <v>1.1057569119717931E-2</v>
      </c>
      <c r="AW15" s="21">
        <f t="shared" si="30"/>
        <v>-2.10384295694689E-2</v>
      </c>
      <c r="AX15" s="21">
        <f t="shared" si="31"/>
        <v>6.97314910555214E-2</v>
      </c>
      <c r="AY15" s="21">
        <f t="shared" si="32"/>
        <v>7.8665014548362208E-2</v>
      </c>
      <c r="AZ15" s="22">
        <f t="shared" si="33"/>
        <v>-3.454439419488056E-3</v>
      </c>
    </row>
    <row r="16" spans="1:52" s="10" customFormat="1" x14ac:dyDescent="0.2">
      <c r="A16" s="12">
        <v>40574</v>
      </c>
      <c r="B16" s="36">
        <v>10.877765999999999</v>
      </c>
      <c r="C16" s="36">
        <v>22.036573000000001</v>
      </c>
      <c r="D16" s="36">
        <v>0.32144</v>
      </c>
      <c r="E16" s="36">
        <v>28.145299999999999</v>
      </c>
      <c r="F16" s="21">
        <v>21.344118000000002</v>
      </c>
      <c r="G16" s="21">
        <v>3.653737</v>
      </c>
      <c r="H16" s="36">
        <v>24.435223000000001</v>
      </c>
      <c r="I16" s="36">
        <v>3.726261</v>
      </c>
      <c r="J16" s="36">
        <v>2.3266170000000002</v>
      </c>
      <c r="K16" s="36">
        <v>0.33750000000000002</v>
      </c>
      <c r="L16" s="21">
        <v>13.127767</v>
      </c>
      <c r="M16" s="36">
        <v>4.8858699999999997</v>
      </c>
      <c r="N16" s="37">
        <v>4923.6000979999999</v>
      </c>
      <c r="O16" s="21">
        <f t="shared" si="0"/>
        <v>1.9546795233427127E-2</v>
      </c>
      <c r="P16" s="21">
        <f t="shared" si="1"/>
        <v>9.1995070590075861E-2</v>
      </c>
      <c r="Q16" s="21">
        <f t="shared" si="2"/>
        <v>-2.5319142484611489E-2</v>
      </c>
      <c r="R16" s="21">
        <f t="shared" si="3"/>
        <v>2.3065975183944501E-2</v>
      </c>
      <c r="S16" s="21">
        <f t="shared" si="4"/>
        <v>3.3556954682719804E-2</v>
      </c>
      <c r="T16" s="21">
        <f t="shared" si="5"/>
        <v>0.10480364133690259</v>
      </c>
      <c r="U16" s="21">
        <f t="shared" si="6"/>
        <v>-6.7699791618401881E-2</v>
      </c>
      <c r="V16" s="21">
        <f t="shared" si="7"/>
        <v>0.20794405853742037</v>
      </c>
      <c r="W16" s="21">
        <f t="shared" si="8"/>
        <v>-1.4925467923919506E-2</v>
      </c>
      <c r="X16" s="21">
        <f t="shared" si="9"/>
        <v>0.20690888284937786</v>
      </c>
      <c r="Y16" s="21">
        <f t="shared" si="10"/>
        <v>2.1875036974349386E-2</v>
      </c>
      <c r="Z16" s="21">
        <f t="shared" si="11"/>
        <v>-7.6433494259217957E-2</v>
      </c>
      <c r="AA16" s="22">
        <f t="shared" si="12"/>
        <v>1.5175277938144306E-2</v>
      </c>
      <c r="AB16" s="20">
        <f t="shared" si="18"/>
        <v>2.7322174630709E-2</v>
      </c>
      <c r="AC16" s="21">
        <f t="shared" si="19"/>
        <v>6.9651215734660224E-2</v>
      </c>
      <c r="AD16" s="22">
        <f t="shared" si="20"/>
        <v>3.4356239410147454E-2</v>
      </c>
      <c r="AE16" s="21">
        <f t="shared" si="13"/>
        <v>4.5855136649868337E-2</v>
      </c>
      <c r="AF16" s="21">
        <f t="shared" si="14"/>
        <v>-1.7526069584866274E-3</v>
      </c>
      <c r="AG16" s="22">
        <f t="shared" si="15"/>
        <v>-4.8472763133266825E-3</v>
      </c>
      <c r="AH16" s="30">
        <v>4.9550000000000004E-2</v>
      </c>
      <c r="AI16" s="21">
        <f t="shared" si="16"/>
        <v>4.0382569476964392E-3</v>
      </c>
      <c r="AJ16" s="20"/>
      <c r="AK16" s="21"/>
      <c r="AL16" s="21"/>
      <c r="AM16" s="22"/>
      <c r="AN16" s="21">
        <f t="shared" si="21"/>
        <v>1.5508538285730688E-2</v>
      </c>
      <c r="AO16" s="21">
        <f t="shared" si="22"/>
        <v>8.7956813642379422E-2</v>
      </c>
      <c r="AP16" s="21">
        <f t="shared" si="23"/>
        <v>-2.9357399432307928E-2</v>
      </c>
      <c r="AQ16" s="21">
        <f t="shared" si="24"/>
        <v>1.9027718236248062E-2</v>
      </c>
      <c r="AR16" s="21">
        <f t="shared" si="25"/>
        <v>2.9518697735023365E-2</v>
      </c>
      <c r="AS16" s="21">
        <f t="shared" si="26"/>
        <v>0.10076538438920615</v>
      </c>
      <c r="AT16" s="21">
        <f t="shared" si="27"/>
        <v>-7.173804856609832E-2</v>
      </c>
      <c r="AU16" s="21">
        <f t="shared" si="28"/>
        <v>0.20390580158972393</v>
      </c>
      <c r="AV16" s="21">
        <f t="shared" si="29"/>
        <v>-1.8963724871615947E-2</v>
      </c>
      <c r="AW16" s="21">
        <f t="shared" si="30"/>
        <v>0.20287062590168142</v>
      </c>
      <c r="AX16" s="21">
        <f t="shared" si="31"/>
        <v>1.7836780026652947E-2</v>
      </c>
      <c r="AY16" s="21">
        <f t="shared" si="32"/>
        <v>-8.0471751206914396E-2</v>
      </c>
      <c r="AZ16" s="22">
        <f t="shared" si="33"/>
        <v>1.1137020990447867E-2</v>
      </c>
    </row>
    <row r="17" spans="1:52" s="10" customFormat="1" x14ac:dyDescent="0.2">
      <c r="A17" s="12">
        <v>40602</v>
      </c>
      <c r="B17" s="36">
        <v>10.879375</v>
      </c>
      <c r="C17" s="36">
        <v>22.936257999999999</v>
      </c>
      <c r="D17" s="36">
        <v>0.34231</v>
      </c>
      <c r="E17" s="36">
        <v>31.342161000000001</v>
      </c>
      <c r="F17" s="21">
        <v>19.199148000000001</v>
      </c>
      <c r="G17" s="21">
        <v>3.559866</v>
      </c>
      <c r="H17" s="36">
        <v>23.615742000000001</v>
      </c>
      <c r="I17" s="36">
        <v>4.1082559999999999</v>
      </c>
      <c r="J17" s="36">
        <v>2.2871809999999999</v>
      </c>
      <c r="K17" s="36">
        <v>0.30857000000000001</v>
      </c>
      <c r="L17" s="21">
        <v>9.4343280000000007</v>
      </c>
      <c r="M17" s="36">
        <v>4.3804299999999996</v>
      </c>
      <c r="N17" s="37">
        <v>4928.6000979999999</v>
      </c>
      <c r="O17" s="21">
        <f t="shared" si="0"/>
        <v>1.4791640121695885E-4</v>
      </c>
      <c r="P17" s="21">
        <f t="shared" si="1"/>
        <v>4.0826901714708458E-2</v>
      </c>
      <c r="Q17" s="21">
        <f t="shared" si="2"/>
        <v>6.4926580388252858E-2</v>
      </c>
      <c r="R17" s="21">
        <f t="shared" si="3"/>
        <v>0.11358418634727653</v>
      </c>
      <c r="S17" s="21">
        <f t="shared" si="4"/>
        <v>-0.10049466555610312</v>
      </c>
      <c r="T17" s="21">
        <f t="shared" si="5"/>
        <v>-2.5691778034379605E-2</v>
      </c>
      <c r="U17" s="21">
        <f t="shared" si="6"/>
        <v>-3.353687420818708E-2</v>
      </c>
      <c r="V17" s="21">
        <f t="shared" si="7"/>
        <v>0.1025142897934417</v>
      </c>
      <c r="W17" s="21">
        <f t="shared" si="8"/>
        <v>-1.694993202576971E-2</v>
      </c>
      <c r="X17" s="21">
        <f t="shared" si="9"/>
        <v>-8.5718518518518541E-2</v>
      </c>
      <c r="Y17" s="21">
        <f t="shared" si="10"/>
        <v>-0.28134556318679327</v>
      </c>
      <c r="Z17" s="21">
        <f t="shared" si="11"/>
        <v>-0.1034493345095142</v>
      </c>
      <c r="AA17" s="22">
        <f t="shared" si="12"/>
        <v>1.0155170810949969E-3</v>
      </c>
      <c r="AB17" s="20">
        <f t="shared" si="18"/>
        <v>5.4871396212863702E-2</v>
      </c>
      <c r="AC17" s="21">
        <f t="shared" si="19"/>
        <v>-1.4302257001307026E-2</v>
      </c>
      <c r="AD17" s="22">
        <f t="shared" si="20"/>
        <v>-0.12186583706014893</v>
      </c>
      <c r="AE17" s="21">
        <f t="shared" si="13"/>
        <v>6.7105777009882697E-2</v>
      </c>
      <c r="AF17" s="21">
        <f t="shared" si="14"/>
        <v>-5.0345377695535314E-2</v>
      </c>
      <c r="AG17" s="22">
        <f t="shared" si="15"/>
        <v>-0.20636888319688876</v>
      </c>
      <c r="AH17" s="30">
        <v>4.9175000000000003E-2</v>
      </c>
      <c r="AI17" s="21">
        <f t="shared" si="16"/>
        <v>4.00835714788772E-3</v>
      </c>
      <c r="AJ17" s="20"/>
      <c r="AK17" s="21"/>
      <c r="AL17" s="21"/>
      <c r="AM17" s="22"/>
      <c r="AN17" s="21">
        <f t="shared" si="21"/>
        <v>-3.8604407466707614E-3</v>
      </c>
      <c r="AO17" s="21">
        <f t="shared" si="22"/>
        <v>3.6818544566820738E-2</v>
      </c>
      <c r="AP17" s="21">
        <f t="shared" si="23"/>
        <v>6.0918223240365138E-2</v>
      </c>
      <c r="AQ17" s="21">
        <f t="shared" si="24"/>
        <v>0.10957582919938881</v>
      </c>
      <c r="AR17" s="21">
        <f t="shared" si="25"/>
        <v>-0.10450302270399084</v>
      </c>
      <c r="AS17" s="21">
        <f t="shared" si="26"/>
        <v>-2.9700135182267325E-2</v>
      </c>
      <c r="AT17" s="21">
        <f t="shared" si="27"/>
        <v>-3.75452313560748E-2</v>
      </c>
      <c r="AU17" s="21">
        <f t="shared" si="28"/>
        <v>9.8505932645553976E-2</v>
      </c>
      <c r="AV17" s="21">
        <f t="shared" si="29"/>
        <v>-2.095828917365743E-2</v>
      </c>
      <c r="AW17" s="21">
        <f t="shared" si="30"/>
        <v>-8.9726875666406261E-2</v>
      </c>
      <c r="AX17" s="21">
        <f t="shared" si="31"/>
        <v>-0.28535392033468099</v>
      </c>
      <c r="AY17" s="21">
        <f t="shared" si="32"/>
        <v>-0.10745769165740192</v>
      </c>
      <c r="AZ17" s="22">
        <f t="shared" si="33"/>
        <v>-2.9928400667927233E-3</v>
      </c>
    </row>
    <row r="18" spans="1:52" s="10" customFormat="1" x14ac:dyDescent="0.2">
      <c r="A18" s="12">
        <v>40633</v>
      </c>
      <c r="B18" s="36">
        <v>11.163263000000001</v>
      </c>
      <c r="C18" s="36">
        <v>22.469814</v>
      </c>
      <c r="D18" s="36">
        <v>0.32979000000000003</v>
      </c>
      <c r="E18" s="36">
        <v>31.342161000000001</v>
      </c>
      <c r="F18" s="21">
        <v>19.650524000000001</v>
      </c>
      <c r="G18" s="21">
        <v>3.5308790000000001</v>
      </c>
      <c r="H18" s="36">
        <v>22.686623000000001</v>
      </c>
      <c r="I18" s="36">
        <v>4.3705980000000002</v>
      </c>
      <c r="J18" s="36">
        <v>2.2445629999999999</v>
      </c>
      <c r="K18" s="36">
        <v>0.37607000000000002</v>
      </c>
      <c r="L18" s="21">
        <v>9.6350580000000008</v>
      </c>
      <c r="M18" s="36">
        <v>3.6391300000000002</v>
      </c>
      <c r="N18" s="37">
        <v>4899</v>
      </c>
      <c r="O18" s="21">
        <f t="shared" si="0"/>
        <v>2.6094146033205128E-2</v>
      </c>
      <c r="P18" s="21">
        <f t="shared" si="1"/>
        <v>-2.0336534407661408E-2</v>
      </c>
      <c r="Q18" s="21">
        <f t="shared" si="2"/>
        <v>-3.6575034325611218E-2</v>
      </c>
      <c r="R18" s="21">
        <f t="shared" si="3"/>
        <v>0</v>
      </c>
      <c r="S18" s="21">
        <f t="shared" si="4"/>
        <v>2.3510209932232396E-2</v>
      </c>
      <c r="T18" s="21">
        <f t="shared" si="5"/>
        <v>-8.1427222260612823E-3</v>
      </c>
      <c r="U18" s="21">
        <f t="shared" si="6"/>
        <v>-3.9343205900538719E-2</v>
      </c>
      <c r="V18" s="21">
        <f t="shared" si="7"/>
        <v>6.3857266927864351E-2</v>
      </c>
      <c r="W18" s="21">
        <f t="shared" si="8"/>
        <v>-1.8633418168479035E-2</v>
      </c>
      <c r="X18" s="21">
        <f t="shared" si="9"/>
        <v>0.21875101273617009</v>
      </c>
      <c r="Y18" s="21">
        <f t="shared" si="10"/>
        <v>2.127655515050993E-2</v>
      </c>
      <c r="Z18" s="21">
        <f t="shared" si="11"/>
        <v>-0.16922996144214139</v>
      </c>
      <c r="AA18" s="22">
        <f t="shared" si="12"/>
        <v>-6.0057820499600798E-3</v>
      </c>
      <c r="AB18" s="20">
        <f t="shared" si="18"/>
        <v>-7.7043556750168744E-3</v>
      </c>
      <c r="AC18" s="21">
        <f t="shared" si="19"/>
        <v>9.9703871833741863E-3</v>
      </c>
      <c r="AD18" s="22">
        <f t="shared" si="20"/>
        <v>1.3041047069014905E-2</v>
      </c>
      <c r="AE18" s="21">
        <f t="shared" si="13"/>
        <v>-2.9782548131524504E-3</v>
      </c>
      <c r="AF18" s="21">
        <f t="shared" si="14"/>
        <v>-4.8409948281216003E-3</v>
      </c>
      <c r="AG18" s="22">
        <f t="shared" si="15"/>
        <v>-3.1424253811993326E-2</v>
      </c>
      <c r="AH18" s="30">
        <v>4.9200000000000001E-2</v>
      </c>
      <c r="AI18" s="21">
        <f t="shared" si="16"/>
        <v>4.0103507726252374E-3</v>
      </c>
      <c r="AJ18" s="20"/>
      <c r="AK18" s="21"/>
      <c r="AL18" s="21"/>
      <c r="AM18" s="22"/>
      <c r="AN18" s="21">
        <f t="shared" si="21"/>
        <v>2.2083795260579891E-2</v>
      </c>
      <c r="AO18" s="21">
        <f t="shared" si="22"/>
        <v>-2.4346885180286645E-2</v>
      </c>
      <c r="AP18" s="21">
        <f t="shared" si="23"/>
        <v>-4.0585385098236455E-2</v>
      </c>
      <c r="AQ18" s="21">
        <f t="shared" si="24"/>
        <v>-4.0103507726252374E-3</v>
      </c>
      <c r="AR18" s="21">
        <f t="shared" si="25"/>
        <v>1.9499859159607159E-2</v>
      </c>
      <c r="AS18" s="21">
        <f t="shared" si="26"/>
        <v>-1.215307299868652E-2</v>
      </c>
      <c r="AT18" s="21">
        <f t="shared" si="27"/>
        <v>-4.3353556673163957E-2</v>
      </c>
      <c r="AU18" s="21">
        <f t="shared" si="28"/>
        <v>5.9846916155239113E-2</v>
      </c>
      <c r="AV18" s="21">
        <f t="shared" si="29"/>
        <v>-2.2643768941104273E-2</v>
      </c>
      <c r="AW18" s="21">
        <f t="shared" si="30"/>
        <v>0.21474066196354485</v>
      </c>
      <c r="AX18" s="21">
        <f t="shared" si="31"/>
        <v>1.7266204377884693E-2</v>
      </c>
      <c r="AY18" s="21">
        <f t="shared" si="32"/>
        <v>-0.17324031221476663</v>
      </c>
      <c r="AZ18" s="22">
        <f t="shared" si="33"/>
        <v>-1.0016132822585316E-2</v>
      </c>
    </row>
    <row r="19" spans="1:52" s="10" customFormat="1" x14ac:dyDescent="0.2">
      <c r="A19" s="12">
        <v>40663</v>
      </c>
      <c r="B19" s="36">
        <v>11.190580000000001</v>
      </c>
      <c r="C19" s="36">
        <v>22.210739</v>
      </c>
      <c r="D19" s="36">
        <v>0.32979000000000003</v>
      </c>
      <c r="E19" s="36">
        <v>31.228365</v>
      </c>
      <c r="F19" s="21">
        <v>19.024754999999999</v>
      </c>
      <c r="G19" s="21">
        <v>3.5089009999999998</v>
      </c>
      <c r="H19" s="36">
        <v>21.938130999999998</v>
      </c>
      <c r="I19" s="36">
        <v>3.65808</v>
      </c>
      <c r="J19" s="36">
        <v>2.2374610000000001</v>
      </c>
      <c r="K19" s="36">
        <v>0.55928999999999995</v>
      </c>
      <c r="L19" s="21">
        <v>10.036517999999999</v>
      </c>
      <c r="M19" s="36">
        <v>2.96522</v>
      </c>
      <c r="N19" s="37">
        <v>4788.8999020000001</v>
      </c>
      <c r="O19" s="21">
        <f t="shared" si="0"/>
        <v>2.4470443811992993E-3</v>
      </c>
      <c r="P19" s="21">
        <f t="shared" si="1"/>
        <v>-1.1529912975692601E-2</v>
      </c>
      <c r="Q19" s="21">
        <f t="shared" si="2"/>
        <v>0</v>
      </c>
      <c r="R19" s="21">
        <f t="shared" si="3"/>
        <v>-3.6307643241319789E-3</v>
      </c>
      <c r="S19" s="21">
        <f t="shared" si="4"/>
        <v>-3.1844901438760703E-2</v>
      </c>
      <c r="T19" s="21">
        <f t="shared" si="5"/>
        <v>-6.2245123664674646E-3</v>
      </c>
      <c r="U19" s="21">
        <f t="shared" si="6"/>
        <v>-3.299265827267471E-2</v>
      </c>
      <c r="V19" s="21">
        <f t="shared" si="7"/>
        <v>-0.16302528853031101</v>
      </c>
      <c r="W19" s="21">
        <f t="shared" si="8"/>
        <v>-3.1640902928542084E-3</v>
      </c>
      <c r="X19" s="21">
        <f t="shared" si="9"/>
        <v>0.48719653256042739</v>
      </c>
      <c r="Y19" s="21">
        <f t="shared" si="10"/>
        <v>4.1666588825931127E-2</v>
      </c>
      <c r="Z19" s="21">
        <f t="shared" si="11"/>
        <v>-0.18518437098976959</v>
      </c>
      <c r="AA19" s="22">
        <f t="shared" si="12"/>
        <v>-2.2473994284547844E-2</v>
      </c>
      <c r="AB19" s="20">
        <f t="shared" si="18"/>
        <v>-3.1784082296563206E-3</v>
      </c>
      <c r="AC19" s="21">
        <f t="shared" si="19"/>
        <v>-5.8521840152053473E-2</v>
      </c>
      <c r="AD19" s="22">
        <f t="shared" si="20"/>
        <v>8.5128665025933692E-2</v>
      </c>
      <c r="AE19" s="21">
        <f t="shared" si="13"/>
        <v>-5.2913843019867781E-3</v>
      </c>
      <c r="AF19" s="21">
        <f t="shared" si="14"/>
        <v>-4.1974816029993263E-2</v>
      </c>
      <c r="AG19" s="22">
        <f t="shared" si="15"/>
        <v>-6.0605904275361326E-3</v>
      </c>
      <c r="AH19" s="30">
        <v>4.9000000000000002E-2</v>
      </c>
      <c r="AI19" s="21">
        <f t="shared" si="16"/>
        <v>3.9944005553169681E-3</v>
      </c>
      <c r="AJ19" s="20"/>
      <c r="AK19" s="21"/>
      <c r="AL19" s="21"/>
      <c r="AM19" s="22"/>
      <c r="AN19" s="21">
        <f t="shared" si="21"/>
        <v>-1.5473561741176688E-3</v>
      </c>
      <c r="AO19" s="21">
        <f t="shared" si="22"/>
        <v>-1.5524313531009569E-2</v>
      </c>
      <c r="AP19" s="21">
        <f t="shared" si="23"/>
        <v>-3.9944005553169681E-3</v>
      </c>
      <c r="AQ19" s="21">
        <f t="shared" si="24"/>
        <v>-7.6251648794489471E-3</v>
      </c>
      <c r="AR19" s="21">
        <f t="shared" si="25"/>
        <v>-3.5839301994077671E-2</v>
      </c>
      <c r="AS19" s="21">
        <f t="shared" si="26"/>
        <v>-1.0218912921784434E-2</v>
      </c>
      <c r="AT19" s="21">
        <f t="shared" si="27"/>
        <v>-3.6987058827991678E-2</v>
      </c>
      <c r="AU19" s="21">
        <f t="shared" si="28"/>
        <v>-0.16701968908562798</v>
      </c>
      <c r="AV19" s="21">
        <f t="shared" si="29"/>
        <v>-7.1584908481711765E-3</v>
      </c>
      <c r="AW19" s="21">
        <f t="shared" si="30"/>
        <v>0.48320213200511042</v>
      </c>
      <c r="AX19" s="21">
        <f t="shared" si="31"/>
        <v>3.7672188270614158E-2</v>
      </c>
      <c r="AY19" s="21">
        <f t="shared" si="32"/>
        <v>-0.18917877154508655</v>
      </c>
      <c r="AZ19" s="22">
        <f t="shared" si="33"/>
        <v>-2.6468394839864812E-2</v>
      </c>
    </row>
    <row r="20" spans="1:52" s="10" customFormat="1" x14ac:dyDescent="0.2">
      <c r="A20" s="12">
        <v>40694</v>
      </c>
      <c r="B20" s="36">
        <v>10.78091</v>
      </c>
      <c r="C20" s="36">
        <v>20.907644000000001</v>
      </c>
      <c r="D20" s="36">
        <v>0.30057</v>
      </c>
      <c r="E20" s="36">
        <v>27.457922</v>
      </c>
      <c r="F20" s="21">
        <v>16.956997000000001</v>
      </c>
      <c r="G20" s="21">
        <v>3.5821559999999999</v>
      </c>
      <c r="H20" s="36">
        <v>20.763031000000002</v>
      </c>
      <c r="I20" s="36">
        <v>3.4891329999999998</v>
      </c>
      <c r="J20" s="36">
        <v>2.1948409999999998</v>
      </c>
      <c r="K20" s="36">
        <v>0.56893000000000005</v>
      </c>
      <c r="L20" s="21">
        <v>10.036517999999999</v>
      </c>
      <c r="M20" s="36">
        <v>2.5103300000000002</v>
      </c>
      <c r="N20" s="37">
        <v>4659.7998049999997</v>
      </c>
      <c r="O20" s="21">
        <f t="shared" si="0"/>
        <v>-3.6608468908671414E-2</v>
      </c>
      <c r="P20" s="21">
        <f t="shared" si="1"/>
        <v>-5.866959221843087E-2</v>
      </c>
      <c r="Q20" s="21">
        <f t="shared" si="2"/>
        <v>-8.8601837532975597E-2</v>
      </c>
      <c r="R20" s="21">
        <f t="shared" si="3"/>
        <v>-0.12073776516958221</v>
      </c>
      <c r="S20" s="21">
        <f t="shared" si="4"/>
        <v>-0.10868775971096595</v>
      </c>
      <c r="T20" s="21">
        <f t="shared" si="5"/>
        <v>2.0876907042974444E-2</v>
      </c>
      <c r="U20" s="21">
        <f t="shared" si="6"/>
        <v>-5.3564271268140257E-2</v>
      </c>
      <c r="V20" s="21">
        <f t="shared" si="7"/>
        <v>-4.618461050605787E-2</v>
      </c>
      <c r="W20" s="21">
        <f t="shared" si="8"/>
        <v>-1.9048376709136079E-2</v>
      </c>
      <c r="X20" s="21">
        <f t="shared" si="9"/>
        <v>1.7236138675821296E-2</v>
      </c>
      <c r="Y20" s="21">
        <f t="shared" si="10"/>
        <v>0</v>
      </c>
      <c r="Z20" s="21">
        <f t="shared" si="11"/>
        <v>-0.15340851606288902</v>
      </c>
      <c r="AA20" s="22">
        <f t="shared" si="12"/>
        <v>-2.6958194917810679E-2</v>
      </c>
      <c r="AB20" s="20">
        <f t="shared" si="18"/>
        <v>-7.6154415957415011E-2</v>
      </c>
      <c r="AC20" s="21">
        <f t="shared" si="19"/>
        <v>-4.6889933610547413E-2</v>
      </c>
      <c r="AD20" s="22">
        <f t="shared" si="20"/>
        <v>-3.8805188524050953E-2</v>
      </c>
      <c r="AE20" s="21">
        <f t="shared" si="13"/>
        <v>-8.4859492550693985E-2</v>
      </c>
      <c r="AF20" s="21">
        <f t="shared" si="14"/>
        <v>-6.9365452433101285E-2</v>
      </c>
      <c r="AG20" s="22">
        <f t="shared" si="15"/>
        <v>-3.0880801322202452E-2</v>
      </c>
      <c r="AH20" s="30">
        <v>5.0025000000000007E-2</v>
      </c>
      <c r="AI20" s="21">
        <f t="shared" si="16"/>
        <v>4.0761159724713725E-3</v>
      </c>
      <c r="AJ20" s="20"/>
      <c r="AK20" s="21"/>
      <c r="AL20" s="21"/>
      <c r="AM20" s="22"/>
      <c r="AN20" s="21">
        <f t="shared" si="21"/>
        <v>-4.0684584881142787E-2</v>
      </c>
      <c r="AO20" s="21">
        <f t="shared" si="22"/>
        <v>-6.274570819090225E-2</v>
      </c>
      <c r="AP20" s="21">
        <f t="shared" si="23"/>
        <v>-9.2677953505446969E-2</v>
      </c>
      <c r="AQ20" s="21">
        <f t="shared" si="24"/>
        <v>-0.12481388114205358</v>
      </c>
      <c r="AR20" s="21">
        <f t="shared" si="25"/>
        <v>-0.11276387568343732</v>
      </c>
      <c r="AS20" s="21">
        <f t="shared" si="26"/>
        <v>1.6800791070503071E-2</v>
      </c>
      <c r="AT20" s="21">
        <f t="shared" si="27"/>
        <v>-5.7640387240611629E-2</v>
      </c>
      <c r="AU20" s="21">
        <f t="shared" si="28"/>
        <v>-5.0260726478529243E-2</v>
      </c>
      <c r="AV20" s="21">
        <f t="shared" si="29"/>
        <v>-2.3124492681607451E-2</v>
      </c>
      <c r="AW20" s="21">
        <f t="shared" si="30"/>
        <v>1.3160022703349924E-2</v>
      </c>
      <c r="AX20" s="21">
        <f t="shared" si="31"/>
        <v>-4.0761159724713725E-3</v>
      </c>
      <c r="AY20" s="21">
        <f t="shared" si="32"/>
        <v>-0.15748463203536039</v>
      </c>
      <c r="AZ20" s="22">
        <f t="shared" si="33"/>
        <v>-3.1034310890282052E-2</v>
      </c>
    </row>
    <row r="21" spans="1:52" s="10" customFormat="1" x14ac:dyDescent="0.2">
      <c r="A21" s="12">
        <v>40724</v>
      </c>
      <c r="B21" s="36">
        <v>10.029859999999999</v>
      </c>
      <c r="C21" s="36">
        <v>20.367225999999999</v>
      </c>
      <c r="D21" s="36">
        <v>0.33814</v>
      </c>
      <c r="E21" s="36">
        <v>25.683208</v>
      </c>
      <c r="F21" s="21">
        <v>16.038746</v>
      </c>
      <c r="G21" s="21">
        <v>3.5821559999999999</v>
      </c>
      <c r="H21" s="36">
        <v>18.317924000000001</v>
      </c>
      <c r="I21" s="36">
        <v>3.1365460000000001</v>
      </c>
      <c r="J21" s="36">
        <v>1.8609990000000001</v>
      </c>
      <c r="K21" s="36">
        <v>0.92571000000000003</v>
      </c>
      <c r="L21" s="21">
        <v>10.044548000000001</v>
      </c>
      <c r="M21" s="36">
        <v>2.2913000000000001</v>
      </c>
      <c r="N21" s="37">
        <v>4500.5</v>
      </c>
      <c r="O21" s="21">
        <f t="shared" si="0"/>
        <v>-6.9664805661117754E-2</v>
      </c>
      <c r="P21" s="21">
        <f t="shared" si="1"/>
        <v>-2.5847866933261465E-2</v>
      </c>
      <c r="Q21" s="21">
        <f t="shared" si="2"/>
        <v>0.12499584123498683</v>
      </c>
      <c r="R21" s="21">
        <f t="shared" si="3"/>
        <v>-6.4633951542290763E-2</v>
      </c>
      <c r="S21" s="21">
        <f t="shared" si="4"/>
        <v>-5.4151746326310105E-2</v>
      </c>
      <c r="T21" s="21">
        <f t="shared" si="5"/>
        <v>0</v>
      </c>
      <c r="U21" s="21">
        <f t="shared" si="6"/>
        <v>-0.11776252706071672</v>
      </c>
      <c r="V21" s="21">
        <f t="shared" si="7"/>
        <v>-0.10105289766827455</v>
      </c>
      <c r="W21" s="21">
        <f t="shared" si="8"/>
        <v>-0.15210304527753937</v>
      </c>
      <c r="X21" s="21">
        <f t="shared" si="9"/>
        <v>0.62710702546886254</v>
      </c>
      <c r="Y21" s="21">
        <f t="shared" si="10"/>
        <v>8.0007827415858133E-4</v>
      </c>
      <c r="Z21" s="21">
        <f t="shared" si="11"/>
        <v>-8.7251476897459712E-2</v>
      </c>
      <c r="AA21" s="22">
        <f t="shared" si="12"/>
        <v>-3.4185976150535431E-2</v>
      </c>
      <c r="AB21" s="20">
        <f t="shared" si="18"/>
        <v>-8.7876957254207876E-3</v>
      </c>
      <c r="AC21" s="21">
        <f t="shared" si="19"/>
        <v>-6.8241792763825332E-2</v>
      </c>
      <c r="AD21" s="22">
        <f t="shared" si="20"/>
        <v>9.7138145392005507E-2</v>
      </c>
      <c r="AE21" s="21">
        <f t="shared" si="13"/>
        <v>-5.0946383441828252E-2</v>
      </c>
      <c r="AF21" s="21">
        <f t="shared" si="14"/>
        <v>-8.2961280196338E-2</v>
      </c>
      <c r="AG21" s="22">
        <f t="shared" si="15"/>
        <v>-1.2283108867120175E-2</v>
      </c>
      <c r="AH21" s="30">
        <v>4.9924999999999997E-2</v>
      </c>
      <c r="AI21" s="21">
        <f t="shared" si="16"/>
        <v>4.0681469562866557E-3</v>
      </c>
      <c r="AJ21" s="20"/>
      <c r="AK21" s="21"/>
      <c r="AL21" s="21"/>
      <c r="AM21" s="22"/>
      <c r="AN21" s="21">
        <f t="shared" si="21"/>
        <v>-7.373295261740441E-2</v>
      </c>
      <c r="AO21" s="21">
        <f t="shared" si="22"/>
        <v>-2.9916013889548121E-2</v>
      </c>
      <c r="AP21" s="21">
        <f t="shared" si="23"/>
        <v>0.12092769427870018</v>
      </c>
      <c r="AQ21" s="21">
        <f t="shared" si="24"/>
        <v>-6.8702098498577419E-2</v>
      </c>
      <c r="AR21" s="21">
        <f t="shared" si="25"/>
        <v>-5.821989328259676E-2</v>
      </c>
      <c r="AS21" s="21">
        <f t="shared" si="26"/>
        <v>-4.0681469562866557E-3</v>
      </c>
      <c r="AT21" s="21">
        <f t="shared" si="27"/>
        <v>-0.12183067401700337</v>
      </c>
      <c r="AU21" s="21">
        <f t="shared" si="28"/>
        <v>-0.10512104462456121</v>
      </c>
      <c r="AV21" s="21">
        <f t="shared" si="29"/>
        <v>-0.15617119223382603</v>
      </c>
      <c r="AW21" s="21">
        <f t="shared" si="30"/>
        <v>0.62303887851257589</v>
      </c>
      <c r="AX21" s="21">
        <f t="shared" si="31"/>
        <v>-3.2680686821280744E-3</v>
      </c>
      <c r="AY21" s="21">
        <f t="shared" si="32"/>
        <v>-9.1319623853746368E-2</v>
      </c>
      <c r="AZ21" s="22">
        <f t="shared" si="33"/>
        <v>-3.8254123106822087E-2</v>
      </c>
    </row>
    <row r="22" spans="1:52" s="10" customFormat="1" x14ac:dyDescent="0.2">
      <c r="A22" s="12">
        <v>40755</v>
      </c>
      <c r="B22" s="36">
        <v>9.674823</v>
      </c>
      <c r="C22" s="36">
        <v>20.137740999999998</v>
      </c>
      <c r="D22" s="36">
        <v>0.34231</v>
      </c>
      <c r="E22" s="36">
        <v>23.560236</v>
      </c>
      <c r="F22" s="21">
        <v>17.24267</v>
      </c>
      <c r="G22" s="21">
        <v>3.5894819999999998</v>
      </c>
      <c r="H22" s="36">
        <v>17.168507000000002</v>
      </c>
      <c r="I22" s="36">
        <v>3.1512370000000001</v>
      </c>
      <c r="J22" s="36">
        <v>1.988853</v>
      </c>
      <c r="K22" s="36">
        <v>0.80035999999999996</v>
      </c>
      <c r="L22" s="21">
        <v>8.8321360000000002</v>
      </c>
      <c r="M22" s="36">
        <v>2.5271699999999999</v>
      </c>
      <c r="N22" s="37">
        <v>4369.8999020000001</v>
      </c>
      <c r="O22" s="21">
        <f t="shared" si="0"/>
        <v>-3.5398001567319926E-2</v>
      </c>
      <c r="P22" s="21">
        <f t="shared" si="1"/>
        <v>-1.1267366503420761E-2</v>
      </c>
      <c r="Q22" s="21">
        <f t="shared" si="2"/>
        <v>1.233217010705627E-2</v>
      </c>
      <c r="R22" s="21">
        <f t="shared" si="3"/>
        <v>-8.2659923168476493E-2</v>
      </c>
      <c r="S22" s="21">
        <f t="shared" si="4"/>
        <v>7.5063474413772785E-2</v>
      </c>
      <c r="T22" s="21">
        <f t="shared" si="5"/>
        <v>2.045137062707471E-3</v>
      </c>
      <c r="U22" s="21">
        <f t="shared" si="6"/>
        <v>-6.2748213170881126E-2</v>
      </c>
      <c r="V22" s="21">
        <f t="shared" si="7"/>
        <v>4.6838146164602749E-3</v>
      </c>
      <c r="W22" s="21">
        <f t="shared" si="8"/>
        <v>6.8701810156802823E-2</v>
      </c>
      <c r="X22" s="21">
        <f t="shared" si="9"/>
        <v>-0.13540957751347621</v>
      </c>
      <c r="Y22" s="21">
        <f t="shared" si="10"/>
        <v>-0.1207034900923367</v>
      </c>
      <c r="Z22" s="21">
        <f t="shared" si="11"/>
        <v>0.10294156155894024</v>
      </c>
      <c r="AA22" s="22">
        <f t="shared" si="12"/>
        <v>-2.9019019664481699E-2</v>
      </c>
      <c r="AB22" s="20">
        <f t="shared" si="18"/>
        <v>-2.9248280283040228E-2</v>
      </c>
      <c r="AC22" s="21">
        <f t="shared" si="19"/>
        <v>4.7610532305148497E-3</v>
      </c>
      <c r="AD22" s="22">
        <f t="shared" si="20"/>
        <v>-2.1117423972517466E-2</v>
      </c>
      <c r="AE22" s="21">
        <f t="shared" si="13"/>
        <v>-4.7915615665617417E-2</v>
      </c>
      <c r="AF22" s="21">
        <f t="shared" si="14"/>
        <v>1.8630141681977225E-3</v>
      </c>
      <c r="AG22" s="22">
        <f t="shared" si="15"/>
        <v>-6.4409610094377567E-2</v>
      </c>
      <c r="AH22" s="30">
        <v>4.9550000000000004E-2</v>
      </c>
      <c r="AI22" s="21">
        <f t="shared" si="16"/>
        <v>4.0382569476964392E-3</v>
      </c>
      <c r="AJ22" s="20"/>
      <c r="AK22" s="21"/>
      <c r="AL22" s="21"/>
      <c r="AM22" s="22"/>
      <c r="AN22" s="21">
        <f t="shared" si="21"/>
        <v>-3.9436258515016365E-2</v>
      </c>
      <c r="AO22" s="21">
        <f t="shared" si="22"/>
        <v>-1.53056234511172E-2</v>
      </c>
      <c r="AP22" s="21">
        <f t="shared" si="23"/>
        <v>8.2939131593598309E-3</v>
      </c>
      <c r="AQ22" s="21">
        <f t="shared" si="24"/>
        <v>-8.6698180116172932E-2</v>
      </c>
      <c r="AR22" s="21">
        <f t="shared" si="25"/>
        <v>7.1025217466076346E-2</v>
      </c>
      <c r="AS22" s="21">
        <f t="shared" si="26"/>
        <v>-1.9931198849889682E-3</v>
      </c>
      <c r="AT22" s="21">
        <f t="shared" si="27"/>
        <v>-6.6786470118577565E-2</v>
      </c>
      <c r="AU22" s="21">
        <f t="shared" si="28"/>
        <v>6.455576687638357E-4</v>
      </c>
      <c r="AV22" s="21">
        <f t="shared" si="29"/>
        <v>6.4663553209106384E-2</v>
      </c>
      <c r="AW22" s="21">
        <f t="shared" si="30"/>
        <v>-0.13944783446117265</v>
      </c>
      <c r="AX22" s="21">
        <f t="shared" si="31"/>
        <v>-0.12474174704003314</v>
      </c>
      <c r="AY22" s="21">
        <f t="shared" si="32"/>
        <v>9.8903304611243803E-2</v>
      </c>
      <c r="AZ22" s="22">
        <f t="shared" si="33"/>
        <v>-3.3057276612178138E-2</v>
      </c>
    </row>
    <row r="23" spans="1:52" s="10" customFormat="1" x14ac:dyDescent="0.2">
      <c r="A23" s="12">
        <v>40786</v>
      </c>
      <c r="B23" s="36">
        <v>9.3370040000000003</v>
      </c>
      <c r="C23" s="36">
        <v>19.871770999999999</v>
      </c>
      <c r="D23" s="36">
        <v>0.35066000000000003</v>
      </c>
      <c r="E23" s="36">
        <v>22.083105</v>
      </c>
      <c r="F23" s="21">
        <v>14.657368999999999</v>
      </c>
      <c r="G23" s="21">
        <v>3.1133259999999998</v>
      </c>
      <c r="H23" s="36">
        <v>15.195176999999999</v>
      </c>
      <c r="I23" s="36">
        <v>2.8941439999999998</v>
      </c>
      <c r="J23" s="36">
        <v>1.927006</v>
      </c>
      <c r="K23" s="36">
        <v>0.57374999999999998</v>
      </c>
      <c r="L23" s="21">
        <v>7.6679009999999996</v>
      </c>
      <c r="M23" s="36">
        <v>2.0385900000000001</v>
      </c>
      <c r="N23" s="37">
        <v>4070.1000979999999</v>
      </c>
      <c r="O23" s="21">
        <f t="shared" si="0"/>
        <v>-3.4917331304148889E-2</v>
      </c>
      <c r="P23" s="21">
        <f t="shared" si="1"/>
        <v>-1.3207539018403276E-2</v>
      </c>
      <c r="Q23" s="21">
        <f t="shared" si="2"/>
        <v>2.4393093979141783E-2</v>
      </c>
      <c r="R23" s="21">
        <f t="shared" si="3"/>
        <v>-6.2695933945653176E-2</v>
      </c>
      <c r="S23" s="21">
        <f t="shared" si="4"/>
        <v>-0.14993623377353979</v>
      </c>
      <c r="T23" s="21">
        <f t="shared" si="5"/>
        <v>-0.1326531237654904</v>
      </c>
      <c r="U23" s="21">
        <f t="shared" si="6"/>
        <v>-0.11493894023516443</v>
      </c>
      <c r="V23" s="21">
        <f t="shared" si="7"/>
        <v>-8.1584787180399396E-2</v>
      </c>
      <c r="W23" s="21">
        <f t="shared" si="8"/>
        <v>-3.1096818115768227E-2</v>
      </c>
      <c r="X23" s="21">
        <f t="shared" si="9"/>
        <v>-0.28313508920985553</v>
      </c>
      <c r="Y23" s="21">
        <f t="shared" si="10"/>
        <v>-0.13181805624369922</v>
      </c>
      <c r="Z23" s="21">
        <f t="shared" si="11"/>
        <v>-0.19333087999620122</v>
      </c>
      <c r="AA23" s="22">
        <f t="shared" si="12"/>
        <v>-6.8605645603641616E-2</v>
      </c>
      <c r="AB23" s="20">
        <f t="shared" si="18"/>
        <v>-2.1606927572265889E-2</v>
      </c>
      <c r="AC23" s="21">
        <f t="shared" si="19"/>
        <v>-0.11977827123864851</v>
      </c>
      <c r="AD23" s="22">
        <f t="shared" si="20"/>
        <v>-0.15984521089138107</v>
      </c>
      <c r="AE23" s="21">
        <f t="shared" si="13"/>
        <v>-3.8584487679537455E-2</v>
      </c>
      <c r="AF23" s="21">
        <f t="shared" si="14"/>
        <v>-0.12859383198285704</v>
      </c>
      <c r="AG23" s="22">
        <f t="shared" si="15"/>
        <v>-0.13720672813882509</v>
      </c>
      <c r="AH23" s="30">
        <v>4.8575E-2</v>
      </c>
      <c r="AI23" s="21">
        <f t="shared" si="16"/>
        <v>3.9604970857114452E-3</v>
      </c>
      <c r="AJ23" s="20"/>
      <c r="AK23" s="21"/>
      <c r="AL23" s="21"/>
      <c r="AM23" s="22"/>
      <c r="AN23" s="21">
        <f t="shared" si="21"/>
        <v>-3.8877828389860335E-2</v>
      </c>
      <c r="AO23" s="21">
        <f t="shared" si="22"/>
        <v>-1.7168036104114721E-2</v>
      </c>
      <c r="AP23" s="21">
        <f t="shared" si="23"/>
        <v>2.0432596893430337E-2</v>
      </c>
      <c r="AQ23" s="21">
        <f t="shared" si="24"/>
        <v>-6.6656431031364621E-2</v>
      </c>
      <c r="AR23" s="21">
        <f t="shared" si="25"/>
        <v>-0.15389673085925124</v>
      </c>
      <c r="AS23" s="21">
        <f t="shared" si="26"/>
        <v>-0.13661362085120185</v>
      </c>
      <c r="AT23" s="21">
        <f t="shared" si="27"/>
        <v>-0.11889943732087588</v>
      </c>
      <c r="AU23" s="21">
        <f t="shared" si="28"/>
        <v>-8.5545284266110841E-2</v>
      </c>
      <c r="AV23" s="21">
        <f t="shared" si="29"/>
        <v>-3.5057315201479672E-2</v>
      </c>
      <c r="AW23" s="21">
        <f t="shared" si="30"/>
        <v>-0.28709558629556697</v>
      </c>
      <c r="AX23" s="21">
        <f t="shared" si="31"/>
        <v>-0.13577855332941066</v>
      </c>
      <c r="AY23" s="21">
        <f t="shared" si="32"/>
        <v>-0.19729137708191266</v>
      </c>
      <c r="AZ23" s="22">
        <f t="shared" si="33"/>
        <v>-7.2566142689353061E-2</v>
      </c>
    </row>
    <row r="24" spans="1:52" s="10" customFormat="1" x14ac:dyDescent="0.2">
      <c r="A24" s="12">
        <v>40816</v>
      </c>
      <c r="B24" s="36">
        <v>10.026854999999999</v>
      </c>
      <c r="C24" s="36">
        <v>21.050492999999999</v>
      </c>
      <c r="D24" s="36">
        <v>0.32144</v>
      </c>
      <c r="E24" s="36">
        <v>24.857143000000001</v>
      </c>
      <c r="F24" s="21">
        <v>16.000724999999999</v>
      </c>
      <c r="G24" s="21">
        <v>3.4139300000000001</v>
      </c>
      <c r="H24" s="36">
        <v>16.550591000000001</v>
      </c>
      <c r="I24" s="36">
        <v>2.9580769999999998</v>
      </c>
      <c r="J24" s="36">
        <v>2.0948889999999998</v>
      </c>
      <c r="K24" s="36">
        <v>0.67500000000000004</v>
      </c>
      <c r="L24" s="21">
        <v>8.4306760000000001</v>
      </c>
      <c r="M24" s="36">
        <v>2.1902200000000001</v>
      </c>
      <c r="N24" s="37">
        <v>4360.5</v>
      </c>
      <c r="O24" s="21">
        <f t="shared" si="0"/>
        <v>7.3883549798200693E-2</v>
      </c>
      <c r="P24" s="21">
        <f t="shared" si="1"/>
        <v>5.9316404159448125E-2</v>
      </c>
      <c r="Q24" s="21">
        <f t="shared" si="2"/>
        <v>-8.3328580391262258E-2</v>
      </c>
      <c r="R24" s="21">
        <f t="shared" si="3"/>
        <v>0.12561811393823472</v>
      </c>
      <c r="S24" s="21">
        <f t="shared" si="4"/>
        <v>9.1650554748263488E-2</v>
      </c>
      <c r="T24" s="21">
        <f t="shared" si="5"/>
        <v>9.6553974752403168E-2</v>
      </c>
      <c r="U24" s="21">
        <f t="shared" si="6"/>
        <v>8.9200277166893258E-2</v>
      </c>
      <c r="V24" s="21">
        <f t="shared" si="7"/>
        <v>2.2090469582716002E-2</v>
      </c>
      <c r="W24" s="21">
        <f t="shared" si="8"/>
        <v>8.712116101350996E-2</v>
      </c>
      <c r="X24" s="21">
        <f t="shared" si="9"/>
        <v>0.17647058823529424</v>
      </c>
      <c r="Y24" s="21">
        <f t="shared" si="10"/>
        <v>9.947637560787502E-2</v>
      </c>
      <c r="Z24" s="21">
        <f t="shared" si="11"/>
        <v>7.4379840968512509E-2</v>
      </c>
      <c r="AA24" s="22">
        <f t="shared" si="12"/>
        <v>7.1349572493978525E-2</v>
      </c>
      <c r="AB24" s="20">
        <f t="shared" si="18"/>
        <v>4.3872371876155322E-2</v>
      </c>
      <c r="AC24" s="21">
        <f t="shared" si="19"/>
        <v>7.4873819062568972E-2</v>
      </c>
      <c r="AD24" s="22">
        <f t="shared" si="20"/>
        <v>0.10936199145629794</v>
      </c>
      <c r="AE24" s="21">
        <f t="shared" si="13"/>
        <v>8.9333154411072882E-2</v>
      </c>
      <c r="AF24" s="21">
        <f t="shared" si="14"/>
        <v>8.542402769703196E-2</v>
      </c>
      <c r="AG24" s="22">
        <f t="shared" si="15"/>
        <v>9.695371937669503E-2</v>
      </c>
      <c r="AH24" s="30">
        <v>4.8100000000000004E-2</v>
      </c>
      <c r="AI24" s="21">
        <f t="shared" si="16"/>
        <v>3.9225900629809018E-3</v>
      </c>
      <c r="AJ24" s="20"/>
      <c r="AK24" s="21"/>
      <c r="AL24" s="21"/>
      <c r="AM24" s="22"/>
      <c r="AN24" s="21">
        <f t="shared" si="21"/>
        <v>6.9960959735219791E-2</v>
      </c>
      <c r="AO24" s="21">
        <f t="shared" si="22"/>
        <v>5.5393814096467223E-2</v>
      </c>
      <c r="AP24" s="21">
        <f t="shared" si="23"/>
        <v>-8.725117045424316E-2</v>
      </c>
      <c r="AQ24" s="21">
        <f t="shared" si="24"/>
        <v>0.12169552387525381</v>
      </c>
      <c r="AR24" s="21">
        <f t="shared" si="25"/>
        <v>8.7727964685282586E-2</v>
      </c>
      <c r="AS24" s="21">
        <f t="shared" si="26"/>
        <v>9.2631384689422266E-2</v>
      </c>
      <c r="AT24" s="21">
        <f t="shared" si="27"/>
        <v>8.5277687103912356E-2</v>
      </c>
      <c r="AU24" s="21">
        <f t="shared" si="28"/>
        <v>1.81678795197351E-2</v>
      </c>
      <c r="AV24" s="21">
        <f t="shared" si="29"/>
        <v>8.3198570950529058E-2</v>
      </c>
      <c r="AW24" s="21">
        <f t="shared" si="30"/>
        <v>0.17254799817231334</v>
      </c>
      <c r="AX24" s="21">
        <f t="shared" si="31"/>
        <v>9.5553785544894118E-2</v>
      </c>
      <c r="AY24" s="21">
        <f t="shared" si="32"/>
        <v>7.0457250905531607E-2</v>
      </c>
      <c r="AZ24" s="22">
        <f t="shared" si="33"/>
        <v>6.7426982430997623E-2</v>
      </c>
    </row>
    <row r="25" spans="1:52" s="10" customFormat="1" x14ac:dyDescent="0.2">
      <c r="A25" s="12">
        <v>40847</v>
      </c>
      <c r="B25" s="36">
        <v>9.8665990000000008</v>
      </c>
      <c r="C25" s="36">
        <v>19.335255</v>
      </c>
      <c r="D25" s="36">
        <v>0.32561000000000001</v>
      </c>
      <c r="E25" s="36">
        <v>22.300678000000001</v>
      </c>
      <c r="F25" s="21">
        <v>14.017336999999999</v>
      </c>
      <c r="G25" s="21">
        <v>3.1375280000000001</v>
      </c>
      <c r="H25" s="36">
        <v>15.374552</v>
      </c>
      <c r="I25" s="36">
        <v>2.995711</v>
      </c>
      <c r="J25" s="36">
        <v>2.116787</v>
      </c>
      <c r="K25" s="36">
        <v>0.55928999999999995</v>
      </c>
      <c r="L25" s="21">
        <v>8.0292150000000007</v>
      </c>
      <c r="M25" s="36">
        <v>3.0663</v>
      </c>
      <c r="N25" s="37">
        <v>4184.7001950000003</v>
      </c>
      <c r="O25" s="21">
        <f t="shared" si="0"/>
        <v>-1.5982678516842881E-2</v>
      </c>
      <c r="P25" s="21">
        <f t="shared" si="1"/>
        <v>-8.1482082153610344E-2</v>
      </c>
      <c r="Q25" s="21">
        <f t="shared" si="2"/>
        <v>1.2972872075659553E-2</v>
      </c>
      <c r="R25" s="21">
        <f t="shared" si="3"/>
        <v>-0.1028462925123776</v>
      </c>
      <c r="S25" s="21">
        <f t="shared" si="4"/>
        <v>-0.12395613323771265</v>
      </c>
      <c r="T25" s="21">
        <f t="shared" si="5"/>
        <v>-8.0962995726333004E-2</v>
      </c>
      <c r="U25" s="21">
        <f t="shared" si="6"/>
        <v>-7.1057220856947115E-2</v>
      </c>
      <c r="V25" s="21">
        <f t="shared" si="7"/>
        <v>1.2722454486478942E-2</v>
      </c>
      <c r="W25" s="21">
        <f t="shared" si="8"/>
        <v>1.0453059804123368E-2</v>
      </c>
      <c r="X25" s="21">
        <f t="shared" si="9"/>
        <v>-0.17142222222222234</v>
      </c>
      <c r="Y25" s="21">
        <f t="shared" si="10"/>
        <v>-4.7619075860583351E-2</v>
      </c>
      <c r="Z25" s="21">
        <f t="shared" si="11"/>
        <v>0.39999634739889139</v>
      </c>
      <c r="AA25" s="22">
        <f t="shared" si="12"/>
        <v>-4.0316432748537932E-2</v>
      </c>
      <c r="AB25" s="20">
        <f t="shared" si="18"/>
        <v>-4.6834545276792816E-2</v>
      </c>
      <c r="AC25" s="21">
        <f t="shared" si="19"/>
        <v>-6.5813473833628455E-2</v>
      </c>
      <c r="AD25" s="22">
        <f t="shared" si="20"/>
        <v>4.7852027280052264E-2</v>
      </c>
      <c r="AE25" s="21">
        <f t="shared" si="13"/>
        <v>-7.8707949922649109E-2</v>
      </c>
      <c r="AF25" s="21">
        <f t="shared" si="14"/>
        <v>-8.7304853185325437E-2</v>
      </c>
      <c r="AG25" s="22">
        <f t="shared" si="15"/>
        <v>2.8437989259031415E-2</v>
      </c>
      <c r="AH25" s="30">
        <v>4.7250000000000007E-2</v>
      </c>
      <c r="AI25" s="21">
        <f t="shared" si="16"/>
        <v>3.8547171219420751E-3</v>
      </c>
      <c r="AJ25" s="20"/>
      <c r="AK25" s="21"/>
      <c r="AL25" s="21"/>
      <c r="AM25" s="22"/>
      <c r="AN25" s="21">
        <f t="shared" si="21"/>
        <v>-1.9837395638784956E-2</v>
      </c>
      <c r="AO25" s="21">
        <f t="shared" si="22"/>
        <v>-8.5336799275552419E-2</v>
      </c>
      <c r="AP25" s="21">
        <f t="shared" si="23"/>
        <v>9.1181549537174781E-3</v>
      </c>
      <c r="AQ25" s="21">
        <f t="shared" si="24"/>
        <v>-0.10670100963431968</v>
      </c>
      <c r="AR25" s="21">
        <f t="shared" si="25"/>
        <v>-0.12781085035965473</v>
      </c>
      <c r="AS25" s="21">
        <f t="shared" si="26"/>
        <v>-8.4817712848275079E-2</v>
      </c>
      <c r="AT25" s="21">
        <f t="shared" si="27"/>
        <v>-7.491193797888919E-2</v>
      </c>
      <c r="AU25" s="21">
        <f t="shared" si="28"/>
        <v>8.8677373645368665E-3</v>
      </c>
      <c r="AV25" s="21">
        <f t="shared" si="29"/>
        <v>6.5983426821812925E-3</v>
      </c>
      <c r="AW25" s="21">
        <f t="shared" si="30"/>
        <v>-0.17527693934416441</v>
      </c>
      <c r="AX25" s="21">
        <f t="shared" si="31"/>
        <v>-5.1473792982525426E-2</v>
      </c>
      <c r="AY25" s="21">
        <f t="shared" si="32"/>
        <v>0.39614163027694932</v>
      </c>
      <c r="AZ25" s="22">
        <f t="shared" si="33"/>
        <v>-4.4171149870480007E-2</v>
      </c>
    </row>
    <row r="26" spans="1:52" s="10" customFormat="1" x14ac:dyDescent="0.2">
      <c r="A26" s="12">
        <v>40877</v>
      </c>
      <c r="B26" s="36">
        <v>9.2951870000000003</v>
      </c>
      <c r="C26" s="36">
        <v>19.395731000000001</v>
      </c>
      <c r="D26" s="36">
        <v>0.27551999999999999</v>
      </c>
      <c r="E26" s="36">
        <v>20.818483000000001</v>
      </c>
      <c r="F26" s="21">
        <v>14.369002999999999</v>
      </c>
      <c r="G26" s="21">
        <v>3.0852360000000001</v>
      </c>
      <c r="H26" s="36">
        <v>16.254107000000001</v>
      </c>
      <c r="I26" s="36">
        <v>3.3720569999999999</v>
      </c>
      <c r="J26" s="36">
        <v>2.1094879999999998</v>
      </c>
      <c r="K26" s="36">
        <v>0.46767999999999998</v>
      </c>
      <c r="L26" s="21">
        <v>9.6350580000000008</v>
      </c>
      <c r="M26" s="36">
        <v>2.37554</v>
      </c>
      <c r="N26" s="37">
        <v>4111</v>
      </c>
      <c r="O26" s="21">
        <f t="shared" si="0"/>
        <v>-5.7913775557312142E-2</v>
      </c>
      <c r="P26" s="21">
        <f t="shared" si="1"/>
        <v>3.127758077149813E-3</v>
      </c>
      <c r="Q26" s="21">
        <f t="shared" si="2"/>
        <v>-0.1538343416971224</v>
      </c>
      <c r="R26" s="21">
        <f t="shared" si="3"/>
        <v>-6.646412274998996E-2</v>
      </c>
      <c r="S26" s="21">
        <f t="shared" si="4"/>
        <v>2.5087932179985388E-2</v>
      </c>
      <c r="T26" s="21">
        <f t="shared" si="5"/>
        <v>-1.6666624170365969E-2</v>
      </c>
      <c r="U26" s="21">
        <f t="shared" si="6"/>
        <v>5.7208496221548548E-2</v>
      </c>
      <c r="V26" s="21">
        <f t="shared" si="7"/>
        <v>0.12562827322128198</v>
      </c>
      <c r="W26" s="21">
        <f t="shared" si="8"/>
        <v>-3.4481504279836217E-3</v>
      </c>
      <c r="X26" s="21">
        <f t="shared" si="9"/>
        <v>-0.16379695685601384</v>
      </c>
      <c r="Y26" s="21">
        <f t="shared" si="10"/>
        <v>0.2</v>
      </c>
      <c r="Z26" s="21">
        <f t="shared" si="11"/>
        <v>-0.22527476111274175</v>
      </c>
      <c r="AA26" s="22">
        <f t="shared" si="12"/>
        <v>-1.7611822010107067E-2</v>
      </c>
      <c r="AB26" s="20">
        <f t="shared" si="18"/>
        <v>-6.8771120481818673E-2</v>
      </c>
      <c r="AC26" s="21">
        <f t="shared" si="19"/>
        <v>4.7814519363112484E-2</v>
      </c>
      <c r="AD26" s="22">
        <f t="shared" si="20"/>
        <v>-4.8129967099184802E-2</v>
      </c>
      <c r="AE26" s="21">
        <f t="shared" si="13"/>
        <v>-3.9423003047263309E-2</v>
      </c>
      <c r="AF26" s="21">
        <f t="shared" si="14"/>
        <v>4.3779574840659315E-2</v>
      </c>
      <c r="AG26" s="22">
        <f t="shared" si="15"/>
        <v>5.926504357666143E-2</v>
      </c>
      <c r="AH26" s="30">
        <v>4.6225000000000002E-2</v>
      </c>
      <c r="AI26" s="21">
        <f t="shared" si="16"/>
        <v>3.7728031443224896E-3</v>
      </c>
      <c r="AJ26" s="20"/>
      <c r="AK26" s="21"/>
      <c r="AL26" s="21"/>
      <c r="AM26" s="22"/>
      <c r="AN26" s="21">
        <f t="shared" si="21"/>
        <v>-6.1686578701634631E-2</v>
      </c>
      <c r="AO26" s="21">
        <f t="shared" si="22"/>
        <v>-6.4504506717267662E-4</v>
      </c>
      <c r="AP26" s="21">
        <f t="shared" si="23"/>
        <v>-0.15760714484144489</v>
      </c>
      <c r="AQ26" s="21">
        <f t="shared" si="24"/>
        <v>-7.0236925894312449E-2</v>
      </c>
      <c r="AR26" s="21">
        <f t="shared" si="25"/>
        <v>2.1315129035662898E-2</v>
      </c>
      <c r="AS26" s="21">
        <f t="shared" si="26"/>
        <v>-2.0439427314688459E-2</v>
      </c>
      <c r="AT26" s="21">
        <f t="shared" si="27"/>
        <v>5.3435693077226058E-2</v>
      </c>
      <c r="AU26" s="21">
        <f t="shared" si="28"/>
        <v>0.12185547007695949</v>
      </c>
      <c r="AV26" s="21">
        <f t="shared" si="29"/>
        <v>-7.2209535723061109E-3</v>
      </c>
      <c r="AW26" s="21">
        <f t="shared" si="30"/>
        <v>-0.16756976000033633</v>
      </c>
      <c r="AX26" s="21">
        <f t="shared" si="31"/>
        <v>0.19622719685567752</v>
      </c>
      <c r="AY26" s="21">
        <f t="shared" si="32"/>
        <v>-0.22904756425706424</v>
      </c>
      <c r="AZ26" s="22">
        <f t="shared" si="33"/>
        <v>-2.1384625154429557E-2</v>
      </c>
    </row>
    <row r="27" spans="1:52" s="10" customFormat="1" x14ac:dyDescent="0.2">
      <c r="A27" s="12">
        <v>40908</v>
      </c>
      <c r="B27" s="36">
        <v>9.5878219999999992</v>
      </c>
      <c r="C27" s="36">
        <v>20.619758999999998</v>
      </c>
      <c r="D27" s="36">
        <v>0.32144</v>
      </c>
      <c r="E27" s="36">
        <v>23.259342</v>
      </c>
      <c r="F27" s="21">
        <v>14.242404000000001</v>
      </c>
      <c r="G27" s="21">
        <v>3.3018749999999999</v>
      </c>
      <c r="H27" s="36">
        <v>17.42239</v>
      </c>
      <c r="I27" s="36">
        <v>3.537649</v>
      </c>
      <c r="J27" s="36">
        <v>2.1678820000000001</v>
      </c>
      <c r="K27" s="36">
        <v>0.45804</v>
      </c>
      <c r="L27" s="21">
        <v>8.5511130000000009</v>
      </c>
      <c r="M27" s="36">
        <v>2.96522</v>
      </c>
      <c r="N27" s="37">
        <v>4325.7001950000003</v>
      </c>
      <c r="O27" s="21">
        <f t="shared" si="0"/>
        <v>3.1482422031961152E-2</v>
      </c>
      <c r="P27" s="21">
        <f t="shared" si="1"/>
        <v>6.3108113842164387E-2</v>
      </c>
      <c r="Q27" s="21">
        <f t="shared" si="2"/>
        <v>0.16666666666666674</v>
      </c>
      <c r="R27" s="21">
        <f t="shared" si="3"/>
        <v>0.11724480597361486</v>
      </c>
      <c r="S27" s="21">
        <f t="shared" si="4"/>
        <v>-8.8105625699986846E-3</v>
      </c>
      <c r="T27" s="21">
        <f t="shared" si="5"/>
        <v>7.0217967118236593E-2</v>
      </c>
      <c r="U27" s="21">
        <f t="shared" si="6"/>
        <v>7.1876172588257153E-2</v>
      </c>
      <c r="V27" s="21">
        <f t="shared" si="7"/>
        <v>4.9107117702933308E-2</v>
      </c>
      <c r="W27" s="21">
        <f t="shared" si="8"/>
        <v>2.7681598567993886E-2</v>
      </c>
      <c r="X27" s="21">
        <f t="shared" si="9"/>
        <v>-2.061238453643513E-2</v>
      </c>
      <c r="Y27" s="21">
        <f t="shared" si="10"/>
        <v>-0.11250010119295596</v>
      </c>
      <c r="Z27" s="21">
        <f t="shared" si="11"/>
        <v>0.24822987615447434</v>
      </c>
      <c r="AA27" s="22">
        <f t="shared" si="12"/>
        <v>5.2225783264412635E-2</v>
      </c>
      <c r="AB27" s="20">
        <f t="shared" si="18"/>
        <v>9.4625502128601782E-2</v>
      </c>
      <c r="AC27" s="21">
        <f t="shared" si="19"/>
        <v>4.5597673709857095E-2</v>
      </c>
      <c r="AD27" s="22">
        <f t="shared" si="20"/>
        <v>3.5699747248269284E-2</v>
      </c>
      <c r="AE27" s="21">
        <f t="shared" si="13"/>
        <v>8.0414750482379838E-2</v>
      </c>
      <c r="AF27" s="21">
        <f t="shared" si="14"/>
        <v>3.840074230045433E-2</v>
      </c>
      <c r="AG27" s="22">
        <f t="shared" si="15"/>
        <v>-3.0540042937349111E-2</v>
      </c>
      <c r="AH27" s="30">
        <v>4.5075000000000004E-2</v>
      </c>
      <c r="AI27" s="21">
        <f t="shared" si="16"/>
        <v>3.6808120427531676E-3</v>
      </c>
      <c r="AJ27" s="20"/>
      <c r="AK27" s="21"/>
      <c r="AL27" s="21"/>
      <c r="AM27" s="22"/>
      <c r="AN27" s="21">
        <f t="shared" si="21"/>
        <v>2.7801609989207984E-2</v>
      </c>
      <c r="AO27" s="21">
        <f t="shared" si="22"/>
        <v>5.942730179941122E-2</v>
      </c>
      <c r="AP27" s="21">
        <f t="shared" si="23"/>
        <v>0.16298585462391357</v>
      </c>
      <c r="AQ27" s="21">
        <f t="shared" si="24"/>
        <v>0.1135639939308617</v>
      </c>
      <c r="AR27" s="21">
        <f t="shared" si="25"/>
        <v>-1.2491374612751852E-2</v>
      </c>
      <c r="AS27" s="21">
        <f t="shared" si="26"/>
        <v>6.6537155075483426E-2</v>
      </c>
      <c r="AT27" s="21">
        <f t="shared" si="27"/>
        <v>6.8195360545503986E-2</v>
      </c>
      <c r="AU27" s="21">
        <f t="shared" si="28"/>
        <v>4.542630566018014E-2</v>
      </c>
      <c r="AV27" s="21">
        <f t="shared" si="29"/>
        <v>2.4000786525240719E-2</v>
      </c>
      <c r="AW27" s="21">
        <f t="shared" si="30"/>
        <v>-2.4293196579188298E-2</v>
      </c>
      <c r="AX27" s="21">
        <f t="shared" si="31"/>
        <v>-0.11618091323570913</v>
      </c>
      <c r="AY27" s="21">
        <f t="shared" si="32"/>
        <v>0.24454906411172117</v>
      </c>
      <c r="AZ27" s="22">
        <f t="shared" si="33"/>
        <v>4.8544971221659468E-2</v>
      </c>
    </row>
    <row r="28" spans="1:52" s="10" customFormat="1" x14ac:dyDescent="0.2">
      <c r="A28" s="12">
        <v>40939</v>
      </c>
      <c r="B28" s="36">
        <v>9.4833230000000004</v>
      </c>
      <c r="C28" s="36">
        <v>22.191393000000001</v>
      </c>
      <c r="D28" s="36">
        <v>0.42997999999999997</v>
      </c>
      <c r="E28" s="36">
        <v>25.319421999999999</v>
      </c>
      <c r="F28" s="21">
        <v>17.583214000000002</v>
      </c>
      <c r="G28" s="21">
        <v>3.0927069999999999</v>
      </c>
      <c r="H28" s="36">
        <v>18.290125</v>
      </c>
      <c r="I28" s="36">
        <v>4.3656100000000002</v>
      </c>
      <c r="J28" s="36">
        <v>2.1897799999999998</v>
      </c>
      <c r="K28" s="36">
        <v>0.46285999999999999</v>
      </c>
      <c r="L28" s="21">
        <v>7.8927180000000003</v>
      </c>
      <c r="M28" s="36">
        <v>2.6956500000000001</v>
      </c>
      <c r="N28" s="37">
        <v>4388.1000979999999</v>
      </c>
      <c r="O28" s="21">
        <f t="shared" si="0"/>
        <v>-1.0899138511332271E-2</v>
      </c>
      <c r="P28" s="21">
        <f t="shared" si="1"/>
        <v>7.6219804508869532E-2</v>
      </c>
      <c r="Q28" s="21">
        <f t="shared" si="2"/>
        <v>0.33766799402687897</v>
      </c>
      <c r="R28" s="21">
        <f t="shared" si="3"/>
        <v>8.8570003399064304E-2</v>
      </c>
      <c r="S28" s="21">
        <f t="shared" si="4"/>
        <v>0.23456784402408476</v>
      </c>
      <c r="T28" s="21">
        <f t="shared" si="5"/>
        <v>-6.3348249100889653E-2</v>
      </c>
      <c r="U28" s="21">
        <f t="shared" si="6"/>
        <v>4.9805738477901124E-2</v>
      </c>
      <c r="V28" s="21">
        <f t="shared" si="7"/>
        <v>0.23404272159278666</v>
      </c>
      <c r="W28" s="21">
        <f t="shared" si="8"/>
        <v>1.0101103288832026E-2</v>
      </c>
      <c r="X28" s="21">
        <f t="shared" si="9"/>
        <v>1.0523098419352003E-2</v>
      </c>
      <c r="Y28" s="21">
        <f t="shared" si="10"/>
        <v>-7.6995240268722967E-2</v>
      </c>
      <c r="Z28" s="21">
        <f t="shared" si="11"/>
        <v>-9.0910623832295701E-2</v>
      </c>
      <c r="AA28" s="22">
        <f t="shared" si="12"/>
        <v>1.4425387841747904E-2</v>
      </c>
      <c r="AB28" s="20">
        <f t="shared" si="18"/>
        <v>0.12288966585587013</v>
      </c>
      <c r="AC28" s="21">
        <f t="shared" si="19"/>
        <v>0.11376701374847073</v>
      </c>
      <c r="AD28" s="22">
        <f t="shared" si="20"/>
        <v>-3.6820415598208658E-2</v>
      </c>
      <c r="AE28" s="21">
        <f t="shared" si="13"/>
        <v>6.7593709814147168E-2</v>
      </c>
      <c r="AF28" s="21">
        <f t="shared" si="14"/>
        <v>0.12537134146876752</v>
      </c>
      <c r="AG28" s="22">
        <f t="shared" si="15"/>
        <v>-6.3727248589422247E-2</v>
      </c>
      <c r="AH28" s="30">
        <v>4.41E-2</v>
      </c>
      <c r="AI28" s="21">
        <f t="shared" si="16"/>
        <v>3.6027468730472911E-3</v>
      </c>
      <c r="AJ28" s="20"/>
      <c r="AK28" s="21"/>
      <c r="AL28" s="21"/>
      <c r="AM28" s="22"/>
      <c r="AN28" s="21">
        <f t="shared" si="21"/>
        <v>-1.4501885384379562E-2</v>
      </c>
      <c r="AO28" s="21">
        <f t="shared" si="22"/>
        <v>7.2617057635822241E-2</v>
      </c>
      <c r="AP28" s="21">
        <f t="shared" si="23"/>
        <v>0.33406524715383168</v>
      </c>
      <c r="AQ28" s="21">
        <f t="shared" si="24"/>
        <v>8.4967256526017013E-2</v>
      </c>
      <c r="AR28" s="21">
        <f t="shared" si="25"/>
        <v>0.23096509715103747</v>
      </c>
      <c r="AS28" s="21">
        <f t="shared" si="26"/>
        <v>-6.6950995973936944E-2</v>
      </c>
      <c r="AT28" s="21">
        <f t="shared" si="27"/>
        <v>4.6202991604853832E-2</v>
      </c>
      <c r="AU28" s="21">
        <f t="shared" si="28"/>
        <v>0.23043997471973937</v>
      </c>
      <c r="AV28" s="21">
        <f t="shared" si="29"/>
        <v>6.498356415784735E-3</v>
      </c>
      <c r="AW28" s="21">
        <f t="shared" si="30"/>
        <v>6.9203515463047115E-3</v>
      </c>
      <c r="AX28" s="21">
        <f t="shared" si="31"/>
        <v>-8.0597987141770258E-2</v>
      </c>
      <c r="AY28" s="21">
        <f t="shared" si="32"/>
        <v>-9.4513370705342992E-2</v>
      </c>
      <c r="AZ28" s="22">
        <f t="shared" si="33"/>
        <v>1.0822640968700612E-2</v>
      </c>
    </row>
    <row r="29" spans="1:52" s="10" customFormat="1" x14ac:dyDescent="0.2">
      <c r="A29" s="12">
        <v>40968</v>
      </c>
      <c r="B29" s="36">
        <v>9.4976020000000005</v>
      </c>
      <c r="C29" s="36">
        <v>21.632224999999998</v>
      </c>
      <c r="D29" s="36">
        <v>0.54686999999999997</v>
      </c>
      <c r="E29" s="36">
        <v>23.994532</v>
      </c>
      <c r="F29" s="21">
        <v>17.857513000000001</v>
      </c>
      <c r="G29" s="21">
        <v>2.8387159999999998</v>
      </c>
      <c r="H29" s="36">
        <v>19.868378</v>
      </c>
      <c r="I29" s="36">
        <v>4.4032439999999999</v>
      </c>
      <c r="J29" s="36">
        <v>2.1815869999999999</v>
      </c>
      <c r="K29" s="36">
        <v>0.39535999999999999</v>
      </c>
      <c r="L29" s="21">
        <v>7.9890689999999998</v>
      </c>
      <c r="M29" s="36">
        <v>2.9820700000000002</v>
      </c>
      <c r="N29" s="37">
        <v>4420</v>
      </c>
      <c r="O29" s="21">
        <f t="shared" si="0"/>
        <v>1.5056958410042717E-3</v>
      </c>
      <c r="P29" s="21">
        <f t="shared" si="1"/>
        <v>-2.5197516893148763E-2</v>
      </c>
      <c r="Q29" s="21">
        <f t="shared" si="2"/>
        <v>0.27184985348155727</v>
      </c>
      <c r="R29" s="21">
        <f t="shared" si="3"/>
        <v>-5.232702389493725E-2</v>
      </c>
      <c r="S29" s="21">
        <f t="shared" si="4"/>
        <v>1.5600049001280378E-2</v>
      </c>
      <c r="T29" s="21">
        <f t="shared" si="5"/>
        <v>-8.2125788184913756E-2</v>
      </c>
      <c r="U29" s="21">
        <f t="shared" si="6"/>
        <v>8.6289896870579072E-2</v>
      </c>
      <c r="V29" s="21">
        <f t="shared" si="7"/>
        <v>8.6205593261880296E-3</v>
      </c>
      <c r="W29" s="21">
        <f t="shared" si="8"/>
        <v>-3.7414717460201004E-3</v>
      </c>
      <c r="X29" s="21">
        <f t="shared" si="9"/>
        <v>-0.14583243313312882</v>
      </c>
      <c r="Y29" s="21">
        <f t="shared" si="10"/>
        <v>1.2207581722798079E-2</v>
      </c>
      <c r="Z29" s="21">
        <f t="shared" si="11"/>
        <v>0.10625266633279547</v>
      </c>
      <c r="AA29" s="22">
        <f t="shared" si="12"/>
        <v>7.2696386334804419E-3</v>
      </c>
      <c r="AB29" s="20">
        <f t="shared" si="18"/>
        <v>4.8957752133618887E-2</v>
      </c>
      <c r="AC29" s="21">
        <f t="shared" si="19"/>
        <v>7.0961792532834318E-3</v>
      </c>
      <c r="AD29" s="22">
        <f t="shared" si="20"/>
        <v>-7.7784142058888485E-3</v>
      </c>
      <c r="AE29" s="21">
        <f t="shared" si="13"/>
        <v>-3.0525309940328732E-2</v>
      </c>
      <c r="AF29" s="21">
        <f t="shared" si="14"/>
        <v>3.7759807748865941E-2</v>
      </c>
      <c r="AG29" s="22">
        <f t="shared" si="15"/>
        <v>2.3191436784873089E-2</v>
      </c>
      <c r="AH29" s="30">
        <v>4.3700000000000003E-2</v>
      </c>
      <c r="AI29" s="21">
        <f t="shared" si="16"/>
        <v>3.5707008042658028E-3</v>
      </c>
      <c r="AJ29" s="20"/>
      <c r="AK29" s="21"/>
      <c r="AL29" s="21"/>
      <c r="AM29" s="22"/>
      <c r="AN29" s="21">
        <f t="shared" si="21"/>
        <v>-2.0650049632615309E-3</v>
      </c>
      <c r="AO29" s="21">
        <f t="shared" si="22"/>
        <v>-2.8768217697414566E-2</v>
      </c>
      <c r="AP29" s="21">
        <f t="shared" si="23"/>
        <v>0.26827915267729147</v>
      </c>
      <c r="AQ29" s="21">
        <f t="shared" si="24"/>
        <v>-5.5897724699203052E-2</v>
      </c>
      <c r="AR29" s="21">
        <f t="shared" si="25"/>
        <v>1.2029348197014575E-2</v>
      </c>
      <c r="AS29" s="21">
        <f t="shared" si="26"/>
        <v>-8.5696488989179559E-2</v>
      </c>
      <c r="AT29" s="21">
        <f t="shared" si="27"/>
        <v>8.2719196066313269E-2</v>
      </c>
      <c r="AU29" s="21">
        <f t="shared" si="28"/>
        <v>5.0498585219222267E-3</v>
      </c>
      <c r="AV29" s="21">
        <f t="shared" si="29"/>
        <v>-7.3121725502859032E-3</v>
      </c>
      <c r="AW29" s="21">
        <f t="shared" si="30"/>
        <v>-0.14940313393739463</v>
      </c>
      <c r="AX29" s="21">
        <f t="shared" si="31"/>
        <v>8.6368809185322758E-3</v>
      </c>
      <c r="AY29" s="21">
        <f t="shared" si="32"/>
        <v>0.10268196552852966</v>
      </c>
      <c r="AZ29" s="22">
        <f t="shared" si="33"/>
        <v>3.698937829214639E-3</v>
      </c>
    </row>
    <row r="30" spans="1:52" s="10" customFormat="1" x14ac:dyDescent="0.2">
      <c r="A30" s="12">
        <v>40999</v>
      </c>
      <c r="B30" s="36">
        <v>9.4335199999999997</v>
      </c>
      <c r="C30" s="36">
        <v>21.658653000000001</v>
      </c>
      <c r="D30" s="36">
        <v>0.48007</v>
      </c>
      <c r="E30" s="36">
        <v>24.070383</v>
      </c>
      <c r="F30" s="21">
        <v>18.313410000000001</v>
      </c>
      <c r="G30" s="21">
        <v>3.0288590000000002</v>
      </c>
      <c r="H30" s="36">
        <v>19.957232000000001</v>
      </c>
      <c r="I30" s="36">
        <v>4.6159949999999998</v>
      </c>
      <c r="J30" s="36">
        <v>2.2944270000000002</v>
      </c>
      <c r="K30" s="36">
        <v>0.38089000000000001</v>
      </c>
      <c r="L30" s="21">
        <v>8.2299439999999997</v>
      </c>
      <c r="M30" s="36">
        <v>2.3081499999999999</v>
      </c>
      <c r="N30" s="37">
        <v>4467.2001950000003</v>
      </c>
      <c r="O30" s="21">
        <f t="shared" si="0"/>
        <v>-6.7471768136842178E-3</v>
      </c>
      <c r="P30" s="21">
        <f t="shared" si="1"/>
        <v>1.2216958727085533E-3</v>
      </c>
      <c r="Q30" s="21">
        <f t="shared" si="2"/>
        <v>-0.12214968822572088</v>
      </c>
      <c r="R30" s="21">
        <f t="shared" si="3"/>
        <v>3.1611785551808268E-3</v>
      </c>
      <c r="S30" s="21">
        <f t="shared" si="4"/>
        <v>2.5529702820319952E-2</v>
      </c>
      <c r="T30" s="21">
        <f t="shared" si="5"/>
        <v>6.6982043994538526E-2</v>
      </c>
      <c r="U30" s="21">
        <f t="shared" si="6"/>
        <v>4.4721315449102747E-3</v>
      </c>
      <c r="V30" s="21">
        <f t="shared" si="7"/>
        <v>4.8316877284111423E-2</v>
      </c>
      <c r="W30" s="21">
        <f t="shared" si="8"/>
        <v>5.1723813902448207E-2</v>
      </c>
      <c r="X30" s="21">
        <f t="shared" si="9"/>
        <v>-3.6599554836098704E-2</v>
      </c>
      <c r="Y30" s="21">
        <f t="shared" si="10"/>
        <v>3.0150571987799826E-2</v>
      </c>
      <c r="Z30" s="21">
        <f t="shared" si="11"/>
        <v>-0.22599067090980435</v>
      </c>
      <c r="AA30" s="22">
        <f t="shared" si="12"/>
        <v>1.0678777149321346E-2</v>
      </c>
      <c r="AB30" s="20">
        <f t="shared" si="18"/>
        <v>-3.112849765287893E-2</v>
      </c>
      <c r="AC30" s="21">
        <f t="shared" si="19"/>
        <v>3.6325188910970044E-2</v>
      </c>
      <c r="AD30" s="22">
        <f t="shared" si="20"/>
        <v>-4.5178959963913759E-2</v>
      </c>
      <c r="AE30" s="21">
        <f t="shared" si="13"/>
        <v>-5.1378423853351107E-4</v>
      </c>
      <c r="AF30" s="21">
        <f t="shared" si="14"/>
        <v>2.1073833392660932E-2</v>
      </c>
      <c r="AG30" s="22">
        <f t="shared" si="15"/>
        <v>-2.47027513701936E-2</v>
      </c>
      <c r="AH30" s="30">
        <v>4.4424999999999999E-2</v>
      </c>
      <c r="AI30" s="21">
        <f t="shared" si="16"/>
        <v>3.6287760184237072E-3</v>
      </c>
      <c r="AJ30" s="20"/>
      <c r="AK30" s="21"/>
      <c r="AL30" s="21"/>
      <c r="AM30" s="22"/>
      <c r="AN30" s="21">
        <f t="shared" si="21"/>
        <v>-1.0375952832107925E-2</v>
      </c>
      <c r="AO30" s="21">
        <f t="shared" si="22"/>
        <v>-2.4070801457151542E-3</v>
      </c>
      <c r="AP30" s="21">
        <f t="shared" si="23"/>
        <v>-0.12577846424414457</v>
      </c>
      <c r="AQ30" s="21">
        <f t="shared" si="24"/>
        <v>-4.675974632428804E-4</v>
      </c>
      <c r="AR30" s="21">
        <f t="shared" si="25"/>
        <v>2.1900926801896245E-2</v>
      </c>
      <c r="AS30" s="21">
        <f t="shared" si="26"/>
        <v>6.3353267976114819E-2</v>
      </c>
      <c r="AT30" s="21">
        <f t="shared" si="27"/>
        <v>8.4335552648656751E-4</v>
      </c>
      <c r="AU30" s="21">
        <f t="shared" si="28"/>
        <v>4.4688101265687716E-2</v>
      </c>
      <c r="AV30" s="21">
        <f t="shared" si="29"/>
        <v>4.80950378840245E-2</v>
      </c>
      <c r="AW30" s="21">
        <f t="shared" si="30"/>
        <v>-4.0228330854522411E-2</v>
      </c>
      <c r="AX30" s="21">
        <f t="shared" si="31"/>
        <v>2.6521795969376118E-2</v>
      </c>
      <c r="AY30" s="21">
        <f t="shared" si="32"/>
        <v>-0.22961944692822805</v>
      </c>
      <c r="AZ30" s="22">
        <f t="shared" si="33"/>
        <v>7.0500011308976384E-3</v>
      </c>
    </row>
    <row r="31" spans="1:52" s="10" customFormat="1" x14ac:dyDescent="0.2">
      <c r="A31" s="12">
        <v>41029</v>
      </c>
      <c r="B31" s="36">
        <v>9.1631979999999995</v>
      </c>
      <c r="C31" s="36">
        <v>19.703631999999999</v>
      </c>
      <c r="D31" s="36">
        <v>0.36903000000000002</v>
      </c>
      <c r="E31" s="36">
        <v>22.174804999999999</v>
      </c>
      <c r="F31" s="21">
        <v>15.885987999999999</v>
      </c>
      <c r="G31" s="21">
        <v>2.4961449999999998</v>
      </c>
      <c r="H31" s="36">
        <v>18.426783</v>
      </c>
      <c r="I31" s="36">
        <v>4.5852209999999998</v>
      </c>
      <c r="J31" s="36">
        <v>2.2116769999999999</v>
      </c>
      <c r="K31" s="36">
        <v>0.27964</v>
      </c>
      <c r="L31" s="21">
        <v>7.4671690000000002</v>
      </c>
      <c r="M31" s="36">
        <v>2.0891299999999999</v>
      </c>
      <c r="N31" s="37">
        <v>4133.7001950000003</v>
      </c>
      <c r="O31" s="21">
        <f t="shared" si="0"/>
        <v>-2.8655475368685304E-2</v>
      </c>
      <c r="P31" s="21">
        <f t="shared" si="1"/>
        <v>-9.0265124059192514E-2</v>
      </c>
      <c r="Q31" s="21">
        <f t="shared" si="2"/>
        <v>-0.23129960214135434</v>
      </c>
      <c r="R31" s="21">
        <f t="shared" si="3"/>
        <v>-7.8751468142405565E-2</v>
      </c>
      <c r="S31" s="21">
        <f t="shared" si="4"/>
        <v>-0.13254888084742283</v>
      </c>
      <c r="T31" s="21">
        <f t="shared" si="5"/>
        <v>-0.17587943182564797</v>
      </c>
      <c r="U31" s="21">
        <f t="shared" si="6"/>
        <v>-7.6686436275331199E-2</v>
      </c>
      <c r="V31" s="21">
        <f t="shared" si="7"/>
        <v>-6.6668183132780863E-3</v>
      </c>
      <c r="W31" s="21">
        <f t="shared" si="8"/>
        <v>-3.6065649506391059E-2</v>
      </c>
      <c r="X31" s="21">
        <f t="shared" si="9"/>
        <v>-0.26582477880752975</v>
      </c>
      <c r="Y31" s="21">
        <f t="shared" si="10"/>
        <v>-9.2682890673375123E-2</v>
      </c>
      <c r="Z31" s="21">
        <f t="shared" si="11"/>
        <v>-9.4889846847042006E-2</v>
      </c>
      <c r="AA31" s="22">
        <f t="shared" si="12"/>
        <v>-7.4655261784165455E-2</v>
      </c>
      <c r="AB31" s="20">
        <f t="shared" si="18"/>
        <v>-0.10724291742790944</v>
      </c>
      <c r="AC31" s="21">
        <f t="shared" si="19"/>
        <v>-9.794539181542003E-2</v>
      </c>
      <c r="AD31" s="22">
        <f t="shared" si="20"/>
        <v>-0.12236579145858449</v>
      </c>
      <c r="AE31" s="21">
        <f t="shared" si="13"/>
        <v>-7.6056097711851553E-2</v>
      </c>
      <c r="AF31" s="21">
        <f t="shared" si="14"/>
        <v>-9.8471309119692638E-2</v>
      </c>
      <c r="AG31" s="22">
        <f t="shared" si="15"/>
        <v>-8.8228164551908475E-2</v>
      </c>
      <c r="AH31" s="30">
        <v>4.2025E-2</v>
      </c>
      <c r="AI31" s="21">
        <f t="shared" si="16"/>
        <v>3.4363854947516703E-3</v>
      </c>
      <c r="AJ31" s="20"/>
      <c r="AK31" s="21"/>
      <c r="AL31" s="21"/>
      <c r="AM31" s="22"/>
      <c r="AN31" s="21">
        <f t="shared" si="21"/>
        <v>-3.2091860863436975E-2</v>
      </c>
      <c r="AO31" s="21">
        <f t="shared" si="22"/>
        <v>-9.3701509553944184E-2</v>
      </c>
      <c r="AP31" s="21">
        <f t="shared" si="23"/>
        <v>-0.23473598763610601</v>
      </c>
      <c r="AQ31" s="21">
        <f t="shared" si="24"/>
        <v>-8.2187853637157235E-2</v>
      </c>
      <c r="AR31" s="21">
        <f t="shared" si="25"/>
        <v>-0.1359852663421745</v>
      </c>
      <c r="AS31" s="21">
        <f t="shared" si="26"/>
        <v>-0.17931581732039964</v>
      </c>
      <c r="AT31" s="21">
        <f t="shared" si="27"/>
        <v>-8.0122821770082869E-2</v>
      </c>
      <c r="AU31" s="21">
        <f t="shared" si="28"/>
        <v>-1.0103203808029756E-2</v>
      </c>
      <c r="AV31" s="21">
        <f t="shared" si="29"/>
        <v>-3.950203500114273E-2</v>
      </c>
      <c r="AW31" s="21">
        <f t="shared" si="30"/>
        <v>-0.26926116430228142</v>
      </c>
      <c r="AX31" s="21">
        <f t="shared" si="31"/>
        <v>-9.6119276168126794E-2</v>
      </c>
      <c r="AY31" s="21">
        <f t="shared" si="32"/>
        <v>-9.8326232341793676E-2</v>
      </c>
      <c r="AZ31" s="22">
        <f t="shared" si="33"/>
        <v>-7.8091647278917126E-2</v>
      </c>
    </row>
    <row r="32" spans="1:52" s="10" customFormat="1" x14ac:dyDescent="0.2">
      <c r="A32" s="12">
        <v>41060</v>
      </c>
      <c r="B32" s="36">
        <v>8.6794069999999994</v>
      </c>
      <c r="C32" s="36">
        <v>19.243666000000001</v>
      </c>
      <c r="D32" s="36">
        <v>0.37153000000000003</v>
      </c>
      <c r="E32" s="36">
        <v>21.382116</v>
      </c>
      <c r="F32" s="21">
        <v>16.446159000000002</v>
      </c>
      <c r="G32" s="21">
        <v>2.4733149999999999</v>
      </c>
      <c r="H32" s="36">
        <v>18.247084000000001</v>
      </c>
      <c r="I32" s="36">
        <v>4.4544350000000001</v>
      </c>
      <c r="J32" s="36">
        <v>2.3922219999999998</v>
      </c>
      <c r="K32" s="36">
        <v>0.24107000000000001</v>
      </c>
      <c r="L32" s="21">
        <v>7.3467310000000001</v>
      </c>
      <c r="M32" s="36">
        <v>1.9712000000000001</v>
      </c>
      <c r="N32" s="37">
        <v>4135.5</v>
      </c>
      <c r="O32" s="21">
        <f t="shared" si="0"/>
        <v>-5.2797178452326371E-2</v>
      </c>
      <c r="P32" s="21">
        <f t="shared" si="1"/>
        <v>-2.3344224049657337E-2</v>
      </c>
      <c r="Q32" s="21">
        <f t="shared" si="2"/>
        <v>6.7745169769395496E-3</v>
      </c>
      <c r="R32" s="21">
        <f t="shared" si="3"/>
        <v>-3.5747281655915321E-2</v>
      </c>
      <c r="S32" s="21">
        <f t="shared" si="4"/>
        <v>3.526195537853876E-2</v>
      </c>
      <c r="T32" s="21">
        <f t="shared" si="5"/>
        <v>-9.1461032912751091E-3</v>
      </c>
      <c r="U32" s="21">
        <f t="shared" si="6"/>
        <v>-9.7520549300439147E-3</v>
      </c>
      <c r="V32" s="21">
        <f t="shared" si="7"/>
        <v>-2.8523379789109321E-2</v>
      </c>
      <c r="W32" s="21">
        <f t="shared" si="8"/>
        <v>8.1632625378841472E-2</v>
      </c>
      <c r="X32" s="21">
        <f t="shared" si="9"/>
        <v>-0.13792733514518665</v>
      </c>
      <c r="Y32" s="21">
        <f t="shared" si="10"/>
        <v>-1.6129004178156412E-2</v>
      </c>
      <c r="Z32" s="21">
        <f t="shared" si="11"/>
        <v>-5.6449335369268487E-2</v>
      </c>
      <c r="AA32" s="22">
        <f t="shared" si="12"/>
        <v>4.3539804898687167E-4</v>
      </c>
      <c r="AB32" s="20">
        <f t="shared" si="18"/>
        <v>-2.6278541795239869E-2</v>
      </c>
      <c r="AC32" s="21">
        <f t="shared" si="19"/>
        <v>-3.0398956579723961E-3</v>
      </c>
      <c r="AD32" s="22">
        <f t="shared" si="20"/>
        <v>-3.2218262328442521E-2</v>
      </c>
      <c r="AE32" s="21">
        <f t="shared" si="13"/>
        <v>-3.3727359877566046E-2</v>
      </c>
      <c r="AF32" s="21">
        <f t="shared" si="14"/>
        <v>5.4803896503508474E-3</v>
      </c>
      <c r="AG32" s="22">
        <f t="shared" si="15"/>
        <v>-8.0010020239691081E-3</v>
      </c>
      <c r="AH32" s="30">
        <v>3.6549999999999999E-2</v>
      </c>
      <c r="AI32" s="21">
        <f t="shared" si="16"/>
        <v>2.995969890523309E-3</v>
      </c>
      <c r="AJ32" s="20"/>
      <c r="AK32" s="21"/>
      <c r="AL32" s="21"/>
      <c r="AM32" s="22"/>
      <c r="AN32" s="21">
        <f t="shared" si="21"/>
        <v>-5.579314834284968E-2</v>
      </c>
      <c r="AO32" s="21">
        <f t="shared" si="22"/>
        <v>-2.6340193940180646E-2</v>
      </c>
      <c r="AP32" s="21">
        <f t="shared" si="23"/>
        <v>3.7785470864162406E-3</v>
      </c>
      <c r="AQ32" s="21">
        <f t="shared" si="24"/>
        <v>-3.874325154643863E-2</v>
      </c>
      <c r="AR32" s="21">
        <f t="shared" si="25"/>
        <v>3.2265985488015451E-2</v>
      </c>
      <c r="AS32" s="21">
        <f t="shared" si="26"/>
        <v>-1.2142073181798418E-2</v>
      </c>
      <c r="AT32" s="21">
        <f t="shared" si="27"/>
        <v>-1.2748024820567224E-2</v>
      </c>
      <c r="AU32" s="21">
        <f t="shared" si="28"/>
        <v>-3.151934967963263E-2</v>
      </c>
      <c r="AV32" s="21">
        <f t="shared" si="29"/>
        <v>7.8636655488318163E-2</v>
      </c>
      <c r="AW32" s="21">
        <f t="shared" si="30"/>
        <v>-0.14092330503570996</v>
      </c>
      <c r="AX32" s="21">
        <f t="shared" si="31"/>
        <v>-1.9124974068679721E-2</v>
      </c>
      <c r="AY32" s="21">
        <f t="shared" si="32"/>
        <v>-5.9445305259791796E-2</v>
      </c>
      <c r="AZ32" s="22">
        <f t="shared" si="33"/>
        <v>-2.5605718415364371E-3</v>
      </c>
    </row>
    <row r="33" spans="1:52" s="10" customFormat="1" x14ac:dyDescent="0.2">
      <c r="A33" s="12">
        <v>41090</v>
      </c>
      <c r="B33" s="36">
        <v>8.4019309999999994</v>
      </c>
      <c r="C33" s="36">
        <v>20.002645000000001</v>
      </c>
      <c r="D33" s="36">
        <v>0.38823000000000002</v>
      </c>
      <c r="E33" s="36">
        <v>23.263859</v>
      </c>
      <c r="F33" s="21">
        <v>17.171517999999999</v>
      </c>
      <c r="G33" s="21">
        <v>2.5494159999999999</v>
      </c>
      <c r="H33" s="36">
        <v>17.531238999999999</v>
      </c>
      <c r="I33" s="36">
        <v>5.0006599999999999</v>
      </c>
      <c r="J33" s="36">
        <v>2.527631</v>
      </c>
      <c r="K33" s="36">
        <v>0.26035999999999998</v>
      </c>
      <c r="L33" s="21">
        <v>6.4073130000000003</v>
      </c>
      <c r="M33" s="36">
        <v>1.6173900000000001</v>
      </c>
      <c r="N33" s="37">
        <v>4289.3999020000001</v>
      </c>
      <c r="O33" s="21">
        <f t="shared" si="0"/>
        <v>-3.1969465195030036E-2</v>
      </c>
      <c r="P33" s="21">
        <f t="shared" si="1"/>
        <v>3.9440457966792818E-2</v>
      </c>
      <c r="Q33" s="21">
        <f t="shared" si="2"/>
        <v>4.4949263854870379E-2</v>
      </c>
      <c r="R33" s="21">
        <f t="shared" si="3"/>
        <v>8.8005462134804632E-2</v>
      </c>
      <c r="S33" s="21">
        <f t="shared" si="4"/>
        <v>4.4105070369318294E-2</v>
      </c>
      <c r="T33" s="21">
        <f t="shared" si="5"/>
        <v>3.0768826453565348E-2</v>
      </c>
      <c r="U33" s="21">
        <f t="shared" si="6"/>
        <v>-3.9230651867443671E-2</v>
      </c>
      <c r="V33" s="21">
        <f t="shared" si="7"/>
        <v>0.1226249793744885</v>
      </c>
      <c r="W33" s="21">
        <f t="shared" si="8"/>
        <v>5.6603860344065109E-2</v>
      </c>
      <c r="X33" s="21">
        <f t="shared" si="9"/>
        <v>8.0018251960011499E-2</v>
      </c>
      <c r="Y33" s="21">
        <f t="shared" si="10"/>
        <v>-0.12786884397972376</v>
      </c>
      <c r="Z33" s="21">
        <f t="shared" si="11"/>
        <v>-0.17948965097402594</v>
      </c>
      <c r="AA33" s="22">
        <f t="shared" si="12"/>
        <v>3.7214339741264688E-2</v>
      </c>
      <c r="AB33" s="20">
        <f t="shared" si="18"/>
        <v>3.5106429690359445E-2</v>
      </c>
      <c r="AC33" s="21">
        <f t="shared" si="19"/>
        <v>3.9567056082482122E-2</v>
      </c>
      <c r="AD33" s="22">
        <f t="shared" si="20"/>
        <v>-4.2684095662418271E-2</v>
      </c>
      <c r="AE33" s="21">
        <f t="shared" si="13"/>
        <v>4.7908679315153434E-2</v>
      </c>
      <c r="AF33" s="21">
        <f t="shared" si="14"/>
        <v>1.5180800707950358E-2</v>
      </c>
      <c r="AG33" s="22">
        <f t="shared" si="15"/>
        <v>-9.5264643626848777E-2</v>
      </c>
      <c r="AH33" s="30">
        <v>3.4925000000000005E-2</v>
      </c>
      <c r="AI33" s="21">
        <f t="shared" si="16"/>
        <v>2.8648425342445716E-3</v>
      </c>
      <c r="AJ33" s="20"/>
      <c r="AK33" s="21"/>
      <c r="AL33" s="21"/>
      <c r="AM33" s="22"/>
      <c r="AN33" s="21">
        <f t="shared" si="21"/>
        <v>-3.4834307729274608E-2</v>
      </c>
      <c r="AO33" s="21">
        <f t="shared" si="22"/>
        <v>3.6575615432548246E-2</v>
      </c>
      <c r="AP33" s="21">
        <f t="shared" si="23"/>
        <v>4.2084421320625807E-2</v>
      </c>
      <c r="AQ33" s="21">
        <f t="shared" si="24"/>
        <v>8.5140619600560061E-2</v>
      </c>
      <c r="AR33" s="21">
        <f t="shared" si="25"/>
        <v>4.1240227835073723E-2</v>
      </c>
      <c r="AS33" s="21">
        <f t="shared" si="26"/>
        <v>2.7903983919320776E-2</v>
      </c>
      <c r="AT33" s="21">
        <f t="shared" si="27"/>
        <v>-4.2095494401688242E-2</v>
      </c>
      <c r="AU33" s="21">
        <f t="shared" si="28"/>
        <v>0.11976013684024393</v>
      </c>
      <c r="AV33" s="21">
        <f t="shared" si="29"/>
        <v>5.3739017809820537E-2</v>
      </c>
      <c r="AW33" s="21">
        <f t="shared" si="30"/>
        <v>7.7153409425766928E-2</v>
      </c>
      <c r="AX33" s="21">
        <f t="shared" si="31"/>
        <v>-0.13073368651396833</v>
      </c>
      <c r="AY33" s="21">
        <f t="shared" si="32"/>
        <v>-0.18235449350827052</v>
      </c>
      <c r="AZ33" s="22">
        <f t="shared" si="33"/>
        <v>3.4349497207020116E-2</v>
      </c>
    </row>
    <row r="34" spans="1:52" s="10" customFormat="1" x14ac:dyDescent="0.2">
      <c r="A34" s="12">
        <v>41121</v>
      </c>
      <c r="B34" s="36">
        <v>8.4660139999999995</v>
      </c>
      <c r="C34" s="36">
        <v>20.332295999999999</v>
      </c>
      <c r="D34" s="36">
        <v>0.40910999999999997</v>
      </c>
      <c r="E34" s="36">
        <v>23.642987999999999</v>
      </c>
      <c r="F34" s="21">
        <v>19.017220999999999</v>
      </c>
      <c r="G34" s="21">
        <v>2.7548919999999999</v>
      </c>
      <c r="H34" s="36">
        <v>18.850607</v>
      </c>
      <c r="I34" s="36">
        <v>4.7006209999999999</v>
      </c>
      <c r="J34" s="36">
        <v>2.1966320000000001</v>
      </c>
      <c r="K34" s="36">
        <v>0.22178999999999999</v>
      </c>
      <c r="L34" s="21">
        <v>6.5116930000000002</v>
      </c>
      <c r="M34" s="36">
        <v>1.5163</v>
      </c>
      <c r="N34" s="37">
        <v>4339</v>
      </c>
      <c r="O34" s="21">
        <f t="shared" si="0"/>
        <v>7.6271752291229384E-3</v>
      </c>
      <c r="P34" s="21">
        <f t="shared" si="1"/>
        <v>1.6480370471005128E-2</v>
      </c>
      <c r="Q34" s="21">
        <f t="shared" si="2"/>
        <v>5.3782551580248701E-2</v>
      </c>
      <c r="R34" s="21">
        <f t="shared" si="3"/>
        <v>1.6296909296088794E-2</v>
      </c>
      <c r="S34" s="21">
        <f t="shared" si="4"/>
        <v>0.10748630377349286</v>
      </c>
      <c r="T34" s="21">
        <f t="shared" si="5"/>
        <v>8.0597281887302821E-2</v>
      </c>
      <c r="U34" s="21">
        <f t="shared" si="6"/>
        <v>7.525811495696344E-2</v>
      </c>
      <c r="V34" s="21">
        <f t="shared" si="7"/>
        <v>-5.9999880015837899E-2</v>
      </c>
      <c r="W34" s="21">
        <f t="shared" si="8"/>
        <v>-0.1309522632061404</v>
      </c>
      <c r="X34" s="21">
        <f t="shared" si="9"/>
        <v>-0.14814103548932245</v>
      </c>
      <c r="Y34" s="21">
        <f t="shared" si="10"/>
        <v>1.6290760260970538E-2</v>
      </c>
      <c r="Z34" s="21">
        <f t="shared" si="11"/>
        <v>-6.2501932125214155E-2</v>
      </c>
      <c r="AA34" s="22">
        <f t="shared" si="12"/>
        <v>1.1563411930156725E-2</v>
      </c>
      <c r="AB34" s="20">
        <f t="shared" si="18"/>
        <v>2.354675164411639E-2</v>
      </c>
      <c r="AC34" s="21">
        <f t="shared" si="19"/>
        <v>5.083545515048031E-2</v>
      </c>
      <c r="AD34" s="22">
        <f t="shared" si="20"/>
        <v>-8.1326117639926615E-2</v>
      </c>
      <c r="AE34" s="21">
        <f t="shared" si="13"/>
        <v>1.5247672896448636E-2</v>
      </c>
      <c r="AF34" s="21">
        <f t="shared" si="14"/>
        <v>7.2669872810658731E-2</v>
      </c>
      <c r="AG34" s="22">
        <f t="shared" si="15"/>
        <v>-3.3874906660634294E-2</v>
      </c>
      <c r="AH34" s="30">
        <v>3.5450000000000002E-2</v>
      </c>
      <c r="AI34" s="21">
        <f t="shared" si="16"/>
        <v>2.9072273823647077E-3</v>
      </c>
      <c r="AJ34" s="20"/>
      <c r="AK34" s="21"/>
      <c r="AL34" s="21"/>
      <c r="AM34" s="22"/>
      <c r="AN34" s="21">
        <f t="shared" si="21"/>
        <v>4.7199478467582308E-3</v>
      </c>
      <c r="AO34" s="21">
        <f t="shared" si="22"/>
        <v>1.3573143088640421E-2</v>
      </c>
      <c r="AP34" s="21">
        <f t="shared" si="23"/>
        <v>5.0875324197883993E-2</v>
      </c>
      <c r="AQ34" s="21">
        <f t="shared" si="24"/>
        <v>1.3389681913724086E-2</v>
      </c>
      <c r="AR34" s="21">
        <f t="shared" si="25"/>
        <v>0.10457907639112815</v>
      </c>
      <c r="AS34" s="21">
        <f t="shared" si="26"/>
        <v>7.7690054504938114E-2</v>
      </c>
      <c r="AT34" s="21">
        <f t="shared" si="27"/>
        <v>7.2350887574598732E-2</v>
      </c>
      <c r="AU34" s="21">
        <f t="shared" si="28"/>
        <v>-6.29071073982026E-2</v>
      </c>
      <c r="AV34" s="21">
        <f t="shared" si="29"/>
        <v>-0.1338594905885051</v>
      </c>
      <c r="AW34" s="21">
        <f t="shared" si="30"/>
        <v>-0.15104826287168716</v>
      </c>
      <c r="AX34" s="21">
        <f t="shared" si="31"/>
        <v>1.3383532878605831E-2</v>
      </c>
      <c r="AY34" s="21">
        <f t="shared" si="32"/>
        <v>-6.5409159507578862E-2</v>
      </c>
      <c r="AZ34" s="22">
        <f t="shared" si="33"/>
        <v>8.6561845477920174E-3</v>
      </c>
    </row>
    <row r="35" spans="1:52" s="10" customFormat="1" x14ac:dyDescent="0.2">
      <c r="A35" s="12">
        <v>41152</v>
      </c>
      <c r="B35" s="36">
        <v>8.2513579999999997</v>
      </c>
      <c r="C35" s="36">
        <v>21.689374999999998</v>
      </c>
      <c r="D35" s="36">
        <v>0.42580000000000001</v>
      </c>
      <c r="E35" s="36">
        <v>23.264854</v>
      </c>
      <c r="F35" s="21">
        <v>18.650953000000001</v>
      </c>
      <c r="G35" s="21">
        <v>2.4885350000000002</v>
      </c>
      <c r="H35" s="36">
        <v>19.973514999999999</v>
      </c>
      <c r="I35" s="36">
        <v>4.8929539999999996</v>
      </c>
      <c r="J35" s="36">
        <v>2.3210389999999999</v>
      </c>
      <c r="K35" s="36">
        <v>0.16875000000000001</v>
      </c>
      <c r="L35" s="21">
        <v>7.2182639999999996</v>
      </c>
      <c r="M35" s="36">
        <v>2.0048900000000001</v>
      </c>
      <c r="N35" s="37">
        <v>4406.2998049999997</v>
      </c>
      <c r="O35" s="21">
        <f t="shared" si="0"/>
        <v>-2.5355025399202005E-2</v>
      </c>
      <c r="P35" s="21">
        <f t="shared" si="1"/>
        <v>6.6744995252872516E-2</v>
      </c>
      <c r="Q35" s="21">
        <f t="shared" si="2"/>
        <v>4.0795873970325927E-2</v>
      </c>
      <c r="R35" s="21">
        <f t="shared" si="3"/>
        <v>-1.599349456168566E-2</v>
      </c>
      <c r="S35" s="21">
        <f t="shared" si="4"/>
        <v>-1.9259806677326727E-2</v>
      </c>
      <c r="T35" s="21">
        <f t="shared" si="5"/>
        <v>-9.6685096911239984E-2</v>
      </c>
      <c r="U35" s="21">
        <f t="shared" si="6"/>
        <v>5.9568797970272196E-2</v>
      </c>
      <c r="V35" s="21">
        <f t="shared" si="7"/>
        <v>4.0916508691085637E-2</v>
      </c>
      <c r="W35" s="21">
        <f t="shared" si="8"/>
        <v>5.6635339920387079E-2</v>
      </c>
      <c r="X35" s="21">
        <f t="shared" si="9"/>
        <v>-0.23914513729203291</v>
      </c>
      <c r="Y35" s="21">
        <f t="shared" si="10"/>
        <v>0.10850803316433981</v>
      </c>
      <c r="Z35" s="21">
        <f t="shared" si="11"/>
        <v>0.32222515333377305</v>
      </c>
      <c r="AA35" s="22">
        <f t="shared" si="12"/>
        <v>1.5510441345932161E-2</v>
      </c>
      <c r="AB35" s="20">
        <f t="shared" si="18"/>
        <v>1.6548087315577692E-2</v>
      </c>
      <c r="AC35" s="21">
        <f t="shared" si="19"/>
        <v>-3.8648992318022195E-3</v>
      </c>
      <c r="AD35" s="22">
        <f t="shared" si="20"/>
        <v>6.2055847281616755E-2</v>
      </c>
      <c r="AE35" s="21">
        <f t="shared" si="13"/>
        <v>1.4777161228348415E-2</v>
      </c>
      <c r="AF35" s="21">
        <f t="shared" si="14"/>
        <v>1.5061025620330943E-2</v>
      </c>
      <c r="AG35" s="22">
        <f t="shared" si="15"/>
        <v>0.12124044468844089</v>
      </c>
      <c r="AH35" s="30">
        <v>3.6174999999999999E-2</v>
      </c>
      <c r="AI35" s="21">
        <f t="shared" si="16"/>
        <v>2.9657264652305226E-3</v>
      </c>
      <c r="AJ35" s="20"/>
      <c r="AK35" s="21"/>
      <c r="AL35" s="21"/>
      <c r="AM35" s="22"/>
      <c r="AN35" s="21">
        <f t="shared" si="21"/>
        <v>-2.8320751864432527E-2</v>
      </c>
      <c r="AO35" s="21">
        <f t="shared" si="22"/>
        <v>6.3779268787641993E-2</v>
      </c>
      <c r="AP35" s="21">
        <f t="shared" si="23"/>
        <v>3.7830147505095404E-2</v>
      </c>
      <c r="AQ35" s="21">
        <f t="shared" si="24"/>
        <v>-1.8959221026916183E-2</v>
      </c>
      <c r="AR35" s="21">
        <f t="shared" si="25"/>
        <v>-2.2225533142557249E-2</v>
      </c>
      <c r="AS35" s="21">
        <f t="shared" si="26"/>
        <v>-9.9650823376470507E-2</v>
      </c>
      <c r="AT35" s="21">
        <f t="shared" si="27"/>
        <v>5.6603071505041673E-2</v>
      </c>
      <c r="AU35" s="21">
        <f t="shared" si="28"/>
        <v>3.7950782225855115E-2</v>
      </c>
      <c r="AV35" s="21">
        <f t="shared" si="29"/>
        <v>5.3669613455156556E-2</v>
      </c>
      <c r="AW35" s="21">
        <f t="shared" si="30"/>
        <v>-0.24211086375726343</v>
      </c>
      <c r="AX35" s="21">
        <f t="shared" si="31"/>
        <v>0.10554230669910929</v>
      </c>
      <c r="AY35" s="21">
        <f t="shared" si="32"/>
        <v>0.31925942686854253</v>
      </c>
      <c r="AZ35" s="22">
        <f t="shared" si="33"/>
        <v>1.2544714880701639E-2</v>
      </c>
    </row>
    <row r="36" spans="1:52" s="10" customFormat="1" x14ac:dyDescent="0.2">
      <c r="A36" s="12">
        <v>41182</v>
      </c>
      <c r="B36" s="36">
        <v>8.2805140000000002</v>
      </c>
      <c r="C36" s="36">
        <v>19.308641000000001</v>
      </c>
      <c r="D36" s="36">
        <v>0.49259999999999998</v>
      </c>
      <c r="E36" s="36">
        <v>24.149345</v>
      </c>
      <c r="F36" s="21">
        <v>20.366364999999998</v>
      </c>
      <c r="G36" s="21">
        <v>2.531523</v>
      </c>
      <c r="H36" s="36">
        <v>22.387743</v>
      </c>
      <c r="I36" s="36">
        <v>5.5403190000000002</v>
      </c>
      <c r="J36" s="36">
        <v>2.4444170000000001</v>
      </c>
      <c r="K36" s="36">
        <v>0.21214</v>
      </c>
      <c r="L36" s="21">
        <v>6.7445399999999998</v>
      </c>
      <c r="M36" s="36">
        <v>1.70163</v>
      </c>
      <c r="N36" s="37">
        <v>4535.3999020000001</v>
      </c>
      <c r="O36" s="21">
        <f t="shared" si="0"/>
        <v>3.5334789740065096E-3</v>
      </c>
      <c r="P36" s="21">
        <f t="shared" si="1"/>
        <v>-0.10976498861769862</v>
      </c>
      <c r="Q36" s="21">
        <f t="shared" si="2"/>
        <v>0.15688116486613427</v>
      </c>
      <c r="R36" s="21">
        <f t="shared" si="3"/>
        <v>3.8018334437001006E-2</v>
      </c>
      <c r="S36" s="21">
        <f t="shared" si="4"/>
        <v>9.1974495887689869E-2</v>
      </c>
      <c r="T36" s="21">
        <f t="shared" si="5"/>
        <v>1.7274420492377967E-2</v>
      </c>
      <c r="U36" s="21">
        <f t="shared" si="6"/>
        <v>0.12087146403625008</v>
      </c>
      <c r="V36" s="21">
        <f t="shared" si="7"/>
        <v>0.13230555611191128</v>
      </c>
      <c r="W36" s="21">
        <f t="shared" si="8"/>
        <v>5.3156366609953654E-2</v>
      </c>
      <c r="X36" s="21">
        <f t="shared" si="9"/>
        <v>0.25712592592592581</v>
      </c>
      <c r="Y36" s="21">
        <f t="shared" si="10"/>
        <v>-6.5628522315060778E-2</v>
      </c>
      <c r="Z36" s="21">
        <f t="shared" si="11"/>
        <v>-0.15126016888707114</v>
      </c>
      <c r="AA36" s="22">
        <f t="shared" si="12"/>
        <v>2.9298981620248708E-2</v>
      </c>
      <c r="AB36" s="20">
        <f t="shared" si="18"/>
        <v>2.2166997414860789E-2</v>
      </c>
      <c r="AC36" s="21">
        <f t="shared" si="19"/>
        <v>9.0606484132057297E-2</v>
      </c>
      <c r="AD36" s="22">
        <f t="shared" si="20"/>
        <v>2.3348400333436888E-2</v>
      </c>
      <c r="AE36" s="21">
        <f t="shared" si="13"/>
        <v>-2.6109468323092199E-2</v>
      </c>
      <c r="AF36" s="21">
        <f t="shared" si="14"/>
        <v>0.10476888895061996</v>
      </c>
      <c r="AG36" s="22">
        <f t="shared" si="15"/>
        <v>-5.2097581282517937E-2</v>
      </c>
      <c r="AH36" s="30">
        <v>3.49E-2</v>
      </c>
      <c r="AI36" s="21">
        <f t="shared" si="16"/>
        <v>2.8628237165644332E-3</v>
      </c>
      <c r="AJ36" s="20"/>
      <c r="AK36" s="21"/>
      <c r="AL36" s="21"/>
      <c r="AM36" s="22"/>
      <c r="AN36" s="21">
        <f t="shared" si="21"/>
        <v>6.7065525744207637E-4</v>
      </c>
      <c r="AO36" s="21">
        <f t="shared" si="22"/>
        <v>-0.11262781233426306</v>
      </c>
      <c r="AP36" s="21">
        <f t="shared" si="23"/>
        <v>0.15401834114956983</v>
      </c>
      <c r="AQ36" s="21">
        <f t="shared" si="24"/>
        <v>3.5155510720436572E-2</v>
      </c>
      <c r="AR36" s="21">
        <f t="shared" si="25"/>
        <v>8.9111672171125436E-2</v>
      </c>
      <c r="AS36" s="21">
        <f t="shared" si="26"/>
        <v>1.4411596775813534E-2</v>
      </c>
      <c r="AT36" s="21">
        <f t="shared" si="27"/>
        <v>0.11800864031968565</v>
      </c>
      <c r="AU36" s="21">
        <f t="shared" si="28"/>
        <v>0.12944273239534684</v>
      </c>
      <c r="AV36" s="21">
        <f t="shared" si="29"/>
        <v>5.029354289338922E-2</v>
      </c>
      <c r="AW36" s="21">
        <f t="shared" si="30"/>
        <v>0.25426310220936138</v>
      </c>
      <c r="AX36" s="21">
        <f t="shared" si="31"/>
        <v>-6.8491346031625211E-2</v>
      </c>
      <c r="AY36" s="21">
        <f t="shared" si="32"/>
        <v>-0.15412299260363557</v>
      </c>
      <c r="AZ36" s="22">
        <f t="shared" si="33"/>
        <v>2.6436157903684275E-2</v>
      </c>
    </row>
    <row r="37" spans="1:52" s="10" customFormat="1" x14ac:dyDescent="0.2">
      <c r="A37" s="12">
        <v>41213</v>
      </c>
      <c r="B37" s="36">
        <v>8.0035240000000005</v>
      </c>
      <c r="C37" s="36">
        <v>19.222612000000002</v>
      </c>
      <c r="D37" s="36">
        <v>0.47589999999999999</v>
      </c>
      <c r="E37" s="36">
        <v>23.728156999999999</v>
      </c>
      <c r="F37" s="21">
        <v>22.764544999999998</v>
      </c>
      <c r="G37" s="21">
        <v>2.6098979999999998</v>
      </c>
      <c r="H37" s="36">
        <v>22.991261999999999</v>
      </c>
      <c r="I37" s="36">
        <v>5.9895350000000001</v>
      </c>
      <c r="J37" s="36">
        <v>2.4521280000000001</v>
      </c>
      <c r="K37" s="36">
        <v>0.18804000000000001</v>
      </c>
      <c r="L37" s="21">
        <v>6.5839559999999997</v>
      </c>
      <c r="M37" s="36">
        <v>1.5668500000000001</v>
      </c>
      <c r="N37" s="37">
        <v>4518</v>
      </c>
      <c r="O37" s="21">
        <f t="shared" si="0"/>
        <v>-3.3450822014188926E-2</v>
      </c>
      <c r="P37" s="21">
        <f t="shared" si="1"/>
        <v>-4.4554663375842921E-3</v>
      </c>
      <c r="Q37" s="21">
        <f t="shared" si="2"/>
        <v>-3.390174583840843E-2</v>
      </c>
      <c r="R37" s="21">
        <f t="shared" si="3"/>
        <v>-1.7440969931068556E-2</v>
      </c>
      <c r="S37" s="21">
        <f t="shared" si="4"/>
        <v>0.11775198961621282</v>
      </c>
      <c r="T37" s="21">
        <f t="shared" si="5"/>
        <v>3.0959623910191556E-2</v>
      </c>
      <c r="U37" s="21">
        <f t="shared" si="6"/>
        <v>2.6957563341690968E-2</v>
      </c>
      <c r="V37" s="21">
        <f t="shared" si="7"/>
        <v>8.108125181961541E-2</v>
      </c>
      <c r="W37" s="21">
        <f t="shared" si="8"/>
        <v>3.154535416829462E-3</v>
      </c>
      <c r="X37" s="21">
        <f t="shared" si="9"/>
        <v>-0.11360422362590734</v>
      </c>
      <c r="Y37" s="21">
        <f t="shared" si="10"/>
        <v>-2.3809481447215092E-2</v>
      </c>
      <c r="Z37" s="21">
        <f t="shared" si="11"/>
        <v>-7.9206407973531207E-2</v>
      </c>
      <c r="AA37" s="22">
        <f t="shared" si="12"/>
        <v>-3.836464782813789E-3</v>
      </c>
      <c r="AB37" s="20">
        <f t="shared" si="18"/>
        <v>-2.2312251030312549E-2</v>
      </c>
      <c r="AC37" s="21">
        <f t="shared" si="19"/>
        <v>6.4187607171927688E-2</v>
      </c>
      <c r="AD37" s="22">
        <f t="shared" si="20"/>
        <v>-5.3366394407456046E-2</v>
      </c>
      <c r="AE37" s="21">
        <f t="shared" si="13"/>
        <v>-1.5333910256532893E-2</v>
      </c>
      <c r="AF37" s="21">
        <f t="shared" si="14"/>
        <v>6.9438741430312742E-2</v>
      </c>
      <c r="AG37" s="22">
        <f t="shared" si="15"/>
        <v>-2.8078957538990153E-2</v>
      </c>
      <c r="AH37" s="30">
        <v>3.1625E-2</v>
      </c>
      <c r="AI37" s="21">
        <f t="shared" si="16"/>
        <v>2.5979713047445951E-3</v>
      </c>
      <c r="AJ37" s="20"/>
      <c r="AK37" s="21"/>
      <c r="AL37" s="21"/>
      <c r="AM37" s="22"/>
      <c r="AN37" s="21">
        <f t="shared" si="21"/>
        <v>-3.6048793318933521E-2</v>
      </c>
      <c r="AO37" s="21">
        <f t="shared" si="22"/>
        <v>-7.0534376423288872E-3</v>
      </c>
      <c r="AP37" s="21">
        <f t="shared" si="23"/>
        <v>-3.6499717143153025E-2</v>
      </c>
      <c r="AQ37" s="21">
        <f t="shared" si="24"/>
        <v>-2.0038941235813151E-2</v>
      </c>
      <c r="AR37" s="21">
        <f t="shared" si="25"/>
        <v>0.11515401831146822</v>
      </c>
      <c r="AS37" s="21">
        <f t="shared" si="26"/>
        <v>2.8361652605446961E-2</v>
      </c>
      <c r="AT37" s="21">
        <f t="shared" si="27"/>
        <v>2.4359592036946372E-2</v>
      </c>
      <c r="AU37" s="21">
        <f t="shared" si="28"/>
        <v>7.8483280514870815E-2</v>
      </c>
      <c r="AV37" s="21">
        <f t="shared" si="29"/>
        <v>5.5656411208486684E-4</v>
      </c>
      <c r="AW37" s="21">
        <f t="shared" si="30"/>
        <v>-0.11620219493065194</v>
      </c>
      <c r="AX37" s="21">
        <f t="shared" si="31"/>
        <v>-2.6407452751959687E-2</v>
      </c>
      <c r="AY37" s="21">
        <f t="shared" si="32"/>
        <v>-8.1804379278275802E-2</v>
      </c>
      <c r="AZ37" s="22">
        <f t="shared" si="33"/>
        <v>-6.4344360875583841E-3</v>
      </c>
    </row>
    <row r="38" spans="1:52" s="10" customFormat="1" x14ac:dyDescent="0.2">
      <c r="A38" s="12">
        <v>41243</v>
      </c>
      <c r="B38" s="36">
        <v>8.4700059999999997</v>
      </c>
      <c r="C38" s="36">
        <v>18.283403</v>
      </c>
      <c r="D38" s="36">
        <v>0.48842000000000002</v>
      </c>
      <c r="E38" s="36">
        <v>23.784282999999999</v>
      </c>
      <c r="F38" s="21">
        <v>25.323101000000001</v>
      </c>
      <c r="G38" s="21">
        <v>2.774486</v>
      </c>
      <c r="H38" s="36">
        <v>25.977533000000001</v>
      </c>
      <c r="I38" s="36">
        <v>6.4072259999999996</v>
      </c>
      <c r="J38" s="36">
        <v>2.4058609999999998</v>
      </c>
      <c r="K38" s="36">
        <v>0.17357</v>
      </c>
      <c r="L38" s="21">
        <v>6.8248329999999999</v>
      </c>
      <c r="M38" s="36">
        <v>1.3309800000000001</v>
      </c>
      <c r="N38" s="37">
        <v>4664.6000979999999</v>
      </c>
      <c r="O38" s="21">
        <f t="shared" si="0"/>
        <v>5.8284575644428523E-2</v>
      </c>
      <c r="P38" s="21">
        <f t="shared" si="1"/>
        <v>-4.8859593066748766E-2</v>
      </c>
      <c r="Q38" s="21">
        <f t="shared" si="2"/>
        <v>2.6308047909224693E-2</v>
      </c>
      <c r="R38" s="21">
        <f t="shared" si="3"/>
        <v>2.3653754482490575E-3</v>
      </c>
      <c r="S38" s="21">
        <f t="shared" si="4"/>
        <v>0.11239214313310471</v>
      </c>
      <c r="T38" s="21">
        <f t="shared" si="5"/>
        <v>6.3063000929538315E-2</v>
      </c>
      <c r="U38" s="21">
        <f t="shared" si="6"/>
        <v>0.12988721541253379</v>
      </c>
      <c r="V38" s="21">
        <f t="shared" si="7"/>
        <v>6.9736799267388808E-2</v>
      </c>
      <c r="W38" s="21">
        <f t="shared" si="8"/>
        <v>-1.886810150204242E-2</v>
      </c>
      <c r="X38" s="21">
        <f t="shared" si="9"/>
        <v>-7.6951712401616731E-2</v>
      </c>
      <c r="Y38" s="21">
        <f t="shared" si="10"/>
        <v>3.6585451057084863E-2</v>
      </c>
      <c r="Z38" s="21">
        <f t="shared" si="11"/>
        <v>-0.15053770303475125</v>
      </c>
      <c r="AA38" s="22">
        <f t="shared" si="12"/>
        <v>3.2448007525453716E-2</v>
      </c>
      <c r="AB38" s="20">
        <f t="shared" si="18"/>
        <v>9.5246014837883763E-3</v>
      </c>
      <c r="AC38" s="21">
        <f t="shared" si="19"/>
        <v>9.3769789685641397E-2</v>
      </c>
      <c r="AD38" s="22">
        <f t="shared" si="20"/>
        <v>-5.2443016470331387E-2</v>
      </c>
      <c r="AE38" s="21">
        <f t="shared" si="13"/>
        <v>-7.8568828236752868E-3</v>
      </c>
      <c r="AF38" s="21">
        <f t="shared" si="14"/>
        <v>0.11272337312833143</v>
      </c>
      <c r="AG38" s="22">
        <f t="shared" si="15"/>
        <v>-5.1645013693852378E-3</v>
      </c>
      <c r="AH38" s="30">
        <v>3.2425000000000002E-2</v>
      </c>
      <c r="AI38" s="21">
        <f t="shared" si="16"/>
        <v>2.6627391417692881E-3</v>
      </c>
      <c r="AJ38" s="20"/>
      <c r="AK38" s="21"/>
      <c r="AL38" s="21"/>
      <c r="AM38" s="22"/>
      <c r="AN38" s="21">
        <f t="shared" si="21"/>
        <v>5.5621836502659235E-2</v>
      </c>
      <c r="AO38" s="21">
        <f t="shared" si="22"/>
        <v>-5.1522332208518054E-2</v>
      </c>
      <c r="AP38" s="21">
        <f t="shared" si="23"/>
        <v>2.3645308767455405E-2</v>
      </c>
      <c r="AQ38" s="21">
        <f t="shared" si="24"/>
        <v>-2.9736369352023053E-4</v>
      </c>
      <c r="AR38" s="21">
        <f t="shared" si="25"/>
        <v>0.10972940399133542</v>
      </c>
      <c r="AS38" s="21">
        <f t="shared" si="26"/>
        <v>6.0400261787769027E-2</v>
      </c>
      <c r="AT38" s="21">
        <f t="shared" si="27"/>
        <v>0.1272244762707645</v>
      </c>
      <c r="AU38" s="21">
        <f t="shared" si="28"/>
        <v>6.707406012561952E-2</v>
      </c>
      <c r="AV38" s="21">
        <f t="shared" si="29"/>
        <v>-2.1530840643811708E-2</v>
      </c>
      <c r="AW38" s="21">
        <f t="shared" si="30"/>
        <v>-7.9614451543386019E-2</v>
      </c>
      <c r="AX38" s="21">
        <f t="shared" si="31"/>
        <v>3.3922711915315575E-2</v>
      </c>
      <c r="AY38" s="21">
        <f t="shared" si="32"/>
        <v>-0.15320044217652054</v>
      </c>
      <c r="AZ38" s="22">
        <f t="shared" si="33"/>
        <v>2.9785268383684428E-2</v>
      </c>
    </row>
    <row r="39" spans="1:52" s="10" customFormat="1" x14ac:dyDescent="0.2">
      <c r="A39" s="12">
        <v>41274</v>
      </c>
      <c r="B39" s="36">
        <v>9.1770829999999997</v>
      </c>
      <c r="C39" s="36">
        <v>19.747007</v>
      </c>
      <c r="D39" s="36">
        <v>0.47589999999999999</v>
      </c>
      <c r="E39" s="36">
        <v>24.900538999999998</v>
      </c>
      <c r="F39" s="21">
        <v>28.311720000000001</v>
      </c>
      <c r="G39" s="21">
        <v>3.017449</v>
      </c>
      <c r="H39" s="36">
        <v>28.180741999999999</v>
      </c>
      <c r="I39" s="36">
        <v>7.0928699999999996</v>
      </c>
      <c r="J39" s="36">
        <v>2.614061</v>
      </c>
      <c r="K39" s="36">
        <v>0.15429000000000001</v>
      </c>
      <c r="L39" s="21">
        <v>9.4905310000000007</v>
      </c>
      <c r="M39" s="36">
        <v>1.28043</v>
      </c>
      <c r="N39" s="37">
        <v>4901</v>
      </c>
      <c r="O39" s="21">
        <f t="shared" si="0"/>
        <v>8.3480106153407688E-2</v>
      </c>
      <c r="P39" s="21">
        <f t="shared" si="1"/>
        <v>8.0050962066525594E-2</v>
      </c>
      <c r="Q39" s="21">
        <f t="shared" si="2"/>
        <v>-2.5633675934646473E-2</v>
      </c>
      <c r="R39" s="21">
        <f t="shared" si="3"/>
        <v>4.6932505806460509E-2</v>
      </c>
      <c r="S39" s="21">
        <f t="shared" si="4"/>
        <v>0.11801947162790212</v>
      </c>
      <c r="T39" s="21">
        <f t="shared" si="5"/>
        <v>8.757045449139049E-2</v>
      </c>
      <c r="U39" s="21">
        <f t="shared" si="6"/>
        <v>8.4812095128509596E-2</v>
      </c>
      <c r="V39" s="21">
        <f t="shared" si="7"/>
        <v>0.10701105283316055</v>
      </c>
      <c r="W39" s="21">
        <f t="shared" si="8"/>
        <v>8.653866536761691E-2</v>
      </c>
      <c r="X39" s="21">
        <f t="shared" si="9"/>
        <v>-0.11107910353171627</v>
      </c>
      <c r="Y39" s="21">
        <f t="shared" si="10"/>
        <v>0.39058801878375643</v>
      </c>
      <c r="Z39" s="21">
        <f t="shared" si="11"/>
        <v>-3.7979533877293491E-2</v>
      </c>
      <c r="AA39" s="22">
        <f t="shared" si="12"/>
        <v>5.0679564600052046E-2</v>
      </c>
      <c r="AB39" s="20">
        <f t="shared" si="18"/>
        <v>4.6207474522936831E-2</v>
      </c>
      <c r="AC39" s="21">
        <f t="shared" si="19"/>
        <v>9.9353268520240692E-2</v>
      </c>
      <c r="AD39" s="22">
        <f t="shared" si="20"/>
        <v>8.2017011685590904E-2</v>
      </c>
      <c r="AE39" s="21">
        <f t="shared" si="13"/>
        <v>6.4171399145598232E-2</v>
      </c>
      <c r="AF39" s="21">
        <f t="shared" si="14"/>
        <v>0.10119374337761315</v>
      </c>
      <c r="AG39" s="22">
        <f t="shared" si="15"/>
        <v>0.26120207421461489</v>
      </c>
      <c r="AH39" s="30">
        <v>3.1125000000000003E-2</v>
      </c>
      <c r="AI39" s="21">
        <f t="shared" si="16"/>
        <v>2.5574680227520297E-3</v>
      </c>
      <c r="AJ39" s="20"/>
      <c r="AK39" s="21"/>
      <c r="AL39" s="21"/>
      <c r="AM39" s="22"/>
      <c r="AN39" s="21">
        <f t="shared" si="21"/>
        <v>8.0922638130655658E-2</v>
      </c>
      <c r="AO39" s="21">
        <f t="shared" si="22"/>
        <v>7.7493494043773564E-2</v>
      </c>
      <c r="AP39" s="21">
        <f t="shared" si="23"/>
        <v>-2.8191143957398503E-2</v>
      </c>
      <c r="AQ39" s="21">
        <f t="shared" si="24"/>
        <v>4.4375037783708479E-2</v>
      </c>
      <c r="AR39" s="21">
        <f t="shared" si="25"/>
        <v>0.11546200360515009</v>
      </c>
      <c r="AS39" s="21">
        <f t="shared" si="26"/>
        <v>8.501298646863846E-2</v>
      </c>
      <c r="AT39" s="21">
        <f t="shared" si="27"/>
        <v>8.2254627105757566E-2</v>
      </c>
      <c r="AU39" s="21">
        <f t="shared" si="28"/>
        <v>0.10445358481040852</v>
      </c>
      <c r="AV39" s="21">
        <f t="shared" si="29"/>
        <v>8.398119734486488E-2</v>
      </c>
      <c r="AW39" s="21">
        <f t="shared" si="30"/>
        <v>-0.1136365715544683</v>
      </c>
      <c r="AX39" s="21">
        <f t="shared" si="31"/>
        <v>0.3880305507610044</v>
      </c>
      <c r="AY39" s="21">
        <f t="shared" si="32"/>
        <v>-4.053700190004552E-2</v>
      </c>
      <c r="AZ39" s="22">
        <f t="shared" si="33"/>
        <v>4.8122096577300016E-2</v>
      </c>
    </row>
    <row r="40" spans="1:52" s="10" customFormat="1" x14ac:dyDescent="0.2">
      <c r="A40" s="12">
        <v>41305</v>
      </c>
      <c r="B40" s="36">
        <v>8.8709550000000004</v>
      </c>
      <c r="C40" s="36">
        <v>20.850531</v>
      </c>
      <c r="D40" s="36">
        <v>0.45502999999999999</v>
      </c>
      <c r="E40" s="36">
        <v>26.325600000000001</v>
      </c>
      <c r="F40" s="21">
        <v>29.973692</v>
      </c>
      <c r="G40" s="21">
        <v>2.829348</v>
      </c>
      <c r="H40" s="21">
        <v>27.609864999999999</v>
      </c>
      <c r="I40" s="21">
        <v>7.8021560000000001</v>
      </c>
      <c r="J40" s="36">
        <v>2.82226</v>
      </c>
      <c r="K40" s="21">
        <v>0.13982</v>
      </c>
      <c r="L40" s="21">
        <v>8.7919900000000002</v>
      </c>
      <c r="M40" s="21">
        <v>1.3478300000000001</v>
      </c>
      <c r="N40" s="37">
        <v>5120.3999020000001</v>
      </c>
      <c r="O40" s="21">
        <f t="shared" si="0"/>
        <v>-3.3357876353520971E-2</v>
      </c>
      <c r="P40" s="21">
        <f t="shared" si="1"/>
        <v>5.588310167713012E-2</v>
      </c>
      <c r="Q40" s="21">
        <f t="shared" si="2"/>
        <v>-4.3853750787980671E-2</v>
      </c>
      <c r="R40" s="21">
        <f t="shared" si="3"/>
        <v>5.7230126624969971E-2</v>
      </c>
      <c r="S40" s="21">
        <f t="shared" si="4"/>
        <v>5.8702615030100561E-2</v>
      </c>
      <c r="T40" s="21">
        <f t="shared" si="5"/>
        <v>-6.2337756164230138E-2</v>
      </c>
      <c r="U40" s="21">
        <f t="shared" si="6"/>
        <v>-2.0257699389178589E-2</v>
      </c>
      <c r="V40" s="21">
        <f t="shared" si="7"/>
        <v>9.9999859013347292E-2</v>
      </c>
      <c r="W40" s="21">
        <f t="shared" si="8"/>
        <v>7.9645807806321287E-2</v>
      </c>
      <c r="X40" s="21">
        <f t="shared" si="9"/>
        <v>-9.3784431913928379E-2</v>
      </c>
      <c r="Y40" s="21">
        <f t="shared" si="10"/>
        <v>-7.3603995392881649E-2</v>
      </c>
      <c r="Z40" s="21">
        <f t="shared" si="11"/>
        <v>5.2638566731488742E-2</v>
      </c>
      <c r="AA40" s="22">
        <f t="shared" si="12"/>
        <v>4.4766354213425855E-2</v>
      </c>
      <c r="AB40" s="20">
        <f t="shared" si="18"/>
        <v>8.9754002901496124E-3</v>
      </c>
      <c r="AC40" s="21">
        <f t="shared" si="19"/>
        <v>1.902675462250978E-2</v>
      </c>
      <c r="AD40" s="22">
        <f t="shared" si="20"/>
        <v>-8.7760131922499998E-3</v>
      </c>
      <c r="AE40" s="21">
        <f t="shared" si="13"/>
        <v>4.0544485303264793E-2</v>
      </c>
      <c r="AF40" s="21">
        <f t="shared" si="14"/>
        <v>2.4207397585995667E-2</v>
      </c>
      <c r="AG40" s="22">
        <f t="shared" si="15"/>
        <v>-3.2306811453934908E-2</v>
      </c>
      <c r="AH40" s="30">
        <v>3.0025E-2</v>
      </c>
      <c r="AI40" s="21">
        <f t="shared" si="16"/>
        <v>2.4682973918785933E-3</v>
      </c>
      <c r="AJ40" s="20"/>
      <c r="AK40" s="21"/>
      <c r="AL40" s="21"/>
      <c r="AM40" s="22"/>
      <c r="AN40" s="21">
        <f t="shared" si="21"/>
        <v>-3.5826173745399564E-2</v>
      </c>
      <c r="AO40" s="21">
        <f t="shared" si="22"/>
        <v>5.3414804285251527E-2</v>
      </c>
      <c r="AP40" s="21">
        <f t="shared" si="23"/>
        <v>-4.6322048179859264E-2</v>
      </c>
      <c r="AQ40" s="21">
        <f t="shared" si="24"/>
        <v>5.4761829233091378E-2</v>
      </c>
      <c r="AR40" s="21">
        <f t="shared" si="25"/>
        <v>5.6234317638221967E-2</v>
      </c>
      <c r="AS40" s="21">
        <f t="shared" si="26"/>
        <v>-6.4806053556108731E-2</v>
      </c>
      <c r="AT40" s="21">
        <f t="shared" si="27"/>
        <v>-2.2725996781057183E-2</v>
      </c>
      <c r="AU40" s="21">
        <f t="shared" si="28"/>
        <v>9.7531561621468699E-2</v>
      </c>
      <c r="AV40" s="21">
        <f t="shared" si="29"/>
        <v>7.7177510414442693E-2</v>
      </c>
      <c r="AW40" s="21">
        <f t="shared" si="30"/>
        <v>-9.6252729305806972E-2</v>
      </c>
      <c r="AX40" s="21">
        <f t="shared" si="31"/>
        <v>-7.6072292784760243E-2</v>
      </c>
      <c r="AY40" s="21">
        <f t="shared" si="32"/>
        <v>5.0170269339610149E-2</v>
      </c>
      <c r="AZ40" s="22">
        <f t="shared" si="33"/>
        <v>4.2298056821547261E-2</v>
      </c>
    </row>
    <row r="41" spans="1:52" s="10" customFormat="1" x14ac:dyDescent="0.2">
      <c r="A41" s="12">
        <v>41333</v>
      </c>
      <c r="B41" s="36">
        <v>9.9188189999999992</v>
      </c>
      <c r="C41" s="36">
        <v>19.648385999999999</v>
      </c>
      <c r="D41" s="36">
        <v>0.44668000000000002</v>
      </c>
      <c r="E41" s="36">
        <v>25.583086000000002</v>
      </c>
      <c r="F41" s="21">
        <v>29.361384999999999</v>
      </c>
      <c r="G41" s="21">
        <v>3.017449</v>
      </c>
      <c r="H41" s="21">
        <v>27.192603999999999</v>
      </c>
      <c r="I41" s="21">
        <v>7.0377020000000003</v>
      </c>
      <c r="J41" s="36">
        <v>2.729727</v>
      </c>
      <c r="K41" s="21">
        <v>9.4500000000000001E-2</v>
      </c>
      <c r="L41" s="21">
        <v>7.6277540000000004</v>
      </c>
      <c r="M41" s="21">
        <v>0.97716999999999998</v>
      </c>
      <c r="N41" s="37">
        <v>4979.8999020000001</v>
      </c>
      <c r="O41" s="21">
        <f t="shared" si="0"/>
        <v>0.11812302057670214</v>
      </c>
      <c r="P41" s="21">
        <f t="shared" si="1"/>
        <v>-5.7655366187077034E-2</v>
      </c>
      <c r="Q41" s="21">
        <f t="shared" si="2"/>
        <v>-1.8350438432630747E-2</v>
      </c>
      <c r="R41" s="21">
        <f t="shared" si="3"/>
        <v>-2.8205017169599167E-2</v>
      </c>
      <c r="S41" s="21">
        <f t="shared" si="4"/>
        <v>-2.0428147456776471E-2</v>
      </c>
      <c r="T41" s="21">
        <f t="shared" si="5"/>
        <v>6.6482101176666877E-2</v>
      </c>
      <c r="U41" s="21">
        <f t="shared" si="6"/>
        <v>-1.5112750460750167E-2</v>
      </c>
      <c r="V41" s="21">
        <f t="shared" si="7"/>
        <v>-9.797984044410285E-2</v>
      </c>
      <c r="W41" s="21">
        <f t="shared" si="8"/>
        <v>-3.2786844585544907E-2</v>
      </c>
      <c r="X41" s="21">
        <f t="shared" si="9"/>
        <v>-0.32413102560434842</v>
      </c>
      <c r="Y41" s="21">
        <f t="shared" si="10"/>
        <v>-0.13242007782083462</v>
      </c>
      <c r="Z41" s="21">
        <f t="shared" si="11"/>
        <v>-0.27500500804997668</v>
      </c>
      <c r="AA41" s="22">
        <f t="shared" si="12"/>
        <v>-2.7439263082776302E-2</v>
      </c>
      <c r="AB41" s="20">
        <f t="shared" si="18"/>
        <v>3.4780496968487978E-3</v>
      </c>
      <c r="AC41" s="21">
        <f t="shared" si="19"/>
        <v>-1.6759659296240653E-2</v>
      </c>
      <c r="AD41" s="22">
        <f t="shared" si="20"/>
        <v>-0.19108573901517617</v>
      </c>
      <c r="AE41" s="21">
        <f t="shared" si="13"/>
        <v>-1.6019665528986642E-2</v>
      </c>
      <c r="AF41" s="21">
        <f t="shared" si="14"/>
        <v>-2.35420298165534E-2</v>
      </c>
      <c r="AG41" s="22">
        <f t="shared" si="15"/>
        <v>-0.12767224601012078</v>
      </c>
      <c r="AH41" s="30">
        <v>2.9449999999999997E-2</v>
      </c>
      <c r="AI41" s="21">
        <f t="shared" si="16"/>
        <v>2.4216507242444951E-3</v>
      </c>
      <c r="AJ41" s="20"/>
      <c r="AK41" s="21"/>
      <c r="AL41" s="21"/>
      <c r="AM41" s="22"/>
      <c r="AN41" s="21">
        <f t="shared" si="21"/>
        <v>0.11570136985245764</v>
      </c>
      <c r="AO41" s="21">
        <f t="shared" si="22"/>
        <v>-6.0077016911321529E-2</v>
      </c>
      <c r="AP41" s="21">
        <f t="shared" si="23"/>
        <v>-2.0772089156875242E-2</v>
      </c>
      <c r="AQ41" s="21">
        <f t="shared" si="24"/>
        <v>-3.0626667893843662E-2</v>
      </c>
      <c r="AR41" s="21">
        <f t="shared" si="25"/>
        <v>-2.2849798181020967E-2</v>
      </c>
      <c r="AS41" s="21">
        <f t="shared" si="26"/>
        <v>6.4060450452422382E-2</v>
      </c>
      <c r="AT41" s="21">
        <f t="shared" si="27"/>
        <v>-1.7534401184994663E-2</v>
      </c>
      <c r="AU41" s="21">
        <f t="shared" si="28"/>
        <v>-0.10040149116834735</v>
      </c>
      <c r="AV41" s="21">
        <f t="shared" si="29"/>
        <v>-3.5208495309789402E-2</v>
      </c>
      <c r="AW41" s="21">
        <f t="shared" si="30"/>
        <v>-0.32655267632859292</v>
      </c>
      <c r="AX41" s="21">
        <f t="shared" si="31"/>
        <v>-0.13484172854507911</v>
      </c>
      <c r="AY41" s="21">
        <f t="shared" si="32"/>
        <v>-0.27742665877422118</v>
      </c>
      <c r="AZ41" s="22">
        <f t="shared" si="33"/>
        <v>-2.9860913807020797E-2</v>
      </c>
    </row>
    <row r="42" spans="1:52" s="10" customFormat="1" x14ac:dyDescent="0.2">
      <c r="A42" s="12">
        <v>41364</v>
      </c>
      <c r="B42" s="36">
        <v>9.2018140000000006</v>
      </c>
      <c r="C42" s="36">
        <v>18.120401000000001</v>
      </c>
      <c r="D42" s="36">
        <v>0.35066000000000003</v>
      </c>
      <c r="E42" s="36">
        <v>26.825769000000001</v>
      </c>
      <c r="F42" s="21">
        <v>30.395942999999999</v>
      </c>
      <c r="G42" s="21">
        <v>3.3752650000000002</v>
      </c>
      <c r="H42" s="21">
        <v>28.685822999999999</v>
      </c>
      <c r="I42" s="21">
        <v>7.1521410000000003</v>
      </c>
      <c r="J42" s="36">
        <v>2.6878669999999998</v>
      </c>
      <c r="K42" s="21">
        <v>7.5209999999999999E-2</v>
      </c>
      <c r="L42" s="21">
        <v>8.2700910000000007</v>
      </c>
      <c r="M42" s="21">
        <v>0.77500000000000002</v>
      </c>
      <c r="N42" s="37">
        <v>5168.6000979999999</v>
      </c>
      <c r="O42" s="21">
        <f t="shared" si="0"/>
        <v>-7.2287335820927737E-2</v>
      </c>
      <c r="P42" s="21">
        <f t="shared" si="1"/>
        <v>-7.7766438424000703E-2</v>
      </c>
      <c r="Q42" s="21">
        <f t="shared" si="2"/>
        <v>-0.21496373242589772</v>
      </c>
      <c r="R42" s="21">
        <f t="shared" si="3"/>
        <v>4.8574397944016585E-2</v>
      </c>
      <c r="S42" s="21">
        <f t="shared" si="4"/>
        <v>3.5235326943875454E-2</v>
      </c>
      <c r="T42" s="21">
        <f t="shared" si="5"/>
        <v>0.11858228589778987</v>
      </c>
      <c r="U42" s="21">
        <f t="shared" si="6"/>
        <v>5.4912688759046389E-2</v>
      </c>
      <c r="V42" s="21">
        <f t="shared" si="7"/>
        <v>1.626084764600717E-2</v>
      </c>
      <c r="W42" s="21">
        <f t="shared" si="8"/>
        <v>-1.5334866820015419E-2</v>
      </c>
      <c r="X42" s="21">
        <f t="shared" si="9"/>
        <v>-0.20412698412698413</v>
      </c>
      <c r="Y42" s="21">
        <f t="shared" si="10"/>
        <v>8.4210502855755487E-2</v>
      </c>
      <c r="Z42" s="21">
        <f t="shared" si="11"/>
        <v>-0.20689337576880171</v>
      </c>
      <c r="AA42" s="22">
        <f t="shared" si="12"/>
        <v>3.7892367259071823E-2</v>
      </c>
      <c r="AB42" s="20">
        <f t="shared" si="18"/>
        <v>-7.9110777181702396E-2</v>
      </c>
      <c r="AC42" s="21">
        <f t="shared" si="19"/>
        <v>5.6247787311679717E-2</v>
      </c>
      <c r="AD42" s="22">
        <f t="shared" si="20"/>
        <v>-8.5536180965011449E-2</v>
      </c>
      <c r="AE42" s="21">
        <f t="shared" si="13"/>
        <v>-1.9755158963606086E-2</v>
      </c>
      <c r="AF42" s="21">
        <f t="shared" si="14"/>
        <v>4.5039344450326257E-2</v>
      </c>
      <c r="AG42" s="22">
        <f t="shared" si="15"/>
        <v>3.3162305756569414E-2</v>
      </c>
      <c r="AH42" s="30">
        <v>3.0449999999999998E-2</v>
      </c>
      <c r="AI42" s="21">
        <f t="shared" si="16"/>
        <v>2.5027600243381354E-3</v>
      </c>
      <c r="AJ42" s="20"/>
      <c r="AK42" s="21"/>
      <c r="AL42" s="21"/>
      <c r="AM42" s="22"/>
      <c r="AN42" s="21">
        <f t="shared" si="21"/>
        <v>-7.4790095845265872E-2</v>
      </c>
      <c r="AO42" s="21">
        <f t="shared" si="22"/>
        <v>-8.0269198448338838E-2</v>
      </c>
      <c r="AP42" s="21">
        <f t="shared" si="23"/>
        <v>-0.21746649245023586</v>
      </c>
      <c r="AQ42" s="21">
        <f t="shared" si="24"/>
        <v>4.607163791967845E-2</v>
      </c>
      <c r="AR42" s="21">
        <f t="shared" si="25"/>
        <v>3.2732566919537319E-2</v>
      </c>
      <c r="AS42" s="21">
        <f t="shared" si="26"/>
        <v>0.11607952587345173</v>
      </c>
      <c r="AT42" s="21">
        <f t="shared" si="27"/>
        <v>5.2409928734708254E-2</v>
      </c>
      <c r="AU42" s="21">
        <f t="shared" si="28"/>
        <v>1.3758087621669034E-2</v>
      </c>
      <c r="AV42" s="21">
        <f t="shared" si="29"/>
        <v>-1.7837626844353555E-2</v>
      </c>
      <c r="AW42" s="21">
        <f t="shared" si="30"/>
        <v>-0.20662974415132226</v>
      </c>
      <c r="AX42" s="21">
        <f t="shared" si="31"/>
        <v>8.1707742831417352E-2</v>
      </c>
      <c r="AY42" s="21">
        <f t="shared" si="32"/>
        <v>-0.20939613579313984</v>
      </c>
      <c r="AZ42" s="22">
        <f t="shared" si="33"/>
        <v>3.5389607234733687E-2</v>
      </c>
    </row>
    <row r="43" spans="1:52" s="10" customFormat="1" x14ac:dyDescent="0.2">
      <c r="A43" s="12">
        <v>41394</v>
      </c>
      <c r="B43" s="36">
        <v>10.060719000000001</v>
      </c>
      <c r="C43" s="36">
        <v>16.481089000000001</v>
      </c>
      <c r="D43" s="36">
        <v>0.31727</v>
      </c>
      <c r="E43" s="36">
        <v>25.704529000000001</v>
      </c>
      <c r="F43" s="21">
        <v>31.952631</v>
      </c>
      <c r="G43" s="21">
        <v>3.254721</v>
      </c>
      <c r="H43" s="21">
        <v>31.599022000000001</v>
      </c>
      <c r="I43" s="21">
        <v>7.8762059999999998</v>
      </c>
      <c r="J43" s="36">
        <v>2.6325280000000002</v>
      </c>
      <c r="K43" s="21">
        <v>6.9430000000000006E-2</v>
      </c>
      <c r="L43" s="21">
        <v>6.8248329999999999</v>
      </c>
      <c r="M43" s="21">
        <v>0.77500000000000002</v>
      </c>
      <c r="N43" s="37">
        <v>4914</v>
      </c>
      <c r="O43" s="21">
        <f t="shared" si="0"/>
        <v>9.334083475279982E-2</v>
      </c>
      <c r="P43" s="21">
        <f t="shared" si="1"/>
        <v>-9.0467755101004674E-2</v>
      </c>
      <c r="Q43" s="21">
        <f t="shared" si="2"/>
        <v>-9.5220441453259655E-2</v>
      </c>
      <c r="R43" s="21">
        <f t="shared" si="3"/>
        <v>-4.1797124250193919E-2</v>
      </c>
      <c r="S43" s="21">
        <f t="shared" si="4"/>
        <v>5.121367677258775E-2</v>
      </c>
      <c r="T43" s="21">
        <f t="shared" si="5"/>
        <v>-3.5713936535353583E-2</v>
      </c>
      <c r="U43" s="21">
        <f t="shared" si="6"/>
        <v>0.1015553571532531</v>
      </c>
      <c r="V43" s="21">
        <f t="shared" si="7"/>
        <v>0.10123751754894086</v>
      </c>
      <c r="W43" s="21">
        <f t="shared" si="8"/>
        <v>-2.0588444294304589E-2</v>
      </c>
      <c r="X43" s="21">
        <f t="shared" si="9"/>
        <v>-7.6851482515622835E-2</v>
      </c>
      <c r="Y43" s="21">
        <f t="shared" si="10"/>
        <v>-0.17475720642009873</v>
      </c>
      <c r="Z43" s="21">
        <f t="shared" si="11"/>
        <v>0</v>
      </c>
      <c r="AA43" s="22">
        <f t="shared" si="12"/>
        <v>-4.9259004986382658E-2</v>
      </c>
      <c r="AB43" s="20">
        <f t="shared" si="18"/>
        <v>-3.3536121512914609E-2</v>
      </c>
      <c r="AC43" s="21">
        <f t="shared" si="19"/>
        <v>5.4573153734857036E-2</v>
      </c>
      <c r="AD43" s="22">
        <f t="shared" si="20"/>
        <v>-6.8049283307506536E-2</v>
      </c>
      <c r="AE43" s="21">
        <f t="shared" si="13"/>
        <v>-3.5506149474104243E-2</v>
      </c>
      <c r="AF43" s="21">
        <f t="shared" si="14"/>
        <v>7.2884188307828182E-2</v>
      </c>
      <c r="AG43" s="22">
        <f t="shared" si="15"/>
        <v>-0.12757076288209995</v>
      </c>
      <c r="AH43" s="30">
        <v>3.0175E-2</v>
      </c>
      <c r="AI43" s="21">
        <f t="shared" si="16"/>
        <v>2.4804621620653222E-3</v>
      </c>
      <c r="AJ43" s="20"/>
      <c r="AK43" s="21"/>
      <c r="AL43" s="21"/>
      <c r="AM43" s="22"/>
      <c r="AN43" s="21">
        <f t="shared" si="21"/>
        <v>9.0860372590734498E-2</v>
      </c>
      <c r="AO43" s="21">
        <f t="shared" si="22"/>
        <v>-9.2948217263069996E-2</v>
      </c>
      <c r="AP43" s="21">
        <f t="shared" si="23"/>
        <v>-9.7700903615324977E-2</v>
      </c>
      <c r="AQ43" s="21">
        <f t="shared" si="24"/>
        <v>-4.4277586412259241E-2</v>
      </c>
      <c r="AR43" s="21">
        <f t="shared" si="25"/>
        <v>4.8733214610522428E-2</v>
      </c>
      <c r="AS43" s="21">
        <f t="shared" si="26"/>
        <v>-3.8194398697418905E-2</v>
      </c>
      <c r="AT43" s="21">
        <f t="shared" si="27"/>
        <v>9.9074894991187781E-2</v>
      </c>
      <c r="AU43" s="21">
        <f t="shared" si="28"/>
        <v>9.8757055386875542E-2</v>
      </c>
      <c r="AV43" s="21">
        <f t="shared" si="29"/>
        <v>-2.3068906456369911E-2</v>
      </c>
      <c r="AW43" s="21">
        <f t="shared" si="30"/>
        <v>-7.9331944677688157E-2</v>
      </c>
      <c r="AX43" s="21">
        <f t="shared" si="31"/>
        <v>-0.17723766858216405</v>
      </c>
      <c r="AY43" s="21">
        <f t="shared" si="32"/>
        <v>-2.4804621620653222E-3</v>
      </c>
      <c r="AZ43" s="22">
        <f t="shared" si="33"/>
        <v>-5.173946714844798E-2</v>
      </c>
    </row>
    <row r="44" spans="1:52" s="10" customFormat="1" x14ac:dyDescent="0.2">
      <c r="A44" s="12">
        <v>41425</v>
      </c>
      <c r="B44" s="36">
        <v>9.3885349999999992</v>
      </c>
      <c r="C44" s="36">
        <v>15.510223999999999</v>
      </c>
      <c r="D44" s="36">
        <v>0.31308999999999998</v>
      </c>
      <c r="E44" s="36">
        <v>25.004555</v>
      </c>
      <c r="F44" s="21">
        <v>26.116900999999999</v>
      </c>
      <c r="G44" s="21">
        <v>3.222575</v>
      </c>
      <c r="H44" s="21">
        <v>31.519006999999998</v>
      </c>
      <c r="I44" s="21">
        <v>7.5624440000000002</v>
      </c>
      <c r="J44" s="36">
        <v>2.6088119999999999</v>
      </c>
      <c r="K44" s="21">
        <v>5.0139999999999997E-2</v>
      </c>
      <c r="L44" s="21">
        <v>6.8328620000000004</v>
      </c>
      <c r="M44" s="21">
        <v>0.77500000000000002</v>
      </c>
      <c r="N44" s="37">
        <v>4775.3999020000001</v>
      </c>
      <c r="O44" s="21">
        <f t="shared" si="0"/>
        <v>-6.6812719846364998E-2</v>
      </c>
      <c r="P44" s="21">
        <f t="shared" si="1"/>
        <v>-5.890781853068093E-2</v>
      </c>
      <c r="Q44" s="21">
        <f t="shared" si="2"/>
        <v>-1.3174898351561815E-2</v>
      </c>
      <c r="R44" s="21">
        <f t="shared" si="3"/>
        <v>-2.7231543515152563E-2</v>
      </c>
      <c r="S44" s="21">
        <f t="shared" si="4"/>
        <v>-0.18263691650305733</v>
      </c>
      <c r="T44" s="21">
        <f t="shared" si="5"/>
        <v>-9.8767298333712807E-3</v>
      </c>
      <c r="U44" s="21">
        <f t="shared" si="6"/>
        <v>-2.5321986231093816E-3</v>
      </c>
      <c r="V44" s="21">
        <f t="shared" si="7"/>
        <v>-3.9836692945816765E-2</v>
      </c>
      <c r="W44" s="21">
        <f t="shared" si="8"/>
        <v>-9.0088310551683752E-3</v>
      </c>
      <c r="X44" s="21">
        <f t="shared" si="9"/>
        <v>-0.27783378942820114</v>
      </c>
      <c r="Y44" s="21">
        <f t="shared" si="10"/>
        <v>1.1764390425378186E-3</v>
      </c>
      <c r="Z44" s="21">
        <f t="shared" si="11"/>
        <v>0</v>
      </c>
      <c r="AA44" s="22">
        <f t="shared" si="12"/>
        <v>-2.8205148148148125E-2</v>
      </c>
      <c r="AB44" s="20">
        <f t="shared" si="18"/>
        <v>-4.1531745060940081E-2</v>
      </c>
      <c r="AC44" s="21">
        <f t="shared" si="19"/>
        <v>-5.8720634476338691E-2</v>
      </c>
      <c r="AD44" s="22">
        <f t="shared" si="20"/>
        <v>-7.1416545360207917E-2</v>
      </c>
      <c r="AE44" s="21">
        <f t="shared" si="13"/>
        <v>-4.465452684782472E-2</v>
      </c>
      <c r="AF44" s="21">
        <f t="shared" si="14"/>
        <v>-8.3843554949494373E-2</v>
      </c>
      <c r="AG44" s="22">
        <f t="shared" si="15"/>
        <v>-3.3952348674128208E-3</v>
      </c>
      <c r="AH44" s="30">
        <v>2.8174999999999999E-2</v>
      </c>
      <c r="AI44" s="21">
        <f t="shared" si="16"/>
        <v>2.3181315558149507E-3</v>
      </c>
      <c r="AJ44" s="20"/>
      <c r="AK44" s="21"/>
      <c r="AL44" s="21"/>
      <c r="AM44" s="22"/>
      <c r="AN44" s="21">
        <f t="shared" si="21"/>
        <v>-6.9130851402179949E-2</v>
      </c>
      <c r="AO44" s="21">
        <f t="shared" si="22"/>
        <v>-6.1225950086495881E-2</v>
      </c>
      <c r="AP44" s="21">
        <f t="shared" si="23"/>
        <v>-1.5493029907376766E-2</v>
      </c>
      <c r="AQ44" s="21">
        <f t="shared" si="24"/>
        <v>-2.9549675070967514E-2</v>
      </c>
      <c r="AR44" s="21">
        <f t="shared" si="25"/>
        <v>-0.18495504805887228</v>
      </c>
      <c r="AS44" s="21">
        <f t="shared" si="26"/>
        <v>-1.2194861389186231E-2</v>
      </c>
      <c r="AT44" s="21">
        <f t="shared" si="27"/>
        <v>-4.8503301789243319E-3</v>
      </c>
      <c r="AU44" s="21">
        <f t="shared" si="28"/>
        <v>-4.2154824501631716E-2</v>
      </c>
      <c r="AV44" s="21">
        <f t="shared" si="29"/>
        <v>-1.1326962610983326E-2</v>
      </c>
      <c r="AW44" s="21">
        <f t="shared" si="30"/>
        <v>-0.28015192098401609</v>
      </c>
      <c r="AX44" s="21">
        <f t="shared" si="31"/>
        <v>-1.1416925132771321E-3</v>
      </c>
      <c r="AY44" s="21">
        <f t="shared" si="32"/>
        <v>-2.3181315558149507E-3</v>
      </c>
      <c r="AZ44" s="22">
        <f t="shared" si="33"/>
        <v>-3.0523279703963076E-2</v>
      </c>
    </row>
    <row r="45" spans="1:52" s="10" customFormat="1" x14ac:dyDescent="0.2">
      <c r="A45" s="12">
        <v>41455</v>
      </c>
      <c r="B45" s="36">
        <v>8.9254449999999999</v>
      </c>
      <c r="C45" s="36">
        <v>17.531551</v>
      </c>
      <c r="D45" s="36">
        <v>0.37153000000000003</v>
      </c>
      <c r="E45" s="36">
        <v>26.847200000000001</v>
      </c>
      <c r="F45" s="21">
        <v>29.436845999999999</v>
      </c>
      <c r="G45" s="21">
        <v>3.4315199999999999</v>
      </c>
      <c r="H45" s="21">
        <v>33.0396</v>
      </c>
      <c r="I45" s="21">
        <v>7.7233460000000003</v>
      </c>
      <c r="J45" s="36">
        <v>2.5930010000000001</v>
      </c>
      <c r="K45" s="21">
        <v>4.9180000000000001E-2</v>
      </c>
      <c r="L45" s="21">
        <v>7.025563</v>
      </c>
      <c r="M45" s="21">
        <v>0.77500000000000002</v>
      </c>
      <c r="N45" s="37">
        <v>5035.7001950000003</v>
      </c>
      <c r="O45" s="21">
        <f t="shared" si="0"/>
        <v>-4.9325054441401069E-2</v>
      </c>
      <c r="P45" s="21">
        <f t="shared" si="1"/>
        <v>0.13032223132302934</v>
      </c>
      <c r="Q45" s="21">
        <f t="shared" si="2"/>
        <v>0.18665559423807868</v>
      </c>
      <c r="R45" s="21">
        <f t="shared" si="3"/>
        <v>7.3692373249593962E-2</v>
      </c>
      <c r="S45" s="21">
        <f t="shared" si="4"/>
        <v>0.12711864244536519</v>
      </c>
      <c r="T45" s="21">
        <f t="shared" si="5"/>
        <v>6.4837901367695072E-2</v>
      </c>
      <c r="U45" s="21">
        <f t="shared" si="6"/>
        <v>4.824368356528496E-2</v>
      </c>
      <c r="V45" s="21">
        <f t="shared" si="7"/>
        <v>2.1276455071931787E-2</v>
      </c>
      <c r="W45" s="21">
        <f t="shared" si="8"/>
        <v>-6.0606130299921184E-3</v>
      </c>
      <c r="X45" s="21">
        <f t="shared" si="9"/>
        <v>-1.9146390107698356E-2</v>
      </c>
      <c r="Y45" s="21">
        <f t="shared" si="10"/>
        <v>2.8202091597927713E-2</v>
      </c>
      <c r="Z45" s="21">
        <f t="shared" si="11"/>
        <v>0</v>
      </c>
      <c r="AA45" s="22">
        <f t="shared" si="12"/>
        <v>5.4508585320987055E-2</v>
      </c>
      <c r="AB45" s="20">
        <f t="shared" si="18"/>
        <v>8.5336286092325242E-2</v>
      </c>
      <c r="AC45" s="21">
        <f t="shared" si="19"/>
        <v>6.536917061256925E-2</v>
      </c>
      <c r="AD45" s="22">
        <f t="shared" si="20"/>
        <v>7.4877211505930928E-4</v>
      </c>
      <c r="AE45" s="21">
        <f t="shared" si="13"/>
        <v>6.8888285987184592E-2</v>
      </c>
      <c r="AF45" s="21">
        <f t="shared" si="14"/>
        <v>7.6151920595872918E-2</v>
      </c>
      <c r="AG45" s="22">
        <f t="shared" si="15"/>
        <v>1.7135793051281465E-2</v>
      </c>
      <c r="AH45" s="30">
        <v>2.8025000000000001E-2</v>
      </c>
      <c r="AI45" s="21">
        <f t="shared" si="16"/>
        <v>2.3059450948663684E-3</v>
      </c>
      <c r="AJ45" s="20"/>
      <c r="AK45" s="21"/>
      <c r="AL45" s="21"/>
      <c r="AM45" s="22"/>
      <c r="AN45" s="21">
        <f t="shared" si="21"/>
        <v>-5.1630999536267437E-2</v>
      </c>
      <c r="AO45" s="21">
        <f t="shared" si="22"/>
        <v>0.12801628622816297</v>
      </c>
      <c r="AP45" s="21">
        <f t="shared" si="23"/>
        <v>0.18434964914321231</v>
      </c>
      <c r="AQ45" s="21">
        <f t="shared" si="24"/>
        <v>7.1386428154727594E-2</v>
      </c>
      <c r="AR45" s="21">
        <f t="shared" si="25"/>
        <v>0.12481269735049882</v>
      </c>
      <c r="AS45" s="21">
        <f t="shared" si="26"/>
        <v>6.2531956272828704E-2</v>
      </c>
      <c r="AT45" s="21">
        <f t="shared" si="27"/>
        <v>4.5937738470418592E-2</v>
      </c>
      <c r="AU45" s="21">
        <f t="shared" si="28"/>
        <v>1.8970509977065418E-2</v>
      </c>
      <c r="AV45" s="21">
        <f t="shared" si="29"/>
        <v>-8.3665581248584878E-3</v>
      </c>
      <c r="AW45" s="21">
        <f t="shared" si="30"/>
        <v>-2.1452335202564725E-2</v>
      </c>
      <c r="AX45" s="21">
        <f t="shared" si="31"/>
        <v>2.5896146503061344E-2</v>
      </c>
      <c r="AY45" s="21">
        <f t="shared" si="32"/>
        <v>-2.3059450948663684E-3</v>
      </c>
      <c r="AZ45" s="22">
        <f t="shared" si="33"/>
        <v>5.2202640226120686E-2</v>
      </c>
    </row>
    <row r="46" spans="1:52" s="10" customFormat="1" x14ac:dyDescent="0.2">
      <c r="A46" s="12">
        <v>41486</v>
      </c>
      <c r="B46" s="36">
        <v>9.8964499999999997</v>
      </c>
      <c r="C46" s="36">
        <v>17.515564000000001</v>
      </c>
      <c r="D46" s="36">
        <v>0.37153000000000003</v>
      </c>
      <c r="E46" s="36">
        <v>27.268612000000001</v>
      </c>
      <c r="F46" s="21">
        <v>28.367086</v>
      </c>
      <c r="G46" s="21">
        <v>4.1788999999999996</v>
      </c>
      <c r="H46" s="21">
        <v>33.017021</v>
      </c>
      <c r="I46" s="21">
        <v>8.0371070000000007</v>
      </c>
      <c r="J46" s="36">
        <v>2.648339</v>
      </c>
      <c r="K46" s="21">
        <v>4.2430000000000002E-2</v>
      </c>
      <c r="L46" s="21">
        <v>5.0584049999999996</v>
      </c>
      <c r="M46" s="21">
        <v>0.47</v>
      </c>
      <c r="N46" s="37">
        <v>5125.2998049999997</v>
      </c>
      <c r="O46" s="21">
        <f t="shared" si="0"/>
        <v>0.10879065413545207</v>
      </c>
      <c r="P46" s="21">
        <f t="shared" si="1"/>
        <v>-9.1189878180196861E-4</v>
      </c>
      <c r="Q46" s="21">
        <f t="shared" si="2"/>
        <v>0</v>
      </c>
      <c r="R46" s="21">
        <f t="shared" si="3"/>
        <v>1.5696683453023039E-2</v>
      </c>
      <c r="S46" s="21">
        <f t="shared" si="4"/>
        <v>-3.6340849831534218E-2</v>
      </c>
      <c r="T46" s="21">
        <f t="shared" si="5"/>
        <v>0.21779852660045687</v>
      </c>
      <c r="U46" s="21">
        <f t="shared" si="6"/>
        <v>-6.8339205075123026E-4</v>
      </c>
      <c r="V46" s="21">
        <f t="shared" si="7"/>
        <v>4.0625008901582341E-2</v>
      </c>
      <c r="W46" s="21">
        <f t="shared" si="8"/>
        <v>2.1341295279099348E-2</v>
      </c>
      <c r="X46" s="21">
        <f t="shared" si="9"/>
        <v>-0.13725091500610001</v>
      </c>
      <c r="Y46" s="21">
        <f t="shared" si="10"/>
        <v>-0.28000005124144506</v>
      </c>
      <c r="Z46" s="21">
        <f t="shared" si="11"/>
        <v>-0.39354838709677425</v>
      </c>
      <c r="AA46" s="22">
        <f t="shared" si="12"/>
        <v>1.7792880141864621E-2</v>
      </c>
      <c r="AB46" s="20">
        <f t="shared" si="18"/>
        <v>3.0893859701668285E-2</v>
      </c>
      <c r="AC46" s="21">
        <f t="shared" si="19"/>
        <v>5.5349823404938436E-2</v>
      </c>
      <c r="AD46" s="22">
        <f t="shared" si="20"/>
        <v>-0.19736451451630499</v>
      </c>
      <c r="AE46" s="21">
        <f t="shared" si="13"/>
        <v>2.5643435172167009E-2</v>
      </c>
      <c r="AF46" s="21">
        <f t="shared" si="14"/>
        <v>-4.2370561046098685E-4</v>
      </c>
      <c r="AG46" s="22">
        <f t="shared" si="15"/>
        <v>-0.2129296667619161</v>
      </c>
      <c r="AH46" s="30">
        <v>2.7574999999999999E-2</v>
      </c>
      <c r="AI46" s="21">
        <f t="shared" si="16"/>
        <v>2.2693759297900407E-3</v>
      </c>
      <c r="AJ46" s="20"/>
      <c r="AK46" s="21"/>
      <c r="AL46" s="21"/>
      <c r="AM46" s="22"/>
      <c r="AN46" s="21">
        <f t="shared" si="21"/>
        <v>0.10652127820566203</v>
      </c>
      <c r="AO46" s="21">
        <f t="shared" si="22"/>
        <v>-3.1812747115920093E-3</v>
      </c>
      <c r="AP46" s="21">
        <f t="shared" si="23"/>
        <v>-2.2693759297900407E-3</v>
      </c>
      <c r="AQ46" s="21">
        <f t="shared" si="24"/>
        <v>1.3427307523232998E-2</v>
      </c>
      <c r="AR46" s="21">
        <f t="shared" si="25"/>
        <v>-3.8610225761324259E-2</v>
      </c>
      <c r="AS46" s="21">
        <f t="shared" si="26"/>
        <v>0.21552915067066683</v>
      </c>
      <c r="AT46" s="21">
        <f t="shared" si="27"/>
        <v>-2.9527679805412708E-3</v>
      </c>
      <c r="AU46" s="21">
        <f t="shared" si="28"/>
        <v>3.83556329717923E-2</v>
      </c>
      <c r="AV46" s="21">
        <f t="shared" si="29"/>
        <v>1.9071919349309307E-2</v>
      </c>
      <c r="AW46" s="21">
        <f t="shared" si="30"/>
        <v>-0.13952029093589005</v>
      </c>
      <c r="AX46" s="21">
        <f t="shared" si="31"/>
        <v>-0.2822694271712351</v>
      </c>
      <c r="AY46" s="21">
        <f t="shared" si="32"/>
        <v>-0.3958177630265643</v>
      </c>
      <c r="AZ46" s="22">
        <f t="shared" si="33"/>
        <v>1.5523504212074581E-2</v>
      </c>
    </row>
    <row r="47" spans="1:52" s="10" customFormat="1" x14ac:dyDescent="0.2">
      <c r="A47" s="12">
        <v>41517</v>
      </c>
      <c r="B47" s="36">
        <v>10.765273000000001</v>
      </c>
      <c r="C47" s="36">
        <v>19.818836000000001</v>
      </c>
      <c r="D47" s="36">
        <v>0.34231</v>
      </c>
      <c r="E47" s="36">
        <v>28.051960000000001</v>
      </c>
      <c r="F47" s="21">
        <v>28.949922999999998</v>
      </c>
      <c r="G47" s="21">
        <v>4.4199900000000003</v>
      </c>
      <c r="H47" s="21">
        <v>36.065792000000002</v>
      </c>
      <c r="I47" s="21">
        <v>7.6750759999999998</v>
      </c>
      <c r="J47" s="36">
        <v>2.9815689999999999</v>
      </c>
      <c r="K47" s="21">
        <v>3.5680000000000003E-2</v>
      </c>
      <c r="L47" s="21">
        <v>4.9379670000000004</v>
      </c>
      <c r="M47" s="21">
        <v>0.29499999999999998</v>
      </c>
      <c r="N47" s="37">
        <v>5217.7001950000003</v>
      </c>
      <c r="O47" s="21">
        <f t="shared" si="0"/>
        <v>8.7791379737178571E-2</v>
      </c>
      <c r="P47" s="21">
        <f t="shared" si="1"/>
        <v>0.13149859176672812</v>
      </c>
      <c r="Q47" s="21">
        <f t="shared" si="2"/>
        <v>-7.8647753882593652E-2</v>
      </c>
      <c r="R47" s="21">
        <f t="shared" si="3"/>
        <v>2.8727094727080356E-2</v>
      </c>
      <c r="S47" s="21">
        <f t="shared" si="4"/>
        <v>2.0546241513844526E-2</v>
      </c>
      <c r="T47" s="21">
        <f t="shared" si="5"/>
        <v>5.7692215654837571E-2</v>
      </c>
      <c r="U47" s="21">
        <f t="shared" si="6"/>
        <v>9.2339372470944675E-2</v>
      </c>
      <c r="V47" s="21">
        <f t="shared" si="7"/>
        <v>-4.5044939677921524E-2</v>
      </c>
      <c r="W47" s="21">
        <f t="shared" si="8"/>
        <v>0.12582603662144459</v>
      </c>
      <c r="X47" s="21">
        <f t="shared" si="9"/>
        <v>-0.15908555267499408</v>
      </c>
      <c r="Y47" s="21">
        <f t="shared" si="10"/>
        <v>-2.3809481447214915E-2</v>
      </c>
      <c r="Z47" s="21">
        <f t="shared" si="11"/>
        <v>-0.37234042553191488</v>
      </c>
      <c r="AA47" s="22">
        <f t="shared" si="12"/>
        <v>1.8028289761675843E-2</v>
      </c>
      <c r="AB47" s="20">
        <f t="shared" si="18"/>
        <v>4.2342328087098348E-2</v>
      </c>
      <c r="AC47" s="21">
        <f t="shared" si="19"/>
        <v>3.1383222490426306E-2</v>
      </c>
      <c r="AD47" s="22">
        <f t="shared" si="20"/>
        <v>-0.10735235575816982</v>
      </c>
      <c r="AE47" s="21">
        <f t="shared" si="13"/>
        <v>7.1318242286460276E-2</v>
      </c>
      <c r="AF47" s="21">
        <f t="shared" si="14"/>
        <v>4.7699206009381968E-2</v>
      </c>
      <c r="AG47" s="22">
        <f t="shared" si="15"/>
        <v>3.7767785424665965E-3</v>
      </c>
      <c r="AH47" s="30">
        <v>2.6000000000000002E-2</v>
      </c>
      <c r="AI47" s="21">
        <f t="shared" si="16"/>
        <v>2.1412681429993086E-3</v>
      </c>
      <c r="AJ47" s="20"/>
      <c r="AK47" s="21"/>
      <c r="AL47" s="21"/>
      <c r="AM47" s="22"/>
      <c r="AN47" s="21">
        <f t="shared" si="21"/>
        <v>8.5650111594179262E-2</v>
      </c>
      <c r="AO47" s="21">
        <f t="shared" si="22"/>
        <v>0.12935732362372881</v>
      </c>
      <c r="AP47" s="21">
        <f t="shared" si="23"/>
        <v>-8.078902202559296E-2</v>
      </c>
      <c r="AQ47" s="21">
        <f t="shared" si="24"/>
        <v>2.6585826584081047E-2</v>
      </c>
      <c r="AR47" s="21">
        <f t="shared" si="25"/>
        <v>1.8404973370845217E-2</v>
      </c>
      <c r="AS47" s="21">
        <f t="shared" si="26"/>
        <v>5.5550947511838263E-2</v>
      </c>
      <c r="AT47" s="21">
        <f t="shared" si="27"/>
        <v>9.0198104327945366E-2</v>
      </c>
      <c r="AU47" s="21">
        <f t="shared" si="28"/>
        <v>-4.7186207820920832E-2</v>
      </c>
      <c r="AV47" s="21">
        <f t="shared" si="29"/>
        <v>0.12368476847844528</v>
      </c>
      <c r="AW47" s="21">
        <f t="shared" si="30"/>
        <v>-0.16122682081799339</v>
      </c>
      <c r="AX47" s="21">
        <f t="shared" si="31"/>
        <v>-2.5950749590214223E-2</v>
      </c>
      <c r="AY47" s="21">
        <f t="shared" si="32"/>
        <v>-0.37448169367491418</v>
      </c>
      <c r="AZ47" s="22">
        <f t="shared" si="33"/>
        <v>1.5887021618676535E-2</v>
      </c>
    </row>
    <row r="48" spans="1:52" s="10" customFormat="1" x14ac:dyDescent="0.2">
      <c r="A48" s="12">
        <v>41547</v>
      </c>
      <c r="B48" s="36">
        <v>11.169881</v>
      </c>
      <c r="C48" s="36">
        <v>17.977118000000001</v>
      </c>
      <c r="D48" s="36">
        <v>0.35901</v>
      </c>
      <c r="E48" s="36">
        <v>28.4254</v>
      </c>
      <c r="F48" s="21">
        <v>34.653945999999998</v>
      </c>
      <c r="G48" s="21">
        <v>4.9211770000000001</v>
      </c>
      <c r="H48" s="21">
        <v>38.354233000000001</v>
      </c>
      <c r="I48" s="21">
        <v>8.1172850000000007</v>
      </c>
      <c r="J48" s="36">
        <v>3.110852</v>
      </c>
      <c r="K48" s="21">
        <v>2.7959999999999999E-2</v>
      </c>
      <c r="L48" s="21">
        <v>5.8613270000000002</v>
      </c>
      <c r="M48" s="21">
        <v>0.29499999999999998</v>
      </c>
      <c r="N48" s="37">
        <v>5420.2998049999997</v>
      </c>
      <c r="O48" s="21">
        <f t="shared" si="0"/>
        <v>3.7584555449731709E-2</v>
      </c>
      <c r="P48" s="21">
        <f t="shared" si="1"/>
        <v>-9.292765730540381E-2</v>
      </c>
      <c r="Q48" s="21">
        <f t="shared" si="2"/>
        <v>4.8786187958283406E-2</v>
      </c>
      <c r="R48" s="21">
        <f t="shared" si="3"/>
        <v>1.3312438774331584E-2</v>
      </c>
      <c r="S48" s="21">
        <f t="shared" si="4"/>
        <v>0.19703067949438069</v>
      </c>
      <c r="T48" s="21">
        <f t="shared" si="5"/>
        <v>0.11339098052258031</v>
      </c>
      <c r="U48" s="21">
        <f t="shared" si="6"/>
        <v>6.3451843785934298E-2</v>
      </c>
      <c r="V48" s="21">
        <f t="shared" si="7"/>
        <v>5.7616237285468053E-2</v>
      </c>
      <c r="W48" s="21">
        <f t="shared" si="8"/>
        <v>4.3360727187598223E-2</v>
      </c>
      <c r="X48" s="21">
        <f t="shared" si="9"/>
        <v>-0.2163677130044844</v>
      </c>
      <c r="Y48" s="21">
        <f t="shared" si="10"/>
        <v>0.18699193412997689</v>
      </c>
      <c r="Z48" s="21">
        <f t="shared" si="11"/>
        <v>0</v>
      </c>
      <c r="AA48" s="22">
        <f t="shared" si="12"/>
        <v>3.8829293065581985E-2</v>
      </c>
      <c r="AB48" s="20">
        <f t="shared" si="18"/>
        <v>1.6888812192357222E-3</v>
      </c>
      <c r="AC48" s="21">
        <f t="shared" si="19"/>
        <v>0.10787243527209084</v>
      </c>
      <c r="AD48" s="22">
        <f t="shared" si="20"/>
        <v>3.4962370782726793E-3</v>
      </c>
      <c r="AE48" s="21">
        <f t="shared" si="13"/>
        <v>-1.7751759504953529E-2</v>
      </c>
      <c r="AF48" s="21">
        <f t="shared" si="14"/>
        <v>0.1158834067573507</v>
      </c>
      <c r="AG48" s="22">
        <f t="shared" si="15"/>
        <v>0.12665401730088044</v>
      </c>
      <c r="AH48" s="30">
        <v>2.5750000000000002E-2</v>
      </c>
      <c r="AI48" s="21">
        <f t="shared" si="16"/>
        <v>2.1209169976863507E-3</v>
      </c>
      <c r="AJ48" s="20"/>
      <c r="AK48" s="21"/>
      <c r="AL48" s="21"/>
      <c r="AM48" s="22"/>
      <c r="AN48" s="21">
        <f t="shared" si="21"/>
        <v>3.5463638452045358E-2</v>
      </c>
      <c r="AO48" s="21">
        <f t="shared" si="22"/>
        <v>-9.5048574303090161E-2</v>
      </c>
      <c r="AP48" s="21">
        <f t="shared" si="23"/>
        <v>4.6665270960597055E-2</v>
      </c>
      <c r="AQ48" s="21">
        <f t="shared" si="24"/>
        <v>1.1191521776645234E-2</v>
      </c>
      <c r="AR48" s="21">
        <f t="shared" si="25"/>
        <v>0.19490976249669434</v>
      </c>
      <c r="AS48" s="21">
        <f t="shared" si="26"/>
        <v>0.11127006352489396</v>
      </c>
      <c r="AT48" s="21">
        <f t="shared" si="27"/>
        <v>6.1330926788247947E-2</v>
      </c>
      <c r="AU48" s="21">
        <f t="shared" si="28"/>
        <v>5.5495320287781702E-2</v>
      </c>
      <c r="AV48" s="21">
        <f t="shared" si="29"/>
        <v>4.1239810189911873E-2</v>
      </c>
      <c r="AW48" s="21">
        <f t="shared" si="30"/>
        <v>-0.21848863000217075</v>
      </c>
      <c r="AX48" s="21">
        <f t="shared" si="31"/>
        <v>0.18487101713229054</v>
      </c>
      <c r="AY48" s="21">
        <f t="shared" si="32"/>
        <v>-2.1209169976863507E-3</v>
      </c>
      <c r="AZ48" s="22">
        <f t="shared" si="33"/>
        <v>3.6708376067895634E-2</v>
      </c>
    </row>
    <row r="49" spans="1:52" s="10" customFormat="1" x14ac:dyDescent="0.2">
      <c r="A49" s="12">
        <v>41578</v>
      </c>
      <c r="B49" s="36">
        <v>10.650769</v>
      </c>
      <c r="C49" s="36">
        <v>13.323926999999999</v>
      </c>
      <c r="D49" s="36">
        <v>0.35901</v>
      </c>
      <c r="E49" s="36">
        <v>27.385590000000001</v>
      </c>
      <c r="F49" s="21">
        <v>33.674594999999997</v>
      </c>
      <c r="G49" s="21">
        <v>4.9375809999999998</v>
      </c>
      <c r="H49" s="21">
        <v>40.785739999999997</v>
      </c>
      <c r="I49" s="21">
        <v>7.364471</v>
      </c>
      <c r="J49" s="36">
        <v>3.0623710000000002</v>
      </c>
      <c r="K49" s="21">
        <v>2.5069999999999999E-2</v>
      </c>
      <c r="L49" s="21">
        <v>6.1022030000000003</v>
      </c>
      <c r="M49" s="21">
        <v>0.19500000000000001</v>
      </c>
      <c r="N49" s="37">
        <v>5314.2998049999997</v>
      </c>
      <c r="O49" s="21">
        <f t="shared" si="0"/>
        <v>-4.6474264139429934E-2</v>
      </c>
      <c r="P49" s="21">
        <f t="shared" si="1"/>
        <v>-0.25883965383105351</v>
      </c>
      <c r="Q49" s="21">
        <f t="shared" si="2"/>
        <v>0</v>
      </c>
      <c r="R49" s="21">
        <f t="shared" si="3"/>
        <v>-3.658031197450165E-2</v>
      </c>
      <c r="S49" s="21">
        <f t="shared" si="4"/>
        <v>-2.8260879727809388E-2</v>
      </c>
      <c r="T49" s="21">
        <f t="shared" si="5"/>
        <v>3.3333489122621763E-3</v>
      </c>
      <c r="U49" s="21">
        <f t="shared" si="6"/>
        <v>6.3396053311768646E-2</v>
      </c>
      <c r="V49" s="21">
        <f t="shared" si="7"/>
        <v>-9.2742092953493768E-2</v>
      </c>
      <c r="W49" s="21">
        <f t="shared" si="8"/>
        <v>-1.5584476535688544E-2</v>
      </c>
      <c r="X49" s="21">
        <f t="shared" si="9"/>
        <v>-0.10336194563662376</v>
      </c>
      <c r="Y49" s="21">
        <f t="shared" si="10"/>
        <v>4.1095813285967508E-2</v>
      </c>
      <c r="Z49" s="21">
        <f t="shared" si="11"/>
        <v>-0.33898305084745756</v>
      </c>
      <c r="AA49" s="22">
        <f t="shared" si="12"/>
        <v>-1.9556113833817723E-2</v>
      </c>
      <c r="AB49" s="20">
        <f t="shared" si="18"/>
        <v>-8.5473557486246271E-2</v>
      </c>
      <c r="AC49" s="21">
        <f t="shared" si="19"/>
        <v>-1.3568392614318085E-2</v>
      </c>
      <c r="AD49" s="22">
        <f t="shared" si="20"/>
        <v>-0.10420841493345059</v>
      </c>
      <c r="AE49" s="21">
        <f t="shared" si="13"/>
        <v>-0.10723220973272032</v>
      </c>
      <c r="AF49" s="21">
        <f t="shared" si="14"/>
        <v>8.3181166827883003E-3</v>
      </c>
      <c r="AG49" s="22">
        <f t="shared" si="15"/>
        <v>9.6292266312532626E-3</v>
      </c>
      <c r="AH49" s="30">
        <v>2.5825000000000001E-2</v>
      </c>
      <c r="AI49" s="21">
        <f t="shared" si="16"/>
        <v>2.1270228186431872E-3</v>
      </c>
      <c r="AJ49" s="20"/>
      <c r="AK49" s="21"/>
      <c r="AL49" s="21"/>
      <c r="AM49" s="22"/>
      <c r="AN49" s="21">
        <f t="shared" si="21"/>
        <v>-4.8601286958073121E-2</v>
      </c>
      <c r="AO49" s="21">
        <f t="shared" si="22"/>
        <v>-0.26096667664969669</v>
      </c>
      <c r="AP49" s="21">
        <f t="shared" si="23"/>
        <v>-2.1270228186431872E-3</v>
      </c>
      <c r="AQ49" s="21">
        <f t="shared" si="24"/>
        <v>-3.8707334793144837E-2</v>
      </c>
      <c r="AR49" s="21">
        <f t="shared" si="25"/>
        <v>-3.0387902546452576E-2</v>
      </c>
      <c r="AS49" s="21">
        <f t="shared" si="26"/>
        <v>1.206326093618989E-3</v>
      </c>
      <c r="AT49" s="21">
        <f t="shared" si="27"/>
        <v>6.1269030493125459E-2</v>
      </c>
      <c r="AU49" s="21">
        <f t="shared" si="28"/>
        <v>-9.4869115772136955E-2</v>
      </c>
      <c r="AV49" s="21">
        <f t="shared" si="29"/>
        <v>-1.7711499354331729E-2</v>
      </c>
      <c r="AW49" s="21">
        <f t="shared" si="30"/>
        <v>-0.10548896845526695</v>
      </c>
      <c r="AX49" s="21">
        <f t="shared" si="31"/>
        <v>3.8968790467324321E-2</v>
      </c>
      <c r="AY49" s="21">
        <f t="shared" si="32"/>
        <v>-0.34111007366610074</v>
      </c>
      <c r="AZ49" s="22">
        <f t="shared" si="33"/>
        <v>-2.168313665246091E-2</v>
      </c>
    </row>
    <row r="50" spans="1:52" s="10" customFormat="1" x14ac:dyDescent="0.2">
      <c r="A50" s="12">
        <v>41608</v>
      </c>
      <c r="B50" s="36">
        <v>10.742319999999999</v>
      </c>
      <c r="C50" s="36">
        <v>13.527666</v>
      </c>
      <c r="D50" s="36">
        <v>0.37988</v>
      </c>
      <c r="E50" s="36">
        <v>28.483937999999998</v>
      </c>
      <c r="F50" s="21">
        <v>36.35651</v>
      </c>
      <c r="G50" s="21">
        <v>5.0852170000000001</v>
      </c>
      <c r="H50" s="21">
        <v>42.876797000000003</v>
      </c>
      <c r="I50" s="21">
        <v>7.8963489999999998</v>
      </c>
      <c r="J50" s="36">
        <v>2.9654090000000002</v>
      </c>
      <c r="K50" s="21">
        <v>2.3140000000000001E-2</v>
      </c>
      <c r="L50" s="21">
        <v>5.8131510000000004</v>
      </c>
      <c r="M50" s="21">
        <v>0.23499999999999999</v>
      </c>
      <c r="N50" s="37">
        <v>5353.1000979999999</v>
      </c>
      <c r="O50" s="21">
        <f t="shared" si="0"/>
        <v>8.5957173608777956E-3</v>
      </c>
      <c r="P50" s="21">
        <f t="shared" si="1"/>
        <v>1.5291212568186585E-2</v>
      </c>
      <c r="Q50" s="21">
        <f t="shared" si="2"/>
        <v>5.8132085457229601E-2</v>
      </c>
      <c r="R50" s="21">
        <f t="shared" si="3"/>
        <v>4.0106786087135526E-2</v>
      </c>
      <c r="S50" s="21">
        <f t="shared" si="4"/>
        <v>7.9642086267110376E-2</v>
      </c>
      <c r="T50" s="21">
        <f t="shared" si="5"/>
        <v>2.990047150618903E-2</v>
      </c>
      <c r="U50" s="21">
        <f t="shared" si="6"/>
        <v>5.1269316187471568E-2</v>
      </c>
      <c r="V50" s="21">
        <f t="shared" si="7"/>
        <v>7.2222159609291667E-2</v>
      </c>
      <c r="W50" s="21">
        <f t="shared" si="8"/>
        <v>-3.1662394922104473E-2</v>
      </c>
      <c r="X50" s="21">
        <f t="shared" si="9"/>
        <v>-7.6984443558037408E-2</v>
      </c>
      <c r="Y50" s="21">
        <f t="shared" si="10"/>
        <v>-4.736846676519936E-2</v>
      </c>
      <c r="Z50" s="21">
        <f t="shared" si="11"/>
        <v>0.20512820512820501</v>
      </c>
      <c r="AA50" s="22">
        <f t="shared" si="12"/>
        <v>7.3011110444869305E-3</v>
      </c>
      <c r="AB50" s="20">
        <f t="shared" si="18"/>
        <v>3.0531450368357377E-2</v>
      </c>
      <c r="AC50" s="21">
        <f t="shared" si="19"/>
        <v>5.8258508392515659E-2</v>
      </c>
      <c r="AD50" s="22">
        <f t="shared" si="20"/>
        <v>1.2278224970715942E-2</v>
      </c>
      <c r="AE50" s="21">
        <f t="shared" si="13"/>
        <v>2.7349714891710782E-2</v>
      </c>
      <c r="AF50" s="21">
        <f t="shared" si="14"/>
        <v>6.2843891097648208E-2</v>
      </c>
      <c r="AG50" s="22">
        <f t="shared" si="15"/>
        <v>-3.7075886948935065E-2</v>
      </c>
      <c r="AH50" s="30">
        <v>2.5849999999999998E-2</v>
      </c>
      <c r="AI50" s="21">
        <f t="shared" si="16"/>
        <v>2.1290580013606508E-3</v>
      </c>
      <c r="AJ50" s="20"/>
      <c r="AK50" s="21"/>
      <c r="AL50" s="21"/>
      <c r="AM50" s="22"/>
      <c r="AN50" s="21">
        <f t="shared" si="21"/>
        <v>6.4666593595171448E-3</v>
      </c>
      <c r="AO50" s="21">
        <f t="shared" si="22"/>
        <v>1.3162154566825934E-2</v>
      </c>
      <c r="AP50" s="21">
        <f t="shared" si="23"/>
        <v>5.6003027455868951E-2</v>
      </c>
      <c r="AQ50" s="21">
        <f t="shared" si="24"/>
        <v>3.7977728085774876E-2</v>
      </c>
      <c r="AR50" s="21">
        <f t="shared" si="25"/>
        <v>7.7513028265749725E-2</v>
      </c>
      <c r="AS50" s="21">
        <f t="shared" si="26"/>
        <v>2.7771413504828379E-2</v>
      </c>
      <c r="AT50" s="21">
        <f t="shared" si="27"/>
        <v>4.9140258186110918E-2</v>
      </c>
      <c r="AU50" s="21">
        <f t="shared" si="28"/>
        <v>7.0093101607931016E-2</v>
      </c>
      <c r="AV50" s="21">
        <f t="shared" si="29"/>
        <v>-3.3791452923465123E-2</v>
      </c>
      <c r="AW50" s="21">
        <f t="shared" si="30"/>
        <v>-7.9113501559398058E-2</v>
      </c>
      <c r="AX50" s="21">
        <f t="shared" si="31"/>
        <v>-4.9497524766560011E-2</v>
      </c>
      <c r="AY50" s="21">
        <f t="shared" si="32"/>
        <v>0.20299914712684436</v>
      </c>
      <c r="AZ50" s="22">
        <f t="shared" si="33"/>
        <v>5.1720530431262797E-3</v>
      </c>
    </row>
    <row r="51" spans="1:52" s="10" customFormat="1" x14ac:dyDescent="0.2">
      <c r="A51" s="12">
        <v>41639</v>
      </c>
      <c r="B51" s="36">
        <v>10.673636</v>
      </c>
      <c r="C51" s="36">
        <v>13.40544</v>
      </c>
      <c r="D51" s="36">
        <v>0.40076000000000001</v>
      </c>
      <c r="E51" s="36">
        <v>27.370974</v>
      </c>
      <c r="F51" s="21">
        <v>35.437427999999997</v>
      </c>
      <c r="G51" s="21">
        <v>4.9211770000000001</v>
      </c>
      <c r="H51" s="21">
        <v>42.190395000000002</v>
      </c>
      <c r="I51" s="21">
        <v>7.7408780000000004</v>
      </c>
      <c r="J51" s="36">
        <v>3.0542899999999999</v>
      </c>
      <c r="K51" s="21">
        <v>2.9000000000000001E-2</v>
      </c>
      <c r="L51" s="21">
        <v>5.7007430000000001</v>
      </c>
      <c r="M51" s="21">
        <v>0.33500000000000002</v>
      </c>
      <c r="N51" s="37">
        <v>5205.1000979999999</v>
      </c>
      <c r="O51" s="21">
        <f t="shared" si="0"/>
        <v>-6.3937771356652288E-3</v>
      </c>
      <c r="P51" s="21">
        <f t="shared" si="1"/>
        <v>-9.0352615151792996E-3</v>
      </c>
      <c r="Q51" s="21">
        <f t="shared" si="2"/>
        <v>5.4964725702853559E-2</v>
      </c>
      <c r="R51" s="21">
        <f t="shared" si="3"/>
        <v>-3.9073389360698582E-2</v>
      </c>
      <c r="S51" s="21">
        <f t="shared" si="4"/>
        <v>-2.5279709191008793E-2</v>
      </c>
      <c r="T51" s="21">
        <f t="shared" si="5"/>
        <v>-3.2258210416585949E-2</v>
      </c>
      <c r="U51" s="21">
        <f t="shared" si="6"/>
        <v>-1.6008705127857407E-2</v>
      </c>
      <c r="V51" s="21">
        <f t="shared" si="7"/>
        <v>-1.9688972713845281E-2</v>
      </c>
      <c r="W51" s="21">
        <f t="shared" si="8"/>
        <v>2.9972593999680906E-2</v>
      </c>
      <c r="X51" s="21">
        <f t="shared" si="9"/>
        <v>0.25324114088159033</v>
      </c>
      <c r="Y51" s="21">
        <f t="shared" si="10"/>
        <v>-1.9336845026045303E-2</v>
      </c>
      <c r="Z51" s="21">
        <f t="shared" si="11"/>
        <v>0.42553191489361719</v>
      </c>
      <c r="AA51" s="22">
        <f t="shared" si="12"/>
        <v>-2.7647530830834838E-2</v>
      </c>
      <c r="AB51" s="20">
        <f t="shared" si="18"/>
        <v>1.155744228276117E-4</v>
      </c>
      <c r="AC51" s="21">
        <f t="shared" si="19"/>
        <v>-2.3308899362324359E-2</v>
      </c>
      <c r="AD51" s="22">
        <f t="shared" si="20"/>
        <v>0.17235220118721079</v>
      </c>
      <c r="AE51" s="21">
        <f t="shared" si="13"/>
        <v>-2.4146473683683597E-2</v>
      </c>
      <c r="AF51" s="21">
        <f t="shared" si="14"/>
        <v>-2.0875103303563576E-2</v>
      </c>
      <c r="AG51" s="22">
        <f t="shared" si="15"/>
        <v>9.1109586464087535E-3</v>
      </c>
      <c r="AH51" s="30">
        <v>2.605E-2</v>
      </c>
      <c r="AI51" s="21">
        <f t="shared" si="16"/>
        <v>2.1453378265805512E-3</v>
      </c>
      <c r="AJ51" s="20"/>
      <c r="AK51" s="21"/>
      <c r="AL51" s="21"/>
      <c r="AM51" s="22"/>
      <c r="AN51" s="21">
        <f t="shared" si="21"/>
        <v>-8.53911496224578E-3</v>
      </c>
      <c r="AO51" s="21">
        <f t="shared" si="22"/>
        <v>-1.1180599341759851E-2</v>
      </c>
      <c r="AP51" s="21">
        <f t="shared" si="23"/>
        <v>5.2819387876273008E-2</v>
      </c>
      <c r="AQ51" s="21">
        <f t="shared" si="24"/>
        <v>-4.1218727187279133E-2</v>
      </c>
      <c r="AR51" s="21">
        <f t="shared" si="25"/>
        <v>-2.7425047017589344E-2</v>
      </c>
      <c r="AS51" s="21">
        <f t="shared" si="26"/>
        <v>-3.44035482431665E-2</v>
      </c>
      <c r="AT51" s="21">
        <f t="shared" si="27"/>
        <v>-1.8154042954437958E-2</v>
      </c>
      <c r="AU51" s="21">
        <f t="shared" si="28"/>
        <v>-2.1834310540425832E-2</v>
      </c>
      <c r="AV51" s="21">
        <f t="shared" si="29"/>
        <v>2.7827256173100355E-2</v>
      </c>
      <c r="AW51" s="21">
        <f t="shared" si="30"/>
        <v>0.25109580305500978</v>
      </c>
      <c r="AX51" s="21">
        <f t="shared" si="31"/>
        <v>-2.1482182852625854E-2</v>
      </c>
      <c r="AY51" s="21">
        <f t="shared" si="32"/>
        <v>0.42338657706703664</v>
      </c>
      <c r="AZ51" s="22">
        <f t="shared" si="33"/>
        <v>-2.979286865741539E-2</v>
      </c>
    </row>
    <row r="52" spans="1:52" s="10" customFormat="1" x14ac:dyDescent="0.2">
      <c r="A52" s="12">
        <v>41670</v>
      </c>
      <c r="B52" s="21">
        <v>11.024829</v>
      </c>
      <c r="C52" s="21">
        <v>13.69875</v>
      </c>
      <c r="D52" s="21">
        <v>0.4425</v>
      </c>
      <c r="E52" s="21">
        <v>27.788343000000001</v>
      </c>
      <c r="F52" s="21">
        <v>38.955554999999997</v>
      </c>
      <c r="G52" s="21">
        <v>5.0934189999999999</v>
      </c>
      <c r="H52" s="21">
        <v>43.890804000000003</v>
      </c>
      <c r="I52" s="21">
        <v>7.6099540000000001</v>
      </c>
      <c r="J52" s="21">
        <v>3.3774959999999998</v>
      </c>
      <c r="K52" s="21">
        <v>2.7E-2</v>
      </c>
      <c r="L52" s="21">
        <v>5.2189899999999998</v>
      </c>
      <c r="M52" s="21">
        <v>0.33500000000000002</v>
      </c>
      <c r="N52" s="22">
        <v>5415.3999020000001</v>
      </c>
      <c r="O52" s="26">
        <f t="shared" ref="O52:O69" si="34">(B52-B51)/B51</f>
        <v>3.2902845853090765E-2</v>
      </c>
      <c r="P52" s="27">
        <f t="shared" ref="P52:P69" si="35">(C52-C51)/C51</f>
        <v>2.1879923374391288E-2</v>
      </c>
      <c r="Q52" s="27">
        <f t="shared" ref="Q52:Q69" si="36">(D52-D51)/D51</f>
        <v>0.10415211098912067</v>
      </c>
      <c r="R52" s="27">
        <f t="shared" ref="R52:R69" si="37">(E52-E51)/E51</f>
        <v>1.5248598752824827E-2</v>
      </c>
      <c r="S52" s="27">
        <f t="shared" ref="S52:S69" si="38">(F52-F51)/F51</f>
        <v>9.9277154086916244E-2</v>
      </c>
      <c r="T52" s="27">
        <f t="shared" ref="T52:T69" si="39">(G52-G51)/G51</f>
        <v>3.5000163578753574E-2</v>
      </c>
      <c r="U52" s="27">
        <f t="shared" ref="U52:U69" si="40">(H52-H51)/H51</f>
        <v>4.0303225414220475E-2</v>
      </c>
      <c r="V52" s="27">
        <f t="shared" ref="V52:V69" si="41">(I52-I51)/I51</f>
        <v>-1.6913326886174959E-2</v>
      </c>
      <c r="W52" s="27">
        <f t="shared" ref="W52:W69" si="42">(J52-J51)/J51</f>
        <v>0.10582033795088217</v>
      </c>
      <c r="X52" s="27">
        <f t="shared" ref="X52:X69" si="43">(K52-K51)/K51</f>
        <v>-6.8965517241379365E-2</v>
      </c>
      <c r="Y52" s="27">
        <f t="shared" ref="Y52:Y69" si="44">(L52-L51)/L51</f>
        <v>-8.4507054606741669E-2</v>
      </c>
      <c r="Z52" s="27">
        <f t="shared" ref="Z52:Z69" si="45">(M52-M51)/M51</f>
        <v>0</v>
      </c>
      <c r="AA52" s="28">
        <f t="shared" ref="AA52:AA69" si="46">(N52-N51)/N51</f>
        <v>4.0402643568911482E-2</v>
      </c>
      <c r="AB52" s="29">
        <f t="shared" si="18"/>
        <v>4.3545869742356892E-2</v>
      </c>
      <c r="AC52" s="27">
        <f t="shared" si="19"/>
        <v>3.941680404842883E-2</v>
      </c>
      <c r="AD52" s="28">
        <f t="shared" si="20"/>
        <v>-1.1913058474309717E-2</v>
      </c>
      <c r="AE52" s="26">
        <f>(SUM(B52:E52)-SUM(B51:E51))/SUM(B51:E51)</f>
        <v>2.1284373378159482E-2</v>
      </c>
      <c r="AF52" s="27">
        <f>(SUM(F52:I52)-SUM(F51:I51))/SUM(F51:I51)</f>
        <v>5.825519002251825E-2</v>
      </c>
      <c r="AG52" s="28">
        <f t="shared" si="15"/>
        <v>-1.7605704464497614E-2</v>
      </c>
      <c r="AH52" s="30">
        <v>2.6200000000000001E-2</v>
      </c>
      <c r="AI52" s="31">
        <f t="shared" si="16"/>
        <v>2.157545786668047E-3</v>
      </c>
      <c r="AJ52" s="55">
        <f t="shared" ref="AJ52:AJ83" si="47">AB52-$AI$115</f>
        <v>4.1795273088727276E-2</v>
      </c>
      <c r="AK52" s="56">
        <f t="shared" ref="AK52:AK83" si="48">AC52-$AI$115</f>
        <v>3.7666207394799214E-2</v>
      </c>
      <c r="AL52" s="56">
        <f t="shared" ref="AL52:AL83" si="49">AD52-$AI$115</f>
        <v>-1.3663655127939335E-2</v>
      </c>
      <c r="AM52" s="57">
        <f t="shared" ref="AM52:AM83" si="50">AA52-$AI$115</f>
        <v>3.8652046915281867E-2</v>
      </c>
      <c r="AN52" s="32">
        <f t="shared" si="21"/>
        <v>3.0745300066422718E-2</v>
      </c>
      <c r="AO52" s="32">
        <f t="shared" si="22"/>
        <v>1.9722377587723241E-2</v>
      </c>
      <c r="AP52" s="32">
        <f t="shared" si="23"/>
        <v>0.10199456520245262</v>
      </c>
      <c r="AQ52" s="32">
        <f t="shared" si="24"/>
        <v>1.309105296615678E-2</v>
      </c>
      <c r="AR52" s="32">
        <f t="shared" si="25"/>
        <v>9.7119608300248197E-2</v>
      </c>
      <c r="AS52" s="32">
        <f t="shared" si="26"/>
        <v>3.2842617792085527E-2</v>
      </c>
      <c r="AT52" s="32">
        <f t="shared" si="27"/>
        <v>3.8145679627552428E-2</v>
      </c>
      <c r="AU52" s="32">
        <f t="shared" si="28"/>
        <v>-1.9070872672843006E-2</v>
      </c>
      <c r="AV52" s="32">
        <f t="shared" si="29"/>
        <v>0.10366279216421412</v>
      </c>
      <c r="AW52" s="32">
        <f t="shared" si="30"/>
        <v>-7.1123063028047412E-2</v>
      </c>
      <c r="AX52" s="32">
        <f t="shared" si="31"/>
        <v>-8.6664600393409716E-2</v>
      </c>
      <c r="AY52" s="32">
        <f t="shared" si="32"/>
        <v>-2.157545786668047E-3</v>
      </c>
      <c r="AZ52" s="33">
        <f t="shared" si="33"/>
        <v>3.8245097782243435E-2</v>
      </c>
    </row>
    <row r="53" spans="1:52" s="10" customFormat="1" x14ac:dyDescent="0.2">
      <c r="A53" s="12">
        <v>41698</v>
      </c>
      <c r="B53" s="21">
        <v>11.128754000000001</v>
      </c>
      <c r="C53" s="21">
        <v>12.337883</v>
      </c>
      <c r="D53" s="21">
        <v>0.44668000000000002</v>
      </c>
      <c r="E53" s="21">
        <v>29.447455999999999</v>
      </c>
      <c r="F53" s="21">
        <v>37.667332000000002</v>
      </c>
      <c r="G53" s="21">
        <v>5.3525070000000001</v>
      </c>
      <c r="H53" s="21">
        <v>45.185611999999999</v>
      </c>
      <c r="I53" s="21">
        <v>7.0371610000000002</v>
      </c>
      <c r="J53" s="21">
        <v>3.3082669999999998</v>
      </c>
      <c r="K53" s="21">
        <v>2.7E-2</v>
      </c>
      <c r="L53" s="21">
        <v>5.4598659999999999</v>
      </c>
      <c r="M53" s="21">
        <v>0.33500000000000002</v>
      </c>
      <c r="N53" s="22">
        <v>5403</v>
      </c>
      <c r="O53" s="26">
        <f t="shared" si="34"/>
        <v>9.4264500610395201E-3</v>
      </c>
      <c r="P53" s="27">
        <f t="shared" si="35"/>
        <v>-9.9342421753809709E-2</v>
      </c>
      <c r="Q53" s="27">
        <f t="shared" si="36"/>
        <v>9.4463276836158575E-3</v>
      </c>
      <c r="R53" s="27">
        <f t="shared" si="37"/>
        <v>5.9705359186044228E-2</v>
      </c>
      <c r="S53" s="27">
        <f t="shared" si="38"/>
        <v>-3.3069044966757506E-2</v>
      </c>
      <c r="T53" s="27">
        <f t="shared" si="39"/>
        <v>5.08672072727573E-2</v>
      </c>
      <c r="U53" s="27">
        <f t="shared" si="40"/>
        <v>2.9500667155698403E-2</v>
      </c>
      <c r="V53" s="27">
        <f t="shared" si="41"/>
        <v>-7.5268917525651249E-2</v>
      </c>
      <c r="W53" s="27">
        <f t="shared" si="42"/>
        <v>-2.0497137524367159E-2</v>
      </c>
      <c r="X53" s="27">
        <f t="shared" si="43"/>
        <v>0</v>
      </c>
      <c r="Y53" s="27">
        <f t="shared" si="44"/>
        <v>4.6153757719405497E-2</v>
      </c>
      <c r="Z53" s="27">
        <f t="shared" si="45"/>
        <v>0</v>
      </c>
      <c r="AA53" s="28">
        <f t="shared" si="46"/>
        <v>-2.2897481671520907E-3</v>
      </c>
      <c r="AB53" s="29">
        <f t="shared" si="18"/>
        <v>-5.1910712057775237E-3</v>
      </c>
      <c r="AC53" s="27">
        <f t="shared" si="19"/>
        <v>-6.9925220159882638E-3</v>
      </c>
      <c r="AD53" s="28">
        <f t="shared" si="20"/>
        <v>6.4141550487595844E-3</v>
      </c>
      <c r="AE53" s="26">
        <f t="shared" ref="AE53:AE111" si="51">(SUM(B53:E53)-SUM(B52:E52))/SUM(B52:E52)</f>
        <v>7.6735990055749013E-3</v>
      </c>
      <c r="AF53" s="27">
        <f t="shared" ref="AF53:AF111" si="52">(SUM(F53:I53)-SUM(F52:I52))/SUM(F52:I52)</f>
        <v>-3.2142424010146195E-3</v>
      </c>
      <c r="AG53" s="28">
        <f t="shared" si="15"/>
        <v>1.9160268822209479E-2</v>
      </c>
      <c r="AH53" s="30">
        <v>2.6249999999999999E-2</v>
      </c>
      <c r="AI53" s="31">
        <f t="shared" si="16"/>
        <v>2.1616147432015342E-3</v>
      </c>
      <c r="AJ53" s="55">
        <f t="shared" si="47"/>
        <v>-6.9416678594071413E-3</v>
      </c>
      <c r="AK53" s="56">
        <f t="shared" si="48"/>
        <v>-8.7431186696178814E-3</v>
      </c>
      <c r="AL53" s="56">
        <f t="shared" si="49"/>
        <v>4.6635583951299669E-3</v>
      </c>
      <c r="AM53" s="57">
        <f t="shared" si="50"/>
        <v>-4.0403448207817086E-3</v>
      </c>
      <c r="AN53" s="32">
        <f t="shared" si="21"/>
        <v>7.2648353178379858E-3</v>
      </c>
      <c r="AO53" s="32">
        <f t="shared" si="22"/>
        <v>-0.10150403649701124</v>
      </c>
      <c r="AP53" s="32">
        <f t="shared" si="23"/>
        <v>7.2847129404143233E-3</v>
      </c>
      <c r="AQ53" s="32">
        <f t="shared" si="24"/>
        <v>5.7543744442842694E-2</v>
      </c>
      <c r="AR53" s="32">
        <f t="shared" si="25"/>
        <v>-3.523065970995904E-2</v>
      </c>
      <c r="AS53" s="32">
        <f t="shared" si="26"/>
        <v>4.8705592529555766E-2</v>
      </c>
      <c r="AT53" s="32">
        <f t="shared" si="27"/>
        <v>2.7339052412496869E-2</v>
      </c>
      <c r="AU53" s="32">
        <f t="shared" si="28"/>
        <v>-7.7430532268852784E-2</v>
      </c>
      <c r="AV53" s="32">
        <f t="shared" si="29"/>
        <v>-2.2658752267568694E-2</v>
      </c>
      <c r="AW53" s="32">
        <f t="shared" si="30"/>
        <v>-2.1616147432015342E-3</v>
      </c>
      <c r="AX53" s="32">
        <f t="shared" si="31"/>
        <v>4.3992142976203963E-2</v>
      </c>
      <c r="AY53" s="32">
        <f t="shared" si="32"/>
        <v>-2.1616147432015342E-3</v>
      </c>
      <c r="AZ53" s="33">
        <f t="shared" si="33"/>
        <v>-4.4513629103536245E-3</v>
      </c>
    </row>
    <row r="54" spans="1:52" s="10" customFormat="1" x14ac:dyDescent="0.2">
      <c r="A54" s="12">
        <v>41729</v>
      </c>
      <c r="B54" s="21">
        <v>11.603775000000001</v>
      </c>
      <c r="C54" s="21">
        <v>13.999743</v>
      </c>
      <c r="D54" s="21">
        <v>0.41744999999999999</v>
      </c>
      <c r="E54" s="21">
        <v>30.790754</v>
      </c>
      <c r="F54" s="21">
        <v>35.874802000000003</v>
      </c>
      <c r="G54" s="21">
        <v>5.8961199999999998</v>
      </c>
      <c r="H54" s="21">
        <v>45.006210000000003</v>
      </c>
      <c r="I54" s="21">
        <v>7.5261490000000002</v>
      </c>
      <c r="J54" s="21">
        <v>3.2257669999999998</v>
      </c>
      <c r="K54" s="21">
        <v>2.6040000000000001E-2</v>
      </c>
      <c r="L54" s="21">
        <v>5.6124210000000003</v>
      </c>
      <c r="M54" s="21">
        <v>0.28999999999999998</v>
      </c>
      <c r="N54" s="22">
        <v>5470.7998049999997</v>
      </c>
      <c r="O54" s="26">
        <f t="shared" si="34"/>
        <v>4.2684113603373736E-2</v>
      </c>
      <c r="P54" s="27">
        <f t="shared" si="35"/>
        <v>0.13469571724744034</v>
      </c>
      <c r="Q54" s="27">
        <f t="shared" si="36"/>
        <v>-6.5438345124026215E-2</v>
      </c>
      <c r="R54" s="27">
        <f t="shared" si="37"/>
        <v>4.5616775860026784E-2</v>
      </c>
      <c r="S54" s="27">
        <f t="shared" si="38"/>
        <v>-4.7588451446468234E-2</v>
      </c>
      <c r="T54" s="27">
        <f t="shared" si="39"/>
        <v>0.10156231463125591</v>
      </c>
      <c r="U54" s="27">
        <f t="shared" si="40"/>
        <v>-3.9703346277570849E-3</v>
      </c>
      <c r="V54" s="27">
        <f t="shared" si="41"/>
        <v>6.9486544360715913E-2</v>
      </c>
      <c r="W54" s="27">
        <f t="shared" si="42"/>
        <v>-2.4937527714661491E-2</v>
      </c>
      <c r="X54" s="27">
        <f t="shared" si="43"/>
        <v>-3.5555555555555521E-2</v>
      </c>
      <c r="Y54" s="27">
        <f t="shared" si="44"/>
        <v>2.7941161925952109E-2</v>
      </c>
      <c r="Z54" s="27">
        <f t="shared" si="45"/>
        <v>-0.13432835820895533</v>
      </c>
      <c r="AA54" s="28">
        <f t="shared" si="46"/>
        <v>1.2548548028872784E-2</v>
      </c>
      <c r="AB54" s="29">
        <f t="shared" si="18"/>
        <v>3.9389565396703657E-2</v>
      </c>
      <c r="AC54" s="27">
        <f t="shared" si="19"/>
        <v>2.9872518229436627E-2</v>
      </c>
      <c r="AD54" s="28">
        <f t="shared" si="20"/>
        <v>-4.172006988830506E-2</v>
      </c>
      <c r="AE54" s="26">
        <f t="shared" si="51"/>
        <v>6.4672020399704641E-2</v>
      </c>
      <c r="AF54" s="27">
        <f t="shared" si="52"/>
        <v>-9.8625077607070438E-3</v>
      </c>
      <c r="AG54" s="28">
        <f t="shared" si="15"/>
        <v>2.6390634178055333E-3</v>
      </c>
      <c r="AH54" s="30">
        <v>2.6550000000000004E-2</v>
      </c>
      <c r="AI54" s="31">
        <f t="shared" si="16"/>
        <v>2.1860246668861105E-3</v>
      </c>
      <c r="AJ54" s="55">
        <f t="shared" si="47"/>
        <v>3.7638968743074042E-2</v>
      </c>
      <c r="AK54" s="56">
        <f t="shared" si="48"/>
        <v>2.8121921575807007E-2</v>
      </c>
      <c r="AL54" s="56">
        <f t="shared" si="49"/>
        <v>-4.3470666541934676E-2</v>
      </c>
      <c r="AM54" s="57">
        <f t="shared" si="50"/>
        <v>1.0797951375243166E-2</v>
      </c>
      <c r="AN54" s="32">
        <f t="shared" si="21"/>
        <v>4.0498088936487625E-2</v>
      </c>
      <c r="AO54" s="32">
        <f t="shared" si="22"/>
        <v>0.13250969258055423</v>
      </c>
      <c r="AP54" s="32">
        <f t="shared" si="23"/>
        <v>-6.7624369790912325E-2</v>
      </c>
      <c r="AQ54" s="32">
        <f t="shared" si="24"/>
        <v>4.3430751193140674E-2</v>
      </c>
      <c r="AR54" s="32">
        <f t="shared" si="25"/>
        <v>-4.9774476113354345E-2</v>
      </c>
      <c r="AS54" s="32">
        <f t="shared" si="26"/>
        <v>9.9376289964369799E-2</v>
      </c>
      <c r="AT54" s="32">
        <f t="shared" si="27"/>
        <v>-6.1563592946431954E-3</v>
      </c>
      <c r="AU54" s="32">
        <f t="shared" si="28"/>
        <v>6.7300519693829802E-2</v>
      </c>
      <c r="AV54" s="32">
        <f t="shared" si="29"/>
        <v>-2.7123552381547601E-2</v>
      </c>
      <c r="AW54" s="32">
        <f t="shared" si="30"/>
        <v>-3.7741580222441631E-2</v>
      </c>
      <c r="AX54" s="32">
        <f t="shared" si="31"/>
        <v>2.5755137259065999E-2</v>
      </c>
      <c r="AY54" s="32">
        <f t="shared" si="32"/>
        <v>-0.13651438287584144</v>
      </c>
      <c r="AZ54" s="33">
        <f t="shared" si="33"/>
        <v>1.0362523361986673E-2</v>
      </c>
    </row>
    <row r="55" spans="1:52" s="10" customFormat="1" x14ac:dyDescent="0.2">
      <c r="A55" s="12">
        <v>41759</v>
      </c>
      <c r="B55" s="21">
        <v>11.751730999999999</v>
      </c>
      <c r="C55" s="21">
        <v>13.375182000000001</v>
      </c>
      <c r="D55" s="21">
        <v>0.45502999999999999</v>
      </c>
      <c r="E55" s="21">
        <v>31.824653999999999</v>
      </c>
      <c r="F55" s="21">
        <v>35.997188999999999</v>
      </c>
      <c r="G55" s="21">
        <v>5.9379369999999998</v>
      </c>
      <c r="H55" s="21">
        <v>46.823616000000001</v>
      </c>
      <c r="I55" s="21">
        <v>7.6432250000000002</v>
      </c>
      <c r="J55" s="21">
        <v>2.7802639999999998</v>
      </c>
      <c r="K55" s="21">
        <v>2.4109999999999999E-2</v>
      </c>
      <c r="L55" s="21">
        <v>5.6204499999999999</v>
      </c>
      <c r="M55" s="21">
        <v>0.32500000000000001</v>
      </c>
      <c r="N55" s="22">
        <v>5473.7998049999997</v>
      </c>
      <c r="O55" s="26">
        <f t="shared" si="34"/>
        <v>1.2750678119835903E-2</v>
      </c>
      <c r="P55" s="27">
        <f t="shared" si="35"/>
        <v>-4.4612318954712231E-2</v>
      </c>
      <c r="Q55" s="27">
        <f t="shared" si="36"/>
        <v>9.0022757216433116E-2</v>
      </c>
      <c r="R55" s="27">
        <f t="shared" si="37"/>
        <v>3.3578261837953018E-2</v>
      </c>
      <c r="S55" s="27">
        <f t="shared" si="38"/>
        <v>3.4115031492019453E-3</v>
      </c>
      <c r="T55" s="27">
        <f t="shared" si="39"/>
        <v>7.0922912016716071E-3</v>
      </c>
      <c r="U55" s="27">
        <f t="shared" si="40"/>
        <v>4.0381227390620056E-2</v>
      </c>
      <c r="V55" s="27">
        <f t="shared" si="41"/>
        <v>1.5555897179287834E-2</v>
      </c>
      <c r="W55" s="27">
        <f t="shared" si="42"/>
        <v>-0.13810761905618105</v>
      </c>
      <c r="X55" s="27">
        <f t="shared" si="43"/>
        <v>-7.411674347158223E-2</v>
      </c>
      <c r="Y55" s="27">
        <f t="shared" si="44"/>
        <v>1.4305769292787586E-3</v>
      </c>
      <c r="Z55" s="27">
        <f t="shared" si="45"/>
        <v>0.12068965517241391</v>
      </c>
      <c r="AA55" s="28">
        <f t="shared" si="46"/>
        <v>5.4836588925410339E-4</v>
      </c>
      <c r="AB55" s="29">
        <f t="shared" si="18"/>
        <v>2.2934844554877452E-2</v>
      </c>
      <c r="AC55" s="27">
        <f t="shared" si="19"/>
        <v>1.661022973019536E-2</v>
      </c>
      <c r="AD55" s="28">
        <f t="shared" si="20"/>
        <v>-2.2526032606517653E-2</v>
      </c>
      <c r="AE55" s="26">
        <f t="shared" si="51"/>
        <v>1.0470990476226048E-2</v>
      </c>
      <c r="AF55" s="27">
        <f t="shared" si="52"/>
        <v>2.225464456533597E-2</v>
      </c>
      <c r="AG55" s="28">
        <f t="shared" si="15"/>
        <v>-4.4176745433913304E-2</v>
      </c>
      <c r="AH55" s="30">
        <v>2.6800000000000001E-2</v>
      </c>
      <c r="AI55" s="31">
        <f t="shared" si="16"/>
        <v>2.206361275312263E-3</v>
      </c>
      <c r="AJ55" s="55">
        <f t="shared" si="47"/>
        <v>2.1184247901247833E-2</v>
      </c>
      <c r="AK55" s="56">
        <f t="shared" si="48"/>
        <v>1.4859633076565742E-2</v>
      </c>
      <c r="AL55" s="56">
        <f t="shared" si="49"/>
        <v>-2.4276629260147273E-2</v>
      </c>
      <c r="AM55" s="57">
        <f t="shared" si="50"/>
        <v>-1.2022307643755144E-3</v>
      </c>
      <c r="AN55" s="32">
        <f t="shared" si="21"/>
        <v>1.054431684452364E-2</v>
      </c>
      <c r="AO55" s="32">
        <f t="shared" si="22"/>
        <v>-4.6818680230024494E-2</v>
      </c>
      <c r="AP55" s="32">
        <f t="shared" si="23"/>
        <v>8.7816395941120853E-2</v>
      </c>
      <c r="AQ55" s="32">
        <f t="shared" si="24"/>
        <v>3.1371900562640755E-2</v>
      </c>
      <c r="AR55" s="32">
        <f t="shared" si="25"/>
        <v>1.2051418738896823E-3</v>
      </c>
      <c r="AS55" s="32">
        <f t="shared" si="26"/>
        <v>4.8859299263593441E-3</v>
      </c>
      <c r="AT55" s="32">
        <f t="shared" si="27"/>
        <v>3.8174866115307793E-2</v>
      </c>
      <c r="AU55" s="32">
        <f t="shared" si="28"/>
        <v>1.3349535903975571E-2</v>
      </c>
      <c r="AV55" s="32">
        <f t="shared" si="29"/>
        <v>-0.14031398033149331</v>
      </c>
      <c r="AW55" s="32">
        <f t="shared" si="30"/>
        <v>-7.6323104746894493E-2</v>
      </c>
      <c r="AX55" s="32">
        <f t="shared" si="31"/>
        <v>-7.7578434603350443E-4</v>
      </c>
      <c r="AY55" s="32">
        <f t="shared" si="32"/>
        <v>0.11848329389710165</v>
      </c>
      <c r="AZ55" s="33">
        <f t="shared" si="33"/>
        <v>-1.6579953860581596E-3</v>
      </c>
    </row>
    <row r="56" spans="1:52" s="10" customFormat="1" x14ac:dyDescent="0.2">
      <c r="A56" s="12">
        <v>41790</v>
      </c>
      <c r="B56" s="21">
        <v>11.385759999999999</v>
      </c>
      <c r="C56" s="21">
        <v>14.499482</v>
      </c>
      <c r="D56" s="21">
        <v>0.42163</v>
      </c>
      <c r="E56" s="21">
        <v>30.994554999999998</v>
      </c>
      <c r="F56" s="21">
        <v>36.241962000000001</v>
      </c>
      <c r="G56" s="21">
        <v>6.222289</v>
      </c>
      <c r="H56" s="21">
        <v>47.785907999999999</v>
      </c>
      <c r="I56" s="21">
        <v>7.2752780000000001</v>
      </c>
      <c r="J56" s="21">
        <v>2.8462649999999998</v>
      </c>
      <c r="K56" s="21">
        <v>3.0859999999999999E-2</v>
      </c>
      <c r="L56" s="21">
        <v>6.5036639999999997</v>
      </c>
      <c r="M56" s="21">
        <v>0.26500000000000001</v>
      </c>
      <c r="N56" s="22">
        <v>5382</v>
      </c>
      <c r="O56" s="26">
        <f t="shared" si="34"/>
        <v>-3.1141880289805822E-2</v>
      </c>
      <c r="P56" s="27">
        <f t="shared" si="35"/>
        <v>8.4058669257734198E-2</v>
      </c>
      <c r="Q56" s="27">
        <f t="shared" si="36"/>
        <v>-7.3401753730523225E-2</v>
      </c>
      <c r="R56" s="27">
        <f t="shared" si="37"/>
        <v>-2.6083520028214624E-2</v>
      </c>
      <c r="S56" s="27">
        <f t="shared" si="38"/>
        <v>6.799780949562538E-3</v>
      </c>
      <c r="T56" s="27">
        <f t="shared" si="39"/>
        <v>4.7887338649770142E-2</v>
      </c>
      <c r="U56" s="27">
        <f t="shared" si="40"/>
        <v>2.0551424306913799E-2</v>
      </c>
      <c r="V56" s="27">
        <f t="shared" si="41"/>
        <v>-4.8140281098620022E-2</v>
      </c>
      <c r="W56" s="27">
        <f t="shared" si="42"/>
        <v>2.3739112544707976E-2</v>
      </c>
      <c r="X56" s="27">
        <f t="shared" si="43"/>
        <v>0.2799668187474077</v>
      </c>
      <c r="Y56" s="27">
        <f t="shared" si="44"/>
        <v>0.15714293339501281</v>
      </c>
      <c r="Z56" s="27">
        <f t="shared" si="45"/>
        <v>-0.1846153846153846</v>
      </c>
      <c r="AA56" s="28">
        <f t="shared" si="46"/>
        <v>-1.6770764052449604E-2</v>
      </c>
      <c r="AB56" s="29">
        <f t="shared" si="18"/>
        <v>-1.1642121197702368E-2</v>
      </c>
      <c r="AC56" s="27">
        <f t="shared" si="19"/>
        <v>6.7745657019066159E-3</v>
      </c>
      <c r="AD56" s="28">
        <f t="shared" si="20"/>
        <v>6.9058370017935966E-2</v>
      </c>
      <c r="AE56" s="26">
        <f t="shared" si="51"/>
        <v>-1.8320194105915771E-3</v>
      </c>
      <c r="AF56" s="27">
        <f t="shared" si="52"/>
        <v>1.1654015316928104E-2</v>
      </c>
      <c r="AG56" s="28">
        <f t="shared" si="15"/>
        <v>0.10239805966382892</v>
      </c>
      <c r="AH56" s="30">
        <v>2.6875E-2</v>
      </c>
      <c r="AI56" s="31">
        <f t="shared" si="16"/>
        <v>2.2124613727703135E-3</v>
      </c>
      <c r="AJ56" s="55">
        <f t="shared" si="47"/>
        <v>-1.3392717851331986E-2</v>
      </c>
      <c r="AK56" s="56">
        <f t="shared" si="48"/>
        <v>5.0239690482769984E-3</v>
      </c>
      <c r="AL56" s="56">
        <f t="shared" si="49"/>
        <v>6.730777336430635E-2</v>
      </c>
      <c r="AM56" s="57">
        <f t="shared" si="50"/>
        <v>-1.8521360706079223E-2</v>
      </c>
      <c r="AN56" s="32">
        <f t="shared" si="21"/>
        <v>-3.3354341662576135E-2</v>
      </c>
      <c r="AO56" s="32">
        <f t="shared" si="22"/>
        <v>8.1846207884963884E-2</v>
      </c>
      <c r="AP56" s="32">
        <f t="shared" si="23"/>
        <v>-7.5614215103293539E-2</v>
      </c>
      <c r="AQ56" s="32">
        <f t="shared" si="24"/>
        <v>-2.8295981400984938E-2</v>
      </c>
      <c r="AR56" s="32">
        <f t="shared" si="25"/>
        <v>4.5873195767922245E-3</v>
      </c>
      <c r="AS56" s="32">
        <f t="shared" si="26"/>
        <v>4.5674877276999828E-2</v>
      </c>
      <c r="AT56" s="32">
        <f t="shared" si="27"/>
        <v>1.8338962934143485E-2</v>
      </c>
      <c r="AU56" s="32">
        <f t="shared" si="28"/>
        <v>-5.0352742471390335E-2</v>
      </c>
      <c r="AV56" s="32">
        <f t="shared" si="29"/>
        <v>2.1526651171937663E-2</v>
      </c>
      <c r="AW56" s="32">
        <f t="shared" si="30"/>
        <v>0.27775435737463738</v>
      </c>
      <c r="AX56" s="32">
        <f t="shared" si="31"/>
        <v>0.1549304720222425</v>
      </c>
      <c r="AY56" s="32">
        <f t="shared" si="32"/>
        <v>-0.18682784598815491</v>
      </c>
      <c r="AZ56" s="33">
        <f t="shared" si="33"/>
        <v>-1.8983225425219918E-2</v>
      </c>
    </row>
    <row r="57" spans="1:52" s="10" customFormat="1" x14ac:dyDescent="0.2">
      <c r="A57" s="12">
        <v>41820</v>
      </c>
      <c r="B57" s="21">
        <v>11.15991</v>
      </c>
      <c r="C57" s="21">
        <v>14.990809</v>
      </c>
      <c r="D57" s="21">
        <v>0.40910999999999997</v>
      </c>
      <c r="E57" s="21">
        <v>32.088776000000003</v>
      </c>
      <c r="F57" s="21">
        <v>37.343445000000003</v>
      </c>
      <c r="G57" s="21">
        <v>6.7575399999999997</v>
      </c>
      <c r="H57" s="21">
        <v>46.896380999999998</v>
      </c>
      <c r="I57" s="21">
        <v>7.3839889999999997</v>
      </c>
      <c r="J57" s="21">
        <v>3.0195159999999999</v>
      </c>
      <c r="K57" s="21">
        <v>3.7609999999999998E-2</v>
      </c>
      <c r="L57" s="21">
        <v>7.1861459999999999</v>
      </c>
      <c r="M57" s="21">
        <v>0.28499999999999998</v>
      </c>
      <c r="N57" s="22">
        <v>5623.1000979999999</v>
      </c>
      <c r="O57" s="26">
        <f t="shared" si="34"/>
        <v>-1.9836181335281918E-2</v>
      </c>
      <c r="P57" s="27">
        <f t="shared" si="35"/>
        <v>3.3885831231764009E-2</v>
      </c>
      <c r="Q57" s="27">
        <f t="shared" si="36"/>
        <v>-2.969428171619674E-2</v>
      </c>
      <c r="R57" s="27">
        <f t="shared" si="37"/>
        <v>3.5303652528645903E-2</v>
      </c>
      <c r="S57" s="27">
        <f t="shared" si="38"/>
        <v>3.0392477096024818E-2</v>
      </c>
      <c r="T57" s="27">
        <f t="shared" si="39"/>
        <v>8.6021558947197679E-2</v>
      </c>
      <c r="U57" s="27">
        <f t="shared" si="40"/>
        <v>-1.8614839337153563E-2</v>
      </c>
      <c r="V57" s="27">
        <f t="shared" si="41"/>
        <v>1.4942521784047228E-2</v>
      </c>
      <c r="W57" s="27">
        <f t="shared" si="42"/>
        <v>6.0869595768489604E-2</v>
      </c>
      <c r="X57" s="27">
        <f t="shared" si="43"/>
        <v>0.21872974724562538</v>
      </c>
      <c r="Y57" s="27">
        <f t="shared" si="44"/>
        <v>0.10493807798188841</v>
      </c>
      <c r="Z57" s="27">
        <f t="shared" si="45"/>
        <v>7.5471698113207406E-2</v>
      </c>
      <c r="AA57" s="28">
        <f t="shared" si="46"/>
        <v>4.4797491267186899E-2</v>
      </c>
      <c r="AB57" s="29">
        <f t="shared" si="18"/>
        <v>4.9147551772328133E-3</v>
      </c>
      <c r="AC57" s="27">
        <f t="shared" si="19"/>
        <v>2.818542962252904E-2</v>
      </c>
      <c r="AD57" s="28">
        <f t="shared" si="20"/>
        <v>0.11500227977730271</v>
      </c>
      <c r="AE57" s="26">
        <f t="shared" si="51"/>
        <v>2.3510374357692813E-2</v>
      </c>
      <c r="AF57" s="27">
        <f t="shared" si="52"/>
        <v>8.7763564699536046E-3</v>
      </c>
      <c r="AG57" s="28">
        <f t="shared" si="15"/>
        <v>9.1488938851969362E-2</v>
      </c>
      <c r="AH57" s="30">
        <v>2.6975000000000002E-2</v>
      </c>
      <c r="AI57" s="31">
        <f t="shared" si="16"/>
        <v>2.2205942007809121E-3</v>
      </c>
      <c r="AJ57" s="55">
        <f t="shared" si="47"/>
        <v>3.1641585236031958E-3</v>
      </c>
      <c r="AK57" s="56">
        <f t="shared" si="48"/>
        <v>2.6434832968899421E-2</v>
      </c>
      <c r="AL57" s="56">
        <f t="shared" si="49"/>
        <v>0.11325168312367309</v>
      </c>
      <c r="AM57" s="57">
        <f t="shared" si="50"/>
        <v>4.3046894613557284E-2</v>
      </c>
      <c r="AN57" s="32">
        <f t="shared" si="21"/>
        <v>-2.205677553606283E-2</v>
      </c>
      <c r="AO57" s="32">
        <f t="shared" si="22"/>
        <v>3.1665237030983097E-2</v>
      </c>
      <c r="AP57" s="32">
        <f t="shared" si="23"/>
        <v>-3.1914875916977656E-2</v>
      </c>
      <c r="AQ57" s="32">
        <f t="shared" si="24"/>
        <v>3.3083058327864991E-2</v>
      </c>
      <c r="AR57" s="32">
        <f t="shared" si="25"/>
        <v>2.8171882895243906E-2</v>
      </c>
      <c r="AS57" s="32">
        <f t="shared" si="26"/>
        <v>8.3800964746416767E-2</v>
      </c>
      <c r="AT57" s="32">
        <f t="shared" si="27"/>
        <v>-2.0835433537934475E-2</v>
      </c>
      <c r="AU57" s="32">
        <f t="shared" si="28"/>
        <v>1.2721927583266316E-2</v>
      </c>
      <c r="AV57" s="32">
        <f t="shared" si="29"/>
        <v>5.8649001567708692E-2</v>
      </c>
      <c r="AW57" s="32">
        <f t="shared" si="30"/>
        <v>0.21650915304484447</v>
      </c>
      <c r="AX57" s="32">
        <f t="shared" si="31"/>
        <v>0.1027174837811075</v>
      </c>
      <c r="AY57" s="32">
        <f t="shared" si="32"/>
        <v>7.3251103912426493E-2</v>
      </c>
      <c r="AZ57" s="33">
        <f t="shared" si="33"/>
        <v>4.2576897066405987E-2</v>
      </c>
    </row>
    <row r="58" spans="1:52" s="10" customFormat="1" x14ac:dyDescent="0.2">
      <c r="A58" s="12">
        <v>41851</v>
      </c>
      <c r="B58" s="21">
        <v>12.094378000000001</v>
      </c>
      <c r="C58" s="21">
        <v>13.691667000000001</v>
      </c>
      <c r="D58" s="21">
        <v>0.39657999999999999</v>
      </c>
      <c r="E58" s="21">
        <v>32.224670000000003</v>
      </c>
      <c r="F58" s="21">
        <v>37.886536</v>
      </c>
      <c r="G58" s="21">
        <v>6.5651849999999996</v>
      </c>
      <c r="H58" s="21">
        <v>46.720073999999997</v>
      </c>
      <c r="I58" s="21">
        <v>8.3540259999999993</v>
      </c>
      <c r="J58" s="21">
        <v>2.9287649999999998</v>
      </c>
      <c r="K58" s="21">
        <v>3.3750000000000002E-2</v>
      </c>
      <c r="L58" s="21">
        <v>7.2262930000000001</v>
      </c>
      <c r="M58" s="21">
        <v>0.27500000000000002</v>
      </c>
      <c r="N58" s="22">
        <v>5624.6000979999999</v>
      </c>
      <c r="O58" s="26">
        <f t="shared" si="34"/>
        <v>8.373436703342596E-2</v>
      </c>
      <c r="P58" s="27">
        <f t="shared" si="35"/>
        <v>-8.6662567710655225E-2</v>
      </c>
      <c r="Q58" s="27">
        <f t="shared" si="36"/>
        <v>-3.0627459607440507E-2</v>
      </c>
      <c r="R58" s="27">
        <f t="shared" si="37"/>
        <v>4.2349387212525774E-3</v>
      </c>
      <c r="S58" s="27">
        <f t="shared" si="38"/>
        <v>1.4543141373271718E-2</v>
      </c>
      <c r="T58" s="27">
        <f t="shared" si="39"/>
        <v>-2.8465240309343349E-2</v>
      </c>
      <c r="U58" s="27">
        <f t="shared" si="40"/>
        <v>-3.7595011862429496E-3</v>
      </c>
      <c r="V58" s="27">
        <f t="shared" si="41"/>
        <v>0.1313703202970643</v>
      </c>
      <c r="W58" s="27">
        <f t="shared" si="42"/>
        <v>-3.005481673221802E-2</v>
      </c>
      <c r="X58" s="27">
        <f t="shared" si="43"/>
        <v>-0.10263227864929528</v>
      </c>
      <c r="Y58" s="27">
        <f t="shared" si="44"/>
        <v>5.5867220064830516E-3</v>
      </c>
      <c r="Z58" s="27">
        <f t="shared" si="45"/>
        <v>-3.5087719298245452E-2</v>
      </c>
      <c r="AA58" s="28">
        <f t="shared" si="46"/>
        <v>2.6675676652697567E-4</v>
      </c>
      <c r="AB58" s="29">
        <f t="shared" si="18"/>
        <v>-7.330180390854299E-3</v>
      </c>
      <c r="AC58" s="27">
        <f t="shared" si="19"/>
        <v>2.842218004368743E-2</v>
      </c>
      <c r="AD58" s="28">
        <f t="shared" si="20"/>
        <v>-4.0547023168318923E-2</v>
      </c>
      <c r="AE58" s="26">
        <f t="shared" si="51"/>
        <v>-4.114505366325398E-3</v>
      </c>
      <c r="AF58" s="27">
        <f t="shared" si="52"/>
        <v>1.1632956264934635E-2</v>
      </c>
      <c r="AG58" s="28">
        <f t="shared" si="15"/>
        <v>-6.1229421124377476E-3</v>
      </c>
      <c r="AH58" s="30">
        <v>2.6499999999999999E-2</v>
      </c>
      <c r="AI58" s="31">
        <f t="shared" si="16"/>
        <v>2.18195680041533E-3</v>
      </c>
      <c r="AJ58" s="55">
        <f t="shared" si="47"/>
        <v>-9.0807770444839165E-3</v>
      </c>
      <c r="AK58" s="56">
        <f t="shared" si="48"/>
        <v>2.6671583390057811E-2</v>
      </c>
      <c r="AL58" s="56">
        <f t="shared" si="49"/>
        <v>-4.2297619821948539E-2</v>
      </c>
      <c r="AM58" s="57">
        <f t="shared" si="50"/>
        <v>-1.483839887102642E-3</v>
      </c>
      <c r="AN58" s="32">
        <f t="shared" si="21"/>
        <v>8.155241023301063E-2</v>
      </c>
      <c r="AO58" s="32">
        <f t="shared" si="22"/>
        <v>-8.8844524511070555E-2</v>
      </c>
      <c r="AP58" s="32">
        <f t="shared" si="23"/>
        <v>-3.280941640785584E-2</v>
      </c>
      <c r="AQ58" s="32">
        <f t="shared" si="24"/>
        <v>2.0529819208372473E-3</v>
      </c>
      <c r="AR58" s="32">
        <f t="shared" si="25"/>
        <v>1.2361184572856388E-2</v>
      </c>
      <c r="AS58" s="32">
        <f t="shared" si="26"/>
        <v>-3.0647197109758679E-2</v>
      </c>
      <c r="AT58" s="32">
        <f t="shared" si="27"/>
        <v>-5.9414579866582801E-3</v>
      </c>
      <c r="AU58" s="32">
        <f t="shared" si="28"/>
        <v>0.12918836349664897</v>
      </c>
      <c r="AV58" s="32">
        <f t="shared" si="29"/>
        <v>-3.223677353263335E-2</v>
      </c>
      <c r="AW58" s="32">
        <f t="shared" si="30"/>
        <v>-0.10481423544971061</v>
      </c>
      <c r="AX58" s="32">
        <f t="shared" si="31"/>
        <v>3.4047652060677216E-3</v>
      </c>
      <c r="AY58" s="32">
        <f t="shared" si="32"/>
        <v>-3.7269676098660783E-2</v>
      </c>
      <c r="AZ58" s="33">
        <f t="shared" si="33"/>
        <v>-1.9152000338883543E-3</v>
      </c>
    </row>
    <row r="59" spans="1:52" s="10" customFormat="1" x14ac:dyDescent="0.2">
      <c r="A59" s="12">
        <v>41882</v>
      </c>
      <c r="B59" s="21">
        <v>11.879803000000001</v>
      </c>
      <c r="C59" s="21">
        <v>12.775497</v>
      </c>
      <c r="D59" s="21">
        <v>0.37988</v>
      </c>
      <c r="E59" s="21">
        <v>31.499372000000001</v>
      </c>
      <c r="F59" s="21">
        <v>33.794220000000003</v>
      </c>
      <c r="G59" s="21">
        <v>6.0570029999999999</v>
      </c>
      <c r="H59" s="21">
        <v>46.151103999999997</v>
      </c>
      <c r="I59" s="21">
        <v>8.1115169999999992</v>
      </c>
      <c r="J59" s="21">
        <v>2.6482640000000002</v>
      </c>
      <c r="K59" s="21">
        <v>2.7959999999999999E-2</v>
      </c>
      <c r="L59" s="21">
        <v>7.025563</v>
      </c>
      <c r="M59" s="21">
        <v>0.24</v>
      </c>
      <c r="N59" s="22">
        <v>5296.7998049999997</v>
      </c>
      <c r="O59" s="26">
        <f t="shared" si="34"/>
        <v>-1.7741714373405555E-2</v>
      </c>
      <c r="P59" s="27">
        <f t="shared" si="35"/>
        <v>-6.6914423203544238E-2</v>
      </c>
      <c r="Q59" s="27">
        <f t="shared" si="36"/>
        <v>-4.2110040849261163E-2</v>
      </c>
      <c r="R59" s="27">
        <f t="shared" si="37"/>
        <v>-2.2507538479059744E-2</v>
      </c>
      <c r="S59" s="27">
        <f t="shared" si="38"/>
        <v>-0.1080150478787503</v>
      </c>
      <c r="T59" s="27">
        <f t="shared" si="39"/>
        <v>-7.740558719975138E-2</v>
      </c>
      <c r="U59" s="27">
        <f t="shared" si="40"/>
        <v>-1.2178276943653818E-2</v>
      </c>
      <c r="V59" s="27">
        <f t="shared" si="41"/>
        <v>-2.9028997515688857E-2</v>
      </c>
      <c r="W59" s="27">
        <f t="shared" si="42"/>
        <v>-9.5774498807517733E-2</v>
      </c>
      <c r="X59" s="27">
        <f t="shared" si="43"/>
        <v>-0.17155555555555566</v>
      </c>
      <c r="Y59" s="27">
        <f t="shared" si="44"/>
        <v>-2.777772780594422E-2</v>
      </c>
      <c r="Z59" s="27">
        <f t="shared" si="45"/>
        <v>-0.12727272727272737</v>
      </c>
      <c r="AA59" s="28">
        <f t="shared" si="46"/>
        <v>-5.8279750966928251E-2</v>
      </c>
      <c r="AB59" s="29">
        <f t="shared" si="18"/>
        <v>-3.7318429226317673E-2</v>
      </c>
      <c r="AC59" s="27">
        <f t="shared" si="19"/>
        <v>-5.6656977384461085E-2</v>
      </c>
      <c r="AD59" s="28">
        <f t="shared" si="20"/>
        <v>-0.10559512736043625</v>
      </c>
      <c r="AE59" s="26">
        <f t="shared" si="51"/>
        <v>-3.2063511929460178E-2</v>
      </c>
      <c r="AF59" s="27">
        <f t="shared" si="52"/>
        <v>-5.4377617241660403E-2</v>
      </c>
      <c r="AG59" s="28">
        <f t="shared" si="15"/>
        <v>-4.9888243362263579E-2</v>
      </c>
      <c r="AH59" s="30">
        <v>2.6324999999999998E-2</v>
      </c>
      <c r="AI59" s="31">
        <f t="shared" si="16"/>
        <v>2.1677178372829786E-3</v>
      </c>
      <c r="AJ59" s="55">
        <f t="shared" si="47"/>
        <v>-3.9069025879947289E-2</v>
      </c>
      <c r="AK59" s="56">
        <f t="shared" si="48"/>
        <v>-5.8407574038090701E-2</v>
      </c>
      <c r="AL59" s="56">
        <f t="shared" si="49"/>
        <v>-0.10734572401406586</v>
      </c>
      <c r="AM59" s="57">
        <f t="shared" si="50"/>
        <v>-6.0030347620557867E-2</v>
      </c>
      <c r="AN59" s="32">
        <f t="shared" si="21"/>
        <v>-1.9909432210688534E-2</v>
      </c>
      <c r="AO59" s="32">
        <f t="shared" si="22"/>
        <v>-6.9082141040827216E-2</v>
      </c>
      <c r="AP59" s="32">
        <f t="shared" si="23"/>
        <v>-4.4277758686544141E-2</v>
      </c>
      <c r="AQ59" s="32">
        <f t="shared" si="24"/>
        <v>-2.4675256316342722E-2</v>
      </c>
      <c r="AR59" s="32">
        <f t="shared" si="25"/>
        <v>-0.11018276571603328</v>
      </c>
      <c r="AS59" s="32">
        <f t="shared" si="26"/>
        <v>-7.9573305037034359E-2</v>
      </c>
      <c r="AT59" s="32">
        <f t="shared" si="27"/>
        <v>-1.4345994780936797E-2</v>
      </c>
      <c r="AU59" s="32">
        <f t="shared" si="28"/>
        <v>-3.1196715352971836E-2</v>
      </c>
      <c r="AV59" s="32">
        <f t="shared" si="29"/>
        <v>-9.7942216644800711E-2</v>
      </c>
      <c r="AW59" s="32">
        <f t="shared" si="30"/>
        <v>-0.17372327339283863</v>
      </c>
      <c r="AX59" s="32">
        <f t="shared" si="31"/>
        <v>-2.9945445643227198E-2</v>
      </c>
      <c r="AY59" s="32">
        <f t="shared" si="32"/>
        <v>-0.12944044511001035</v>
      </c>
      <c r="AZ59" s="33">
        <f t="shared" si="33"/>
        <v>-6.044746880421123E-2</v>
      </c>
    </row>
    <row r="60" spans="1:52" s="10" customFormat="1" x14ac:dyDescent="0.2">
      <c r="A60" s="12">
        <v>41912</v>
      </c>
      <c r="B60" s="21">
        <v>11.324275999999999</v>
      </c>
      <c r="C60" s="21">
        <v>11.667828</v>
      </c>
      <c r="D60" s="21">
        <v>0.33814</v>
      </c>
      <c r="E60" s="21">
        <v>31.134747999999998</v>
      </c>
      <c r="F60" s="21">
        <v>36.240448000000001</v>
      </c>
      <c r="G60" s="21">
        <v>5.8953699999999998</v>
      </c>
      <c r="H60" s="21">
        <v>49.020020000000002</v>
      </c>
      <c r="I60" s="21">
        <v>8.2586650000000006</v>
      </c>
      <c r="J60" s="21">
        <v>2.8334320000000002</v>
      </c>
      <c r="K60" s="21">
        <v>2.8930000000000001E-2</v>
      </c>
      <c r="L60" s="21">
        <v>7.025563</v>
      </c>
      <c r="M60" s="21">
        <v>0.19</v>
      </c>
      <c r="N60" s="22">
        <v>5505</v>
      </c>
      <c r="O60" s="26">
        <f t="shared" si="34"/>
        <v>-4.6762307422101308E-2</v>
      </c>
      <c r="P60" s="27">
        <f t="shared" si="35"/>
        <v>-8.6702615170274749E-2</v>
      </c>
      <c r="Q60" s="27">
        <f t="shared" si="36"/>
        <v>-0.10987680320101084</v>
      </c>
      <c r="R60" s="27">
        <f t="shared" si="37"/>
        <v>-1.1575595856323825E-2</v>
      </c>
      <c r="S60" s="27">
        <f t="shared" si="38"/>
        <v>7.238598789970585E-2</v>
      </c>
      <c r="T60" s="27">
        <f t="shared" si="39"/>
        <v>-2.6685309549954017E-2</v>
      </c>
      <c r="U60" s="27">
        <f t="shared" si="40"/>
        <v>6.2163540009790581E-2</v>
      </c>
      <c r="V60" s="27">
        <f t="shared" si="41"/>
        <v>1.8140626469746832E-2</v>
      </c>
      <c r="W60" s="27">
        <f t="shared" si="42"/>
        <v>6.9920521519002632E-2</v>
      </c>
      <c r="X60" s="27">
        <f t="shared" si="43"/>
        <v>3.4692417739628119E-2</v>
      </c>
      <c r="Y60" s="27">
        <f t="shared" si="44"/>
        <v>0</v>
      </c>
      <c r="Z60" s="27">
        <f t="shared" si="45"/>
        <v>-0.20833333333333329</v>
      </c>
      <c r="AA60" s="28">
        <f t="shared" si="46"/>
        <v>3.9306789507782873E-2</v>
      </c>
      <c r="AB60" s="29">
        <f t="shared" si="18"/>
        <v>-6.3729330412427676E-2</v>
      </c>
      <c r="AC60" s="27">
        <f t="shared" si="19"/>
        <v>3.1501211207322313E-2</v>
      </c>
      <c r="AD60" s="28">
        <f t="shared" si="20"/>
        <v>-2.5930098518675636E-2</v>
      </c>
      <c r="AE60" s="26">
        <f t="shared" si="51"/>
        <v>-3.6606993896405329E-2</v>
      </c>
      <c r="AF60" s="27">
        <f t="shared" si="52"/>
        <v>5.6321777697232261E-2</v>
      </c>
      <c r="AG60" s="28">
        <f t="shared" si="15"/>
        <v>1.3693514053358715E-2</v>
      </c>
      <c r="AH60" s="30">
        <v>2.6575000000000001E-2</v>
      </c>
      <c r="AI60" s="31">
        <f t="shared" si="16"/>
        <v>2.1880585320137591E-3</v>
      </c>
      <c r="AJ60" s="55">
        <f t="shared" si="47"/>
        <v>-6.5479927066057292E-2</v>
      </c>
      <c r="AK60" s="56">
        <f t="shared" si="48"/>
        <v>2.9750614553692694E-2</v>
      </c>
      <c r="AL60" s="56">
        <f t="shared" si="49"/>
        <v>-2.7680695172305255E-2</v>
      </c>
      <c r="AM60" s="57">
        <f t="shared" si="50"/>
        <v>3.7556192854153257E-2</v>
      </c>
      <c r="AN60" s="32">
        <f t="shared" si="21"/>
        <v>-4.8950365954115067E-2</v>
      </c>
      <c r="AO60" s="32">
        <f t="shared" si="22"/>
        <v>-8.8890673702288509E-2</v>
      </c>
      <c r="AP60" s="32">
        <f t="shared" si="23"/>
        <v>-0.1120648617330246</v>
      </c>
      <c r="AQ60" s="32">
        <f t="shared" si="24"/>
        <v>-1.3763654388337584E-2</v>
      </c>
      <c r="AR60" s="32">
        <f t="shared" si="25"/>
        <v>7.0197929367692091E-2</v>
      </c>
      <c r="AS60" s="32">
        <f t="shared" si="26"/>
        <v>-2.8873368081967776E-2</v>
      </c>
      <c r="AT60" s="32">
        <f t="shared" si="27"/>
        <v>5.9975481477776822E-2</v>
      </c>
      <c r="AU60" s="32">
        <f t="shared" si="28"/>
        <v>1.5952567937733073E-2</v>
      </c>
      <c r="AV60" s="32">
        <f t="shared" si="29"/>
        <v>6.7732462986988873E-2</v>
      </c>
      <c r="AW60" s="32">
        <f t="shared" si="30"/>
        <v>3.250435920761436E-2</v>
      </c>
      <c r="AX60" s="32">
        <f t="shared" si="31"/>
        <v>-2.1880585320137591E-3</v>
      </c>
      <c r="AY60" s="32">
        <f t="shared" si="32"/>
        <v>-0.21052139186534705</v>
      </c>
      <c r="AZ60" s="33">
        <f t="shared" si="33"/>
        <v>3.7118730975769114E-2</v>
      </c>
    </row>
    <row r="61" spans="1:52" s="10" customFormat="1" x14ac:dyDescent="0.2">
      <c r="A61" s="12">
        <v>41943</v>
      </c>
      <c r="B61" s="21">
        <v>9.7212829999999997</v>
      </c>
      <c r="C61" s="21">
        <v>9.5683380000000007</v>
      </c>
      <c r="D61" s="21">
        <v>0.29638999999999999</v>
      </c>
      <c r="E61" s="21">
        <v>27.736536000000001</v>
      </c>
      <c r="F61" s="21">
        <v>37.746239000000003</v>
      </c>
      <c r="G61" s="21">
        <v>5.4019620000000002</v>
      </c>
      <c r="H61" s="21">
        <v>46.824257000000003</v>
      </c>
      <c r="I61" s="21">
        <v>8.2330450000000006</v>
      </c>
      <c r="J61" s="21">
        <v>2.8924629999999998</v>
      </c>
      <c r="K61" s="21">
        <v>2.989E-2</v>
      </c>
      <c r="L61" s="21">
        <v>7.025563</v>
      </c>
      <c r="M61" s="21">
        <v>0.15</v>
      </c>
      <c r="N61" s="22">
        <v>5298.1000979999999</v>
      </c>
      <c r="O61" s="26">
        <f t="shared" si="34"/>
        <v>-0.14155368519806474</v>
      </c>
      <c r="P61" s="27">
        <f t="shared" si="35"/>
        <v>-0.17993837413441469</v>
      </c>
      <c r="Q61" s="27">
        <f t="shared" si="36"/>
        <v>-0.12346956881764952</v>
      </c>
      <c r="R61" s="27">
        <f t="shared" si="37"/>
        <v>-0.10914531892148276</v>
      </c>
      <c r="S61" s="27">
        <f t="shared" si="38"/>
        <v>4.1550010640045126E-2</v>
      </c>
      <c r="T61" s="27">
        <f t="shared" si="39"/>
        <v>-8.3694153208365152E-2</v>
      </c>
      <c r="U61" s="27">
        <f t="shared" si="40"/>
        <v>-4.4793188578870415E-2</v>
      </c>
      <c r="V61" s="27">
        <f t="shared" si="41"/>
        <v>-3.102196299280813E-3</v>
      </c>
      <c r="W61" s="27">
        <f t="shared" si="42"/>
        <v>2.0833745083700478E-2</v>
      </c>
      <c r="X61" s="27">
        <f t="shared" si="43"/>
        <v>3.3183546491531248E-2</v>
      </c>
      <c r="Y61" s="27">
        <f t="shared" si="44"/>
        <v>0</v>
      </c>
      <c r="Z61" s="27">
        <f t="shared" si="45"/>
        <v>-0.21052631578947373</v>
      </c>
      <c r="AA61" s="28">
        <f t="shared" si="46"/>
        <v>-3.7583996730245255E-2</v>
      </c>
      <c r="AB61" s="29">
        <f t="shared" si="18"/>
        <v>-0.13852673676790292</v>
      </c>
      <c r="AC61" s="27">
        <f t="shared" si="19"/>
        <v>-2.2509881861617811E-2</v>
      </c>
      <c r="AD61" s="28">
        <f t="shared" si="20"/>
        <v>-3.9127256053560502E-2</v>
      </c>
      <c r="AE61" s="26">
        <f t="shared" si="51"/>
        <v>-0.13113827318656351</v>
      </c>
      <c r="AF61" s="27">
        <f t="shared" si="52"/>
        <v>-1.2161203481548252E-2</v>
      </c>
      <c r="AG61" s="28">
        <f t="shared" si="15"/>
        <v>1.9836424660831455E-3</v>
      </c>
      <c r="AH61" s="30">
        <v>2.7200000000000002E-2</v>
      </c>
      <c r="AI61" s="31">
        <f t="shared" si="16"/>
        <v>2.2388904099577278E-3</v>
      </c>
      <c r="AJ61" s="55">
        <f t="shared" si="47"/>
        <v>-0.14027733342153254</v>
      </c>
      <c r="AK61" s="56">
        <f t="shared" si="48"/>
        <v>-2.426047851524743E-2</v>
      </c>
      <c r="AL61" s="56">
        <f t="shared" si="49"/>
        <v>-4.0877852707190118E-2</v>
      </c>
      <c r="AM61" s="57">
        <f t="shared" si="50"/>
        <v>-3.933459338387487E-2</v>
      </c>
      <c r="AN61" s="32">
        <f t="shared" si="21"/>
        <v>-0.14379257560802247</v>
      </c>
      <c r="AO61" s="32">
        <f t="shared" si="22"/>
        <v>-0.18217726454437241</v>
      </c>
      <c r="AP61" s="32">
        <f t="shared" si="23"/>
        <v>-0.12570845922760726</v>
      </c>
      <c r="AQ61" s="32">
        <f t="shared" si="24"/>
        <v>-0.11138420933144048</v>
      </c>
      <c r="AR61" s="32">
        <f t="shared" si="25"/>
        <v>3.9311120230087399E-2</v>
      </c>
      <c r="AS61" s="32">
        <f t="shared" si="26"/>
        <v>-8.593304361832288E-2</v>
      </c>
      <c r="AT61" s="32">
        <f t="shared" si="27"/>
        <v>-4.7032078988828142E-2</v>
      </c>
      <c r="AU61" s="32">
        <f t="shared" si="28"/>
        <v>-5.3410867092385413E-3</v>
      </c>
      <c r="AV61" s="32">
        <f t="shared" si="29"/>
        <v>1.859485467374275E-2</v>
      </c>
      <c r="AW61" s="32">
        <f t="shared" si="30"/>
        <v>3.094465608157352E-2</v>
      </c>
      <c r="AX61" s="32">
        <f t="shared" si="31"/>
        <v>-2.2388904099577278E-3</v>
      </c>
      <c r="AY61" s="32">
        <f t="shared" si="32"/>
        <v>-0.21276520619943146</v>
      </c>
      <c r="AZ61" s="33">
        <f t="shared" si="33"/>
        <v>-3.9822887140202982E-2</v>
      </c>
    </row>
    <row r="62" spans="1:52" s="10" customFormat="1" x14ac:dyDescent="0.2">
      <c r="A62" s="12">
        <v>41973</v>
      </c>
      <c r="B62" s="21">
        <v>9.2610030000000005</v>
      </c>
      <c r="C62" s="21">
        <v>8.6734279999999995</v>
      </c>
      <c r="D62" s="21">
        <v>0.25881999999999999</v>
      </c>
      <c r="E62" s="21">
        <v>29.489933000000001</v>
      </c>
      <c r="F62" s="21">
        <v>36.123424999999997</v>
      </c>
      <c r="G62" s="21">
        <v>5.5550889999999997</v>
      </c>
      <c r="H62" s="21">
        <v>47.714973000000001</v>
      </c>
      <c r="I62" s="21">
        <v>8.3440700000000003</v>
      </c>
      <c r="J62" s="21">
        <v>3.0105219999999999</v>
      </c>
      <c r="K62" s="21">
        <v>2.6040000000000001E-2</v>
      </c>
      <c r="L62" s="21">
        <v>7.2262930000000001</v>
      </c>
      <c r="M62" s="21">
        <v>0.125</v>
      </c>
      <c r="N62" s="22">
        <v>5388.6000979999999</v>
      </c>
      <c r="O62" s="26">
        <f t="shared" si="34"/>
        <v>-4.7347659768777348E-2</v>
      </c>
      <c r="P62" s="27">
        <f t="shared" si="35"/>
        <v>-9.3528259557720594E-2</v>
      </c>
      <c r="Q62" s="27">
        <f t="shared" si="36"/>
        <v>-0.12675866257296128</v>
      </c>
      <c r="R62" s="27">
        <f t="shared" si="37"/>
        <v>6.3216149269685287E-2</v>
      </c>
      <c r="S62" s="27">
        <f t="shared" si="38"/>
        <v>-4.2992733660166919E-2</v>
      </c>
      <c r="T62" s="27">
        <f t="shared" si="39"/>
        <v>2.8346552604405505E-2</v>
      </c>
      <c r="U62" s="27">
        <f t="shared" si="40"/>
        <v>1.9022533555631167E-2</v>
      </c>
      <c r="V62" s="27">
        <f t="shared" si="41"/>
        <v>1.3485290071899242E-2</v>
      </c>
      <c r="W62" s="27">
        <f t="shared" si="42"/>
        <v>4.0816079583386254E-2</v>
      </c>
      <c r="X62" s="27">
        <f t="shared" si="43"/>
        <v>-0.12880562060889927</v>
      </c>
      <c r="Y62" s="27">
        <f t="shared" si="44"/>
        <v>2.8571375703271052E-2</v>
      </c>
      <c r="Z62" s="27">
        <f t="shared" si="45"/>
        <v>-0.16666666666666663</v>
      </c>
      <c r="AA62" s="28">
        <f t="shared" si="46"/>
        <v>1.7081594972915518E-2</v>
      </c>
      <c r="AB62" s="29">
        <f t="shared" si="18"/>
        <v>-5.1104608157443485E-2</v>
      </c>
      <c r="AC62" s="27">
        <f t="shared" si="19"/>
        <v>4.4654106429422493E-3</v>
      </c>
      <c r="AD62" s="28">
        <f t="shared" si="20"/>
        <v>-5.6521207997227152E-2</v>
      </c>
      <c r="AE62" s="26">
        <f t="shared" si="51"/>
        <v>7.620828185769396E-3</v>
      </c>
      <c r="AF62" s="27">
        <f t="shared" si="52"/>
        <v>-4.7649671933355092E-3</v>
      </c>
      <c r="AG62" s="28">
        <f t="shared" si="15"/>
        <v>2.8712756176621036E-2</v>
      </c>
      <c r="AH62" s="30">
        <v>2.7525000000000001E-2</v>
      </c>
      <c r="AI62" s="31">
        <f t="shared" si="16"/>
        <v>2.2653117830979674E-3</v>
      </c>
      <c r="AJ62" s="55">
        <f t="shared" si="47"/>
        <v>-5.28552048110731E-2</v>
      </c>
      <c r="AK62" s="56">
        <f t="shared" si="48"/>
        <v>2.7148139893126318E-3</v>
      </c>
      <c r="AL62" s="56">
        <f t="shared" si="49"/>
        <v>-5.8271804650856768E-2</v>
      </c>
      <c r="AM62" s="57">
        <f t="shared" si="50"/>
        <v>1.53309983192859E-2</v>
      </c>
      <c r="AN62" s="32">
        <f t="shared" si="21"/>
        <v>-4.9612971551875315E-2</v>
      </c>
      <c r="AO62" s="32">
        <f t="shared" si="22"/>
        <v>-9.5793571340818562E-2</v>
      </c>
      <c r="AP62" s="32">
        <f t="shared" si="23"/>
        <v>-0.12902397435605925</v>
      </c>
      <c r="AQ62" s="32">
        <f t="shared" si="24"/>
        <v>6.095083748658732E-2</v>
      </c>
      <c r="AR62" s="32">
        <f t="shared" si="25"/>
        <v>-4.5258045443264887E-2</v>
      </c>
      <c r="AS62" s="32">
        <f t="shared" si="26"/>
        <v>2.6081240821307538E-2</v>
      </c>
      <c r="AT62" s="32">
        <f t="shared" si="27"/>
        <v>1.67572217725332E-2</v>
      </c>
      <c r="AU62" s="32">
        <f t="shared" si="28"/>
        <v>1.1219978288801275E-2</v>
      </c>
      <c r="AV62" s="32">
        <f t="shared" si="29"/>
        <v>3.8550767800288287E-2</v>
      </c>
      <c r="AW62" s="32">
        <f t="shared" si="30"/>
        <v>-0.13107093239199724</v>
      </c>
      <c r="AX62" s="32">
        <f t="shared" si="31"/>
        <v>2.6306063920173085E-2</v>
      </c>
      <c r="AY62" s="32">
        <f t="shared" si="32"/>
        <v>-0.1689319784497646</v>
      </c>
      <c r="AZ62" s="33">
        <f t="shared" si="33"/>
        <v>1.481628318981755E-2</v>
      </c>
    </row>
    <row r="63" spans="1:52" s="10" customFormat="1" x14ac:dyDescent="0.2">
      <c r="A63" s="12">
        <v>42004</v>
      </c>
      <c r="B63" s="21">
        <v>8.475346</v>
      </c>
      <c r="C63" s="21">
        <v>8.2776119999999995</v>
      </c>
      <c r="D63" s="21">
        <v>0.20455000000000001</v>
      </c>
      <c r="E63" s="21">
        <v>26.596046000000001</v>
      </c>
      <c r="F63" s="21">
        <v>38.370403000000003</v>
      </c>
      <c r="G63" s="21">
        <v>5.367934</v>
      </c>
      <c r="H63" s="21">
        <v>50.874679999999998</v>
      </c>
      <c r="I63" s="21">
        <v>9.992388</v>
      </c>
      <c r="J63" s="21">
        <v>3.0189550000000001</v>
      </c>
      <c r="K63" s="21">
        <v>3.7999999999999999E-2</v>
      </c>
      <c r="L63" s="21">
        <v>6.4233719999999996</v>
      </c>
      <c r="M63" s="21">
        <v>0.125</v>
      </c>
      <c r="N63" s="22">
        <v>5551.6000979999999</v>
      </c>
      <c r="O63" s="26">
        <f t="shared" si="34"/>
        <v>-8.4834979537313657E-2</v>
      </c>
      <c r="P63" s="27">
        <f t="shared" si="35"/>
        <v>-4.5635474232333509E-2</v>
      </c>
      <c r="Q63" s="27">
        <f t="shared" si="36"/>
        <v>-0.20968240476006486</v>
      </c>
      <c r="R63" s="27">
        <f t="shared" si="37"/>
        <v>-9.8131352146510448E-2</v>
      </c>
      <c r="S63" s="27">
        <f t="shared" si="38"/>
        <v>6.2202795000751057E-2</v>
      </c>
      <c r="T63" s="27">
        <f t="shared" si="39"/>
        <v>-3.369072934745055E-2</v>
      </c>
      <c r="U63" s="27">
        <f t="shared" si="40"/>
        <v>6.6220450339561074E-2</v>
      </c>
      <c r="V63" s="27">
        <f t="shared" si="41"/>
        <v>0.19754364476808076</v>
      </c>
      <c r="W63" s="27">
        <f t="shared" si="42"/>
        <v>2.8011753443423215E-3</v>
      </c>
      <c r="X63" s="27">
        <f t="shared" si="43"/>
        <v>0.45929339477726566</v>
      </c>
      <c r="Y63" s="27">
        <f t="shared" si="44"/>
        <v>-0.11111104960731601</v>
      </c>
      <c r="Z63" s="27">
        <f t="shared" si="45"/>
        <v>0</v>
      </c>
      <c r="AA63" s="28">
        <f t="shared" si="46"/>
        <v>3.0249043728536859E-2</v>
      </c>
      <c r="AB63" s="29">
        <f t="shared" si="18"/>
        <v>-0.10957105266905562</v>
      </c>
      <c r="AC63" s="27">
        <f t="shared" si="19"/>
        <v>7.3069040190235579E-2</v>
      </c>
      <c r="AD63" s="28">
        <f t="shared" si="20"/>
        <v>8.7745880128572998E-2</v>
      </c>
      <c r="AE63" s="26">
        <f t="shared" si="51"/>
        <v>-8.6605584056634974E-2</v>
      </c>
      <c r="AF63" s="27">
        <f t="shared" si="52"/>
        <v>7.0268259314073198E-2</v>
      </c>
      <c r="AG63" s="28">
        <f t="shared" si="15"/>
        <v>-7.533104765131983E-2</v>
      </c>
      <c r="AH63" s="30">
        <v>2.75E-2</v>
      </c>
      <c r="AI63" s="31">
        <f t="shared" si="16"/>
        <v>2.2632796417700884E-3</v>
      </c>
      <c r="AJ63" s="55">
        <f t="shared" si="47"/>
        <v>-0.11132164932268523</v>
      </c>
      <c r="AK63" s="56">
        <f t="shared" si="48"/>
        <v>7.1318443536605963E-2</v>
      </c>
      <c r="AL63" s="56">
        <f t="shared" si="49"/>
        <v>8.5995283474943382E-2</v>
      </c>
      <c r="AM63" s="57">
        <f t="shared" si="50"/>
        <v>2.849844707490724E-2</v>
      </c>
      <c r="AN63" s="32">
        <f t="shared" si="21"/>
        <v>-8.7098259179083745E-2</v>
      </c>
      <c r="AO63" s="32">
        <f t="shared" si="22"/>
        <v>-4.7898753874103597E-2</v>
      </c>
      <c r="AP63" s="32">
        <f t="shared" si="23"/>
        <v>-0.21194568440183495</v>
      </c>
      <c r="AQ63" s="32">
        <f t="shared" si="24"/>
        <v>-0.10039463178828054</v>
      </c>
      <c r="AR63" s="32">
        <f t="shared" si="25"/>
        <v>5.9939515358980969E-2</v>
      </c>
      <c r="AS63" s="32">
        <f t="shared" si="26"/>
        <v>-3.5954008989220639E-2</v>
      </c>
      <c r="AT63" s="32">
        <f t="shared" si="27"/>
        <v>6.3957170697790985E-2</v>
      </c>
      <c r="AU63" s="32">
        <f t="shared" si="28"/>
        <v>0.19528036512631067</v>
      </c>
      <c r="AV63" s="32">
        <f t="shared" si="29"/>
        <v>5.3789570257223307E-4</v>
      </c>
      <c r="AW63" s="32">
        <f t="shared" si="30"/>
        <v>0.45703011513549557</v>
      </c>
      <c r="AX63" s="32">
        <f t="shared" si="31"/>
        <v>-0.11337432924908609</v>
      </c>
      <c r="AY63" s="32">
        <f t="shared" si="32"/>
        <v>-2.2632796417700884E-3</v>
      </c>
      <c r="AZ63" s="33">
        <f t="shared" si="33"/>
        <v>2.7985764086766771E-2</v>
      </c>
    </row>
    <row r="64" spans="1:52" s="10" customFormat="1" x14ac:dyDescent="0.2">
      <c r="A64" s="12">
        <v>42035</v>
      </c>
      <c r="B64" s="21">
        <v>9.6895330000000008</v>
      </c>
      <c r="C64" s="21">
        <v>8.60459</v>
      </c>
      <c r="D64" s="21">
        <v>0.18784999999999999</v>
      </c>
      <c r="E64" s="21">
        <v>27.294319000000002</v>
      </c>
      <c r="F64" s="21">
        <v>42.684925</v>
      </c>
      <c r="G64" s="21">
        <v>5.9719329999999999</v>
      </c>
      <c r="H64" s="21">
        <v>59.641655</v>
      </c>
      <c r="I64" s="21">
        <v>9.8557400000000008</v>
      </c>
      <c r="J64" s="21">
        <v>3.6092529999999998</v>
      </c>
      <c r="K64" s="21">
        <v>3.7609999999999998E-2</v>
      </c>
      <c r="L64" s="21">
        <v>7.025563</v>
      </c>
      <c r="M64" s="21">
        <v>0.125</v>
      </c>
      <c r="N64" s="22">
        <v>5898.5</v>
      </c>
      <c r="O64" s="26">
        <f t="shared" si="34"/>
        <v>0.14326105388499782</v>
      </c>
      <c r="P64" s="27">
        <f t="shared" si="35"/>
        <v>3.9501489076801434E-2</v>
      </c>
      <c r="Q64" s="27">
        <f t="shared" si="36"/>
        <v>-8.1642630163774238E-2</v>
      </c>
      <c r="R64" s="27">
        <f t="shared" si="37"/>
        <v>2.6254767343987913E-2</v>
      </c>
      <c r="S64" s="27">
        <f t="shared" si="38"/>
        <v>0.11244401055678244</v>
      </c>
      <c r="T64" s="27">
        <f t="shared" si="39"/>
        <v>0.11251982606343519</v>
      </c>
      <c r="U64" s="27">
        <f t="shared" si="40"/>
        <v>0.17232491683485779</v>
      </c>
      <c r="V64" s="27">
        <f t="shared" si="41"/>
        <v>-1.3675209569524243E-2</v>
      </c>
      <c r="W64" s="27">
        <f t="shared" si="42"/>
        <v>0.19553057266504462</v>
      </c>
      <c r="X64" s="27">
        <f t="shared" si="43"/>
        <v>-1.026315789473688E-2</v>
      </c>
      <c r="Y64" s="27">
        <f t="shared" si="44"/>
        <v>9.3749980539816216E-2</v>
      </c>
      <c r="Z64" s="27">
        <f t="shared" si="45"/>
        <v>0</v>
      </c>
      <c r="AA64" s="28">
        <f t="shared" si="46"/>
        <v>6.2486471625536041E-2</v>
      </c>
      <c r="AB64" s="29">
        <f t="shared" si="18"/>
        <v>3.184367003550323E-2</v>
      </c>
      <c r="AC64" s="27">
        <f t="shared" si="19"/>
        <v>9.5903385971387797E-2</v>
      </c>
      <c r="AD64" s="28">
        <f t="shared" si="20"/>
        <v>6.9754348827530982E-2</v>
      </c>
      <c r="AE64" s="26">
        <f t="shared" si="51"/>
        <v>5.1034595247955936E-2</v>
      </c>
      <c r="AF64" s="27">
        <f t="shared" si="52"/>
        <v>0.12952340273430413</v>
      </c>
      <c r="AG64" s="28">
        <f t="shared" si="15"/>
        <v>0.12410811209238382</v>
      </c>
      <c r="AH64" s="30">
        <v>2.7025E-2</v>
      </c>
      <c r="AI64" s="31">
        <f t="shared" si="16"/>
        <v>2.2246603425670752E-3</v>
      </c>
      <c r="AJ64" s="55">
        <f t="shared" si="47"/>
        <v>3.0093073381873611E-2</v>
      </c>
      <c r="AK64" s="56">
        <f t="shared" si="48"/>
        <v>9.4152789317758181E-2</v>
      </c>
      <c r="AL64" s="56">
        <f t="shared" si="49"/>
        <v>6.8003752173901366E-2</v>
      </c>
      <c r="AM64" s="57">
        <f t="shared" si="50"/>
        <v>6.0735874971906426E-2</v>
      </c>
      <c r="AN64" s="32">
        <f t="shared" si="21"/>
        <v>0.14103639354243075</v>
      </c>
      <c r="AO64" s="32">
        <f t="shared" si="22"/>
        <v>3.7276828734234359E-2</v>
      </c>
      <c r="AP64" s="32">
        <f t="shared" si="23"/>
        <v>-8.3867290506341313E-2</v>
      </c>
      <c r="AQ64" s="32">
        <f t="shared" si="24"/>
        <v>2.4030107001420838E-2</v>
      </c>
      <c r="AR64" s="32">
        <f t="shared" si="25"/>
        <v>0.11021935021421536</v>
      </c>
      <c r="AS64" s="32">
        <f t="shared" si="26"/>
        <v>0.11029516572086812</v>
      </c>
      <c r="AT64" s="32">
        <f t="shared" si="27"/>
        <v>0.17010025649229071</v>
      </c>
      <c r="AU64" s="32">
        <f t="shared" si="28"/>
        <v>-1.5899869912091316E-2</v>
      </c>
      <c r="AV64" s="32">
        <f t="shared" si="29"/>
        <v>0.19330591232247754</v>
      </c>
      <c r="AW64" s="32">
        <f t="shared" si="30"/>
        <v>-1.2487818237303955E-2</v>
      </c>
      <c r="AX64" s="32">
        <f t="shared" si="31"/>
        <v>9.1525320197249141E-2</v>
      </c>
      <c r="AY64" s="32">
        <f t="shared" si="32"/>
        <v>-2.2246603425670752E-3</v>
      </c>
      <c r="AZ64" s="33">
        <f t="shared" si="33"/>
        <v>6.0261811282968966E-2</v>
      </c>
    </row>
    <row r="65" spans="1:52" s="10" customFormat="1" x14ac:dyDescent="0.2">
      <c r="A65" s="12">
        <v>42063</v>
      </c>
      <c r="B65" s="21">
        <v>9.1887840000000001</v>
      </c>
      <c r="C65" s="21">
        <v>8.2173820000000006</v>
      </c>
      <c r="D65" s="21">
        <v>0.17533000000000001</v>
      </c>
      <c r="E65" s="21">
        <v>28.228952</v>
      </c>
      <c r="F65" s="21">
        <v>42.926785000000002</v>
      </c>
      <c r="G65" s="21">
        <v>6.099539</v>
      </c>
      <c r="H65" s="21">
        <v>62.760447999999997</v>
      </c>
      <c r="I65" s="21">
        <v>10.062849</v>
      </c>
      <c r="J65" s="21">
        <v>3.8200750000000001</v>
      </c>
      <c r="K65" s="21">
        <v>5.5930000000000001E-2</v>
      </c>
      <c r="L65" s="21">
        <v>6.5036639999999997</v>
      </c>
      <c r="M65" s="21">
        <v>0.17</v>
      </c>
      <c r="N65" s="22">
        <v>5861.8999020000001</v>
      </c>
      <c r="O65" s="26">
        <f t="shared" si="34"/>
        <v>-5.1679374021431246E-2</v>
      </c>
      <c r="P65" s="27">
        <f t="shared" si="35"/>
        <v>-4.500016851471126E-2</v>
      </c>
      <c r="Q65" s="27">
        <f t="shared" si="36"/>
        <v>-6.6648922012243692E-2</v>
      </c>
      <c r="R65" s="27">
        <f t="shared" si="37"/>
        <v>3.4242766782347563E-2</v>
      </c>
      <c r="S65" s="27">
        <f t="shared" si="38"/>
        <v>5.666169028058562E-3</v>
      </c>
      <c r="T65" s="27">
        <f t="shared" si="39"/>
        <v>2.136762083566579E-2</v>
      </c>
      <c r="U65" s="27">
        <f t="shared" si="40"/>
        <v>5.2292194104942201E-2</v>
      </c>
      <c r="V65" s="27">
        <f t="shared" si="41"/>
        <v>2.101404866605644E-2</v>
      </c>
      <c r="W65" s="27">
        <f t="shared" si="42"/>
        <v>5.8411532801939982E-2</v>
      </c>
      <c r="X65" s="27">
        <f t="shared" si="43"/>
        <v>0.48710449348577517</v>
      </c>
      <c r="Y65" s="27">
        <f t="shared" si="44"/>
        <v>-7.4285719165851957E-2</v>
      </c>
      <c r="Z65" s="27">
        <f t="shared" si="45"/>
        <v>0.3600000000000001</v>
      </c>
      <c r="AA65" s="28">
        <f t="shared" si="46"/>
        <v>-6.204983978977687E-3</v>
      </c>
      <c r="AB65" s="29">
        <f t="shared" si="18"/>
        <v>-3.2271424441509655E-2</v>
      </c>
      <c r="AC65" s="27">
        <f t="shared" si="19"/>
        <v>2.5085008158680748E-2</v>
      </c>
      <c r="AD65" s="28">
        <f t="shared" si="20"/>
        <v>0.2078075767804658</v>
      </c>
      <c r="AE65" s="26">
        <f t="shared" si="51"/>
        <v>7.4615043088234099E-4</v>
      </c>
      <c r="AF65" s="27">
        <f t="shared" si="52"/>
        <v>3.1275793347870451E-2</v>
      </c>
      <c r="AG65" s="28">
        <f t="shared" si="15"/>
        <v>-2.2945931743361798E-2</v>
      </c>
      <c r="AH65" s="30">
        <v>2.3574999999999999E-2</v>
      </c>
      <c r="AI65" s="31">
        <f t="shared" si="16"/>
        <v>1.9436699325217077E-3</v>
      </c>
      <c r="AJ65" s="55">
        <f t="shared" si="47"/>
        <v>-3.4022021095139271E-2</v>
      </c>
      <c r="AK65" s="56">
        <f t="shared" si="48"/>
        <v>2.3334411505051129E-2</v>
      </c>
      <c r="AL65" s="56">
        <f t="shared" si="49"/>
        <v>0.20605698012683618</v>
      </c>
      <c r="AM65" s="57">
        <f t="shared" si="50"/>
        <v>-7.9555806326073054E-3</v>
      </c>
      <c r="AN65" s="32">
        <f t="shared" si="21"/>
        <v>-5.3623043953952954E-2</v>
      </c>
      <c r="AO65" s="32">
        <f t="shared" si="22"/>
        <v>-4.6943838447232968E-2</v>
      </c>
      <c r="AP65" s="32">
        <f t="shared" si="23"/>
        <v>-6.8592591944765399E-2</v>
      </c>
      <c r="AQ65" s="32">
        <f t="shared" si="24"/>
        <v>3.2299096849825855E-2</v>
      </c>
      <c r="AR65" s="32">
        <f t="shared" si="25"/>
        <v>3.7224990955368542E-3</v>
      </c>
      <c r="AS65" s="32">
        <f t="shared" si="26"/>
        <v>1.9423950903144083E-2</v>
      </c>
      <c r="AT65" s="32">
        <f t="shared" si="27"/>
        <v>5.0348524172420493E-2</v>
      </c>
      <c r="AU65" s="32">
        <f t="shared" si="28"/>
        <v>1.9070378733534732E-2</v>
      </c>
      <c r="AV65" s="32">
        <f t="shared" si="29"/>
        <v>5.6467862869418274E-2</v>
      </c>
      <c r="AW65" s="32">
        <f t="shared" si="30"/>
        <v>0.48516082355325346</v>
      </c>
      <c r="AX65" s="32">
        <f t="shared" si="31"/>
        <v>-7.6229389098373665E-2</v>
      </c>
      <c r="AY65" s="32">
        <f t="shared" si="32"/>
        <v>0.35805633006747839</v>
      </c>
      <c r="AZ65" s="33">
        <f t="shared" si="33"/>
        <v>-8.1486539114993956E-3</v>
      </c>
    </row>
    <row r="66" spans="1:52" s="10" customFormat="1" x14ac:dyDescent="0.2">
      <c r="A66" s="12">
        <v>42094</v>
      </c>
      <c r="B66" s="21">
        <v>10.350561000000001</v>
      </c>
      <c r="C66" s="21">
        <v>10.22167</v>
      </c>
      <c r="D66" s="21">
        <v>0.20873</v>
      </c>
      <c r="E66" s="21">
        <v>28.662409</v>
      </c>
      <c r="F66" s="21">
        <v>43.166331999999997</v>
      </c>
      <c r="G66" s="21">
        <v>6.1413190000000002</v>
      </c>
      <c r="H66" s="21">
        <v>63.824596</v>
      </c>
      <c r="I66" s="21">
        <v>9.9932099999999995</v>
      </c>
      <c r="J66" s="21">
        <v>3.8931049999999998</v>
      </c>
      <c r="K66" s="21">
        <v>8.6790000000000006E-2</v>
      </c>
      <c r="L66" s="21">
        <v>6.6241029999999999</v>
      </c>
      <c r="M66" s="21">
        <v>0.15</v>
      </c>
      <c r="N66" s="22">
        <v>5773.7001950000003</v>
      </c>
      <c r="O66" s="26">
        <f t="shared" si="34"/>
        <v>0.1264342485360414</v>
      </c>
      <c r="P66" s="27">
        <f t="shared" si="35"/>
        <v>0.24390833966341091</v>
      </c>
      <c r="Q66" s="27">
        <f t="shared" si="36"/>
        <v>0.19049791821137274</v>
      </c>
      <c r="R66" s="27">
        <f t="shared" si="37"/>
        <v>1.5355051083724279E-2</v>
      </c>
      <c r="S66" s="27">
        <f t="shared" si="38"/>
        <v>5.5803620047481916E-3</v>
      </c>
      <c r="T66" s="27">
        <f t="shared" si="39"/>
        <v>6.8496979853723619E-3</v>
      </c>
      <c r="U66" s="27">
        <f t="shared" si="40"/>
        <v>1.6955710704933194E-2</v>
      </c>
      <c r="V66" s="27">
        <f t="shared" si="41"/>
        <v>-6.9204059407033192E-3</v>
      </c>
      <c r="W66" s="27">
        <f t="shared" si="42"/>
        <v>1.9117425704992627E-2</v>
      </c>
      <c r="X66" s="27">
        <f t="shared" si="43"/>
        <v>0.55176112998390858</v>
      </c>
      <c r="Y66" s="27">
        <f t="shared" si="44"/>
        <v>1.8518638109225844E-2</v>
      </c>
      <c r="Z66" s="27">
        <f t="shared" si="45"/>
        <v>-0.11764705882352951</v>
      </c>
      <c r="AA66" s="28">
        <f t="shared" si="46"/>
        <v>-1.5046266308625848E-2</v>
      </c>
      <c r="AB66" s="29">
        <f t="shared" si="18"/>
        <v>0.14404888937363733</v>
      </c>
      <c r="AC66" s="27">
        <f t="shared" si="19"/>
        <v>5.6163411885876077E-3</v>
      </c>
      <c r="AD66" s="28">
        <f t="shared" si="20"/>
        <v>0.11793753374364939</v>
      </c>
      <c r="AE66" s="26">
        <f t="shared" si="51"/>
        <v>7.9303350187712812E-2</v>
      </c>
      <c r="AF66" s="27">
        <f t="shared" si="52"/>
        <v>1.0470578320469395E-2</v>
      </c>
      <c r="AG66" s="28">
        <f t="shared" si="15"/>
        <v>1.9368285393598729E-2</v>
      </c>
      <c r="AH66" s="30">
        <v>2.2974999999999999E-2</v>
      </c>
      <c r="AI66" s="31">
        <f t="shared" si="16"/>
        <v>1.8947134340148164E-3</v>
      </c>
      <c r="AJ66" s="55">
        <f t="shared" si="47"/>
        <v>0.14229829272000771</v>
      </c>
      <c r="AK66" s="56">
        <f t="shared" si="48"/>
        <v>3.8657445349579902E-3</v>
      </c>
      <c r="AL66" s="56">
        <f t="shared" si="49"/>
        <v>0.11618693709001977</v>
      </c>
      <c r="AM66" s="57">
        <f t="shared" si="50"/>
        <v>-1.6796862962255465E-2</v>
      </c>
      <c r="AN66" s="32">
        <f t="shared" si="21"/>
        <v>0.12453953510202659</v>
      </c>
      <c r="AO66" s="32">
        <f t="shared" si="22"/>
        <v>0.24201362622939609</v>
      </c>
      <c r="AP66" s="32">
        <f t="shared" si="23"/>
        <v>0.18860320477735792</v>
      </c>
      <c r="AQ66" s="32">
        <f t="shared" si="24"/>
        <v>1.3460337649709463E-2</v>
      </c>
      <c r="AR66" s="32">
        <f t="shared" si="25"/>
        <v>3.6856485707333752E-3</v>
      </c>
      <c r="AS66" s="32">
        <f t="shared" si="26"/>
        <v>4.9549845513575455E-3</v>
      </c>
      <c r="AT66" s="32">
        <f t="shared" si="27"/>
        <v>1.5060997270918378E-2</v>
      </c>
      <c r="AU66" s="32">
        <f t="shared" si="28"/>
        <v>-8.8151193747181347E-3</v>
      </c>
      <c r="AV66" s="32">
        <f t="shared" si="29"/>
        <v>1.7222712270977811E-2</v>
      </c>
      <c r="AW66" s="32">
        <f t="shared" si="30"/>
        <v>0.54986641654989377</v>
      </c>
      <c r="AX66" s="32">
        <f t="shared" si="31"/>
        <v>1.6623924675211028E-2</v>
      </c>
      <c r="AY66" s="32">
        <f t="shared" si="32"/>
        <v>-0.11954177225754432</v>
      </c>
      <c r="AZ66" s="33">
        <f t="shared" si="33"/>
        <v>-1.6940979742640666E-2</v>
      </c>
    </row>
    <row r="67" spans="1:52" s="10" customFormat="1" x14ac:dyDescent="0.2">
      <c r="A67" s="12">
        <v>42124</v>
      </c>
      <c r="B67" s="21">
        <v>10.813708999999999</v>
      </c>
      <c r="C67" s="21">
        <v>9.7217649999999995</v>
      </c>
      <c r="D67" s="21">
        <v>0.22542999999999999</v>
      </c>
      <c r="E67" s="21">
        <v>29.954414</v>
      </c>
      <c r="F67" s="21">
        <v>45.015408000000001</v>
      </c>
      <c r="G67" s="21">
        <v>5.9762760000000004</v>
      </c>
      <c r="H67" s="21">
        <v>66.918830999999997</v>
      </c>
      <c r="I67" s="21">
        <v>10.271765</v>
      </c>
      <c r="J67" s="21">
        <v>4.0050749999999997</v>
      </c>
      <c r="K67" s="21">
        <v>8.1960000000000005E-2</v>
      </c>
      <c r="L67" s="21">
        <v>6.4635179999999997</v>
      </c>
      <c r="M67" s="21">
        <v>0.20499999999999999</v>
      </c>
      <c r="N67" s="22">
        <v>5774.8999020000001</v>
      </c>
      <c r="O67" s="26">
        <f t="shared" si="34"/>
        <v>4.4746173661504775E-2</v>
      </c>
      <c r="P67" s="27">
        <f t="shared" si="35"/>
        <v>-4.8906392008350889E-2</v>
      </c>
      <c r="Q67" s="27">
        <f t="shared" si="36"/>
        <v>8.000766540506872E-2</v>
      </c>
      <c r="R67" s="27">
        <f t="shared" si="37"/>
        <v>4.5076636789322194E-2</v>
      </c>
      <c r="S67" s="27">
        <f t="shared" si="38"/>
        <v>4.2836069555319267E-2</v>
      </c>
      <c r="T67" s="27">
        <f t="shared" si="39"/>
        <v>-2.6874194289532888E-2</v>
      </c>
      <c r="U67" s="27">
        <f t="shared" si="40"/>
        <v>4.8480291203096652E-2</v>
      </c>
      <c r="V67" s="27">
        <f t="shared" si="41"/>
        <v>2.7874426735753657E-2</v>
      </c>
      <c r="W67" s="27">
        <f t="shared" si="42"/>
        <v>2.8761104568204535E-2</v>
      </c>
      <c r="X67" s="27">
        <f t="shared" si="43"/>
        <v>-5.5651572761838929E-2</v>
      </c>
      <c r="Y67" s="27">
        <f t="shared" si="44"/>
        <v>-2.4242527629778736E-2</v>
      </c>
      <c r="Z67" s="27">
        <f t="shared" si="45"/>
        <v>0.36666666666666664</v>
      </c>
      <c r="AA67" s="28">
        <f t="shared" si="46"/>
        <v>2.0778823968703867E-4</v>
      </c>
      <c r="AB67" s="29">
        <f t="shared" si="18"/>
        <v>3.02310209618862E-2</v>
      </c>
      <c r="AC67" s="27">
        <f t="shared" si="19"/>
        <v>2.3079148301159175E-2</v>
      </c>
      <c r="AD67" s="28">
        <f t="shared" si="20"/>
        <v>7.8883417710813378E-2</v>
      </c>
      <c r="AE67" s="26">
        <f t="shared" si="51"/>
        <v>2.5725350031763506E-2</v>
      </c>
      <c r="AF67" s="27">
        <f t="shared" si="52"/>
        <v>4.107049121450148E-2</v>
      </c>
      <c r="AG67" s="28">
        <f t="shared" si="15"/>
        <v>1.4459738601383174E-4</v>
      </c>
      <c r="AH67" s="30">
        <v>2.2525E-2</v>
      </c>
      <c r="AI67" s="31">
        <f t="shared" si="16"/>
        <v>1.8579787837278428E-3</v>
      </c>
      <c r="AJ67" s="55">
        <f t="shared" si="47"/>
        <v>2.8480424308256581E-2</v>
      </c>
      <c r="AK67" s="56">
        <f t="shared" si="48"/>
        <v>2.1328551647529555E-2</v>
      </c>
      <c r="AL67" s="56">
        <f t="shared" si="49"/>
        <v>7.7132821057183762E-2</v>
      </c>
      <c r="AM67" s="57">
        <f t="shared" si="50"/>
        <v>-1.5428084139425791E-3</v>
      </c>
      <c r="AN67" s="32">
        <f t="shared" si="21"/>
        <v>4.2888194877776932E-2</v>
      </c>
      <c r="AO67" s="32">
        <f t="shared" si="22"/>
        <v>-5.0764370792078732E-2</v>
      </c>
      <c r="AP67" s="32">
        <f t="shared" si="23"/>
        <v>7.8149686621340878E-2</v>
      </c>
      <c r="AQ67" s="32">
        <f t="shared" si="24"/>
        <v>4.3218658005594351E-2</v>
      </c>
      <c r="AR67" s="32">
        <f t="shared" si="25"/>
        <v>4.0978090771591424E-2</v>
      </c>
      <c r="AS67" s="32">
        <f t="shared" si="26"/>
        <v>-2.8732173073260731E-2</v>
      </c>
      <c r="AT67" s="32">
        <f t="shared" si="27"/>
        <v>4.662231241936881E-2</v>
      </c>
      <c r="AU67" s="32">
        <f t="shared" si="28"/>
        <v>2.6016447952025814E-2</v>
      </c>
      <c r="AV67" s="32">
        <f t="shared" si="29"/>
        <v>2.6903125784476692E-2</v>
      </c>
      <c r="AW67" s="32">
        <f t="shared" si="30"/>
        <v>-5.7509551545566771E-2</v>
      </c>
      <c r="AX67" s="32">
        <f t="shared" si="31"/>
        <v>-2.6100506413506579E-2</v>
      </c>
      <c r="AY67" s="32">
        <f t="shared" si="32"/>
        <v>0.3648086878829388</v>
      </c>
      <c r="AZ67" s="33">
        <f t="shared" si="33"/>
        <v>-1.6501905440408041E-3</v>
      </c>
    </row>
    <row r="68" spans="1:52" s="10" customFormat="1" x14ac:dyDescent="0.2">
      <c r="A68" s="12">
        <v>42155</v>
      </c>
      <c r="B68" s="21">
        <v>9.7249829999999999</v>
      </c>
      <c r="C68" s="21">
        <v>9.2932500000000005</v>
      </c>
      <c r="D68" s="21">
        <v>0.20455000000000001</v>
      </c>
      <c r="E68" s="21">
        <v>27.991879999999998</v>
      </c>
      <c r="F68" s="21">
        <v>38.543647999999997</v>
      </c>
      <c r="G68" s="21">
        <v>5.8372929999999998</v>
      </c>
      <c r="H68" s="21">
        <v>68.286758000000006</v>
      </c>
      <c r="I68" s="21">
        <v>10.593847</v>
      </c>
      <c r="J68" s="21">
        <v>3.7122310000000001</v>
      </c>
      <c r="K68" s="21">
        <v>8.6790000000000006E-2</v>
      </c>
      <c r="L68" s="21">
        <v>5.6204499999999999</v>
      </c>
      <c r="M68" s="21">
        <v>0.18</v>
      </c>
      <c r="N68" s="22">
        <v>5451.2001950000003</v>
      </c>
      <c r="O68" s="26">
        <f t="shared" si="34"/>
        <v>-0.10068016440982455</v>
      </c>
      <c r="P68" s="27">
        <f t="shared" si="35"/>
        <v>-4.4077901492167226E-2</v>
      </c>
      <c r="Q68" s="27">
        <f t="shared" si="36"/>
        <v>-9.2622987180055821E-2</v>
      </c>
      <c r="R68" s="27">
        <f t="shared" si="37"/>
        <v>-6.5517355806059219E-2</v>
      </c>
      <c r="S68" s="27">
        <f t="shared" si="38"/>
        <v>-0.14376766284113215</v>
      </c>
      <c r="T68" s="27">
        <f t="shared" si="39"/>
        <v>-2.3255786714000578E-2</v>
      </c>
      <c r="U68" s="27">
        <f t="shared" si="40"/>
        <v>2.0441585418609732E-2</v>
      </c>
      <c r="V68" s="27">
        <f t="shared" si="41"/>
        <v>3.1356052246132964E-2</v>
      </c>
      <c r="W68" s="27">
        <f t="shared" si="42"/>
        <v>-7.3118231244108961E-2</v>
      </c>
      <c r="X68" s="27">
        <f t="shared" si="43"/>
        <v>5.8931185944363113E-2</v>
      </c>
      <c r="Y68" s="27">
        <f t="shared" si="44"/>
        <v>-0.13043484987587251</v>
      </c>
      <c r="Z68" s="27">
        <f t="shared" si="45"/>
        <v>-0.12195121951219511</v>
      </c>
      <c r="AA68" s="28">
        <f t="shared" si="46"/>
        <v>-5.6052868879665603E-2</v>
      </c>
      <c r="AB68" s="29">
        <f t="shared" si="18"/>
        <v>-7.5724602222026705E-2</v>
      </c>
      <c r="AC68" s="27">
        <f t="shared" si="19"/>
        <v>-2.8806452972597506E-2</v>
      </c>
      <c r="AD68" s="28">
        <f t="shared" si="20"/>
        <v>-6.6643278671953368E-2</v>
      </c>
      <c r="AE68" s="26">
        <f t="shared" si="51"/>
        <v>-6.9025594988874867E-2</v>
      </c>
      <c r="AF68" s="27">
        <f t="shared" si="52"/>
        <v>-3.8388566656795277E-2</v>
      </c>
      <c r="AG68" s="28">
        <f t="shared" si="15"/>
        <v>-0.10748698834918109</v>
      </c>
      <c r="AH68" s="30">
        <v>2.1475000000000001E-2</v>
      </c>
      <c r="AI68" s="31">
        <f t="shared" si="16"/>
        <v>1.7722069360934789E-3</v>
      </c>
      <c r="AJ68" s="55">
        <f t="shared" si="47"/>
        <v>-7.747519887565632E-2</v>
      </c>
      <c r="AK68" s="56">
        <f t="shared" si="48"/>
        <v>-3.0557049626227125E-2</v>
      </c>
      <c r="AL68" s="56">
        <f t="shared" si="49"/>
        <v>-6.8393875325582984E-2</v>
      </c>
      <c r="AM68" s="57">
        <f t="shared" si="50"/>
        <v>-5.7803465533295219E-2</v>
      </c>
      <c r="AN68" s="32">
        <f t="shared" si="21"/>
        <v>-0.10245237134591803</v>
      </c>
      <c r="AO68" s="32">
        <f t="shared" si="22"/>
        <v>-4.5850108428260705E-2</v>
      </c>
      <c r="AP68" s="32">
        <f t="shared" si="23"/>
        <v>-9.43951941161493E-2</v>
      </c>
      <c r="AQ68" s="32">
        <f t="shared" si="24"/>
        <v>-6.7289562742152698E-2</v>
      </c>
      <c r="AR68" s="32">
        <f t="shared" si="25"/>
        <v>-0.14553986977722563</v>
      </c>
      <c r="AS68" s="32">
        <f t="shared" si="26"/>
        <v>-2.5027993650094057E-2</v>
      </c>
      <c r="AT68" s="32">
        <f t="shared" si="27"/>
        <v>1.8669378482516253E-2</v>
      </c>
      <c r="AU68" s="32">
        <f t="shared" si="28"/>
        <v>2.9583845310039485E-2</v>
      </c>
      <c r="AV68" s="32">
        <f t="shared" si="29"/>
        <v>-7.489043818020244E-2</v>
      </c>
      <c r="AW68" s="32">
        <f t="shared" si="30"/>
        <v>5.7158979008269634E-2</v>
      </c>
      <c r="AX68" s="32">
        <f t="shared" si="31"/>
        <v>-0.13220705681196598</v>
      </c>
      <c r="AY68" s="32">
        <f t="shared" si="32"/>
        <v>-0.12372342644828858</v>
      </c>
      <c r="AZ68" s="33">
        <f t="shared" si="33"/>
        <v>-5.7825075815759082E-2</v>
      </c>
    </row>
    <row r="69" spans="1:52" s="10" customFormat="1" x14ac:dyDescent="0.2">
      <c r="A69" s="12">
        <v>42185</v>
      </c>
      <c r="B69" s="21">
        <v>9.2131519999999991</v>
      </c>
      <c r="C69" s="21">
        <v>8.2130550000000007</v>
      </c>
      <c r="D69" s="21">
        <v>0.20873</v>
      </c>
      <c r="E69" s="21">
        <v>29.153044000000001</v>
      </c>
      <c r="F69" s="21">
        <v>35.746119999999998</v>
      </c>
      <c r="G69" s="21">
        <v>6.2281829999999996</v>
      </c>
      <c r="H69" s="21">
        <v>68.915947000000003</v>
      </c>
      <c r="I69" s="21">
        <v>11.751595</v>
      </c>
      <c r="J69" s="21">
        <v>4.0739799999999997</v>
      </c>
      <c r="K69" s="21">
        <v>7.9070000000000001E-2</v>
      </c>
      <c r="L69" s="21">
        <v>5.3795739999999999</v>
      </c>
      <c r="M69" s="21">
        <v>0.16500000000000001</v>
      </c>
      <c r="N69" s="22">
        <v>5681.7001950000003</v>
      </c>
      <c r="O69" s="26">
        <f t="shared" si="34"/>
        <v>-5.2630529019947983E-2</v>
      </c>
      <c r="P69" s="27">
        <f t="shared" si="35"/>
        <v>-0.11623436365103701</v>
      </c>
      <c r="Q69" s="27">
        <f t="shared" si="36"/>
        <v>2.0435101442190119E-2</v>
      </c>
      <c r="R69" s="27">
        <f t="shared" si="37"/>
        <v>4.1482172687222263E-2</v>
      </c>
      <c r="S69" s="27">
        <f t="shared" si="38"/>
        <v>-7.2580779068966178E-2</v>
      </c>
      <c r="T69" s="27">
        <f t="shared" si="39"/>
        <v>6.6964258946741198E-2</v>
      </c>
      <c r="U69" s="27">
        <f t="shared" si="40"/>
        <v>9.2139240231612195E-3</v>
      </c>
      <c r="V69" s="27">
        <f t="shared" si="41"/>
        <v>0.10928494625229151</v>
      </c>
      <c r="W69" s="27">
        <f t="shared" si="42"/>
        <v>9.7447868949965571E-2</v>
      </c>
      <c r="X69" s="27">
        <f t="shared" si="43"/>
        <v>-8.8950339900910294E-2</v>
      </c>
      <c r="Y69" s="27">
        <f t="shared" si="44"/>
        <v>-4.2857066604987164E-2</v>
      </c>
      <c r="Z69" s="27">
        <f t="shared" si="45"/>
        <v>-8.3333333333333259E-2</v>
      </c>
      <c r="AA69" s="28">
        <f t="shared" si="46"/>
        <v>4.2284266171589389E-2</v>
      </c>
      <c r="AB69" s="29">
        <f t="shared" si="18"/>
        <v>-2.6736904635393147E-2</v>
      </c>
      <c r="AC69" s="27">
        <f t="shared" si="19"/>
        <v>2.8220587538306939E-2</v>
      </c>
      <c r="AD69" s="28">
        <f t="shared" si="20"/>
        <v>-2.9423217722316285E-2</v>
      </c>
      <c r="AE69" s="26">
        <f t="shared" si="51"/>
        <v>-9.0370654557038674E-3</v>
      </c>
      <c r="AF69" s="27">
        <f t="shared" si="52"/>
        <v>-5.0275290235284901E-3</v>
      </c>
      <c r="AG69" s="28">
        <f t="shared" ref="AG69:AG114" si="53">(SUM(J69:M69)-SUM(J68:M68))/SUM(J68:M68)</f>
        <v>1.0224834264304582E-2</v>
      </c>
      <c r="AH69" s="30">
        <v>2.1499999999999998E-2</v>
      </c>
      <c r="AI69" s="31">
        <f t="shared" ref="AI69:AI114" si="54">(1+AH69)^(1/12)-1</f>
        <v>1.7742500619855051E-3</v>
      </c>
      <c r="AJ69" s="55">
        <f t="shared" si="47"/>
        <v>-2.8487501289022766E-2</v>
      </c>
      <c r="AK69" s="56">
        <f t="shared" si="48"/>
        <v>2.646999088467732E-2</v>
      </c>
      <c r="AL69" s="56">
        <f t="shared" si="49"/>
        <v>-3.1173814375945904E-2</v>
      </c>
      <c r="AM69" s="57">
        <f t="shared" si="50"/>
        <v>4.0533669517959774E-2</v>
      </c>
      <c r="AN69" s="32">
        <f t="shared" si="21"/>
        <v>-5.4404779081933488E-2</v>
      </c>
      <c r="AO69" s="32">
        <f t="shared" si="22"/>
        <v>-0.11800861371302251</v>
      </c>
      <c r="AP69" s="32">
        <f t="shared" si="23"/>
        <v>1.8660851380204613E-2</v>
      </c>
      <c r="AQ69" s="32">
        <f t="shared" si="24"/>
        <v>3.9707922625236758E-2</v>
      </c>
      <c r="AR69" s="32">
        <f t="shared" si="25"/>
        <v>-7.4355029130951683E-2</v>
      </c>
      <c r="AS69" s="32">
        <f t="shared" si="26"/>
        <v>6.5190008884755693E-2</v>
      </c>
      <c r="AT69" s="32">
        <f t="shared" si="27"/>
        <v>7.4396739611757145E-3</v>
      </c>
      <c r="AU69" s="32">
        <f t="shared" si="28"/>
        <v>0.10751069619030601</v>
      </c>
      <c r="AV69" s="32">
        <f t="shared" si="29"/>
        <v>9.5673618887980066E-2</v>
      </c>
      <c r="AW69" s="32">
        <f t="shared" si="30"/>
        <v>-9.0724589962895799E-2</v>
      </c>
      <c r="AX69" s="32">
        <f t="shared" si="31"/>
        <v>-4.4631316666972669E-2</v>
      </c>
      <c r="AY69" s="32">
        <f t="shared" si="32"/>
        <v>-8.5107583395318764E-2</v>
      </c>
      <c r="AZ69" s="33">
        <f t="shared" si="33"/>
        <v>4.0510016109603884E-2</v>
      </c>
    </row>
    <row r="70" spans="1:52" s="10" customFormat="1" x14ac:dyDescent="0.2">
      <c r="A70" s="12">
        <v>42216</v>
      </c>
      <c r="B70" s="21">
        <v>6.7108179999999997</v>
      </c>
      <c r="C70" s="21">
        <v>6.7043540000000004</v>
      </c>
      <c r="D70" s="21">
        <v>0.15028</v>
      </c>
      <c r="E70" s="21">
        <v>26.380845999999998</v>
      </c>
      <c r="F70" s="21">
        <v>34.383223999999998</v>
      </c>
      <c r="G70" s="21">
        <v>6.2108109999999996</v>
      </c>
      <c r="H70" s="21">
        <v>63.697952000000001</v>
      </c>
      <c r="I70" s="21">
        <v>10.193421000000001</v>
      </c>
      <c r="J70" s="21">
        <v>3.884493</v>
      </c>
      <c r="K70" s="21">
        <v>7.4249999999999997E-2</v>
      </c>
      <c r="L70" s="21">
        <v>4.9379670000000004</v>
      </c>
      <c r="M70" s="21">
        <v>0.14499999999999999</v>
      </c>
      <c r="N70" s="22">
        <v>5222.1000979999999</v>
      </c>
      <c r="O70" s="26">
        <f t="shared" ref="O70:O111" si="55">(B70-B69)/B69</f>
        <v>-0.27160454966986319</v>
      </c>
      <c r="P70" s="27">
        <f t="shared" ref="P70:P111" si="56">(C70-C69)/C69</f>
        <v>-0.18369547019957863</v>
      </c>
      <c r="Q70" s="27">
        <f t="shared" ref="Q70:Q111" si="57">(D70-D69)/D69</f>
        <v>-0.28002682891774061</v>
      </c>
      <c r="R70" s="27">
        <f t="shared" ref="R70:R111" si="58">(E70-E69)/E69</f>
        <v>-9.5091202139989325E-2</v>
      </c>
      <c r="S70" s="27">
        <f t="shared" ref="S70:S111" si="59">(F70-F69)/F69</f>
        <v>-3.8127103025447216E-2</v>
      </c>
      <c r="T70" s="27">
        <f t="shared" ref="T70:T111" si="60">(G70-G69)/G69</f>
        <v>-2.7892565134967845E-3</v>
      </c>
      <c r="U70" s="27">
        <f t="shared" ref="U70:U111" si="61">(H70-H69)/H69</f>
        <v>-7.5715349308049143E-2</v>
      </c>
      <c r="V70" s="27">
        <f t="shared" ref="V70:V111" si="62">(I70-I69)/I69</f>
        <v>-0.13259255445750123</v>
      </c>
      <c r="W70" s="27">
        <f t="shared" ref="W70:W111" si="63">(J70-J69)/J69</f>
        <v>-4.6511519447812642E-2</v>
      </c>
      <c r="X70" s="27">
        <f t="shared" ref="X70:X111" si="64">(K70-K69)/K69</f>
        <v>-6.0958644239281712E-2</v>
      </c>
      <c r="Y70" s="27">
        <f t="shared" ref="Y70:Y111" si="65">(L70-L69)/L69</f>
        <v>-8.2089585532237205E-2</v>
      </c>
      <c r="Z70" s="27">
        <f t="shared" ref="Z70:Z111" si="66">(M70-M69)/M69</f>
        <v>-0.12121212121212131</v>
      </c>
      <c r="AA70" s="28">
        <f t="shared" ref="AA70:AA111" si="67">(N70-N69)/N69</f>
        <v>-8.0891296834784937E-2</v>
      </c>
      <c r="AB70" s="29">
        <f t="shared" ref="AB70:AB114" si="68">SUM(O70:R70)/4</f>
        <v>-0.20760451273179295</v>
      </c>
      <c r="AC70" s="27">
        <f t="shared" ref="AC70:AC114" si="69">SUM(S70:V70)/4</f>
        <v>-6.2306065826123594E-2</v>
      </c>
      <c r="AD70" s="28">
        <f t="shared" ref="AD70:AD114" si="70">SUM(W70:Z70)/4</f>
        <v>-7.769296760786322E-2</v>
      </c>
      <c r="AE70" s="26">
        <f t="shared" si="51"/>
        <v>-0.14622736125330996</v>
      </c>
      <c r="AF70" s="27">
        <f t="shared" si="52"/>
        <v>-6.6506150490478977E-2</v>
      </c>
      <c r="AG70" s="28">
        <f t="shared" si="53"/>
        <v>-6.7636567472609543E-2</v>
      </c>
      <c r="AH70" s="30">
        <v>2.1425E-2</v>
      </c>
      <c r="AI70" s="31">
        <f t="shared" si="54"/>
        <v>1.7681205467943162E-3</v>
      </c>
      <c r="AJ70" s="55">
        <f t="shared" si="47"/>
        <v>-0.20935510938542257</v>
      </c>
      <c r="AK70" s="56">
        <f t="shared" si="48"/>
        <v>-6.405666247975321E-2</v>
      </c>
      <c r="AL70" s="56">
        <f t="shared" si="49"/>
        <v>-7.9443564261492836E-2</v>
      </c>
      <c r="AM70" s="57">
        <f t="shared" si="50"/>
        <v>-8.2641893488414553E-2</v>
      </c>
      <c r="AN70" s="32">
        <f t="shared" ref="AN70:AN114" si="71">O70-$AI70</f>
        <v>-0.27337267021665751</v>
      </c>
      <c r="AO70" s="32">
        <f t="shared" ref="AO70:AO114" si="72">P70-$AI70</f>
        <v>-0.18546359074637295</v>
      </c>
      <c r="AP70" s="32">
        <f t="shared" ref="AP70:AP114" si="73">Q70-$AI70</f>
        <v>-0.28179494946453493</v>
      </c>
      <c r="AQ70" s="32">
        <f t="shared" ref="AQ70:AQ114" si="74">R70-$AI70</f>
        <v>-9.6859322686783642E-2</v>
      </c>
      <c r="AR70" s="32">
        <f t="shared" ref="AR70:AR114" si="75">S70-$AI70</f>
        <v>-3.9895223572241532E-2</v>
      </c>
      <c r="AS70" s="32">
        <f t="shared" ref="AS70:AS114" si="76">T70-$AI70</f>
        <v>-4.5573770602911007E-3</v>
      </c>
      <c r="AT70" s="32">
        <f t="shared" ref="AT70:AT114" si="77">U70-$AI70</f>
        <v>-7.7483469854843459E-2</v>
      </c>
      <c r="AU70" s="32">
        <f t="shared" ref="AU70:AU114" si="78">V70-$AI70</f>
        <v>-0.13436067500429555</v>
      </c>
      <c r="AV70" s="32">
        <f t="shared" ref="AV70:AV114" si="79">W70-$AI70</f>
        <v>-4.8279639994606958E-2</v>
      </c>
      <c r="AW70" s="32">
        <f t="shared" ref="AW70:AW114" si="80">X70-$AI70</f>
        <v>-6.2726764786076028E-2</v>
      </c>
      <c r="AX70" s="32">
        <f t="shared" ref="AX70:AX114" si="81">Y70-$AI70</f>
        <v>-8.3857706079031522E-2</v>
      </c>
      <c r="AY70" s="32">
        <f t="shared" ref="AY70:AY114" si="82">Z70-$AI70</f>
        <v>-0.12298024175891563</v>
      </c>
      <c r="AZ70" s="33">
        <f t="shared" ref="AZ70:AZ114" si="83">AA70-$AI70</f>
        <v>-8.2659417381579253E-2</v>
      </c>
    </row>
    <row r="71" spans="1:52" s="10" customFormat="1" x14ac:dyDescent="0.2">
      <c r="A71" s="12">
        <v>42247</v>
      </c>
      <c r="B71" s="21">
        <v>5.1399990000000004</v>
      </c>
      <c r="C71" s="21">
        <v>5.4344539999999997</v>
      </c>
      <c r="D71" s="21">
        <v>0.13775999999999999</v>
      </c>
      <c r="E71" s="21">
        <v>24.736639</v>
      </c>
      <c r="F71" s="21">
        <v>30.756805</v>
      </c>
      <c r="G71" s="21">
        <v>6.3348129999999996</v>
      </c>
      <c r="H71" s="21">
        <v>64.310364000000007</v>
      </c>
      <c r="I71" s="21">
        <v>8.8876899999999992</v>
      </c>
      <c r="J71" s="21">
        <v>3.746683</v>
      </c>
      <c r="K71" s="21">
        <v>6.7500000000000004E-2</v>
      </c>
      <c r="L71" s="21">
        <v>4.135046</v>
      </c>
      <c r="M71" s="21">
        <v>0.19500000000000001</v>
      </c>
      <c r="N71" s="22">
        <v>5058.6000979999999</v>
      </c>
      <c r="O71" s="26">
        <f t="shared" si="55"/>
        <v>-0.2340726570143907</v>
      </c>
      <c r="P71" s="27">
        <f t="shared" si="56"/>
        <v>-0.18941422245901701</v>
      </c>
      <c r="Q71" s="27">
        <f t="shared" si="57"/>
        <v>-8.3311152515304784E-2</v>
      </c>
      <c r="R71" s="27">
        <f t="shared" si="58"/>
        <v>-6.2325787429258261E-2</v>
      </c>
      <c r="S71" s="27">
        <f t="shared" si="59"/>
        <v>-0.10547059228651737</v>
      </c>
      <c r="T71" s="27">
        <f t="shared" si="60"/>
        <v>1.9965508530206434E-2</v>
      </c>
      <c r="U71" s="27">
        <f t="shared" si="61"/>
        <v>9.6143122466481531E-3</v>
      </c>
      <c r="V71" s="27">
        <f t="shared" si="62"/>
        <v>-0.12809546471199429</v>
      </c>
      <c r="W71" s="27">
        <f t="shared" si="63"/>
        <v>-3.5476959284004371E-2</v>
      </c>
      <c r="X71" s="27">
        <f t="shared" si="64"/>
        <v>-9.0909090909090801E-2</v>
      </c>
      <c r="Y71" s="27">
        <f t="shared" si="65"/>
        <v>-0.16260153216900808</v>
      </c>
      <c r="Z71" s="27">
        <f t="shared" si="66"/>
        <v>0.34482758620689669</v>
      </c>
      <c r="AA71" s="28">
        <f t="shared" si="67"/>
        <v>-3.1309242820262768E-2</v>
      </c>
      <c r="AB71" s="29">
        <f t="shared" si="68"/>
        <v>-0.14228095485449266</v>
      </c>
      <c r="AC71" s="27">
        <f t="shared" si="69"/>
        <v>-5.0996559055414267E-2</v>
      </c>
      <c r="AD71" s="28">
        <f t="shared" si="70"/>
        <v>1.3960000961198357E-2</v>
      </c>
      <c r="AE71" s="26">
        <f t="shared" si="51"/>
        <v>-0.11258730408509937</v>
      </c>
      <c r="AF71" s="27">
        <f t="shared" si="52"/>
        <v>-3.6648653075508193E-2</v>
      </c>
      <c r="AG71" s="28">
        <f t="shared" si="53"/>
        <v>-9.9260095711983784E-2</v>
      </c>
      <c r="AH71" s="30">
        <v>2.1375000000000002E-2</v>
      </c>
      <c r="AI71" s="31">
        <f t="shared" si="54"/>
        <v>1.7640339741264999E-3</v>
      </c>
      <c r="AJ71" s="55">
        <f t="shared" si="47"/>
        <v>-0.14403155150812227</v>
      </c>
      <c r="AK71" s="56">
        <f t="shared" si="48"/>
        <v>-5.2747155709043883E-2</v>
      </c>
      <c r="AL71" s="56">
        <f t="shared" si="49"/>
        <v>1.220940430756874E-2</v>
      </c>
      <c r="AM71" s="57">
        <f t="shared" si="50"/>
        <v>-3.3059839473892384E-2</v>
      </c>
      <c r="AN71" s="32">
        <f t="shared" si="71"/>
        <v>-0.2358366909885172</v>
      </c>
      <c r="AO71" s="32">
        <f t="shared" si="72"/>
        <v>-0.19117825643314351</v>
      </c>
      <c r="AP71" s="32">
        <f t="shared" si="73"/>
        <v>-8.5075186489431284E-2</v>
      </c>
      <c r="AQ71" s="32">
        <f t="shared" si="74"/>
        <v>-6.4089821403384761E-2</v>
      </c>
      <c r="AR71" s="32">
        <f t="shared" si="75"/>
        <v>-0.10723462626064387</v>
      </c>
      <c r="AS71" s="32">
        <f t="shared" si="76"/>
        <v>1.8201474556079934E-2</v>
      </c>
      <c r="AT71" s="32">
        <f t="shared" si="77"/>
        <v>7.8502782725216533E-3</v>
      </c>
      <c r="AU71" s="32">
        <f t="shared" si="78"/>
        <v>-0.12985949868612079</v>
      </c>
      <c r="AV71" s="32">
        <f t="shared" si="79"/>
        <v>-3.7240993258130871E-2</v>
      </c>
      <c r="AW71" s="32">
        <f t="shared" si="80"/>
        <v>-9.26731248832173E-2</v>
      </c>
      <c r="AX71" s="32">
        <f t="shared" si="81"/>
        <v>-0.16436556614313458</v>
      </c>
      <c r="AY71" s="32">
        <f t="shared" si="82"/>
        <v>0.34306355223277019</v>
      </c>
      <c r="AZ71" s="33">
        <f t="shared" si="83"/>
        <v>-3.3073276794389268E-2</v>
      </c>
    </row>
    <row r="72" spans="1:52" s="10" customFormat="1" x14ac:dyDescent="0.2">
      <c r="A72" s="12">
        <v>42277</v>
      </c>
      <c r="B72" s="21">
        <v>5.2976179999999999</v>
      </c>
      <c r="C72" s="21">
        <v>5.9953709999999996</v>
      </c>
      <c r="D72" s="21">
        <v>0.17533000000000001</v>
      </c>
      <c r="E72" s="21">
        <v>24.985711999999999</v>
      </c>
      <c r="F72" s="21">
        <v>36.862034000000001</v>
      </c>
      <c r="G72" s="21">
        <v>7.3018910000000004</v>
      </c>
      <c r="H72" s="21">
        <v>71.894051000000005</v>
      </c>
      <c r="I72" s="21">
        <v>7.6341859999999997</v>
      </c>
      <c r="J72" s="21">
        <v>3.675551</v>
      </c>
      <c r="K72" s="21">
        <v>6.6540000000000002E-2</v>
      </c>
      <c r="L72" s="21">
        <v>3.5091429999999999</v>
      </c>
      <c r="M72" s="21">
        <v>0.38500000000000001</v>
      </c>
      <c r="N72" s="22">
        <v>5288.6000979999999</v>
      </c>
      <c r="O72" s="26">
        <f t="shared" si="55"/>
        <v>3.0665181063264699E-2</v>
      </c>
      <c r="P72" s="27">
        <f t="shared" si="56"/>
        <v>0.10321496878987289</v>
      </c>
      <c r="Q72" s="27">
        <f t="shared" si="57"/>
        <v>0.27272067363530794</v>
      </c>
      <c r="R72" s="27">
        <f t="shared" si="58"/>
        <v>1.0068991183482898E-2</v>
      </c>
      <c r="S72" s="27">
        <f t="shared" si="59"/>
        <v>0.19850010428586459</v>
      </c>
      <c r="T72" s="27">
        <f t="shared" si="60"/>
        <v>0.15266085991804348</v>
      </c>
      <c r="U72" s="27">
        <f t="shared" si="61"/>
        <v>0.11792324795424881</v>
      </c>
      <c r="V72" s="27">
        <f t="shared" si="62"/>
        <v>-0.14103822253026374</v>
      </c>
      <c r="W72" s="27">
        <f t="shared" si="63"/>
        <v>-1.8985326487455698E-2</v>
      </c>
      <c r="X72" s="27">
        <f t="shared" si="64"/>
        <v>-1.4222222222222259E-2</v>
      </c>
      <c r="Y72" s="27">
        <f t="shared" si="65"/>
        <v>-0.15136542616454571</v>
      </c>
      <c r="Z72" s="27">
        <f t="shared" si="66"/>
        <v>0.97435897435897434</v>
      </c>
      <c r="AA72" s="28">
        <f t="shared" si="67"/>
        <v>4.5467124410750369E-2</v>
      </c>
      <c r="AB72" s="29">
        <f t="shared" si="68"/>
        <v>0.10416745366798211</v>
      </c>
      <c r="AC72" s="27">
        <f t="shared" si="69"/>
        <v>8.2011497406973277E-2</v>
      </c>
      <c r="AD72" s="28">
        <f t="shared" si="70"/>
        <v>0.19744649987118768</v>
      </c>
      <c r="AE72" s="26">
        <f t="shared" si="51"/>
        <v>2.8355756062283716E-2</v>
      </c>
      <c r="AF72" s="27">
        <f t="shared" si="52"/>
        <v>0.12152080749682527</v>
      </c>
      <c r="AG72" s="28">
        <f t="shared" si="53"/>
        <v>-6.2374842357698849E-2</v>
      </c>
      <c r="AH72" s="30">
        <v>2.1700000000000001E-2</v>
      </c>
      <c r="AI72" s="31">
        <f t="shared" si="54"/>
        <v>1.7905934192179451E-3</v>
      </c>
      <c r="AJ72" s="55">
        <f t="shared" si="47"/>
        <v>0.10241685701435249</v>
      </c>
      <c r="AK72" s="56">
        <f t="shared" si="48"/>
        <v>8.0260900753343661E-2</v>
      </c>
      <c r="AL72" s="56">
        <f t="shared" si="49"/>
        <v>0.19569590321755806</v>
      </c>
      <c r="AM72" s="57">
        <f t="shared" si="50"/>
        <v>4.3716527757120753E-2</v>
      </c>
      <c r="AN72" s="32">
        <f t="shared" si="71"/>
        <v>2.8874587644046754E-2</v>
      </c>
      <c r="AO72" s="32">
        <f t="shared" si="72"/>
        <v>0.10142437537065495</v>
      </c>
      <c r="AP72" s="32">
        <f t="shared" si="73"/>
        <v>0.27093008021609</v>
      </c>
      <c r="AQ72" s="32">
        <f t="shared" si="74"/>
        <v>8.2783977642649532E-3</v>
      </c>
      <c r="AR72" s="32">
        <f t="shared" si="75"/>
        <v>0.19670951086664665</v>
      </c>
      <c r="AS72" s="32">
        <f t="shared" si="76"/>
        <v>0.15087026649882554</v>
      </c>
      <c r="AT72" s="32">
        <f t="shared" si="77"/>
        <v>0.11613265453503087</v>
      </c>
      <c r="AU72" s="32">
        <f t="shared" si="78"/>
        <v>-0.14282881594948169</v>
      </c>
      <c r="AV72" s="32">
        <f t="shared" si="79"/>
        <v>-2.0775919906673643E-2</v>
      </c>
      <c r="AW72" s="32">
        <f t="shared" si="80"/>
        <v>-1.6012815641440206E-2</v>
      </c>
      <c r="AX72" s="32">
        <f t="shared" si="81"/>
        <v>-0.15315601958376365</v>
      </c>
      <c r="AY72" s="32">
        <f t="shared" si="82"/>
        <v>0.97256838093975639</v>
      </c>
      <c r="AZ72" s="33">
        <f t="shared" si="83"/>
        <v>4.3676530991532424E-2</v>
      </c>
    </row>
    <row r="73" spans="1:52" s="10" customFormat="1" x14ac:dyDescent="0.2">
      <c r="A73" s="12">
        <v>42308</v>
      </c>
      <c r="B73" s="21">
        <v>5.3939389999999996</v>
      </c>
      <c r="C73" s="21">
        <v>5.3333069999999996</v>
      </c>
      <c r="D73" s="21">
        <v>0.15445999999999999</v>
      </c>
      <c r="E73" s="21">
        <v>25.407595000000001</v>
      </c>
      <c r="F73" s="21">
        <v>37.756706000000001</v>
      </c>
      <c r="G73" s="21">
        <v>7.4882099999999996</v>
      </c>
      <c r="H73" s="21">
        <v>68.295151000000004</v>
      </c>
      <c r="I73" s="21">
        <v>9.1354609999999994</v>
      </c>
      <c r="J73" s="21">
        <v>3.807134</v>
      </c>
      <c r="K73" s="21">
        <v>5.3999999999999999E-2</v>
      </c>
      <c r="L73" s="21">
        <v>3.2118980000000001</v>
      </c>
      <c r="M73" s="21">
        <v>0.39</v>
      </c>
      <c r="N73" s="22">
        <v>5218.2001950000003</v>
      </c>
      <c r="O73" s="26">
        <f t="shared" si="55"/>
        <v>1.8181945168564372E-2</v>
      </c>
      <c r="P73" s="27">
        <f t="shared" si="56"/>
        <v>-0.11042919612481029</v>
      </c>
      <c r="Q73" s="27">
        <f t="shared" si="57"/>
        <v>-0.11903268122968132</v>
      </c>
      <c r="R73" s="27">
        <f t="shared" si="58"/>
        <v>1.6884970098110519E-2</v>
      </c>
      <c r="S73" s="27">
        <f t="shared" si="59"/>
        <v>2.4270825641363139E-2</v>
      </c>
      <c r="T73" s="27">
        <f t="shared" si="60"/>
        <v>2.5516540852225707E-2</v>
      </c>
      <c r="U73" s="27">
        <f t="shared" si="61"/>
        <v>-5.0058383829282342E-2</v>
      </c>
      <c r="V73" s="27">
        <f t="shared" si="62"/>
        <v>0.19665161419960162</v>
      </c>
      <c r="W73" s="27">
        <f t="shared" si="63"/>
        <v>3.5799530464956139E-2</v>
      </c>
      <c r="X73" s="27">
        <f t="shared" si="64"/>
        <v>-0.18845807033363393</v>
      </c>
      <c r="Y73" s="27">
        <f t="shared" si="65"/>
        <v>-8.4705866931042637E-2</v>
      </c>
      <c r="Z73" s="27">
        <f t="shared" si="66"/>
        <v>1.2987012987012998E-2</v>
      </c>
      <c r="AA73" s="28">
        <f t="shared" si="67"/>
        <v>-1.3311632888753077E-2</v>
      </c>
      <c r="AB73" s="29">
        <f t="shared" si="68"/>
        <v>-4.8598740521954176E-2</v>
      </c>
      <c r="AC73" s="27">
        <f t="shared" si="69"/>
        <v>4.9095149215977033E-2</v>
      </c>
      <c r="AD73" s="28">
        <f t="shared" si="70"/>
        <v>-5.6094348453176859E-2</v>
      </c>
      <c r="AE73" s="26">
        <f t="shared" si="51"/>
        <v>-4.5188418257503188E-3</v>
      </c>
      <c r="AF73" s="27">
        <f t="shared" si="52"/>
        <v>-8.2190656510635011E-3</v>
      </c>
      <c r="AG73" s="28">
        <f t="shared" si="53"/>
        <v>-2.2681599332864961E-2</v>
      </c>
      <c r="AH73" s="30">
        <v>2.1499999999999998E-2</v>
      </c>
      <c r="AI73" s="31">
        <f t="shared" si="54"/>
        <v>1.7742500619855051E-3</v>
      </c>
      <c r="AJ73" s="55">
        <f t="shared" si="47"/>
        <v>-5.0349337175583792E-2</v>
      </c>
      <c r="AK73" s="56">
        <f t="shared" si="48"/>
        <v>4.7344552562347417E-2</v>
      </c>
      <c r="AL73" s="56">
        <f t="shared" si="49"/>
        <v>-5.7844945106806475E-2</v>
      </c>
      <c r="AM73" s="57">
        <f t="shared" si="50"/>
        <v>-1.5062229542382694E-2</v>
      </c>
      <c r="AN73" s="32">
        <f t="shared" si="71"/>
        <v>1.6407695106578867E-2</v>
      </c>
      <c r="AO73" s="32">
        <f t="shared" si="72"/>
        <v>-0.1122034461867958</v>
      </c>
      <c r="AP73" s="32">
        <f t="shared" si="73"/>
        <v>-0.12080693129166682</v>
      </c>
      <c r="AQ73" s="32">
        <f t="shared" si="74"/>
        <v>1.5110720036125014E-2</v>
      </c>
      <c r="AR73" s="32">
        <f t="shared" si="75"/>
        <v>2.2496575579377634E-2</v>
      </c>
      <c r="AS73" s="32">
        <f t="shared" si="76"/>
        <v>2.3742290790240202E-2</v>
      </c>
      <c r="AT73" s="32">
        <f t="shared" si="77"/>
        <v>-5.1832633891267847E-2</v>
      </c>
      <c r="AU73" s="32">
        <f t="shared" si="78"/>
        <v>0.19487736413761611</v>
      </c>
      <c r="AV73" s="32">
        <f t="shared" si="79"/>
        <v>3.4025280402970634E-2</v>
      </c>
      <c r="AW73" s="32">
        <f t="shared" si="80"/>
        <v>-0.19023232039561944</v>
      </c>
      <c r="AX73" s="32">
        <f t="shared" si="81"/>
        <v>-8.6480116993028142E-2</v>
      </c>
      <c r="AY73" s="32">
        <f t="shared" si="82"/>
        <v>1.1212762925027493E-2</v>
      </c>
      <c r="AZ73" s="33">
        <f t="shared" si="83"/>
        <v>-1.5085882950738582E-2</v>
      </c>
    </row>
    <row r="74" spans="1:52" s="10" customFormat="1" x14ac:dyDescent="0.2">
      <c r="A74" s="12">
        <v>42338</v>
      </c>
      <c r="B74" s="21">
        <v>4.527056</v>
      </c>
      <c r="C74" s="21">
        <v>4.2574509999999997</v>
      </c>
      <c r="D74" s="21">
        <v>0.13358999999999999</v>
      </c>
      <c r="E74" s="21">
        <v>24.234719999999999</v>
      </c>
      <c r="F74" s="21">
        <v>38.290222</v>
      </c>
      <c r="G74" s="21">
        <v>7.7366349999999997</v>
      </c>
      <c r="H74" s="21">
        <v>70.810524000000001</v>
      </c>
      <c r="I74" s="21">
        <v>9.260116</v>
      </c>
      <c r="J74" s="21">
        <v>4.1667940000000003</v>
      </c>
      <c r="K74" s="21">
        <v>5.7860000000000002E-2</v>
      </c>
      <c r="L74" s="21">
        <v>2.898139</v>
      </c>
      <c r="M74" s="21">
        <v>0.57499999999999996</v>
      </c>
      <c r="N74" s="22">
        <v>5344.6000979999999</v>
      </c>
      <c r="O74" s="26">
        <f t="shared" si="55"/>
        <v>-0.16071427578250322</v>
      </c>
      <c r="P74" s="27">
        <f t="shared" si="56"/>
        <v>-0.20172399601223032</v>
      </c>
      <c r="Q74" s="27">
        <f t="shared" si="57"/>
        <v>-0.13511588760844231</v>
      </c>
      <c r="R74" s="27">
        <f t="shared" si="58"/>
        <v>-4.6162377824426171E-2</v>
      </c>
      <c r="S74" s="27">
        <f t="shared" si="59"/>
        <v>1.4130364020632486E-2</v>
      </c>
      <c r="T74" s="27">
        <f t="shared" si="60"/>
        <v>3.317548519606156E-2</v>
      </c>
      <c r="U74" s="27">
        <f t="shared" si="61"/>
        <v>3.6830916443833565E-2</v>
      </c>
      <c r="V74" s="27">
        <f t="shared" si="62"/>
        <v>1.3645178935140835E-2</v>
      </c>
      <c r="W74" s="27">
        <f t="shared" si="63"/>
        <v>9.447001340115696E-2</v>
      </c>
      <c r="X74" s="27">
        <f t="shared" si="64"/>
        <v>7.1481481481481521E-2</v>
      </c>
      <c r="Y74" s="27">
        <f t="shared" si="65"/>
        <v>-9.7686476967824037E-2</v>
      </c>
      <c r="Z74" s="27">
        <f t="shared" si="66"/>
        <v>0.47435897435897417</v>
      </c>
      <c r="AA74" s="28">
        <f t="shared" si="67"/>
        <v>2.4222892621312993E-2</v>
      </c>
      <c r="AB74" s="29">
        <f t="shared" si="68"/>
        <v>-0.13592913430690051</v>
      </c>
      <c r="AC74" s="27">
        <f t="shared" si="69"/>
        <v>2.444548614891711E-2</v>
      </c>
      <c r="AD74" s="28">
        <f t="shared" si="70"/>
        <v>0.13565599806844716</v>
      </c>
      <c r="AE74" s="26">
        <f t="shared" si="51"/>
        <v>-8.6429992134596442E-2</v>
      </c>
      <c r="AF74" s="27">
        <f t="shared" si="52"/>
        <v>2.7894471340689689E-2</v>
      </c>
      <c r="AG74" s="28">
        <f t="shared" si="53"/>
        <v>3.1456517940697655E-2</v>
      </c>
      <c r="AH74" s="30">
        <v>2.2200000000000001E-2</v>
      </c>
      <c r="AI74" s="31">
        <f t="shared" si="54"/>
        <v>1.8314389855391688E-3</v>
      </c>
      <c r="AJ74" s="55">
        <f t="shared" si="47"/>
        <v>-0.13767973096053013</v>
      </c>
      <c r="AK74" s="56">
        <f t="shared" si="48"/>
        <v>2.2694889495287491E-2</v>
      </c>
      <c r="AL74" s="56">
        <f t="shared" si="49"/>
        <v>0.13390540141481755</v>
      </c>
      <c r="AM74" s="57">
        <f t="shared" si="50"/>
        <v>2.2472295967683374E-2</v>
      </c>
      <c r="AN74" s="32">
        <f t="shared" si="71"/>
        <v>-0.16254571476804239</v>
      </c>
      <c r="AO74" s="32">
        <f t="shared" si="72"/>
        <v>-0.20355543499776949</v>
      </c>
      <c r="AP74" s="32">
        <f t="shared" si="73"/>
        <v>-0.13694732659398148</v>
      </c>
      <c r="AQ74" s="32">
        <f t="shared" si="74"/>
        <v>-4.7993816809965339E-2</v>
      </c>
      <c r="AR74" s="32">
        <f t="shared" si="75"/>
        <v>1.2298925035093318E-2</v>
      </c>
      <c r="AS74" s="32">
        <f t="shared" si="76"/>
        <v>3.1344046210522392E-2</v>
      </c>
      <c r="AT74" s="32">
        <f t="shared" si="77"/>
        <v>3.4999477458294397E-2</v>
      </c>
      <c r="AU74" s="32">
        <f t="shared" si="78"/>
        <v>1.1813739949601667E-2</v>
      </c>
      <c r="AV74" s="32">
        <f t="shared" si="79"/>
        <v>9.2638574415617791E-2</v>
      </c>
      <c r="AW74" s="32">
        <f t="shared" si="80"/>
        <v>6.9650042495942352E-2</v>
      </c>
      <c r="AX74" s="32">
        <f t="shared" si="81"/>
        <v>-9.9517915953363206E-2</v>
      </c>
      <c r="AY74" s="32">
        <f t="shared" si="82"/>
        <v>0.472527535373435</v>
      </c>
      <c r="AZ74" s="33">
        <f t="shared" si="83"/>
        <v>2.2391453635773825E-2</v>
      </c>
    </row>
    <row r="75" spans="1:52" s="10" customFormat="1" x14ac:dyDescent="0.2">
      <c r="A75" s="12">
        <v>42369</v>
      </c>
      <c r="B75" s="21">
        <v>3.9491339999999999</v>
      </c>
      <c r="C75" s="21">
        <v>3.1172279999999999</v>
      </c>
      <c r="D75" s="21">
        <v>0.12523999999999999</v>
      </c>
      <c r="E75" s="21">
        <v>23.584969000000001</v>
      </c>
      <c r="F75" s="21">
        <v>33.907169000000003</v>
      </c>
      <c r="G75" s="21">
        <v>7.0445960000000003</v>
      </c>
      <c r="H75" s="21">
        <v>61.237369999999999</v>
      </c>
      <c r="I75" s="21">
        <v>9.9991459999999996</v>
      </c>
      <c r="J75" s="21">
        <v>4.1492490000000002</v>
      </c>
      <c r="K75" s="21">
        <v>6.1710000000000001E-2</v>
      </c>
      <c r="L75" s="21">
        <v>2.3944740000000002</v>
      </c>
      <c r="M75" s="21">
        <v>0.875</v>
      </c>
      <c r="N75" s="22">
        <v>5056.6000979999999</v>
      </c>
      <c r="O75" s="26">
        <f t="shared" si="55"/>
        <v>-0.12765956506833581</v>
      </c>
      <c r="P75" s="27">
        <f t="shared" si="56"/>
        <v>-0.26781823208299987</v>
      </c>
      <c r="Q75" s="27">
        <f t="shared" si="57"/>
        <v>-6.2504678493899221E-2</v>
      </c>
      <c r="R75" s="27">
        <f t="shared" si="58"/>
        <v>-2.6810749206097634E-2</v>
      </c>
      <c r="S75" s="27">
        <f t="shared" si="59"/>
        <v>-0.11446925013910854</v>
      </c>
      <c r="T75" s="27">
        <f t="shared" si="60"/>
        <v>-8.9449612137576531E-2</v>
      </c>
      <c r="U75" s="27">
        <f t="shared" si="61"/>
        <v>-0.13519394377027916</v>
      </c>
      <c r="V75" s="27">
        <f t="shared" si="62"/>
        <v>7.9807855538742672E-2</v>
      </c>
      <c r="W75" s="27">
        <f t="shared" si="63"/>
        <v>-4.2106713218844375E-3</v>
      </c>
      <c r="X75" s="27">
        <f t="shared" si="64"/>
        <v>6.653992395437261E-2</v>
      </c>
      <c r="Y75" s="27">
        <f t="shared" si="65"/>
        <v>-0.17378911087425405</v>
      </c>
      <c r="Z75" s="27">
        <f t="shared" si="66"/>
        <v>0.52173913043478271</v>
      </c>
      <c r="AA75" s="28">
        <f t="shared" si="67"/>
        <v>-5.3886164487362179E-2</v>
      </c>
      <c r="AB75" s="29">
        <f t="shared" si="68"/>
        <v>-0.12119830621283315</v>
      </c>
      <c r="AC75" s="27">
        <f t="shared" si="69"/>
        <v>-6.4826237627055389E-2</v>
      </c>
      <c r="AD75" s="28">
        <f t="shared" si="70"/>
        <v>0.10256981804825421</v>
      </c>
      <c r="AE75" s="26">
        <f t="shared" si="51"/>
        <v>-7.1675538160150862E-2</v>
      </c>
      <c r="AF75" s="27">
        <f t="shared" si="52"/>
        <v>-0.11030525054751882</v>
      </c>
      <c r="AG75" s="28">
        <f t="shared" si="53"/>
        <v>-2.8236664716757155E-2</v>
      </c>
      <c r="AH75" s="30">
        <v>2.3375E-2</v>
      </c>
      <c r="AI75" s="31">
        <f t="shared" si="54"/>
        <v>1.9273540232396247E-3</v>
      </c>
      <c r="AJ75" s="55">
        <f t="shared" si="47"/>
        <v>-0.12294890286646276</v>
      </c>
      <c r="AK75" s="56">
        <f t="shared" si="48"/>
        <v>-6.6576834280685004E-2</v>
      </c>
      <c r="AL75" s="56">
        <f t="shared" si="49"/>
        <v>0.1008192213946246</v>
      </c>
      <c r="AM75" s="57">
        <f t="shared" si="50"/>
        <v>-5.5636761140991794E-2</v>
      </c>
      <c r="AN75" s="32">
        <f t="shared" si="71"/>
        <v>-0.12958691909157544</v>
      </c>
      <c r="AO75" s="32">
        <f t="shared" si="72"/>
        <v>-0.2697455861062395</v>
      </c>
      <c r="AP75" s="32">
        <f t="shared" si="73"/>
        <v>-6.4432032517138846E-2</v>
      </c>
      <c r="AQ75" s="32">
        <f t="shared" si="74"/>
        <v>-2.8738103229337258E-2</v>
      </c>
      <c r="AR75" s="32">
        <f t="shared" si="75"/>
        <v>-0.11639660416234816</v>
      </c>
      <c r="AS75" s="32">
        <f t="shared" si="76"/>
        <v>-9.1376966160816156E-2</v>
      </c>
      <c r="AT75" s="32">
        <f t="shared" si="77"/>
        <v>-0.13712129779351878</v>
      </c>
      <c r="AU75" s="32">
        <f t="shared" si="78"/>
        <v>7.7880501515503048E-2</v>
      </c>
      <c r="AV75" s="32">
        <f t="shared" si="79"/>
        <v>-6.1380253451240622E-3</v>
      </c>
      <c r="AW75" s="32">
        <f t="shared" si="80"/>
        <v>6.4612569931132985E-2</v>
      </c>
      <c r="AX75" s="32">
        <f t="shared" si="81"/>
        <v>-0.17571646489749368</v>
      </c>
      <c r="AY75" s="32">
        <f t="shared" si="82"/>
        <v>0.51981177641154308</v>
      </c>
      <c r="AZ75" s="33">
        <f t="shared" si="83"/>
        <v>-5.5813518510601803E-2</v>
      </c>
    </row>
    <row r="76" spans="1:52" s="10" customFormat="1" x14ac:dyDescent="0.2">
      <c r="A76" s="12">
        <v>42400</v>
      </c>
      <c r="B76" s="21">
        <v>4.266991</v>
      </c>
      <c r="C76" s="21">
        <v>3.862053</v>
      </c>
      <c r="D76" s="21">
        <v>0.13358999999999999</v>
      </c>
      <c r="E76" s="21">
        <v>21.390993000000002</v>
      </c>
      <c r="F76" s="21">
        <v>34.022075999999998</v>
      </c>
      <c r="G76" s="21">
        <v>6.6719600000000003</v>
      </c>
      <c r="H76" s="21">
        <v>54.975043999999997</v>
      </c>
      <c r="I76" s="21">
        <v>8.6635500000000008</v>
      </c>
      <c r="J76" s="21">
        <v>4.3422369999999999</v>
      </c>
      <c r="K76" s="21">
        <v>5.3039999999999997E-2</v>
      </c>
      <c r="L76" s="21">
        <v>2.683462</v>
      </c>
      <c r="M76" s="21">
        <v>0.85</v>
      </c>
      <c r="N76" s="22">
        <v>4947.8999020000001</v>
      </c>
      <c r="O76" s="26">
        <f t="shared" si="55"/>
        <v>8.048777276233221E-2</v>
      </c>
      <c r="P76" s="27">
        <f t="shared" si="56"/>
        <v>0.2389382489827501</v>
      </c>
      <c r="Q76" s="27">
        <f t="shared" si="57"/>
        <v>6.6671989779623103E-2</v>
      </c>
      <c r="R76" s="27">
        <f t="shared" si="58"/>
        <v>-9.3024332573852411E-2</v>
      </c>
      <c r="S76" s="27">
        <f t="shared" si="59"/>
        <v>3.388870359539459E-3</v>
      </c>
      <c r="T76" s="27">
        <f t="shared" si="60"/>
        <v>-5.2896716859277659E-2</v>
      </c>
      <c r="U76" s="27">
        <f t="shared" si="61"/>
        <v>-0.10226314422059604</v>
      </c>
      <c r="V76" s="27">
        <f t="shared" si="62"/>
        <v>-0.13357100696399463</v>
      </c>
      <c r="W76" s="27">
        <f t="shared" si="63"/>
        <v>4.6511549439428604E-2</v>
      </c>
      <c r="X76" s="27">
        <f t="shared" si="64"/>
        <v>-0.1404958677685951</v>
      </c>
      <c r="Y76" s="27">
        <f t="shared" si="65"/>
        <v>0.12068955436559335</v>
      </c>
      <c r="Z76" s="27">
        <f t="shared" si="66"/>
        <v>-2.8571428571428598E-2</v>
      </c>
      <c r="AA76" s="28">
        <f t="shared" si="67"/>
        <v>-2.1496696177930538E-2</v>
      </c>
      <c r="AB76" s="29">
        <f t="shared" si="68"/>
        <v>7.3268419737713239E-2</v>
      </c>
      <c r="AC76" s="27">
        <f t="shared" si="69"/>
        <v>-7.1335499421082221E-2</v>
      </c>
      <c r="AD76" s="28">
        <f t="shared" si="70"/>
        <v>-4.6654813375043586E-4</v>
      </c>
      <c r="AE76" s="26">
        <f t="shared" si="51"/>
        <v>-3.6486975758280554E-2</v>
      </c>
      <c r="AF76" s="27">
        <f t="shared" si="52"/>
        <v>-7.0022028414892953E-2</v>
      </c>
      <c r="AG76" s="28">
        <f t="shared" si="53"/>
        <v>5.993048798111026E-2</v>
      </c>
      <c r="AH76" s="30">
        <v>2.3000000000000003E-2</v>
      </c>
      <c r="AI76" s="31">
        <f t="shared" si="54"/>
        <v>1.8967538135683526E-3</v>
      </c>
      <c r="AJ76" s="55">
        <f t="shared" si="47"/>
        <v>7.1517823084083623E-2</v>
      </c>
      <c r="AK76" s="56">
        <f t="shared" si="48"/>
        <v>-7.3086096074711837E-2</v>
      </c>
      <c r="AL76" s="56">
        <f t="shared" si="49"/>
        <v>-2.2171447873800534E-3</v>
      </c>
      <c r="AM76" s="57">
        <f t="shared" si="50"/>
        <v>-2.3247292831560157E-2</v>
      </c>
      <c r="AN76" s="32">
        <f t="shared" si="71"/>
        <v>7.8591018948763858E-2</v>
      </c>
      <c r="AO76" s="32">
        <f t="shared" si="72"/>
        <v>0.23704149516918174</v>
      </c>
      <c r="AP76" s="32">
        <f t="shared" si="73"/>
        <v>6.4775235966054751E-2</v>
      </c>
      <c r="AQ76" s="32">
        <f t="shared" si="74"/>
        <v>-9.4921086387420764E-2</v>
      </c>
      <c r="AR76" s="32">
        <f t="shared" si="75"/>
        <v>1.4921165459711064E-3</v>
      </c>
      <c r="AS76" s="32">
        <f t="shared" si="76"/>
        <v>-5.4793470672846012E-2</v>
      </c>
      <c r="AT76" s="32">
        <f t="shared" si="77"/>
        <v>-0.10415989803416439</v>
      </c>
      <c r="AU76" s="32">
        <f t="shared" si="78"/>
        <v>-0.13546776077756298</v>
      </c>
      <c r="AV76" s="32">
        <f t="shared" si="79"/>
        <v>4.4614795625860251E-2</v>
      </c>
      <c r="AW76" s="32">
        <f t="shared" si="80"/>
        <v>-0.14239262158216345</v>
      </c>
      <c r="AX76" s="32">
        <f t="shared" si="81"/>
        <v>0.118792800552025</v>
      </c>
      <c r="AY76" s="32">
        <f t="shared" si="82"/>
        <v>-3.0468182384996951E-2</v>
      </c>
      <c r="AZ76" s="33">
        <f t="shared" si="83"/>
        <v>-2.339344999149889E-2</v>
      </c>
    </row>
    <row r="77" spans="1:52" s="10" customFormat="1" x14ac:dyDescent="0.2">
      <c r="A77" s="12">
        <v>42429</v>
      </c>
      <c r="B77" s="21">
        <v>5.0800280000000004</v>
      </c>
      <c r="C77" s="21">
        <v>4.9471080000000001</v>
      </c>
      <c r="D77" s="21">
        <v>0.20038</v>
      </c>
      <c r="E77" s="21">
        <v>22.687017000000001</v>
      </c>
      <c r="F77" s="21">
        <v>35.753956000000002</v>
      </c>
      <c r="G77" s="21">
        <v>7.6022290000000003</v>
      </c>
      <c r="H77" s="21">
        <v>56.540610999999998</v>
      </c>
      <c r="I77" s="21">
        <v>9.2245000000000008</v>
      </c>
      <c r="J77" s="21">
        <v>4.4475049999999996</v>
      </c>
      <c r="K77" s="21">
        <v>5.6890000000000003E-2</v>
      </c>
      <c r="L77" s="21">
        <v>3.0963029999999998</v>
      </c>
      <c r="M77" s="21">
        <v>1.2749999999999999</v>
      </c>
      <c r="N77" s="22">
        <v>5151.7998049999997</v>
      </c>
      <c r="O77" s="26">
        <f t="shared" si="55"/>
        <v>0.19054106277702496</v>
      </c>
      <c r="P77" s="27">
        <f t="shared" si="56"/>
        <v>0.28095290251065952</v>
      </c>
      <c r="Q77" s="27">
        <f t="shared" si="57"/>
        <v>0.49996257204880623</v>
      </c>
      <c r="R77" s="27">
        <f t="shared" si="58"/>
        <v>6.058736964665451E-2</v>
      </c>
      <c r="S77" s="27">
        <f t="shared" si="59"/>
        <v>5.0904595004725869E-2</v>
      </c>
      <c r="T77" s="27">
        <f t="shared" si="60"/>
        <v>0.13942964286356632</v>
      </c>
      <c r="U77" s="27">
        <f t="shared" si="61"/>
        <v>2.8477776206964046E-2</v>
      </c>
      <c r="V77" s="27">
        <f t="shared" si="62"/>
        <v>6.474828447922619E-2</v>
      </c>
      <c r="W77" s="27">
        <f t="shared" si="63"/>
        <v>2.4242803881962153E-2</v>
      </c>
      <c r="X77" s="27">
        <f t="shared" si="64"/>
        <v>7.2586726998491821E-2</v>
      </c>
      <c r="Y77" s="27">
        <f t="shared" si="65"/>
        <v>0.15384641183664974</v>
      </c>
      <c r="Z77" s="27">
        <f t="shared" si="66"/>
        <v>0.49999999999999994</v>
      </c>
      <c r="AA77" s="28">
        <f t="shared" si="67"/>
        <v>4.1209383180444044E-2</v>
      </c>
      <c r="AB77" s="29">
        <f t="shared" si="68"/>
        <v>0.25801097674578632</v>
      </c>
      <c r="AC77" s="27">
        <f t="shared" si="69"/>
        <v>7.0890074638620598E-2</v>
      </c>
      <c r="AD77" s="28">
        <f t="shared" si="70"/>
        <v>0.18766898567927592</v>
      </c>
      <c r="AE77" s="26">
        <f t="shared" si="51"/>
        <v>0.1099665143828782</v>
      </c>
      <c r="AF77" s="27">
        <f t="shared" si="52"/>
        <v>4.5898066597190222E-2</v>
      </c>
      <c r="AG77" s="28">
        <f t="shared" si="53"/>
        <v>0.11943374602190836</v>
      </c>
      <c r="AH77" s="30">
        <v>2.2800000000000001E-2</v>
      </c>
      <c r="AI77" s="31">
        <f t="shared" si="54"/>
        <v>1.8804294971668245E-3</v>
      </c>
      <c r="AJ77" s="55">
        <f t="shared" si="47"/>
        <v>0.25626038009215668</v>
      </c>
      <c r="AK77" s="56">
        <f t="shared" si="48"/>
        <v>6.9139477984990982E-2</v>
      </c>
      <c r="AL77" s="56">
        <f t="shared" si="49"/>
        <v>0.18591838902564631</v>
      </c>
      <c r="AM77" s="57">
        <f t="shared" si="50"/>
        <v>3.9458786526814428E-2</v>
      </c>
      <c r="AN77" s="32">
        <f t="shared" si="71"/>
        <v>0.18866063327985813</v>
      </c>
      <c r="AO77" s="32">
        <f t="shared" si="72"/>
        <v>0.27907247301349269</v>
      </c>
      <c r="AP77" s="32">
        <f t="shared" si="73"/>
        <v>0.49808214255163941</v>
      </c>
      <c r="AQ77" s="32">
        <f t="shared" si="74"/>
        <v>5.8706940149487685E-2</v>
      </c>
      <c r="AR77" s="32">
        <f t="shared" si="75"/>
        <v>4.9024165507559045E-2</v>
      </c>
      <c r="AS77" s="32">
        <f t="shared" si="76"/>
        <v>0.1375492133663995</v>
      </c>
      <c r="AT77" s="32">
        <f t="shared" si="77"/>
        <v>2.6597346709797222E-2</v>
      </c>
      <c r="AU77" s="32">
        <f t="shared" si="78"/>
        <v>6.2867854982059365E-2</v>
      </c>
      <c r="AV77" s="32">
        <f t="shared" si="79"/>
        <v>2.2362374384795328E-2</v>
      </c>
      <c r="AW77" s="32">
        <f t="shared" si="80"/>
        <v>7.0706297501324997E-2</v>
      </c>
      <c r="AX77" s="32">
        <f t="shared" si="81"/>
        <v>0.15196598233948291</v>
      </c>
      <c r="AY77" s="32">
        <f t="shared" si="82"/>
        <v>0.49811957050283312</v>
      </c>
      <c r="AZ77" s="33">
        <f t="shared" si="83"/>
        <v>3.9328953683277219E-2</v>
      </c>
    </row>
    <row r="78" spans="1:52" s="10" customFormat="1" x14ac:dyDescent="0.2">
      <c r="A78" s="12">
        <v>42460</v>
      </c>
      <c r="B78" s="21">
        <v>5.4154080000000002</v>
      </c>
      <c r="C78" s="21">
        <v>6.4275599999999997</v>
      </c>
      <c r="D78" s="21">
        <v>0.20455000000000001</v>
      </c>
      <c r="E78" s="21">
        <v>24.441853999999999</v>
      </c>
      <c r="F78" s="21">
        <v>36.180194999999998</v>
      </c>
      <c r="G78" s="21">
        <v>8.1187100000000001</v>
      </c>
      <c r="H78" s="21">
        <v>54.324855999999997</v>
      </c>
      <c r="I78" s="21">
        <v>9.2229320000000001</v>
      </c>
      <c r="J78" s="21">
        <v>4.6344060000000002</v>
      </c>
      <c r="K78" s="21">
        <v>7.2319999999999995E-2</v>
      </c>
      <c r="L78" s="21">
        <v>3.1541000000000001</v>
      </c>
      <c r="M78" s="21">
        <v>1.925</v>
      </c>
      <c r="N78" s="22">
        <v>5316</v>
      </c>
      <c r="O78" s="26">
        <f t="shared" si="55"/>
        <v>6.6019321153347924E-2</v>
      </c>
      <c r="P78" s="27">
        <f t="shared" si="56"/>
        <v>0.29925605020145096</v>
      </c>
      <c r="Q78" s="27">
        <f t="shared" si="57"/>
        <v>2.0810460125761088E-2</v>
      </c>
      <c r="R78" s="27">
        <f t="shared" si="58"/>
        <v>7.7349834048257571E-2</v>
      </c>
      <c r="S78" s="27">
        <f t="shared" si="59"/>
        <v>1.1921450034787629E-2</v>
      </c>
      <c r="T78" s="27">
        <f t="shared" si="60"/>
        <v>6.7938100785966821E-2</v>
      </c>
      <c r="U78" s="27">
        <f t="shared" si="61"/>
        <v>-3.9188734624746126E-2</v>
      </c>
      <c r="V78" s="27">
        <f t="shared" si="62"/>
        <v>-1.6998211285171877E-4</v>
      </c>
      <c r="W78" s="27">
        <f t="shared" si="63"/>
        <v>4.2023786370111033E-2</v>
      </c>
      <c r="X78" s="27">
        <f t="shared" si="64"/>
        <v>0.27122517138337127</v>
      </c>
      <c r="Y78" s="27">
        <f t="shared" si="65"/>
        <v>1.8666454801096768E-2</v>
      </c>
      <c r="Z78" s="27">
        <f t="shared" si="66"/>
        <v>0.50980392156862764</v>
      </c>
      <c r="AA78" s="28">
        <f t="shared" si="67"/>
        <v>3.1872394350541025E-2</v>
      </c>
      <c r="AB78" s="29">
        <f t="shared" si="68"/>
        <v>0.11585891638220439</v>
      </c>
      <c r="AC78" s="27">
        <f t="shared" si="69"/>
        <v>1.0125208520789152E-2</v>
      </c>
      <c r="AD78" s="28">
        <f t="shared" si="70"/>
        <v>0.21042983353080166</v>
      </c>
      <c r="AE78" s="26">
        <f t="shared" si="51"/>
        <v>0.10860974390856433</v>
      </c>
      <c r="AF78" s="27">
        <f t="shared" si="52"/>
        <v>-1.1680607239122225E-2</v>
      </c>
      <c r="AG78" s="28">
        <f t="shared" si="53"/>
        <v>0.10254156912504257</v>
      </c>
      <c r="AH78" s="30">
        <v>2.3125E-2</v>
      </c>
      <c r="AI78" s="31">
        <f t="shared" si="54"/>
        <v>1.9069550257750922E-3</v>
      </c>
      <c r="AJ78" s="55">
        <f t="shared" si="47"/>
        <v>0.11410831972857477</v>
      </c>
      <c r="AK78" s="56">
        <f t="shared" si="48"/>
        <v>8.374611867159534E-3</v>
      </c>
      <c r="AL78" s="56">
        <f t="shared" si="49"/>
        <v>0.20867923687717205</v>
      </c>
      <c r="AM78" s="57">
        <f t="shared" si="50"/>
        <v>3.0121797696911406E-2</v>
      </c>
      <c r="AN78" s="32">
        <f t="shared" si="71"/>
        <v>6.4112366127572831E-2</v>
      </c>
      <c r="AO78" s="32">
        <f t="shared" si="72"/>
        <v>0.29734909517567587</v>
      </c>
      <c r="AP78" s="32">
        <f t="shared" si="73"/>
        <v>1.8903505099985996E-2</v>
      </c>
      <c r="AQ78" s="32">
        <f t="shared" si="74"/>
        <v>7.5442879022482479E-2</v>
      </c>
      <c r="AR78" s="32">
        <f t="shared" si="75"/>
        <v>1.0014495009012537E-2</v>
      </c>
      <c r="AS78" s="32">
        <f t="shared" si="76"/>
        <v>6.6031145760191728E-2</v>
      </c>
      <c r="AT78" s="32">
        <f t="shared" si="77"/>
        <v>-4.1095689650521218E-2</v>
      </c>
      <c r="AU78" s="32">
        <f t="shared" si="78"/>
        <v>-2.076937138626811E-3</v>
      </c>
      <c r="AV78" s="32">
        <f t="shared" si="79"/>
        <v>4.011683134433594E-2</v>
      </c>
      <c r="AW78" s="32">
        <f t="shared" si="80"/>
        <v>0.26931821635759617</v>
      </c>
      <c r="AX78" s="32">
        <f t="shared" si="81"/>
        <v>1.6759499775321676E-2</v>
      </c>
      <c r="AY78" s="32">
        <f t="shared" si="82"/>
        <v>0.50789696654285255</v>
      </c>
      <c r="AZ78" s="33">
        <f t="shared" si="83"/>
        <v>2.9965439324765933E-2</v>
      </c>
    </row>
    <row r="79" spans="1:52" s="10" customFormat="1" x14ac:dyDescent="0.2">
      <c r="A79" s="12">
        <v>42490</v>
      </c>
      <c r="B79" s="21">
        <v>5.6324189999999996</v>
      </c>
      <c r="C79" s="21">
        <v>6.0965280000000002</v>
      </c>
      <c r="D79" s="21">
        <v>0.18368000000000001</v>
      </c>
      <c r="E79" s="21">
        <v>23.631117</v>
      </c>
      <c r="F79" s="21">
        <v>36.857246000000004</v>
      </c>
      <c r="G79" s="21">
        <v>8.6714339999999996</v>
      </c>
      <c r="H79" s="21">
        <v>64.052002000000002</v>
      </c>
      <c r="I79" s="21">
        <v>11.209690999999999</v>
      </c>
      <c r="J79" s="21">
        <v>5.0915720000000002</v>
      </c>
      <c r="K79" s="21">
        <v>7.2319999999999995E-2</v>
      </c>
      <c r="L79" s="21">
        <v>2.848598</v>
      </c>
      <c r="M79" s="21">
        <v>2.3250000000000002</v>
      </c>
      <c r="N79" s="22">
        <v>5447.7998049999997</v>
      </c>
      <c r="O79" s="26">
        <f t="shared" si="55"/>
        <v>4.0072880935286756E-2</v>
      </c>
      <c r="P79" s="27">
        <f t="shared" si="56"/>
        <v>-5.1501969643223802E-2</v>
      </c>
      <c r="Q79" s="27">
        <f t="shared" si="57"/>
        <v>-0.10202884380347103</v>
      </c>
      <c r="R79" s="27">
        <f t="shared" si="58"/>
        <v>-3.3170028754774476E-2</v>
      </c>
      <c r="S79" s="27">
        <f t="shared" si="59"/>
        <v>1.8713304336806527E-2</v>
      </c>
      <c r="T79" s="27">
        <f t="shared" si="60"/>
        <v>6.8080273836606989E-2</v>
      </c>
      <c r="U79" s="27">
        <f t="shared" si="61"/>
        <v>0.17905516399343985</v>
      </c>
      <c r="V79" s="27">
        <f t="shared" si="62"/>
        <v>0.21541511961705878</v>
      </c>
      <c r="W79" s="27">
        <f t="shared" si="63"/>
        <v>9.8646083230515394E-2</v>
      </c>
      <c r="X79" s="27">
        <f t="shared" si="64"/>
        <v>0</v>
      </c>
      <c r="Y79" s="27">
        <f t="shared" si="65"/>
        <v>-9.685869186138682E-2</v>
      </c>
      <c r="Z79" s="27">
        <f t="shared" si="66"/>
        <v>0.20779220779220786</v>
      </c>
      <c r="AA79" s="28">
        <f t="shared" si="67"/>
        <v>2.4793040820165473E-2</v>
      </c>
      <c r="AB79" s="29">
        <f t="shared" si="68"/>
        <v>-3.6656990316545637E-2</v>
      </c>
      <c r="AC79" s="27">
        <f t="shared" si="69"/>
        <v>0.12031596544597804</v>
      </c>
      <c r="AD79" s="28">
        <f t="shared" si="70"/>
        <v>5.2394899790334112E-2</v>
      </c>
      <c r="AE79" s="26">
        <f t="shared" si="51"/>
        <v>-2.5915162365633265E-2</v>
      </c>
      <c r="AF79" s="27">
        <f t="shared" si="52"/>
        <v>0.12001925733596658</v>
      </c>
      <c r="AG79" s="28">
        <f t="shared" si="53"/>
        <v>5.6373779791301926E-2</v>
      </c>
      <c r="AH79" s="30">
        <v>2.2574999999999998E-2</v>
      </c>
      <c r="AI79" s="31">
        <f t="shared" si="54"/>
        <v>1.8620611432709211E-3</v>
      </c>
      <c r="AJ79" s="55">
        <f t="shared" si="47"/>
        <v>-3.8407586970175253E-2</v>
      </c>
      <c r="AK79" s="56">
        <f t="shared" si="48"/>
        <v>0.11856536879234843</v>
      </c>
      <c r="AL79" s="56">
        <f t="shared" si="49"/>
        <v>5.0644303136704497E-2</v>
      </c>
      <c r="AM79" s="57">
        <f t="shared" si="50"/>
        <v>2.3042444166535853E-2</v>
      </c>
      <c r="AN79" s="32">
        <f t="shared" si="71"/>
        <v>3.8210819792015835E-2</v>
      </c>
      <c r="AO79" s="32">
        <f t="shared" si="72"/>
        <v>-5.3364030786494723E-2</v>
      </c>
      <c r="AP79" s="32">
        <f t="shared" si="73"/>
        <v>-0.10389090494674195</v>
      </c>
      <c r="AQ79" s="32">
        <f t="shared" si="74"/>
        <v>-3.5032089898045397E-2</v>
      </c>
      <c r="AR79" s="32">
        <f t="shared" si="75"/>
        <v>1.6851243193535606E-2</v>
      </c>
      <c r="AS79" s="32">
        <f t="shared" si="76"/>
        <v>6.6218212693336068E-2</v>
      </c>
      <c r="AT79" s="32">
        <f t="shared" si="77"/>
        <v>0.17719310285016893</v>
      </c>
      <c r="AU79" s="32">
        <f t="shared" si="78"/>
        <v>0.21355305847378786</v>
      </c>
      <c r="AV79" s="32">
        <f t="shared" si="79"/>
        <v>9.6784022087244473E-2</v>
      </c>
      <c r="AW79" s="32">
        <f t="shared" si="80"/>
        <v>-1.8620611432709211E-3</v>
      </c>
      <c r="AX79" s="32">
        <f t="shared" si="81"/>
        <v>-9.8720753004657741E-2</v>
      </c>
      <c r="AY79" s="32">
        <f t="shared" si="82"/>
        <v>0.20593014664893694</v>
      </c>
      <c r="AZ79" s="33">
        <f t="shared" si="83"/>
        <v>2.2930979676894551E-2</v>
      </c>
    </row>
    <row r="80" spans="1:52" s="10" customFormat="1" x14ac:dyDescent="0.2">
      <c r="A80" s="12">
        <v>42521</v>
      </c>
      <c r="B80" s="21">
        <v>5.3759509999999997</v>
      </c>
      <c r="C80" s="21">
        <v>6.6206550000000002</v>
      </c>
      <c r="D80" s="21">
        <v>0.17951</v>
      </c>
      <c r="E80" s="21">
        <v>23.148188000000001</v>
      </c>
      <c r="F80" s="21">
        <v>34.800690000000003</v>
      </c>
      <c r="G80" s="21">
        <v>7.8196940000000001</v>
      </c>
      <c r="H80" s="21">
        <v>60.974845999999999</v>
      </c>
      <c r="I80" s="21">
        <v>10.945398000000001</v>
      </c>
      <c r="J80" s="21">
        <v>4.9929680000000003</v>
      </c>
      <c r="K80" s="21">
        <v>6.268E-2</v>
      </c>
      <c r="L80" s="21">
        <v>3.0963029999999998</v>
      </c>
      <c r="M80" s="21">
        <v>2.4750000000000001</v>
      </c>
      <c r="N80" s="22">
        <v>5310.3999020000001</v>
      </c>
      <c r="O80" s="26">
        <f t="shared" si="55"/>
        <v>-4.553425446508861E-2</v>
      </c>
      <c r="P80" s="27">
        <f t="shared" si="56"/>
        <v>8.5971392241616873E-2</v>
      </c>
      <c r="Q80" s="27">
        <f t="shared" si="57"/>
        <v>-2.2702526132404217E-2</v>
      </c>
      <c r="R80" s="27">
        <f t="shared" si="58"/>
        <v>-2.0436147813072004E-2</v>
      </c>
      <c r="S80" s="27">
        <f t="shared" si="59"/>
        <v>-5.5797874860210671E-2</v>
      </c>
      <c r="T80" s="27">
        <f t="shared" si="60"/>
        <v>-9.8223661738070026E-2</v>
      </c>
      <c r="U80" s="27">
        <f t="shared" si="61"/>
        <v>-4.804152725780534E-2</v>
      </c>
      <c r="V80" s="27">
        <f t="shared" si="62"/>
        <v>-2.3577188702168381E-2</v>
      </c>
      <c r="W80" s="27">
        <f t="shared" si="63"/>
        <v>-1.9366121111515248E-2</v>
      </c>
      <c r="X80" s="27">
        <f t="shared" si="64"/>
        <v>-0.13329646017699109</v>
      </c>
      <c r="Y80" s="27">
        <f t="shared" si="65"/>
        <v>8.6956811736861372E-2</v>
      </c>
      <c r="Z80" s="27">
        <f t="shared" si="66"/>
        <v>6.4516129032258021E-2</v>
      </c>
      <c r="AA80" s="28">
        <f t="shared" si="67"/>
        <v>-2.522117330264113E-2</v>
      </c>
      <c r="AB80" s="29">
        <f t="shared" si="68"/>
        <v>-6.7538404223698931E-4</v>
      </c>
      <c r="AC80" s="27">
        <f t="shared" si="69"/>
        <v>-5.64100631395636E-2</v>
      </c>
      <c r="AD80" s="28">
        <f t="shared" si="70"/>
        <v>-2.9741012984673895E-4</v>
      </c>
      <c r="AE80" s="26">
        <f t="shared" si="51"/>
        <v>-6.1738009366713266E-3</v>
      </c>
      <c r="AF80" s="27">
        <f t="shared" si="52"/>
        <v>-5.1740423055072364E-2</v>
      </c>
      <c r="AG80" s="28">
        <f t="shared" si="53"/>
        <v>2.8001091173969803E-2</v>
      </c>
      <c r="AH80" s="30">
        <v>2.0049999999999998E-2</v>
      </c>
      <c r="AI80" s="31">
        <f t="shared" si="54"/>
        <v>1.6556729239691759E-3</v>
      </c>
      <c r="AJ80" s="55">
        <f t="shared" si="47"/>
        <v>-2.4259806958666068E-3</v>
      </c>
      <c r="AK80" s="56">
        <f t="shared" si="48"/>
        <v>-5.8160659793193216E-2</v>
      </c>
      <c r="AL80" s="56">
        <f t="shared" si="49"/>
        <v>-2.0480067834763565E-3</v>
      </c>
      <c r="AM80" s="57">
        <f t="shared" si="50"/>
        <v>-2.697176995627075E-2</v>
      </c>
      <c r="AN80" s="32">
        <f t="shared" si="71"/>
        <v>-4.7189927389057786E-2</v>
      </c>
      <c r="AO80" s="32">
        <f t="shared" si="72"/>
        <v>8.4315719317647697E-2</v>
      </c>
      <c r="AP80" s="32">
        <f t="shared" si="73"/>
        <v>-2.4358199056373393E-2</v>
      </c>
      <c r="AQ80" s="32">
        <f t="shared" si="74"/>
        <v>-2.209182073704118E-2</v>
      </c>
      <c r="AR80" s="32">
        <f t="shared" si="75"/>
        <v>-5.7453547784179847E-2</v>
      </c>
      <c r="AS80" s="32">
        <f t="shared" si="76"/>
        <v>-9.9879334662039201E-2</v>
      </c>
      <c r="AT80" s="32">
        <f t="shared" si="77"/>
        <v>-4.9697200181774516E-2</v>
      </c>
      <c r="AU80" s="32">
        <f t="shared" si="78"/>
        <v>-2.5232861626137557E-2</v>
      </c>
      <c r="AV80" s="32">
        <f t="shared" si="79"/>
        <v>-2.1021794035484424E-2</v>
      </c>
      <c r="AW80" s="32">
        <f t="shared" si="80"/>
        <v>-0.13495213310096027</v>
      </c>
      <c r="AX80" s="32">
        <f t="shared" si="81"/>
        <v>8.5301138812892197E-2</v>
      </c>
      <c r="AY80" s="32">
        <f t="shared" si="82"/>
        <v>6.2860456108288845E-2</v>
      </c>
      <c r="AZ80" s="33">
        <f t="shared" si="83"/>
        <v>-2.6876846226610306E-2</v>
      </c>
    </row>
    <row r="81" spans="1:52" s="10" customFormat="1" x14ac:dyDescent="0.2">
      <c r="A81" s="12">
        <v>42551</v>
      </c>
      <c r="B81" s="21">
        <v>5.4252719999999997</v>
      </c>
      <c r="C81" s="21">
        <v>6.7861770000000003</v>
      </c>
      <c r="D81" s="21">
        <v>0.19620000000000001</v>
      </c>
      <c r="E81" s="21">
        <v>22.880766000000001</v>
      </c>
      <c r="F81" s="21">
        <v>38.507572000000003</v>
      </c>
      <c r="G81" s="21">
        <v>8.6080059999999996</v>
      </c>
      <c r="H81" s="21">
        <v>65.833365999999998</v>
      </c>
      <c r="I81" s="21">
        <v>12.130163</v>
      </c>
      <c r="J81" s="21">
        <v>5.2977449999999999</v>
      </c>
      <c r="K81" s="21">
        <v>0.11570999999999999</v>
      </c>
      <c r="L81" s="21">
        <v>2.848598</v>
      </c>
      <c r="M81" s="21">
        <v>2.35</v>
      </c>
      <c r="N81" s="22">
        <v>5644</v>
      </c>
      <c r="O81" s="26">
        <f t="shared" si="55"/>
        <v>9.174376775383547E-3</v>
      </c>
      <c r="P81" s="27">
        <f t="shared" si="56"/>
        <v>2.5000849613822221E-2</v>
      </c>
      <c r="Q81" s="27">
        <f t="shared" si="57"/>
        <v>9.2975321709097045E-2</v>
      </c>
      <c r="R81" s="27">
        <f t="shared" si="58"/>
        <v>-1.1552610511025737E-2</v>
      </c>
      <c r="S81" s="27">
        <f t="shared" si="59"/>
        <v>0.10651748571651884</v>
      </c>
      <c r="T81" s="27">
        <f t="shared" si="60"/>
        <v>0.10081110590772471</v>
      </c>
      <c r="U81" s="27">
        <f t="shared" si="61"/>
        <v>7.9680726048902181E-2</v>
      </c>
      <c r="V81" s="27">
        <f t="shared" si="62"/>
        <v>0.10824320869830395</v>
      </c>
      <c r="W81" s="27">
        <f t="shared" si="63"/>
        <v>6.1041248411766232E-2</v>
      </c>
      <c r="X81" s="27">
        <f t="shared" si="64"/>
        <v>0.84604339502233561</v>
      </c>
      <c r="Y81" s="27">
        <f t="shared" si="65"/>
        <v>-8.0000245454013977E-2</v>
      </c>
      <c r="Z81" s="27">
        <f t="shared" si="66"/>
        <v>-5.0505050505050504E-2</v>
      </c>
      <c r="AA81" s="28">
        <f t="shared" si="67"/>
        <v>6.2820146157798698E-2</v>
      </c>
      <c r="AB81" s="29">
        <f t="shared" si="68"/>
        <v>2.8899484396819268E-2</v>
      </c>
      <c r="AC81" s="27">
        <f t="shared" si="69"/>
        <v>9.8813131592862424E-2</v>
      </c>
      <c r="AD81" s="28">
        <f t="shared" si="70"/>
        <v>0.19414483686875936</v>
      </c>
      <c r="AE81" s="26">
        <f t="shared" si="51"/>
        <v>-1.0159860474532605E-3</v>
      </c>
      <c r="AF81" s="27">
        <f t="shared" si="52"/>
        <v>9.2006471275851529E-2</v>
      </c>
      <c r="AG81" s="28">
        <f t="shared" si="53"/>
        <v>-1.401907282719241E-3</v>
      </c>
      <c r="AH81" s="30">
        <v>1.9900000000000001E-2</v>
      </c>
      <c r="AI81" s="31">
        <f t="shared" si="54"/>
        <v>1.6433975062259965E-3</v>
      </c>
      <c r="AJ81" s="55">
        <f t="shared" si="47"/>
        <v>2.7148887743189649E-2</v>
      </c>
      <c r="AK81" s="56">
        <f t="shared" si="48"/>
        <v>9.7062534939232809E-2</v>
      </c>
      <c r="AL81" s="56">
        <f t="shared" si="49"/>
        <v>0.19239424021512974</v>
      </c>
      <c r="AM81" s="57">
        <f t="shared" si="50"/>
        <v>6.1069549504169082E-2</v>
      </c>
      <c r="AN81" s="32">
        <f t="shared" si="71"/>
        <v>7.5309792691575506E-3</v>
      </c>
      <c r="AO81" s="32">
        <f t="shared" si="72"/>
        <v>2.3357452107596224E-2</v>
      </c>
      <c r="AP81" s="32">
        <f t="shared" si="73"/>
        <v>9.1331924202871048E-2</v>
      </c>
      <c r="AQ81" s="32">
        <f t="shared" si="74"/>
        <v>-1.3196008017251733E-2</v>
      </c>
      <c r="AR81" s="32">
        <f t="shared" si="75"/>
        <v>0.10487408821029284</v>
      </c>
      <c r="AS81" s="32">
        <f t="shared" si="76"/>
        <v>9.9167708401498716E-2</v>
      </c>
      <c r="AT81" s="32">
        <f t="shared" si="77"/>
        <v>7.8037328542676185E-2</v>
      </c>
      <c r="AU81" s="32">
        <f t="shared" si="78"/>
        <v>0.10659981119207795</v>
      </c>
      <c r="AV81" s="32">
        <f t="shared" si="79"/>
        <v>5.9397850905540235E-2</v>
      </c>
      <c r="AW81" s="32">
        <f t="shared" si="80"/>
        <v>0.84439999751610961</v>
      </c>
      <c r="AX81" s="32">
        <f t="shared" si="81"/>
        <v>-8.1643642960239973E-2</v>
      </c>
      <c r="AY81" s="32">
        <f t="shared" si="82"/>
        <v>-5.2148448011276501E-2</v>
      </c>
      <c r="AZ81" s="33">
        <f t="shared" si="83"/>
        <v>6.1176748651572702E-2</v>
      </c>
    </row>
    <row r="82" spans="1:52" s="10" customFormat="1" x14ac:dyDescent="0.2">
      <c r="A82" s="12">
        <v>42582</v>
      </c>
      <c r="B82" s="21">
        <v>5.1885329999999996</v>
      </c>
      <c r="C82" s="21">
        <v>7.5034169999999998</v>
      </c>
      <c r="D82" s="21">
        <v>0.25464999999999999</v>
      </c>
      <c r="E82" s="21">
        <v>24.691970999999999</v>
      </c>
      <c r="F82" s="21">
        <v>41.198872000000001</v>
      </c>
      <c r="G82" s="21">
        <v>8.3271130000000007</v>
      </c>
      <c r="H82" s="21">
        <v>71.417557000000002</v>
      </c>
      <c r="I82" s="21">
        <v>15.128527</v>
      </c>
      <c r="J82" s="21">
        <v>4.7061190000000002</v>
      </c>
      <c r="K82" s="21">
        <v>0.12053999999999999</v>
      </c>
      <c r="L82" s="21">
        <v>4.1284039999999997</v>
      </c>
      <c r="M82" s="21">
        <v>2</v>
      </c>
      <c r="N82" s="22">
        <v>5529.3999020000001</v>
      </c>
      <c r="O82" s="26">
        <f t="shared" si="55"/>
        <v>-4.3636337496073936E-2</v>
      </c>
      <c r="P82" s="27">
        <f t="shared" si="56"/>
        <v>0.10569131928035466</v>
      </c>
      <c r="Q82" s="27">
        <f t="shared" si="57"/>
        <v>0.2979102956167175</v>
      </c>
      <c r="R82" s="27">
        <f t="shared" si="58"/>
        <v>7.9158407546320669E-2</v>
      </c>
      <c r="S82" s="27">
        <f t="shared" si="59"/>
        <v>6.9890150435867465E-2</v>
      </c>
      <c r="T82" s="27">
        <f t="shared" si="60"/>
        <v>-3.263159900213812E-2</v>
      </c>
      <c r="U82" s="27">
        <f t="shared" si="61"/>
        <v>8.4823112340936729E-2</v>
      </c>
      <c r="V82" s="27">
        <f t="shared" si="62"/>
        <v>0.24718249870178996</v>
      </c>
      <c r="W82" s="27">
        <f t="shared" si="63"/>
        <v>-0.11167506174797008</v>
      </c>
      <c r="X82" s="27">
        <f t="shared" si="64"/>
        <v>4.1742286751361171E-2</v>
      </c>
      <c r="Y82" s="27">
        <f t="shared" si="65"/>
        <v>0.44927574898248185</v>
      </c>
      <c r="Z82" s="27">
        <f t="shared" si="66"/>
        <v>-0.14893617021276598</v>
      </c>
      <c r="AA82" s="28">
        <f t="shared" si="67"/>
        <v>-2.0304765768958167E-2</v>
      </c>
      <c r="AB82" s="29">
        <f t="shared" si="68"/>
        <v>0.10978092123682973</v>
      </c>
      <c r="AC82" s="27">
        <f t="shared" si="69"/>
        <v>9.2316040619114012E-2</v>
      </c>
      <c r="AD82" s="28">
        <f t="shared" si="70"/>
        <v>5.7601700943276733E-2</v>
      </c>
      <c r="AE82" s="26">
        <f t="shared" si="51"/>
        <v>6.659851398823094E-2</v>
      </c>
      <c r="AF82" s="27">
        <f t="shared" si="52"/>
        <v>8.7888075504088836E-2</v>
      </c>
      <c r="AG82" s="28">
        <f t="shared" si="53"/>
        <v>3.2322680634934597E-2</v>
      </c>
      <c r="AH82" s="30">
        <v>1.9325000000000002E-2</v>
      </c>
      <c r="AI82" s="31">
        <f t="shared" si="54"/>
        <v>1.5963264019436263E-3</v>
      </c>
      <c r="AJ82" s="55">
        <f t="shared" si="47"/>
        <v>0.10803032458320011</v>
      </c>
      <c r="AK82" s="56">
        <f t="shared" si="48"/>
        <v>9.0565443965484396E-2</v>
      </c>
      <c r="AL82" s="56">
        <f t="shared" si="49"/>
        <v>5.5851104289647117E-2</v>
      </c>
      <c r="AM82" s="57">
        <f t="shared" si="50"/>
        <v>-2.2055362422587786E-2</v>
      </c>
      <c r="AN82" s="32">
        <f t="shared" si="71"/>
        <v>-4.5232663898017562E-2</v>
      </c>
      <c r="AO82" s="32">
        <f t="shared" si="72"/>
        <v>0.10409499287841104</v>
      </c>
      <c r="AP82" s="32">
        <f t="shared" si="73"/>
        <v>0.29631396921477388</v>
      </c>
      <c r="AQ82" s="32">
        <f t="shared" si="74"/>
        <v>7.7562081144377043E-2</v>
      </c>
      <c r="AR82" s="32">
        <f t="shared" si="75"/>
        <v>6.8293824033923839E-2</v>
      </c>
      <c r="AS82" s="32">
        <f t="shared" si="76"/>
        <v>-3.4227925404081747E-2</v>
      </c>
      <c r="AT82" s="32">
        <f t="shared" si="77"/>
        <v>8.3226785938993103E-2</v>
      </c>
      <c r="AU82" s="32">
        <f t="shared" si="78"/>
        <v>0.24558617229984633</v>
      </c>
      <c r="AV82" s="32">
        <f t="shared" si="79"/>
        <v>-0.11327138814991371</v>
      </c>
      <c r="AW82" s="32">
        <f t="shared" si="80"/>
        <v>4.0145960349417545E-2</v>
      </c>
      <c r="AX82" s="32">
        <f t="shared" si="81"/>
        <v>0.44767942258053822</v>
      </c>
      <c r="AY82" s="32">
        <f t="shared" si="82"/>
        <v>-0.1505324966147096</v>
      </c>
      <c r="AZ82" s="33">
        <f t="shared" si="83"/>
        <v>-2.1901092170901793E-2</v>
      </c>
    </row>
    <row r="83" spans="1:52" s="10" customFormat="1" x14ac:dyDescent="0.2">
      <c r="A83" s="12">
        <v>42613</v>
      </c>
      <c r="B83" s="21">
        <v>5.3463589999999996</v>
      </c>
      <c r="C83" s="21">
        <v>7.6597309999999998</v>
      </c>
      <c r="D83" s="21">
        <v>0.30474000000000001</v>
      </c>
      <c r="E83" s="21">
        <v>25.401835999999999</v>
      </c>
      <c r="F83" s="21">
        <v>39.523159</v>
      </c>
      <c r="G83" s="21">
        <v>9.2150960000000008</v>
      </c>
      <c r="H83" s="21">
        <v>72.514931000000004</v>
      </c>
      <c r="I83" s="21">
        <v>16.969469</v>
      </c>
      <c r="J83" s="21">
        <v>4.966075</v>
      </c>
      <c r="K83" s="21">
        <v>0.12053999999999999</v>
      </c>
      <c r="L83" s="21">
        <v>5.0366530000000003</v>
      </c>
      <c r="M83" s="21">
        <v>1.625</v>
      </c>
      <c r="N83" s="22">
        <v>5525.2001950000003</v>
      </c>
      <c r="O83" s="26">
        <f t="shared" si="55"/>
        <v>3.0418231897147041E-2</v>
      </c>
      <c r="P83" s="27">
        <f t="shared" si="56"/>
        <v>2.0832375436417843E-2</v>
      </c>
      <c r="Q83" s="27">
        <f t="shared" si="57"/>
        <v>0.19670135480070697</v>
      </c>
      <c r="R83" s="27">
        <f t="shared" si="58"/>
        <v>2.8748818796199001E-2</v>
      </c>
      <c r="S83" s="27">
        <f t="shared" si="59"/>
        <v>-4.0673759223310818E-2</v>
      </c>
      <c r="T83" s="27">
        <f t="shared" si="60"/>
        <v>0.10663755853919601</v>
      </c>
      <c r="U83" s="27">
        <f t="shared" si="61"/>
        <v>1.5365605407085012E-2</v>
      </c>
      <c r="V83" s="27">
        <f t="shared" si="62"/>
        <v>0.1216867973993767</v>
      </c>
      <c r="W83" s="27">
        <f t="shared" si="63"/>
        <v>5.5237872225500424E-2</v>
      </c>
      <c r="X83" s="27">
        <f t="shared" si="64"/>
        <v>0</v>
      </c>
      <c r="Y83" s="27">
        <f t="shared" si="65"/>
        <v>0.22000002906692284</v>
      </c>
      <c r="Z83" s="27">
        <f t="shared" si="66"/>
        <v>-0.1875</v>
      </c>
      <c r="AA83" s="28">
        <f t="shared" si="67"/>
        <v>-7.5952310819130944E-4</v>
      </c>
      <c r="AB83" s="29">
        <f t="shared" si="68"/>
        <v>6.9175195232617712E-2</v>
      </c>
      <c r="AC83" s="27">
        <f t="shared" si="69"/>
        <v>5.0754050530586722E-2</v>
      </c>
      <c r="AD83" s="28">
        <f t="shared" si="70"/>
        <v>2.1934475323105815E-2</v>
      </c>
      <c r="AE83" s="26">
        <f t="shared" si="51"/>
        <v>2.853708234566078E-2</v>
      </c>
      <c r="AF83" s="27">
        <f t="shared" si="52"/>
        <v>1.5804757109998849E-2</v>
      </c>
      <c r="AG83" s="28">
        <f t="shared" si="53"/>
        <v>7.2405334410217487E-2</v>
      </c>
      <c r="AH83" s="30">
        <v>1.755E-2</v>
      </c>
      <c r="AI83" s="31">
        <f t="shared" si="54"/>
        <v>1.4508662542211948E-3</v>
      </c>
      <c r="AJ83" s="55">
        <f t="shared" si="47"/>
        <v>6.7424598578988096E-2</v>
      </c>
      <c r="AK83" s="56">
        <f t="shared" si="48"/>
        <v>4.9003453876957107E-2</v>
      </c>
      <c r="AL83" s="56">
        <f t="shared" si="49"/>
        <v>2.0183878669476196E-2</v>
      </c>
      <c r="AM83" s="57">
        <f t="shared" si="50"/>
        <v>-2.5101197618209274E-3</v>
      </c>
      <c r="AN83" s="32">
        <f t="shared" si="71"/>
        <v>2.8967365642925846E-2</v>
      </c>
      <c r="AO83" s="32">
        <f t="shared" si="72"/>
        <v>1.9381509182196648E-2</v>
      </c>
      <c r="AP83" s="32">
        <f t="shared" si="73"/>
        <v>0.19525048854648577</v>
      </c>
      <c r="AQ83" s="32">
        <f t="shared" si="74"/>
        <v>2.7297952541977807E-2</v>
      </c>
      <c r="AR83" s="32">
        <f t="shared" si="75"/>
        <v>-4.2124625477532013E-2</v>
      </c>
      <c r="AS83" s="32">
        <f t="shared" si="76"/>
        <v>0.10518669228497482</v>
      </c>
      <c r="AT83" s="32">
        <f t="shared" si="77"/>
        <v>1.3914739152863818E-2</v>
      </c>
      <c r="AU83" s="32">
        <f t="shared" si="78"/>
        <v>0.1202359311451555</v>
      </c>
      <c r="AV83" s="32">
        <f t="shared" si="79"/>
        <v>5.3787005971279229E-2</v>
      </c>
      <c r="AW83" s="32">
        <f t="shared" si="80"/>
        <v>-1.4508662542211948E-3</v>
      </c>
      <c r="AX83" s="32">
        <f t="shared" si="81"/>
        <v>0.21854916281270165</v>
      </c>
      <c r="AY83" s="32">
        <f t="shared" si="82"/>
        <v>-0.18895086625422119</v>
      </c>
      <c r="AZ83" s="33">
        <f t="shared" si="83"/>
        <v>-2.2103893624125042E-3</v>
      </c>
    </row>
    <row r="84" spans="1:52" s="10" customFormat="1" x14ac:dyDescent="0.2">
      <c r="A84" s="12">
        <v>42643</v>
      </c>
      <c r="B84" s="21">
        <v>5.2773099999999999</v>
      </c>
      <c r="C84" s="21">
        <v>7.8160540000000003</v>
      </c>
      <c r="D84" s="21">
        <v>0.29608000000000001</v>
      </c>
      <c r="E84" s="21">
        <v>24.849421</v>
      </c>
      <c r="F84" s="21">
        <v>39.351531999999999</v>
      </c>
      <c r="G84" s="21">
        <v>9.9279499999999992</v>
      </c>
      <c r="H84" s="21">
        <v>70.621077999999997</v>
      </c>
      <c r="I84" s="21">
        <v>16.149243999999999</v>
      </c>
      <c r="J84" s="21">
        <v>4.8734789999999997</v>
      </c>
      <c r="K84" s="21">
        <v>0.11570999999999999</v>
      </c>
      <c r="L84" s="21">
        <v>4.7889489999999997</v>
      </c>
      <c r="M84" s="21">
        <v>1.75</v>
      </c>
      <c r="N84" s="22">
        <v>5402.3999020000001</v>
      </c>
      <c r="O84" s="26">
        <f t="shared" si="55"/>
        <v>-1.2915144680706944E-2</v>
      </c>
      <c r="P84" s="27">
        <f t="shared" si="56"/>
        <v>2.0408419042392014E-2</v>
      </c>
      <c r="Q84" s="27">
        <f t="shared" si="57"/>
        <v>-2.8417667519852991E-2</v>
      </c>
      <c r="R84" s="27">
        <f t="shared" si="58"/>
        <v>-2.1747050095119104E-2</v>
      </c>
      <c r="S84" s="27">
        <f t="shared" si="59"/>
        <v>-4.3424413519172608E-3</v>
      </c>
      <c r="T84" s="27">
        <f t="shared" si="60"/>
        <v>7.7357197363977351E-2</v>
      </c>
      <c r="U84" s="27">
        <f t="shared" si="61"/>
        <v>-2.6116731739012577E-2</v>
      </c>
      <c r="V84" s="27">
        <f t="shared" si="62"/>
        <v>-4.8335336833462535E-2</v>
      </c>
      <c r="W84" s="27">
        <f t="shared" si="63"/>
        <v>-1.8645711150153864E-2</v>
      </c>
      <c r="X84" s="27">
        <f t="shared" si="64"/>
        <v>-4.0069686411149837E-2</v>
      </c>
      <c r="Y84" s="27">
        <f t="shared" si="65"/>
        <v>-4.9180279046422408E-2</v>
      </c>
      <c r="Z84" s="27">
        <f t="shared" si="66"/>
        <v>7.6923076923076927E-2</v>
      </c>
      <c r="AA84" s="28">
        <f t="shared" si="67"/>
        <v>-2.2225492048437934E-2</v>
      </c>
      <c r="AB84" s="29">
        <f t="shared" si="68"/>
        <v>-1.0667860813321757E-2</v>
      </c>
      <c r="AC84" s="27">
        <f t="shared" si="69"/>
        <v>-3.5932814010375576E-4</v>
      </c>
      <c r="AD84" s="28">
        <f t="shared" si="70"/>
        <v>-7.743149921162297E-3</v>
      </c>
      <c r="AE84" s="26">
        <f t="shared" si="51"/>
        <v>-1.2238914261290984E-2</v>
      </c>
      <c r="AF84" s="27">
        <f t="shared" si="52"/>
        <v>-1.5719933899403165E-2</v>
      </c>
      <c r="AG84" s="28">
        <f t="shared" si="53"/>
        <v>-1.8737230032546164E-2</v>
      </c>
      <c r="AH84" s="30">
        <v>1.7325E-2</v>
      </c>
      <c r="AI84" s="31">
        <f t="shared" si="54"/>
        <v>1.432411036283554E-3</v>
      </c>
      <c r="AJ84" s="55">
        <f t="shared" ref="AJ84:AJ111" si="84">AB84-$AI$115</f>
        <v>-1.2418457466951374E-2</v>
      </c>
      <c r="AK84" s="56">
        <f t="shared" ref="AK84:AK111" si="85">AC84-$AI$115</f>
        <v>-2.1099247937333733E-3</v>
      </c>
      <c r="AL84" s="56">
        <f t="shared" ref="AL84:AL111" si="86">AD84-$AI$115</f>
        <v>-9.4937465747919145E-3</v>
      </c>
      <c r="AM84" s="57">
        <f t="shared" ref="AM84:AM111" si="87">AA84-$AI$115</f>
        <v>-2.3976088702067553E-2</v>
      </c>
      <c r="AN84" s="32">
        <f t="shared" si="71"/>
        <v>-1.4347555716990498E-2</v>
      </c>
      <c r="AO84" s="32">
        <f t="shared" si="72"/>
        <v>1.897600800610846E-2</v>
      </c>
      <c r="AP84" s="32">
        <f t="shared" si="73"/>
        <v>-2.9850078556136545E-2</v>
      </c>
      <c r="AQ84" s="32">
        <f t="shared" si="74"/>
        <v>-2.3179461131402658E-2</v>
      </c>
      <c r="AR84" s="32">
        <f t="shared" si="75"/>
        <v>-5.7748523882008148E-3</v>
      </c>
      <c r="AS84" s="32">
        <f t="shared" si="76"/>
        <v>7.5924786327693797E-2</v>
      </c>
      <c r="AT84" s="32">
        <f t="shared" si="77"/>
        <v>-2.7549142775296132E-2</v>
      </c>
      <c r="AU84" s="32">
        <f t="shared" si="78"/>
        <v>-4.9767747869746089E-2</v>
      </c>
      <c r="AV84" s="32">
        <f t="shared" si="79"/>
        <v>-2.0078122186437418E-2</v>
      </c>
      <c r="AW84" s="32">
        <f t="shared" si="80"/>
        <v>-4.1502097447433391E-2</v>
      </c>
      <c r="AX84" s="32">
        <f t="shared" si="81"/>
        <v>-5.0612690082705962E-2</v>
      </c>
      <c r="AY84" s="32">
        <f t="shared" si="82"/>
        <v>7.5490665886793373E-2</v>
      </c>
      <c r="AZ84" s="33">
        <f t="shared" si="83"/>
        <v>-2.3657903084721488E-2</v>
      </c>
    </row>
    <row r="85" spans="1:52" s="10" customFormat="1" x14ac:dyDescent="0.2">
      <c r="A85" s="12">
        <v>42674</v>
      </c>
      <c r="B85" s="21">
        <v>5.8592930000000001</v>
      </c>
      <c r="C85" s="21">
        <v>7.9539920000000004</v>
      </c>
      <c r="D85" s="21">
        <v>0.29160000000000003</v>
      </c>
      <c r="E85" s="21">
        <v>25.944309000000001</v>
      </c>
      <c r="F85" s="21">
        <v>41.378250000000001</v>
      </c>
      <c r="G85" s="21">
        <v>9.8264549999999993</v>
      </c>
      <c r="H85" s="21">
        <v>74.249481000000003</v>
      </c>
      <c r="I85" s="21">
        <v>16.446135999999999</v>
      </c>
      <c r="J85" s="21">
        <v>4.663964</v>
      </c>
      <c r="K85" s="21">
        <v>0.13500000000000001</v>
      </c>
      <c r="L85" s="21">
        <v>4.1284039999999997</v>
      </c>
      <c r="M85" s="21">
        <v>2.15</v>
      </c>
      <c r="N85" s="22">
        <v>5502.3999020000001</v>
      </c>
      <c r="O85" s="26">
        <f t="shared" si="55"/>
        <v>0.11028023746946837</v>
      </c>
      <c r="P85" s="27">
        <f t="shared" si="56"/>
        <v>1.7648035696785119E-2</v>
      </c>
      <c r="Q85" s="27">
        <f t="shared" si="57"/>
        <v>-1.513104566333418E-2</v>
      </c>
      <c r="R85" s="27">
        <f t="shared" si="58"/>
        <v>4.4060905885895729E-2</v>
      </c>
      <c r="S85" s="27">
        <f t="shared" si="59"/>
        <v>5.1502899556744135E-2</v>
      </c>
      <c r="T85" s="27">
        <f t="shared" si="60"/>
        <v>-1.0223157852325998E-2</v>
      </c>
      <c r="U85" s="27">
        <f t="shared" si="61"/>
        <v>5.1378470886553243E-2</v>
      </c>
      <c r="V85" s="27">
        <f t="shared" si="62"/>
        <v>1.8384266161313789E-2</v>
      </c>
      <c r="W85" s="27">
        <f t="shared" si="63"/>
        <v>-4.2990849042337041E-2</v>
      </c>
      <c r="X85" s="27">
        <f t="shared" si="64"/>
        <v>0.16670987814363508</v>
      </c>
      <c r="Y85" s="27">
        <f t="shared" si="65"/>
        <v>-0.1379310992871296</v>
      </c>
      <c r="Z85" s="27">
        <f t="shared" si="66"/>
        <v>0.22857142857142851</v>
      </c>
      <c r="AA85" s="28">
        <f t="shared" si="67"/>
        <v>1.851029205797583E-2</v>
      </c>
      <c r="AB85" s="29">
        <f t="shared" si="68"/>
        <v>3.9214533347203762E-2</v>
      </c>
      <c r="AC85" s="27">
        <f t="shared" si="69"/>
        <v>2.7760619688071291E-2</v>
      </c>
      <c r="AD85" s="28">
        <f t="shared" si="70"/>
        <v>5.3589839596399236E-2</v>
      </c>
      <c r="AE85" s="26">
        <f t="shared" si="51"/>
        <v>4.7342644715003851E-2</v>
      </c>
      <c r="AF85" s="27">
        <f t="shared" si="52"/>
        <v>4.3002766839708363E-2</v>
      </c>
      <c r="AG85" s="28">
        <f t="shared" si="53"/>
        <v>-3.9101717901017373E-2</v>
      </c>
      <c r="AH85" s="30">
        <v>1.745E-2</v>
      </c>
      <c r="AI85" s="31">
        <f t="shared" si="54"/>
        <v>1.4426643970049113E-3</v>
      </c>
      <c r="AJ85" s="55">
        <f t="shared" si="84"/>
        <v>3.7463936693574146E-2</v>
      </c>
      <c r="AK85" s="56">
        <f t="shared" si="85"/>
        <v>2.6010023034441672E-2</v>
      </c>
      <c r="AL85" s="56">
        <f t="shared" si="86"/>
        <v>5.183924294276962E-2</v>
      </c>
      <c r="AM85" s="57">
        <f t="shared" si="87"/>
        <v>1.6759695404346211E-2</v>
      </c>
      <c r="AN85" s="32">
        <f t="shared" si="71"/>
        <v>0.10883757307246346</v>
      </c>
      <c r="AO85" s="32">
        <f t="shared" si="72"/>
        <v>1.6205371299780207E-2</v>
      </c>
      <c r="AP85" s="32">
        <f t="shared" si="73"/>
        <v>-1.6573710060339093E-2</v>
      </c>
      <c r="AQ85" s="32">
        <f t="shared" si="74"/>
        <v>4.2618241488890818E-2</v>
      </c>
      <c r="AR85" s="32">
        <f t="shared" si="75"/>
        <v>5.0060235159739223E-2</v>
      </c>
      <c r="AS85" s="32">
        <f t="shared" si="76"/>
        <v>-1.1665822249330909E-2</v>
      </c>
      <c r="AT85" s="32">
        <f t="shared" si="77"/>
        <v>4.9935806489548332E-2</v>
      </c>
      <c r="AU85" s="32">
        <f t="shared" si="78"/>
        <v>1.6941601764308877E-2</v>
      </c>
      <c r="AV85" s="32">
        <f t="shared" si="79"/>
        <v>-4.4433513439341953E-2</v>
      </c>
      <c r="AW85" s="32">
        <f t="shared" si="80"/>
        <v>0.16526721374663017</v>
      </c>
      <c r="AX85" s="32">
        <f t="shared" si="81"/>
        <v>-0.13937376368413451</v>
      </c>
      <c r="AY85" s="32">
        <f t="shared" si="82"/>
        <v>0.2271287641744236</v>
      </c>
      <c r="AZ85" s="33">
        <f t="shared" si="83"/>
        <v>1.7067627660970919E-2</v>
      </c>
    </row>
    <row r="86" spans="1:52" s="10" customFormat="1" x14ac:dyDescent="0.2">
      <c r="A86" s="12">
        <v>42704</v>
      </c>
      <c r="B86" s="21">
        <v>6.6977450000000003</v>
      </c>
      <c r="C86" s="21">
        <v>8.9378910000000005</v>
      </c>
      <c r="D86" s="21">
        <v>0.31851000000000002</v>
      </c>
      <c r="E86" s="21">
        <v>27.293126999999998</v>
      </c>
      <c r="F86" s="21">
        <v>41.108601</v>
      </c>
      <c r="G86" s="21">
        <v>10.370831000000001</v>
      </c>
      <c r="H86" s="21">
        <v>78.246284000000003</v>
      </c>
      <c r="I86" s="21">
        <v>16.584804999999999</v>
      </c>
      <c r="J86" s="21">
        <v>4.9463520000000001</v>
      </c>
      <c r="K86" s="21">
        <v>0.14946000000000001</v>
      </c>
      <c r="L86" s="21">
        <v>4.7972049999999999</v>
      </c>
      <c r="M86" s="21">
        <v>2.625</v>
      </c>
      <c r="N86" s="22">
        <v>5719.1000979999999</v>
      </c>
      <c r="O86" s="26">
        <f t="shared" si="55"/>
        <v>0.1430978106061602</v>
      </c>
      <c r="P86" s="27">
        <f t="shared" si="56"/>
        <v>0.12369876660675545</v>
      </c>
      <c r="Q86" s="27">
        <f t="shared" si="57"/>
        <v>9.2283950617283908E-2</v>
      </c>
      <c r="R86" s="27">
        <f t="shared" si="58"/>
        <v>5.1988973766847975E-2</v>
      </c>
      <c r="S86" s="27">
        <f t="shared" si="59"/>
        <v>-6.5166844900400849E-3</v>
      </c>
      <c r="T86" s="27">
        <f t="shared" si="60"/>
        <v>5.5399022333079584E-2</v>
      </c>
      <c r="U86" s="27">
        <f t="shared" si="61"/>
        <v>5.3829372894875854E-2</v>
      </c>
      <c r="V86" s="27">
        <f t="shared" si="62"/>
        <v>8.4317069979234129E-3</v>
      </c>
      <c r="W86" s="27">
        <f t="shared" si="63"/>
        <v>6.0546779520596658E-2</v>
      </c>
      <c r="X86" s="27">
        <f t="shared" si="64"/>
        <v>0.10711111111111112</v>
      </c>
      <c r="Y86" s="27">
        <f t="shared" si="65"/>
        <v>0.16199989148348859</v>
      </c>
      <c r="Z86" s="27">
        <f t="shared" si="66"/>
        <v>0.22093023255813959</v>
      </c>
      <c r="AA86" s="28">
        <f t="shared" si="67"/>
        <v>3.938285109398066E-2</v>
      </c>
      <c r="AB86" s="29">
        <f t="shared" si="68"/>
        <v>0.10276737539926188</v>
      </c>
      <c r="AC86" s="27">
        <f t="shared" si="69"/>
        <v>2.778585443395969E-2</v>
      </c>
      <c r="AD86" s="28">
        <f t="shared" si="70"/>
        <v>0.13764700366833399</v>
      </c>
      <c r="AE86" s="26">
        <f t="shared" si="51"/>
        <v>7.9853766844845867E-2</v>
      </c>
      <c r="AF86" s="27">
        <f t="shared" si="52"/>
        <v>3.1079555971691007E-2</v>
      </c>
      <c r="AG86" s="28">
        <f t="shared" si="53"/>
        <v>0.13005336646755805</v>
      </c>
      <c r="AH86" s="30">
        <v>1.7575E-2</v>
      </c>
      <c r="AI86" s="31">
        <f t="shared" si="54"/>
        <v>1.4529166030767815E-3</v>
      </c>
      <c r="AJ86" s="55">
        <f t="shared" si="84"/>
        <v>0.10101677874563227</v>
      </c>
      <c r="AK86" s="56">
        <f t="shared" si="85"/>
        <v>2.6035257780330071E-2</v>
      </c>
      <c r="AL86" s="56">
        <f t="shared" si="86"/>
        <v>0.13589640701470437</v>
      </c>
      <c r="AM86" s="57">
        <f t="shared" si="87"/>
        <v>3.7632254440351044E-2</v>
      </c>
      <c r="AN86" s="32">
        <f t="shared" si="71"/>
        <v>0.14164489400308342</v>
      </c>
      <c r="AO86" s="32">
        <f t="shared" si="72"/>
        <v>0.12224585000367867</v>
      </c>
      <c r="AP86" s="32">
        <f t="shared" si="73"/>
        <v>9.0831034014207127E-2</v>
      </c>
      <c r="AQ86" s="32">
        <f t="shared" si="74"/>
        <v>5.0536057163771193E-2</v>
      </c>
      <c r="AR86" s="32">
        <f t="shared" si="75"/>
        <v>-7.9696010931168664E-3</v>
      </c>
      <c r="AS86" s="32">
        <f t="shared" si="76"/>
        <v>5.3946105730002802E-2</v>
      </c>
      <c r="AT86" s="32">
        <f t="shared" si="77"/>
        <v>5.2376456291799073E-2</v>
      </c>
      <c r="AU86" s="32">
        <f t="shared" si="78"/>
        <v>6.9787903948466314E-3</v>
      </c>
      <c r="AV86" s="32">
        <f t="shared" si="79"/>
        <v>5.9093862917519877E-2</v>
      </c>
      <c r="AW86" s="32">
        <f t="shared" si="80"/>
        <v>0.10565819450803433</v>
      </c>
      <c r="AX86" s="32">
        <f t="shared" si="81"/>
        <v>0.16054697488041181</v>
      </c>
      <c r="AY86" s="32">
        <f t="shared" si="82"/>
        <v>0.21947731595506281</v>
      </c>
      <c r="AZ86" s="33">
        <f t="shared" si="83"/>
        <v>3.7929934490903879E-2</v>
      </c>
    </row>
    <row r="87" spans="1:52" s="10" customFormat="1" x14ac:dyDescent="0.2">
      <c r="A87" s="12">
        <v>42735</v>
      </c>
      <c r="B87" s="21">
        <v>6.9936689999999997</v>
      </c>
      <c r="C87" s="21">
        <v>9.0942129999999999</v>
      </c>
      <c r="D87" s="21">
        <v>0.33645999999999998</v>
      </c>
      <c r="E87" s="21">
        <v>27.643533999999999</v>
      </c>
      <c r="F87" s="21">
        <v>40.708477000000002</v>
      </c>
      <c r="G87" s="21">
        <v>10.167845</v>
      </c>
      <c r="H87" s="21">
        <v>76.704932999999997</v>
      </c>
      <c r="I87" s="21">
        <v>16.196531</v>
      </c>
      <c r="J87" s="21">
        <v>4.663964</v>
      </c>
      <c r="K87" s="21">
        <v>0.15429000000000001</v>
      </c>
      <c r="L87" s="21">
        <v>4.9540839999999999</v>
      </c>
      <c r="M87" s="21">
        <v>3.05</v>
      </c>
      <c r="N87" s="22">
        <v>5675</v>
      </c>
      <c r="O87" s="26">
        <f t="shared" si="55"/>
        <v>4.4182631617059084E-2</v>
      </c>
      <c r="P87" s="27">
        <f t="shared" si="56"/>
        <v>1.7489808278037783E-2</v>
      </c>
      <c r="Q87" s="27">
        <f t="shared" si="57"/>
        <v>5.6356158362374696E-2</v>
      </c>
      <c r="R87" s="27">
        <f t="shared" si="58"/>
        <v>1.2838653482248502E-2</v>
      </c>
      <c r="S87" s="27">
        <f t="shared" si="59"/>
        <v>-9.7333402321328841E-3</v>
      </c>
      <c r="T87" s="27">
        <f t="shared" si="60"/>
        <v>-1.9572780619026672E-2</v>
      </c>
      <c r="U87" s="27">
        <f t="shared" si="61"/>
        <v>-1.9698711826366167E-2</v>
      </c>
      <c r="V87" s="27">
        <f t="shared" si="62"/>
        <v>-2.341142992033968E-2</v>
      </c>
      <c r="W87" s="27">
        <f t="shared" si="63"/>
        <v>-5.7090154521958827E-2</v>
      </c>
      <c r="X87" s="27">
        <f t="shared" si="64"/>
        <v>3.2316338819751107E-2</v>
      </c>
      <c r="Y87" s="27">
        <f t="shared" si="65"/>
        <v>3.2702167199442175E-2</v>
      </c>
      <c r="Z87" s="27">
        <f t="shared" si="66"/>
        <v>0.16190476190476183</v>
      </c>
      <c r="AA87" s="28">
        <f t="shared" si="67"/>
        <v>-7.7110204829990529E-3</v>
      </c>
      <c r="AB87" s="29">
        <f t="shared" si="68"/>
        <v>3.2716812934930013E-2</v>
      </c>
      <c r="AC87" s="27">
        <f t="shared" si="69"/>
        <v>-1.8104065649466351E-2</v>
      </c>
      <c r="AD87" s="28">
        <f t="shared" si="70"/>
        <v>4.2458278350499069E-2</v>
      </c>
      <c r="AE87" s="26">
        <f t="shared" si="51"/>
        <v>1.8974676160506083E-2</v>
      </c>
      <c r="AF87" s="27">
        <f t="shared" si="52"/>
        <v>-1.7310682667858197E-2</v>
      </c>
      <c r="AG87" s="28">
        <f t="shared" si="53"/>
        <v>2.4310639616482232E-2</v>
      </c>
      <c r="AH87" s="30">
        <v>1.78E-2</v>
      </c>
      <c r="AI87" s="31">
        <f t="shared" si="54"/>
        <v>1.4713676651572083E-3</v>
      </c>
      <c r="AJ87" s="55">
        <f t="shared" si="84"/>
        <v>3.0966216281300394E-2</v>
      </c>
      <c r="AK87" s="56">
        <f t="shared" si="85"/>
        <v>-1.9854662303095971E-2</v>
      </c>
      <c r="AL87" s="56">
        <f t="shared" si="86"/>
        <v>4.0707681696869454E-2</v>
      </c>
      <c r="AM87" s="57">
        <f t="shared" si="87"/>
        <v>-9.4616171366286705E-3</v>
      </c>
      <c r="AN87" s="32">
        <f t="shared" si="71"/>
        <v>4.2711263951901876E-2</v>
      </c>
      <c r="AO87" s="32">
        <f t="shared" si="72"/>
        <v>1.6018440612880575E-2</v>
      </c>
      <c r="AP87" s="32">
        <f t="shared" si="73"/>
        <v>5.4884790697217488E-2</v>
      </c>
      <c r="AQ87" s="32">
        <f t="shared" si="74"/>
        <v>1.1367285817091293E-2</v>
      </c>
      <c r="AR87" s="32">
        <f t="shared" si="75"/>
        <v>-1.1204707897290092E-2</v>
      </c>
      <c r="AS87" s="32">
        <f t="shared" si="76"/>
        <v>-2.104414828418388E-2</v>
      </c>
      <c r="AT87" s="32">
        <f t="shared" si="77"/>
        <v>-2.1170079491523375E-2</v>
      </c>
      <c r="AU87" s="32">
        <f t="shared" si="78"/>
        <v>-2.4882797585496889E-2</v>
      </c>
      <c r="AV87" s="32">
        <f t="shared" si="79"/>
        <v>-5.8561522187116036E-2</v>
      </c>
      <c r="AW87" s="32">
        <f t="shared" si="80"/>
        <v>3.0844971154593899E-2</v>
      </c>
      <c r="AX87" s="32">
        <f t="shared" si="81"/>
        <v>3.1230799534284967E-2</v>
      </c>
      <c r="AY87" s="32">
        <f t="shared" si="82"/>
        <v>0.16043339423960462</v>
      </c>
      <c r="AZ87" s="33">
        <f t="shared" si="83"/>
        <v>-9.1823881481562612E-3</v>
      </c>
    </row>
    <row r="88" spans="1:52" s="10" customFormat="1" x14ac:dyDescent="0.2">
      <c r="A88" s="12">
        <v>42766</v>
      </c>
      <c r="B88" s="21">
        <v>6.4708699999999997</v>
      </c>
      <c r="C88" s="21">
        <v>9.7930499999999991</v>
      </c>
      <c r="D88" s="21">
        <v>0.36786000000000002</v>
      </c>
      <c r="E88" s="21">
        <v>27.450845999999999</v>
      </c>
      <c r="F88" s="21">
        <v>45.022877000000001</v>
      </c>
      <c r="G88" s="21">
        <v>10.555367</v>
      </c>
      <c r="H88" s="21">
        <v>78.563621999999995</v>
      </c>
      <c r="I88" s="21">
        <v>15.216604</v>
      </c>
      <c r="J88" s="21">
        <v>4.8916969999999997</v>
      </c>
      <c r="K88" s="21">
        <v>0.14463999999999999</v>
      </c>
      <c r="L88" s="21">
        <v>5.0366530000000003</v>
      </c>
      <c r="M88" s="21">
        <v>2.5</v>
      </c>
      <c r="N88" s="22">
        <v>5761</v>
      </c>
      <c r="O88" s="26">
        <f t="shared" si="55"/>
        <v>-7.4753180340676698E-2</v>
      </c>
      <c r="P88" s="27">
        <f t="shared" si="56"/>
        <v>7.684414253327905E-2</v>
      </c>
      <c r="Q88" s="27">
        <f t="shared" si="57"/>
        <v>9.3324615110265824E-2</v>
      </c>
      <c r="R88" s="27">
        <f t="shared" si="58"/>
        <v>-6.970454645921915E-3</v>
      </c>
      <c r="S88" s="27">
        <f t="shared" si="59"/>
        <v>0.10598283988860598</v>
      </c>
      <c r="T88" s="27">
        <f t="shared" si="60"/>
        <v>3.8112500731472654E-2</v>
      </c>
      <c r="U88" s="27">
        <f t="shared" si="61"/>
        <v>2.4231674904142061E-2</v>
      </c>
      <c r="V88" s="27">
        <f t="shared" si="62"/>
        <v>-6.0502276691224807E-2</v>
      </c>
      <c r="W88" s="27">
        <f t="shared" si="63"/>
        <v>4.8828207078785289E-2</v>
      </c>
      <c r="X88" s="27">
        <f t="shared" si="64"/>
        <v>-6.2544558947436768E-2</v>
      </c>
      <c r="Y88" s="27">
        <f t="shared" si="65"/>
        <v>1.6666855063418452E-2</v>
      </c>
      <c r="Z88" s="27">
        <f t="shared" si="66"/>
        <v>-0.18032786885245897</v>
      </c>
      <c r="AA88" s="28">
        <f t="shared" si="67"/>
        <v>1.5154185022026432E-2</v>
      </c>
      <c r="AB88" s="29">
        <f t="shared" si="68"/>
        <v>2.2111280664236566E-2</v>
      </c>
      <c r="AC88" s="27">
        <f t="shared" si="69"/>
        <v>2.6956184708248971E-2</v>
      </c>
      <c r="AD88" s="28">
        <f t="shared" si="70"/>
        <v>-4.4344341414422998E-2</v>
      </c>
      <c r="AE88" s="26">
        <f t="shared" si="51"/>
        <v>3.3471093546690056E-4</v>
      </c>
      <c r="AF88" s="27">
        <f t="shared" si="52"/>
        <v>3.8814646930228784E-2</v>
      </c>
      <c r="AG88" s="28">
        <f t="shared" si="53"/>
        <v>-1.9446375536192988E-2</v>
      </c>
      <c r="AH88" s="30">
        <v>1.78E-2</v>
      </c>
      <c r="AI88" s="31">
        <f t="shared" si="54"/>
        <v>1.4713676651572083E-3</v>
      </c>
      <c r="AJ88" s="55">
        <f t="shared" si="84"/>
        <v>2.0360684010606946E-2</v>
      </c>
      <c r="AK88" s="56">
        <f t="shared" si="85"/>
        <v>2.5205588054619352E-2</v>
      </c>
      <c r="AL88" s="56">
        <f t="shared" si="86"/>
        <v>-4.6094938068052614E-2</v>
      </c>
      <c r="AM88" s="57">
        <f t="shared" si="87"/>
        <v>1.3403588368396814E-2</v>
      </c>
      <c r="AN88" s="32">
        <f t="shared" si="71"/>
        <v>-7.6224548005833906E-2</v>
      </c>
      <c r="AO88" s="32">
        <f t="shared" si="72"/>
        <v>7.5372774868121842E-2</v>
      </c>
      <c r="AP88" s="32">
        <f t="shared" si="73"/>
        <v>9.1853247445108616E-2</v>
      </c>
      <c r="AQ88" s="32">
        <f t="shared" si="74"/>
        <v>-8.4418223110791224E-3</v>
      </c>
      <c r="AR88" s="32">
        <f t="shared" si="75"/>
        <v>0.10451147222344877</v>
      </c>
      <c r="AS88" s="32">
        <f t="shared" si="76"/>
        <v>3.6641133066315446E-2</v>
      </c>
      <c r="AT88" s="32">
        <f t="shared" si="77"/>
        <v>2.2760307238984853E-2</v>
      </c>
      <c r="AU88" s="32">
        <f t="shared" si="78"/>
        <v>-6.1973644356382016E-2</v>
      </c>
      <c r="AV88" s="32">
        <f t="shared" si="79"/>
        <v>4.7356839413628081E-2</v>
      </c>
      <c r="AW88" s="32">
        <f t="shared" si="80"/>
        <v>-6.4015926612593976E-2</v>
      </c>
      <c r="AX88" s="32">
        <f t="shared" si="81"/>
        <v>1.5195487398261244E-2</v>
      </c>
      <c r="AY88" s="32">
        <f t="shared" si="82"/>
        <v>-0.18179923651761618</v>
      </c>
      <c r="AZ88" s="33">
        <f t="shared" si="83"/>
        <v>1.3682817356869223E-2</v>
      </c>
    </row>
    <row r="89" spans="1:52" s="10" customFormat="1" x14ac:dyDescent="0.2">
      <c r="A89" s="12">
        <v>42794</v>
      </c>
      <c r="B89" s="21">
        <v>6.9542120000000001</v>
      </c>
      <c r="C89" s="21">
        <v>10.124110999999999</v>
      </c>
      <c r="D89" s="21">
        <v>0.35338999999999998</v>
      </c>
      <c r="E89" s="21">
        <v>28.099028000000001</v>
      </c>
      <c r="F89" s="21">
        <v>45.362113999999998</v>
      </c>
      <c r="G89" s="21">
        <v>11.749819</v>
      </c>
      <c r="H89" s="21">
        <v>81.782325999999998</v>
      </c>
      <c r="I89" s="21">
        <v>15.983907</v>
      </c>
      <c r="J89" s="21">
        <v>5.174086</v>
      </c>
      <c r="K89" s="21">
        <v>0.14000000000000001</v>
      </c>
      <c r="L89" s="21">
        <v>4.5412439999999998</v>
      </c>
      <c r="M89" s="21">
        <v>2.2749999999999999</v>
      </c>
      <c r="N89" s="22">
        <v>5903.7998049999997</v>
      </c>
      <c r="O89" s="26">
        <f t="shared" si="55"/>
        <v>7.4695056460723275E-2</v>
      </c>
      <c r="P89" s="27">
        <f t="shared" si="56"/>
        <v>3.3805709150877418E-2</v>
      </c>
      <c r="Q89" s="27">
        <f t="shared" si="57"/>
        <v>-3.9335616810743317E-2</v>
      </c>
      <c r="R89" s="27">
        <f t="shared" si="58"/>
        <v>2.3612459885571542E-2</v>
      </c>
      <c r="S89" s="27">
        <f t="shared" si="59"/>
        <v>7.5347694906302215E-3</v>
      </c>
      <c r="T89" s="27">
        <f t="shared" si="60"/>
        <v>0.11316063193255148</v>
      </c>
      <c r="U89" s="27">
        <f t="shared" si="61"/>
        <v>4.0969394206392402E-2</v>
      </c>
      <c r="V89" s="27">
        <f t="shared" si="62"/>
        <v>5.0425377436384623E-2</v>
      </c>
      <c r="W89" s="27">
        <f t="shared" si="63"/>
        <v>5.7728228056643786E-2</v>
      </c>
      <c r="X89" s="27">
        <f t="shared" si="64"/>
        <v>-3.2079646017698964E-2</v>
      </c>
      <c r="Y89" s="27">
        <f t="shared" si="65"/>
        <v>-9.8360756637394006E-2</v>
      </c>
      <c r="Z89" s="27">
        <f t="shared" si="66"/>
        <v>-9.0000000000000038E-2</v>
      </c>
      <c r="AA89" s="28">
        <f t="shared" si="67"/>
        <v>2.4787329456691487E-2</v>
      </c>
      <c r="AB89" s="29">
        <f t="shared" si="68"/>
        <v>2.3194402171607224E-2</v>
      </c>
      <c r="AC89" s="27">
        <f t="shared" si="69"/>
        <v>5.3022543266489683E-2</v>
      </c>
      <c r="AD89" s="28">
        <f t="shared" si="70"/>
        <v>-4.0678043649612305E-2</v>
      </c>
      <c r="AE89" s="26">
        <f t="shared" si="51"/>
        <v>3.2850016693651632E-2</v>
      </c>
      <c r="AF89" s="27">
        <f t="shared" si="52"/>
        <v>3.6956029343364394E-2</v>
      </c>
      <c r="AG89" s="28">
        <f t="shared" si="53"/>
        <v>-3.520721801258108E-2</v>
      </c>
      <c r="AH89" s="30">
        <v>1.7750000000000002E-2</v>
      </c>
      <c r="AI89" s="31">
        <f t="shared" si="54"/>
        <v>1.4672677522837851E-3</v>
      </c>
      <c r="AJ89" s="55">
        <f t="shared" si="84"/>
        <v>2.1443805517977605E-2</v>
      </c>
      <c r="AK89" s="56">
        <f t="shared" si="85"/>
        <v>5.1271946612860067E-2</v>
      </c>
      <c r="AL89" s="56">
        <f t="shared" si="86"/>
        <v>-4.2428640303241921E-2</v>
      </c>
      <c r="AM89" s="57">
        <f t="shared" si="87"/>
        <v>2.3036732803061868E-2</v>
      </c>
      <c r="AN89" s="32">
        <f t="shared" si="71"/>
        <v>7.322778870843949E-2</v>
      </c>
      <c r="AO89" s="32">
        <f t="shared" si="72"/>
        <v>3.2338441398593633E-2</v>
      </c>
      <c r="AP89" s="32">
        <f t="shared" si="73"/>
        <v>-4.0802884563027102E-2</v>
      </c>
      <c r="AQ89" s="32">
        <f t="shared" si="74"/>
        <v>2.2145192133287757E-2</v>
      </c>
      <c r="AR89" s="32">
        <f t="shared" si="75"/>
        <v>6.0675017383464364E-3</v>
      </c>
      <c r="AS89" s="32">
        <f t="shared" si="76"/>
        <v>0.11169336418026769</v>
      </c>
      <c r="AT89" s="32">
        <f t="shared" si="77"/>
        <v>3.9502126454108617E-2</v>
      </c>
      <c r="AU89" s="32">
        <f t="shared" si="78"/>
        <v>4.8958109684100838E-2</v>
      </c>
      <c r="AV89" s="32">
        <f t="shared" si="79"/>
        <v>5.6260960304360001E-2</v>
      </c>
      <c r="AW89" s="32">
        <f t="shared" si="80"/>
        <v>-3.3546913769982749E-2</v>
      </c>
      <c r="AX89" s="32">
        <f t="shared" si="81"/>
        <v>-9.9828024389677791E-2</v>
      </c>
      <c r="AY89" s="32">
        <f t="shared" si="82"/>
        <v>-9.1467267752283823E-2</v>
      </c>
      <c r="AZ89" s="33">
        <f t="shared" si="83"/>
        <v>2.3320061704407702E-2</v>
      </c>
    </row>
    <row r="90" spans="1:52" s="10" customFormat="1" x14ac:dyDescent="0.2">
      <c r="A90" s="12">
        <v>42825</v>
      </c>
      <c r="B90" s="21">
        <v>7.082446</v>
      </c>
      <c r="C90" s="21">
        <v>10.409134999999999</v>
      </c>
      <c r="D90" s="21">
        <v>0.32473000000000002</v>
      </c>
      <c r="E90" s="21">
        <v>28.799306999999999</v>
      </c>
      <c r="F90" s="21">
        <v>47.092891999999999</v>
      </c>
      <c r="G90" s="21">
        <v>12.3771</v>
      </c>
      <c r="H90" s="21">
        <v>84.321021999999999</v>
      </c>
      <c r="I90" s="21">
        <v>17.097843000000001</v>
      </c>
      <c r="J90" s="21">
        <v>5.5041479999999998</v>
      </c>
      <c r="K90" s="21">
        <v>0.14000000000000001</v>
      </c>
      <c r="L90" s="21">
        <v>4.7724349999999998</v>
      </c>
      <c r="M90" s="21">
        <v>2.125</v>
      </c>
      <c r="N90" s="22">
        <v>5947.6000979999999</v>
      </c>
      <c r="O90" s="26">
        <f t="shared" si="55"/>
        <v>1.8439759961301146E-2</v>
      </c>
      <c r="P90" s="27">
        <f t="shared" si="56"/>
        <v>2.8152990420590999E-2</v>
      </c>
      <c r="Q90" s="27">
        <f t="shared" si="57"/>
        <v>-8.1100200911174522E-2</v>
      </c>
      <c r="R90" s="27">
        <f t="shared" si="58"/>
        <v>2.4921822918572069E-2</v>
      </c>
      <c r="S90" s="27">
        <f t="shared" si="59"/>
        <v>3.8154703283890187E-2</v>
      </c>
      <c r="T90" s="27">
        <f t="shared" si="60"/>
        <v>5.3386439399619685E-2</v>
      </c>
      <c r="U90" s="27">
        <f t="shared" si="61"/>
        <v>3.1042110492186314E-2</v>
      </c>
      <c r="V90" s="27">
        <f t="shared" si="62"/>
        <v>6.9691096175672235E-2</v>
      </c>
      <c r="W90" s="27">
        <f t="shared" si="63"/>
        <v>6.3791363344173221E-2</v>
      </c>
      <c r="X90" s="27">
        <f t="shared" si="64"/>
        <v>0</v>
      </c>
      <c r="Y90" s="27">
        <f t="shared" si="65"/>
        <v>5.0909178189940889E-2</v>
      </c>
      <c r="Z90" s="27">
        <f t="shared" si="66"/>
        <v>-6.5934065934065894E-2</v>
      </c>
      <c r="AA90" s="28">
        <f t="shared" si="67"/>
        <v>7.4190003805524093E-3</v>
      </c>
      <c r="AB90" s="29">
        <f t="shared" si="68"/>
        <v>-2.396406902677577E-3</v>
      </c>
      <c r="AC90" s="27">
        <f t="shared" si="69"/>
        <v>4.8068587337842111E-2</v>
      </c>
      <c r="AD90" s="28">
        <f t="shared" si="70"/>
        <v>1.2191618900012052E-2</v>
      </c>
      <c r="AE90" s="26">
        <f t="shared" si="51"/>
        <v>2.3827352161916247E-2</v>
      </c>
      <c r="AF90" s="27">
        <f t="shared" si="52"/>
        <v>3.8809156611526563E-2</v>
      </c>
      <c r="AG90" s="28">
        <f t="shared" si="53"/>
        <v>3.3902869913679211E-2</v>
      </c>
      <c r="AH90" s="30">
        <v>1.7899999999999999E-2</v>
      </c>
      <c r="AI90" s="31">
        <f t="shared" si="54"/>
        <v>1.4795669370546438E-3</v>
      </c>
      <c r="AJ90" s="55">
        <f t="shared" si="84"/>
        <v>-4.1470035563071946E-3</v>
      </c>
      <c r="AK90" s="56">
        <f t="shared" si="85"/>
        <v>4.6317990684212496E-2</v>
      </c>
      <c r="AL90" s="56">
        <f t="shared" si="86"/>
        <v>1.0441022246382435E-2</v>
      </c>
      <c r="AM90" s="57">
        <f t="shared" si="87"/>
        <v>5.6684037269227917E-3</v>
      </c>
      <c r="AN90" s="32">
        <f t="shared" si="71"/>
        <v>1.6960193024246503E-2</v>
      </c>
      <c r="AO90" s="32">
        <f t="shared" si="72"/>
        <v>2.6673423483536355E-2</v>
      </c>
      <c r="AP90" s="32">
        <f t="shared" si="73"/>
        <v>-8.2579767848229166E-2</v>
      </c>
      <c r="AQ90" s="32">
        <f t="shared" si="74"/>
        <v>2.3442255981517425E-2</v>
      </c>
      <c r="AR90" s="32">
        <f t="shared" si="75"/>
        <v>3.6675136346835543E-2</v>
      </c>
      <c r="AS90" s="32">
        <f t="shared" si="76"/>
        <v>5.1906872462565042E-2</v>
      </c>
      <c r="AT90" s="32">
        <f t="shared" si="77"/>
        <v>2.956254355513167E-2</v>
      </c>
      <c r="AU90" s="32">
        <f t="shared" si="78"/>
        <v>6.8211529238617591E-2</v>
      </c>
      <c r="AV90" s="32">
        <f t="shared" si="79"/>
        <v>6.2311796407118578E-2</v>
      </c>
      <c r="AW90" s="32">
        <f t="shared" si="80"/>
        <v>-1.4795669370546438E-3</v>
      </c>
      <c r="AX90" s="32">
        <f t="shared" si="81"/>
        <v>4.9429611252886245E-2</v>
      </c>
      <c r="AY90" s="32">
        <f t="shared" si="82"/>
        <v>-6.7413632871120538E-2</v>
      </c>
      <c r="AZ90" s="33">
        <f t="shared" si="83"/>
        <v>5.9394334434977655E-3</v>
      </c>
    </row>
    <row r="91" spans="1:52" s="10" customFormat="1" x14ac:dyDescent="0.2">
      <c r="A91" s="12">
        <v>42855</v>
      </c>
      <c r="B91" s="21">
        <v>7.5953799999999996</v>
      </c>
      <c r="C91" s="21">
        <v>11.356282999999999</v>
      </c>
      <c r="D91" s="21">
        <v>0.34860999999999998</v>
      </c>
      <c r="E91" s="21">
        <v>28.772375</v>
      </c>
      <c r="F91" s="21">
        <v>47.431946000000003</v>
      </c>
      <c r="G91" s="21">
        <v>11.974515999999999</v>
      </c>
      <c r="H91" s="21">
        <v>81.283653000000001</v>
      </c>
      <c r="I91" s="21">
        <v>16.834796999999998</v>
      </c>
      <c r="J91" s="21">
        <v>5.1415439999999997</v>
      </c>
      <c r="K91" s="21">
        <v>0.13500000000000001</v>
      </c>
      <c r="L91" s="21">
        <v>4.1284039999999997</v>
      </c>
      <c r="M91" s="21">
        <v>2.2799999999999998</v>
      </c>
      <c r="N91" s="22">
        <v>5761.2998049999997</v>
      </c>
      <c r="O91" s="26">
        <f t="shared" si="55"/>
        <v>7.2423284272128519E-2</v>
      </c>
      <c r="P91" s="27">
        <f t="shared" si="56"/>
        <v>9.0991998854852055E-2</v>
      </c>
      <c r="Q91" s="27">
        <f t="shared" si="57"/>
        <v>7.3538016198072112E-2</v>
      </c>
      <c r="R91" s="27">
        <f t="shared" si="58"/>
        <v>-9.3516139120981715E-4</v>
      </c>
      <c r="S91" s="27">
        <f t="shared" si="59"/>
        <v>7.1996852518635811E-3</v>
      </c>
      <c r="T91" s="27">
        <f t="shared" si="60"/>
        <v>-3.252652075203407E-2</v>
      </c>
      <c r="U91" s="27">
        <f t="shared" si="61"/>
        <v>-3.6021491769869657E-2</v>
      </c>
      <c r="V91" s="27">
        <f t="shared" si="62"/>
        <v>-1.5384747655011381E-2</v>
      </c>
      <c r="W91" s="27">
        <f t="shared" si="63"/>
        <v>-6.587831577203232E-2</v>
      </c>
      <c r="X91" s="27">
        <f t="shared" si="64"/>
        <v>-3.571428571428574E-2</v>
      </c>
      <c r="Y91" s="27">
        <f t="shared" si="65"/>
        <v>-0.13494809253557147</v>
      </c>
      <c r="Z91" s="27">
        <f t="shared" si="66"/>
        <v>7.2941176470588148E-2</v>
      </c>
      <c r="AA91" s="28">
        <f t="shared" si="67"/>
        <v>-3.1323607830097293E-2</v>
      </c>
      <c r="AB91" s="29">
        <f t="shared" si="68"/>
        <v>5.9004534483460713E-2</v>
      </c>
      <c r="AC91" s="27">
        <f t="shared" si="69"/>
        <v>-1.918326873126288E-2</v>
      </c>
      <c r="AD91" s="28">
        <f t="shared" si="70"/>
        <v>-4.0899879387825348E-2</v>
      </c>
      <c r="AE91" s="26">
        <f t="shared" si="51"/>
        <v>3.1256262654289026E-2</v>
      </c>
      <c r="AF91" s="27">
        <f t="shared" si="52"/>
        <v>-2.0908502072334325E-2</v>
      </c>
      <c r="AG91" s="28">
        <f t="shared" si="53"/>
        <v>-6.8303578583341573E-2</v>
      </c>
      <c r="AH91" s="30">
        <v>1.7675E-2</v>
      </c>
      <c r="AI91" s="31">
        <f t="shared" si="54"/>
        <v>1.461117536769363E-3</v>
      </c>
      <c r="AJ91" s="55">
        <f t="shared" si="84"/>
        <v>5.7253937829831097E-2</v>
      </c>
      <c r="AK91" s="56">
        <f t="shared" si="85"/>
        <v>-2.0933865384892499E-2</v>
      </c>
      <c r="AL91" s="56">
        <f t="shared" si="86"/>
        <v>-4.2650476041454964E-2</v>
      </c>
      <c r="AM91" s="57">
        <f t="shared" si="87"/>
        <v>-3.3074204483726909E-2</v>
      </c>
      <c r="AN91" s="32">
        <f t="shared" si="71"/>
        <v>7.0962166735359156E-2</v>
      </c>
      <c r="AO91" s="32">
        <f t="shared" si="72"/>
        <v>8.9530881318082692E-2</v>
      </c>
      <c r="AP91" s="32">
        <f t="shared" si="73"/>
        <v>7.2076898661302749E-2</v>
      </c>
      <c r="AQ91" s="32">
        <f t="shared" si="74"/>
        <v>-2.39627892797918E-3</v>
      </c>
      <c r="AR91" s="32">
        <f t="shared" si="75"/>
        <v>5.7385677150942182E-3</v>
      </c>
      <c r="AS91" s="32">
        <f t="shared" si="76"/>
        <v>-3.3987638288803433E-2</v>
      </c>
      <c r="AT91" s="32">
        <f t="shared" si="77"/>
        <v>-3.748260930663902E-2</v>
      </c>
      <c r="AU91" s="32">
        <f t="shared" si="78"/>
        <v>-1.6845865191780746E-2</v>
      </c>
      <c r="AV91" s="32">
        <f t="shared" si="79"/>
        <v>-6.7339433308801683E-2</v>
      </c>
      <c r="AW91" s="32">
        <f t="shared" si="80"/>
        <v>-3.7175403251055103E-2</v>
      </c>
      <c r="AX91" s="32">
        <f t="shared" si="81"/>
        <v>-0.13640921007234083</v>
      </c>
      <c r="AY91" s="32">
        <f t="shared" si="82"/>
        <v>7.1480058933818785E-2</v>
      </c>
      <c r="AZ91" s="33">
        <f t="shared" si="83"/>
        <v>-3.2784725366866656E-2</v>
      </c>
    </row>
    <row r="92" spans="1:52" s="10" customFormat="1" x14ac:dyDescent="0.2">
      <c r="A92" s="12">
        <v>42886</v>
      </c>
      <c r="B92" s="21">
        <v>6.766794</v>
      </c>
      <c r="C92" s="21">
        <v>10.317157999999999</v>
      </c>
      <c r="D92" s="21">
        <v>0.36293999999999998</v>
      </c>
      <c r="E92" s="21">
        <v>26.731966</v>
      </c>
      <c r="F92" s="21">
        <v>49.849944999999998</v>
      </c>
      <c r="G92" s="21">
        <v>12.489449</v>
      </c>
      <c r="H92" s="21">
        <v>82.764281999999994</v>
      </c>
      <c r="I92" s="21">
        <v>16.637513999999999</v>
      </c>
      <c r="J92" s="21">
        <v>5.2345189999999997</v>
      </c>
      <c r="K92" s="21">
        <v>0.14499999999999999</v>
      </c>
      <c r="L92" s="21">
        <v>4.1284039999999997</v>
      </c>
      <c r="M92" s="21">
        <v>1.655</v>
      </c>
      <c r="N92" s="22">
        <v>5764</v>
      </c>
      <c r="O92" s="26">
        <f t="shared" si="55"/>
        <v>-0.10909078940092526</v>
      </c>
      <c r="P92" s="27">
        <f t="shared" si="56"/>
        <v>-9.1502210714544563E-2</v>
      </c>
      <c r="Q92" s="27">
        <f t="shared" si="57"/>
        <v>4.110610711109839E-2</v>
      </c>
      <c r="R92" s="27">
        <f t="shared" si="58"/>
        <v>-7.091555702301254E-2</v>
      </c>
      <c r="S92" s="27">
        <f t="shared" si="59"/>
        <v>5.0978279491210303E-2</v>
      </c>
      <c r="T92" s="27">
        <f t="shared" si="60"/>
        <v>4.300240610977521E-2</v>
      </c>
      <c r="U92" s="27">
        <f t="shared" si="61"/>
        <v>1.8215581428162354E-2</v>
      </c>
      <c r="V92" s="27">
        <f t="shared" si="62"/>
        <v>-1.1718763225953884E-2</v>
      </c>
      <c r="W92" s="27">
        <f t="shared" si="63"/>
        <v>1.8083089437725328E-2</v>
      </c>
      <c r="X92" s="27">
        <f t="shared" si="64"/>
        <v>7.4074074074073931E-2</v>
      </c>
      <c r="Y92" s="27">
        <f t="shared" si="65"/>
        <v>0</v>
      </c>
      <c r="Z92" s="27">
        <f t="shared" si="66"/>
        <v>-0.27412280701754377</v>
      </c>
      <c r="AA92" s="28">
        <f t="shared" si="67"/>
        <v>4.6867809199183813E-4</v>
      </c>
      <c r="AB92" s="29">
        <f t="shared" si="68"/>
        <v>-5.7600612506845991E-2</v>
      </c>
      <c r="AC92" s="27">
        <f t="shared" si="69"/>
        <v>2.5119375950798495E-2</v>
      </c>
      <c r="AD92" s="28">
        <f t="shared" si="70"/>
        <v>-4.5491410876436128E-2</v>
      </c>
      <c r="AE92" s="26">
        <f t="shared" si="51"/>
        <v>-8.0998034474822414E-2</v>
      </c>
      <c r="AF92" s="27">
        <f t="shared" si="52"/>
        <v>2.6765785465095303E-2</v>
      </c>
      <c r="AG92" s="28">
        <f t="shared" si="53"/>
        <v>-4.4674995558388546E-2</v>
      </c>
      <c r="AH92" s="30">
        <v>1.7325E-2</v>
      </c>
      <c r="AI92" s="31">
        <f t="shared" si="54"/>
        <v>1.432411036283554E-3</v>
      </c>
      <c r="AJ92" s="55">
        <f t="shared" si="84"/>
        <v>-5.9351209160475607E-2</v>
      </c>
      <c r="AK92" s="56">
        <f t="shared" si="85"/>
        <v>2.3368779297168876E-2</v>
      </c>
      <c r="AL92" s="56">
        <f t="shared" si="86"/>
        <v>-4.7242007530065744E-2</v>
      </c>
      <c r="AM92" s="57">
        <f t="shared" si="87"/>
        <v>-1.2819185616377796E-3</v>
      </c>
      <c r="AN92" s="32">
        <f t="shared" si="71"/>
        <v>-0.11052320043720881</v>
      </c>
      <c r="AO92" s="32">
        <f t="shared" si="72"/>
        <v>-9.2934621750828117E-2</v>
      </c>
      <c r="AP92" s="32">
        <f t="shared" si="73"/>
        <v>3.9673696074814836E-2</v>
      </c>
      <c r="AQ92" s="32">
        <f t="shared" si="74"/>
        <v>-7.2347968059296094E-2</v>
      </c>
      <c r="AR92" s="32">
        <f t="shared" si="75"/>
        <v>4.9545868454926749E-2</v>
      </c>
      <c r="AS92" s="32">
        <f t="shared" si="76"/>
        <v>4.1569995073491656E-2</v>
      </c>
      <c r="AT92" s="32">
        <f t="shared" si="77"/>
        <v>1.67831703918788E-2</v>
      </c>
      <c r="AU92" s="32">
        <f t="shared" si="78"/>
        <v>-1.3151174262237438E-2</v>
      </c>
      <c r="AV92" s="32">
        <f t="shared" si="79"/>
        <v>1.6650678401441774E-2</v>
      </c>
      <c r="AW92" s="32">
        <f t="shared" si="80"/>
        <v>7.2641663037790377E-2</v>
      </c>
      <c r="AX92" s="32">
        <f t="shared" si="81"/>
        <v>-1.432411036283554E-3</v>
      </c>
      <c r="AY92" s="32">
        <f t="shared" si="82"/>
        <v>-0.27555521805382732</v>
      </c>
      <c r="AZ92" s="33">
        <f t="shared" si="83"/>
        <v>-9.6373294429171591E-4</v>
      </c>
    </row>
    <row r="93" spans="1:52" s="10" customFormat="1" x14ac:dyDescent="0.2">
      <c r="A93" s="12">
        <v>42916</v>
      </c>
      <c r="B93" s="21">
        <v>6.8259780000000001</v>
      </c>
      <c r="C93" s="21">
        <v>10.832174999999999</v>
      </c>
      <c r="D93" s="21">
        <v>0.32951000000000003</v>
      </c>
      <c r="E93" s="21">
        <v>26.105516000000001</v>
      </c>
      <c r="F93" s="21">
        <v>45.040722000000002</v>
      </c>
      <c r="G93" s="21">
        <v>12.030692</v>
      </c>
      <c r="H93" s="21">
        <v>80.267325999999997</v>
      </c>
      <c r="I93" s="21">
        <v>15.932931999999999</v>
      </c>
      <c r="J93" s="21">
        <v>5.2252219999999996</v>
      </c>
      <c r="K93" s="21">
        <v>0.16500000000000001</v>
      </c>
      <c r="L93" s="21">
        <v>3.921983</v>
      </c>
      <c r="M93" s="21">
        <v>1.84</v>
      </c>
      <c r="N93" s="22">
        <v>5773.8999020000001</v>
      </c>
      <c r="O93" s="26">
        <f t="shared" si="55"/>
        <v>8.746239356481094E-3</v>
      </c>
      <c r="P93" s="27">
        <f t="shared" si="56"/>
        <v>4.991849499639342E-2</v>
      </c>
      <c r="Q93" s="27">
        <f t="shared" si="57"/>
        <v>-9.2108888521518606E-2</v>
      </c>
      <c r="R93" s="27">
        <f t="shared" si="58"/>
        <v>-2.3434490377550174E-2</v>
      </c>
      <c r="S93" s="27">
        <f t="shared" si="59"/>
        <v>-9.6473988085643739E-2</v>
      </c>
      <c r="T93" s="27">
        <f t="shared" si="60"/>
        <v>-3.673156437886093E-2</v>
      </c>
      <c r="U93" s="27">
        <f t="shared" si="61"/>
        <v>-3.0169487847426714E-2</v>
      </c>
      <c r="V93" s="27">
        <f t="shared" si="62"/>
        <v>-4.2348995168388755E-2</v>
      </c>
      <c r="W93" s="27">
        <f t="shared" si="63"/>
        <v>-1.7760944224292836E-3</v>
      </c>
      <c r="X93" s="27">
        <f t="shared" si="64"/>
        <v>0.13793103448275876</v>
      </c>
      <c r="Y93" s="27">
        <f t="shared" si="65"/>
        <v>-5.0000193779484697E-2</v>
      </c>
      <c r="Z93" s="27">
        <f t="shared" si="66"/>
        <v>0.11178247734138975</v>
      </c>
      <c r="AA93" s="28">
        <f t="shared" si="67"/>
        <v>1.7175402498265286E-3</v>
      </c>
      <c r="AB93" s="29">
        <f t="shared" si="68"/>
        <v>-1.4219661136548566E-2</v>
      </c>
      <c r="AC93" s="27">
        <f t="shared" si="69"/>
        <v>-5.1431008870080029E-2</v>
      </c>
      <c r="AD93" s="28">
        <f t="shared" si="70"/>
        <v>4.9484305905558634E-2</v>
      </c>
      <c r="AE93" s="26">
        <f t="shared" si="51"/>
        <v>-1.9393665630741057E-3</v>
      </c>
      <c r="AF93" s="27">
        <f t="shared" si="52"/>
        <v>-5.2364632657890181E-2</v>
      </c>
      <c r="AG93" s="28">
        <f t="shared" si="53"/>
        <v>-9.6014278697424476E-4</v>
      </c>
      <c r="AH93" s="30">
        <v>1.7225000000000001E-2</v>
      </c>
      <c r="AI93" s="31">
        <f t="shared" si="54"/>
        <v>1.4242075161761125E-3</v>
      </c>
      <c r="AJ93" s="55">
        <f t="shared" si="84"/>
        <v>-1.5970257790178185E-2</v>
      </c>
      <c r="AK93" s="56">
        <f t="shared" si="85"/>
        <v>-5.3181605523709645E-2</v>
      </c>
      <c r="AL93" s="56">
        <f t="shared" si="86"/>
        <v>4.7733709251929018E-2</v>
      </c>
      <c r="AM93" s="57">
        <f t="shared" si="87"/>
        <v>-3.3056403803089114E-5</v>
      </c>
      <c r="AN93" s="32">
        <f t="shared" si="71"/>
        <v>7.3220318403049815E-3</v>
      </c>
      <c r="AO93" s="32">
        <f t="shared" si="72"/>
        <v>4.8494287480217307E-2</v>
      </c>
      <c r="AP93" s="32">
        <f t="shared" si="73"/>
        <v>-9.3533096037694718E-2</v>
      </c>
      <c r="AQ93" s="32">
        <f t="shared" si="74"/>
        <v>-2.4858697893726286E-2</v>
      </c>
      <c r="AR93" s="32">
        <f t="shared" si="75"/>
        <v>-9.7898195601819851E-2</v>
      </c>
      <c r="AS93" s="32">
        <f t="shared" si="76"/>
        <v>-3.8155771895037043E-2</v>
      </c>
      <c r="AT93" s="32">
        <f t="shared" si="77"/>
        <v>-3.1593695363602826E-2</v>
      </c>
      <c r="AU93" s="32">
        <f t="shared" si="78"/>
        <v>-4.3773202684564867E-2</v>
      </c>
      <c r="AV93" s="32">
        <f t="shared" si="79"/>
        <v>-3.2003019386053961E-3</v>
      </c>
      <c r="AW93" s="32">
        <f t="shared" si="80"/>
        <v>0.13650682696658265</v>
      </c>
      <c r="AX93" s="32">
        <f t="shared" si="81"/>
        <v>-5.142440129566081E-2</v>
      </c>
      <c r="AY93" s="32">
        <f t="shared" si="82"/>
        <v>0.11035826982521364</v>
      </c>
      <c r="AZ93" s="33">
        <f t="shared" si="83"/>
        <v>2.9333273365041612E-4</v>
      </c>
    </row>
    <row r="94" spans="1:52" s="10" customFormat="1" x14ac:dyDescent="0.2">
      <c r="A94" s="12">
        <v>42947</v>
      </c>
      <c r="B94" s="21">
        <v>7.5460599999999998</v>
      </c>
      <c r="C94" s="21">
        <v>12.321806</v>
      </c>
      <c r="D94" s="21">
        <v>0.3</v>
      </c>
      <c r="E94" s="21">
        <v>25.801178</v>
      </c>
      <c r="F94" s="21">
        <v>49.020149000000004</v>
      </c>
      <c r="G94" s="21">
        <v>11.740456</v>
      </c>
      <c r="H94" s="21">
        <v>81.174453999999997</v>
      </c>
      <c r="I94" s="21">
        <v>16.86298</v>
      </c>
      <c r="J94" s="21">
        <v>5.3460900000000002</v>
      </c>
      <c r="K94" s="21">
        <v>0.17499999999999999</v>
      </c>
      <c r="L94" s="21">
        <v>3.7155629999999999</v>
      </c>
      <c r="M94" s="21">
        <v>1.9</v>
      </c>
      <c r="N94" s="22">
        <v>5776.2998049999997</v>
      </c>
      <c r="O94" s="26">
        <f t="shared" si="55"/>
        <v>0.10549140357616149</v>
      </c>
      <c r="P94" s="27">
        <f t="shared" si="56"/>
        <v>0.13751910396573183</v>
      </c>
      <c r="Q94" s="27">
        <f t="shared" si="57"/>
        <v>-8.9557221328639594E-2</v>
      </c>
      <c r="R94" s="27">
        <f t="shared" si="58"/>
        <v>-1.1657995957635977E-2</v>
      </c>
      <c r="S94" s="27">
        <f t="shared" si="59"/>
        <v>8.83517586596414E-2</v>
      </c>
      <c r="T94" s="27">
        <f t="shared" si="60"/>
        <v>-2.4124630569879117E-2</v>
      </c>
      <c r="U94" s="27">
        <f t="shared" si="61"/>
        <v>1.1301335739027861E-2</v>
      </c>
      <c r="V94" s="27">
        <f t="shared" si="62"/>
        <v>5.8372683696886495E-2</v>
      </c>
      <c r="W94" s="27">
        <f t="shared" si="63"/>
        <v>2.3131648760569532E-2</v>
      </c>
      <c r="X94" s="27">
        <f t="shared" si="64"/>
        <v>6.060606060606049E-2</v>
      </c>
      <c r="Y94" s="27">
        <f t="shared" si="65"/>
        <v>-5.2631538688464492E-2</v>
      </c>
      <c r="Z94" s="27">
        <f t="shared" si="66"/>
        <v>3.2608695652173822E-2</v>
      </c>
      <c r="AA94" s="28">
        <f t="shared" si="67"/>
        <v>4.1564679691940041E-4</v>
      </c>
      <c r="AB94" s="29">
        <f t="shared" si="68"/>
        <v>3.5448822563904435E-2</v>
      </c>
      <c r="AC94" s="27">
        <f t="shared" si="69"/>
        <v>3.347528688141916E-2</v>
      </c>
      <c r="AD94" s="28">
        <f t="shared" si="70"/>
        <v>1.5928716582584837E-2</v>
      </c>
      <c r="AE94" s="26">
        <f t="shared" si="51"/>
        <v>4.2543201523301315E-2</v>
      </c>
      <c r="AF94" s="27">
        <f t="shared" si="52"/>
        <v>3.6056023450960942E-2</v>
      </c>
      <c r="AG94" s="28">
        <f t="shared" si="53"/>
        <v>-1.3945224285240266E-3</v>
      </c>
      <c r="AH94" s="30">
        <v>1.7000000000000001E-2</v>
      </c>
      <c r="AI94" s="31">
        <f t="shared" si="54"/>
        <v>1.4057468926966799E-3</v>
      </c>
      <c r="AJ94" s="55">
        <f t="shared" si="84"/>
        <v>3.3698225910274819E-2</v>
      </c>
      <c r="AK94" s="56">
        <f t="shared" si="85"/>
        <v>3.1724690227789544E-2</v>
      </c>
      <c r="AL94" s="56">
        <f t="shared" si="86"/>
        <v>1.4178119928955219E-2</v>
      </c>
      <c r="AM94" s="57">
        <f t="shared" si="87"/>
        <v>-1.3349498567102173E-3</v>
      </c>
      <c r="AN94" s="32">
        <f t="shared" si="71"/>
        <v>0.10408565668346481</v>
      </c>
      <c r="AO94" s="32">
        <f t="shared" si="72"/>
        <v>0.13611335707303515</v>
      </c>
      <c r="AP94" s="32">
        <f t="shared" si="73"/>
        <v>-9.0962968221336274E-2</v>
      </c>
      <c r="AQ94" s="32">
        <f t="shared" si="74"/>
        <v>-1.3063742850332656E-2</v>
      </c>
      <c r="AR94" s="32">
        <f t="shared" si="75"/>
        <v>8.694601176694472E-2</v>
      </c>
      <c r="AS94" s="32">
        <f t="shared" si="76"/>
        <v>-2.5530377462575797E-2</v>
      </c>
      <c r="AT94" s="32">
        <f t="shared" si="77"/>
        <v>9.8955888463311808E-3</v>
      </c>
      <c r="AU94" s="32">
        <f t="shared" si="78"/>
        <v>5.6966936804189815E-2</v>
      </c>
      <c r="AV94" s="32">
        <f t="shared" si="79"/>
        <v>2.1725901867872852E-2</v>
      </c>
      <c r="AW94" s="32">
        <f t="shared" si="80"/>
        <v>5.920031371336381E-2</v>
      </c>
      <c r="AX94" s="32">
        <f t="shared" si="81"/>
        <v>-5.4037285581161172E-2</v>
      </c>
      <c r="AY94" s="32">
        <f t="shared" si="82"/>
        <v>3.1202948759477142E-2</v>
      </c>
      <c r="AZ94" s="33">
        <f t="shared" si="83"/>
        <v>-9.9010009577727939E-4</v>
      </c>
    </row>
    <row r="95" spans="1:52" s="10" customFormat="1" x14ac:dyDescent="0.2">
      <c r="A95" s="12">
        <v>42978</v>
      </c>
      <c r="B95" s="21">
        <v>7.3783700000000003</v>
      </c>
      <c r="C95" s="21">
        <v>12.413686</v>
      </c>
      <c r="D95" s="21">
        <v>0.28000000000000003</v>
      </c>
      <c r="E95" s="21">
        <v>26.604454</v>
      </c>
      <c r="F95" s="21">
        <v>46.236336000000001</v>
      </c>
      <c r="G95" s="21">
        <v>11.656195</v>
      </c>
      <c r="H95" s="21">
        <v>85.027434999999997</v>
      </c>
      <c r="I95" s="21">
        <v>18.056069999999998</v>
      </c>
      <c r="J95" s="21">
        <v>5.420471</v>
      </c>
      <c r="K95" s="21">
        <v>0.18</v>
      </c>
      <c r="L95" s="21">
        <v>3.6329950000000002</v>
      </c>
      <c r="M95" s="21">
        <v>2.6</v>
      </c>
      <c r="N95" s="22">
        <v>5744.8999020000001</v>
      </c>
      <c r="O95" s="26">
        <f t="shared" si="55"/>
        <v>-2.2222192773447263E-2</v>
      </c>
      <c r="P95" s="27">
        <f t="shared" si="56"/>
        <v>7.456699123488857E-3</v>
      </c>
      <c r="Q95" s="27">
        <f t="shared" si="57"/>
        <v>-6.6666666666666541E-2</v>
      </c>
      <c r="R95" s="27">
        <f t="shared" si="58"/>
        <v>3.1133307169153298E-2</v>
      </c>
      <c r="S95" s="27">
        <f t="shared" si="59"/>
        <v>-5.6789158270408396E-2</v>
      </c>
      <c r="T95" s="27">
        <f t="shared" si="60"/>
        <v>-7.1769784751120145E-3</v>
      </c>
      <c r="U95" s="27">
        <f t="shared" si="61"/>
        <v>4.746543783343464E-2</v>
      </c>
      <c r="V95" s="27">
        <f t="shared" si="62"/>
        <v>7.075202603573022E-2</v>
      </c>
      <c r="W95" s="27">
        <f t="shared" si="63"/>
        <v>1.3913158962905564E-2</v>
      </c>
      <c r="X95" s="27">
        <f t="shared" si="64"/>
        <v>2.8571428571428598E-2</v>
      </c>
      <c r="Y95" s="27">
        <f t="shared" si="65"/>
        <v>-2.2222204279674373E-2</v>
      </c>
      <c r="Z95" s="27">
        <f t="shared" si="66"/>
        <v>0.36842105263157904</v>
      </c>
      <c r="AA95" s="28">
        <f t="shared" si="67"/>
        <v>-5.4359891383787932E-3</v>
      </c>
      <c r="AB95" s="29">
        <f t="shared" si="68"/>
        <v>-1.2574713286867913E-2</v>
      </c>
      <c r="AC95" s="27">
        <f t="shared" si="69"/>
        <v>1.3562831780911111E-2</v>
      </c>
      <c r="AD95" s="28">
        <f t="shared" si="70"/>
        <v>9.7170858971559707E-2</v>
      </c>
      <c r="AE95" s="26">
        <f t="shared" si="51"/>
        <v>1.5390052488366102E-2</v>
      </c>
      <c r="AF95" s="27">
        <f t="shared" si="52"/>
        <v>1.3715515718679655E-2</v>
      </c>
      <c r="AG95" s="28">
        <f t="shared" si="53"/>
        <v>6.2569337484071633E-2</v>
      </c>
      <c r="AH95" s="30">
        <v>1.7000000000000001E-2</v>
      </c>
      <c r="AI95" s="31">
        <f t="shared" si="54"/>
        <v>1.4057468926966799E-3</v>
      </c>
      <c r="AJ95" s="55">
        <f t="shared" si="84"/>
        <v>-1.432530994049753E-2</v>
      </c>
      <c r="AK95" s="56">
        <f t="shared" si="85"/>
        <v>1.1812235127281493E-2</v>
      </c>
      <c r="AL95" s="56">
        <f t="shared" si="86"/>
        <v>9.5420262317930091E-2</v>
      </c>
      <c r="AM95" s="57">
        <f t="shared" si="87"/>
        <v>-7.1865857920084108E-3</v>
      </c>
      <c r="AN95" s="32">
        <f t="shared" si="71"/>
        <v>-2.3627939666143943E-2</v>
      </c>
      <c r="AO95" s="32">
        <f t="shared" si="72"/>
        <v>6.0509522307921771E-3</v>
      </c>
      <c r="AP95" s="32">
        <f t="shared" si="73"/>
        <v>-6.8072413559363221E-2</v>
      </c>
      <c r="AQ95" s="32">
        <f t="shared" si="74"/>
        <v>2.9727560276456618E-2</v>
      </c>
      <c r="AR95" s="32">
        <f t="shared" si="75"/>
        <v>-5.8194905163105076E-2</v>
      </c>
      <c r="AS95" s="32">
        <f t="shared" si="76"/>
        <v>-8.5827253678086943E-3</v>
      </c>
      <c r="AT95" s="32">
        <f t="shared" si="77"/>
        <v>4.605969094073796E-2</v>
      </c>
      <c r="AU95" s="32">
        <f t="shared" si="78"/>
        <v>6.934627914303354E-2</v>
      </c>
      <c r="AV95" s="32">
        <f t="shared" si="79"/>
        <v>1.2507412070208885E-2</v>
      </c>
      <c r="AW95" s="32">
        <f t="shared" si="80"/>
        <v>2.7165681678731918E-2</v>
      </c>
      <c r="AX95" s="32">
        <f t="shared" si="81"/>
        <v>-2.3627951172371053E-2</v>
      </c>
      <c r="AY95" s="32">
        <f t="shared" si="82"/>
        <v>0.36701530573888236</v>
      </c>
      <c r="AZ95" s="33">
        <f t="shared" si="83"/>
        <v>-6.8417360310754731E-3</v>
      </c>
    </row>
    <row r="96" spans="1:52" s="10" customFormat="1" x14ac:dyDescent="0.2">
      <c r="A96" s="12">
        <v>43008</v>
      </c>
      <c r="B96" s="21">
        <v>7.8321199999999997</v>
      </c>
      <c r="C96" s="21">
        <v>12.985493</v>
      </c>
      <c r="D96" s="21">
        <v>0.28999999999999998</v>
      </c>
      <c r="E96" s="21">
        <v>28.094664000000002</v>
      </c>
      <c r="F96" s="21">
        <v>44.338630999999999</v>
      </c>
      <c r="G96" s="21">
        <v>12.628231</v>
      </c>
      <c r="H96" s="21">
        <v>91.975891000000004</v>
      </c>
      <c r="I96" s="21">
        <v>18.845200999999999</v>
      </c>
      <c r="J96" s="21">
        <v>5.8604099999999999</v>
      </c>
      <c r="K96" s="21">
        <v>0.215</v>
      </c>
      <c r="L96" s="21">
        <v>3.0963029999999998</v>
      </c>
      <c r="M96" s="21">
        <v>3.45</v>
      </c>
      <c r="N96" s="22">
        <v>5976.3999020000001</v>
      </c>
      <c r="O96" s="26">
        <f t="shared" si="55"/>
        <v>6.1497322579377206E-2</v>
      </c>
      <c r="P96" s="27">
        <f t="shared" si="56"/>
        <v>4.6062627973673553E-2</v>
      </c>
      <c r="Q96" s="27">
        <f t="shared" si="57"/>
        <v>3.5714285714285546E-2</v>
      </c>
      <c r="R96" s="27">
        <f t="shared" si="58"/>
        <v>5.6013553219321888E-2</v>
      </c>
      <c r="S96" s="27">
        <f t="shared" si="59"/>
        <v>-4.1043585287553967E-2</v>
      </c>
      <c r="T96" s="27">
        <f t="shared" si="60"/>
        <v>8.3392221904317762E-2</v>
      </c>
      <c r="U96" s="27">
        <f t="shared" si="61"/>
        <v>8.1720164791517086E-2</v>
      </c>
      <c r="V96" s="27">
        <f t="shared" si="62"/>
        <v>4.3704471681822302E-2</v>
      </c>
      <c r="W96" s="27">
        <f t="shared" si="63"/>
        <v>8.1162504144012548E-2</v>
      </c>
      <c r="X96" s="27">
        <f t="shared" si="64"/>
        <v>0.19444444444444448</v>
      </c>
      <c r="Y96" s="27">
        <f t="shared" si="65"/>
        <v>-0.14772715073926618</v>
      </c>
      <c r="Z96" s="27">
        <f t="shared" si="66"/>
        <v>0.32692307692307693</v>
      </c>
      <c r="AA96" s="28">
        <f t="shared" si="67"/>
        <v>4.0296611594469518E-2</v>
      </c>
      <c r="AB96" s="29">
        <f t="shared" si="68"/>
        <v>4.9821947371664552E-2</v>
      </c>
      <c r="AC96" s="27">
        <f t="shared" si="69"/>
        <v>4.1943318272525801E-2</v>
      </c>
      <c r="AD96" s="28">
        <f t="shared" si="70"/>
        <v>0.11370071869306694</v>
      </c>
      <c r="AE96" s="26">
        <f t="shared" si="51"/>
        <v>5.4112164769816645E-2</v>
      </c>
      <c r="AF96" s="27">
        <f t="shared" si="52"/>
        <v>4.2316348254469505E-2</v>
      </c>
      <c r="AG96" s="28">
        <f t="shared" si="53"/>
        <v>6.6611675733888973E-2</v>
      </c>
      <c r="AH96" s="30">
        <v>1.7225000000000001E-2</v>
      </c>
      <c r="AI96" s="31">
        <f t="shared" si="54"/>
        <v>1.4242075161761125E-3</v>
      </c>
      <c r="AJ96" s="55">
        <f t="shared" si="84"/>
        <v>4.8071350718034936E-2</v>
      </c>
      <c r="AK96" s="56">
        <f t="shared" si="85"/>
        <v>4.0192721618896185E-2</v>
      </c>
      <c r="AL96" s="56">
        <f t="shared" si="86"/>
        <v>0.11195012203943733</v>
      </c>
      <c r="AM96" s="57">
        <f t="shared" si="87"/>
        <v>3.8546014940839902E-2</v>
      </c>
      <c r="AN96" s="32">
        <f t="shared" si="71"/>
        <v>6.0073115063201094E-2</v>
      </c>
      <c r="AO96" s="32">
        <f t="shared" si="72"/>
        <v>4.4638420457497441E-2</v>
      </c>
      <c r="AP96" s="32">
        <f t="shared" si="73"/>
        <v>3.4290078198109433E-2</v>
      </c>
      <c r="AQ96" s="32">
        <f t="shared" si="74"/>
        <v>5.4589345703145775E-2</v>
      </c>
      <c r="AR96" s="32">
        <f t="shared" si="75"/>
        <v>-4.246779280373008E-2</v>
      </c>
      <c r="AS96" s="32">
        <f t="shared" si="76"/>
        <v>8.196801438814165E-2</v>
      </c>
      <c r="AT96" s="32">
        <f t="shared" si="77"/>
        <v>8.0295957275340973E-2</v>
      </c>
      <c r="AU96" s="32">
        <f t="shared" si="78"/>
        <v>4.2280264165646189E-2</v>
      </c>
      <c r="AV96" s="32">
        <f t="shared" si="79"/>
        <v>7.9738296627836436E-2</v>
      </c>
      <c r="AW96" s="32">
        <f t="shared" si="80"/>
        <v>0.19302023692826836</v>
      </c>
      <c r="AX96" s="32">
        <f t="shared" si="81"/>
        <v>-0.14915135825544229</v>
      </c>
      <c r="AY96" s="32">
        <f t="shared" si="82"/>
        <v>0.32549886940690081</v>
      </c>
      <c r="AZ96" s="33">
        <f t="shared" si="83"/>
        <v>3.8872404078293406E-2</v>
      </c>
    </row>
    <row r="97" spans="1:52" s="10" customFormat="1" x14ac:dyDescent="0.2">
      <c r="A97" s="12">
        <v>43039</v>
      </c>
      <c r="B97" s="21">
        <v>8.8086690000000001</v>
      </c>
      <c r="C97" s="21">
        <v>13.921595</v>
      </c>
      <c r="D97" s="21">
        <v>0.28999999999999998</v>
      </c>
      <c r="E97" s="21">
        <v>28.341550999999999</v>
      </c>
      <c r="F97" s="21">
        <v>44.356921999999997</v>
      </c>
      <c r="G97" s="21">
        <v>13.283379999999999</v>
      </c>
      <c r="H97" s="21">
        <v>91.863677999999993</v>
      </c>
      <c r="I97" s="21">
        <v>21.231383999999998</v>
      </c>
      <c r="J97" s="21">
        <v>6.04915</v>
      </c>
      <c r="K97" s="21">
        <v>0.25</v>
      </c>
      <c r="L97" s="21">
        <v>5.1109640000000001</v>
      </c>
      <c r="M97" s="21">
        <v>3.85</v>
      </c>
      <c r="N97" s="22">
        <v>6057.2001950000003</v>
      </c>
      <c r="O97" s="26">
        <f t="shared" si="55"/>
        <v>0.1246851427199788</v>
      </c>
      <c r="P97" s="27">
        <f t="shared" si="56"/>
        <v>7.2088291141506916E-2</v>
      </c>
      <c r="Q97" s="27">
        <f t="shared" si="57"/>
        <v>0</v>
      </c>
      <c r="R97" s="27">
        <f t="shared" si="58"/>
        <v>8.7876829564502851E-3</v>
      </c>
      <c r="S97" s="27">
        <f t="shared" si="59"/>
        <v>4.1252965162586635E-4</v>
      </c>
      <c r="T97" s="27">
        <f t="shared" si="60"/>
        <v>5.187971300176563E-2</v>
      </c>
      <c r="U97" s="27">
        <f t="shared" si="61"/>
        <v>-1.2200262349185748E-3</v>
      </c>
      <c r="V97" s="27">
        <f t="shared" si="62"/>
        <v>0.12662019365036217</v>
      </c>
      <c r="W97" s="27">
        <f t="shared" si="63"/>
        <v>3.2205937809811964E-2</v>
      </c>
      <c r="X97" s="27">
        <f t="shared" si="64"/>
        <v>0.16279069767441862</v>
      </c>
      <c r="Y97" s="27">
        <f t="shared" si="65"/>
        <v>0.65066661757586397</v>
      </c>
      <c r="Z97" s="27">
        <f t="shared" si="66"/>
        <v>0.11594202898550722</v>
      </c>
      <c r="AA97" s="28">
        <f t="shared" si="67"/>
        <v>1.3519893970442046E-2</v>
      </c>
      <c r="AB97" s="29">
        <f t="shared" si="68"/>
        <v>5.1390279204483996E-2</v>
      </c>
      <c r="AC97" s="27">
        <f t="shared" si="69"/>
        <v>4.4423102517208775E-2</v>
      </c>
      <c r="AD97" s="28">
        <f t="shared" si="70"/>
        <v>0.24040132051140042</v>
      </c>
      <c r="AE97" s="26">
        <f t="shared" si="51"/>
        <v>4.3891017482788258E-2</v>
      </c>
      <c r="AF97" s="27">
        <f t="shared" si="52"/>
        <v>1.756627892369414E-2</v>
      </c>
      <c r="AG97" s="28">
        <f t="shared" si="53"/>
        <v>0.20903668147104915</v>
      </c>
      <c r="AH97" s="30">
        <v>1.6964E-2</v>
      </c>
      <c r="AI97" s="31">
        <f t="shared" si="54"/>
        <v>1.4027928455160321E-3</v>
      </c>
      <c r="AJ97" s="55">
        <f t="shared" si="84"/>
        <v>4.963968255085438E-2</v>
      </c>
      <c r="AK97" s="56">
        <f t="shared" si="85"/>
        <v>4.2672505863579159E-2</v>
      </c>
      <c r="AL97" s="56">
        <f t="shared" si="86"/>
        <v>0.23865072385777081</v>
      </c>
      <c r="AM97" s="57">
        <f t="shared" si="87"/>
        <v>1.1769297316812428E-2</v>
      </c>
      <c r="AN97" s="32">
        <f t="shared" si="71"/>
        <v>0.12328234987446277</v>
      </c>
      <c r="AO97" s="32">
        <f t="shared" si="72"/>
        <v>7.0685498295990884E-2</v>
      </c>
      <c r="AP97" s="32">
        <f t="shared" si="73"/>
        <v>-1.4027928455160321E-3</v>
      </c>
      <c r="AQ97" s="32">
        <f t="shared" si="74"/>
        <v>7.384890110934253E-3</v>
      </c>
      <c r="AR97" s="32">
        <f t="shared" si="75"/>
        <v>-9.9026319389016577E-4</v>
      </c>
      <c r="AS97" s="32">
        <f t="shared" si="76"/>
        <v>5.0476920156249598E-2</v>
      </c>
      <c r="AT97" s="32">
        <f t="shared" si="77"/>
        <v>-2.6228190804346071E-3</v>
      </c>
      <c r="AU97" s="32">
        <f t="shared" si="78"/>
        <v>0.12521740080484614</v>
      </c>
      <c r="AV97" s="32">
        <f t="shared" si="79"/>
        <v>3.0803144964295932E-2</v>
      </c>
      <c r="AW97" s="32">
        <f t="shared" si="80"/>
        <v>0.16138790482890258</v>
      </c>
      <c r="AX97" s="32">
        <f t="shared" si="81"/>
        <v>0.64926382473034794</v>
      </c>
      <c r="AY97" s="32">
        <f t="shared" si="82"/>
        <v>0.11453923613999119</v>
      </c>
      <c r="AZ97" s="33">
        <f t="shared" si="83"/>
        <v>1.2117101124926014E-2</v>
      </c>
    </row>
    <row r="98" spans="1:52" s="10" customFormat="1" x14ac:dyDescent="0.2">
      <c r="A98" s="12">
        <v>43069</v>
      </c>
      <c r="B98" s="21">
        <v>9.2920110000000005</v>
      </c>
      <c r="C98" s="21">
        <v>13.300622000000001</v>
      </c>
      <c r="D98" s="21">
        <v>0.32500000000000001</v>
      </c>
      <c r="E98" s="21">
        <v>30.243086000000002</v>
      </c>
      <c r="F98" s="21">
        <v>44.219734000000003</v>
      </c>
      <c r="G98" s="21">
        <v>13.321358</v>
      </c>
      <c r="H98" s="21">
        <v>95.134972000000005</v>
      </c>
      <c r="I98" s="21">
        <v>21.263697000000001</v>
      </c>
      <c r="J98" s="21">
        <v>6.1529579999999999</v>
      </c>
      <c r="K98" s="21">
        <v>0.26</v>
      </c>
      <c r="L98" s="21">
        <v>5.3669250000000002</v>
      </c>
      <c r="M98" s="21">
        <v>3.83</v>
      </c>
      <c r="N98" s="22">
        <v>6167.2998049999997</v>
      </c>
      <c r="O98" s="26">
        <f t="shared" si="55"/>
        <v>5.4871172932028707E-2</v>
      </c>
      <c r="P98" s="27">
        <f t="shared" si="56"/>
        <v>-4.4605018318662433E-2</v>
      </c>
      <c r="Q98" s="27">
        <f t="shared" si="57"/>
        <v>0.12068965517241391</v>
      </c>
      <c r="R98" s="27">
        <f t="shared" si="58"/>
        <v>6.7093540505246269E-2</v>
      </c>
      <c r="S98" s="27">
        <f t="shared" si="59"/>
        <v>-3.0928205523366738E-3</v>
      </c>
      <c r="T98" s="27">
        <f t="shared" si="60"/>
        <v>2.8590614738116908E-3</v>
      </c>
      <c r="U98" s="27">
        <f t="shared" si="61"/>
        <v>3.5610309441344294E-2</v>
      </c>
      <c r="V98" s="27">
        <f t="shared" si="62"/>
        <v>1.5219450601996571E-3</v>
      </c>
      <c r="W98" s="27">
        <f t="shared" si="63"/>
        <v>1.7160758123042064E-2</v>
      </c>
      <c r="X98" s="27">
        <f t="shared" si="64"/>
        <v>4.0000000000000036E-2</v>
      </c>
      <c r="Y98" s="27">
        <f t="shared" si="65"/>
        <v>5.0080767542091884E-2</v>
      </c>
      <c r="Z98" s="27">
        <f t="shared" si="66"/>
        <v>-5.1948051948051991E-3</v>
      </c>
      <c r="AA98" s="28">
        <f t="shared" si="67"/>
        <v>1.8176650342658734E-2</v>
      </c>
      <c r="AB98" s="29">
        <f t="shared" si="68"/>
        <v>4.9512337572756616E-2</v>
      </c>
      <c r="AC98" s="27">
        <f t="shared" si="69"/>
        <v>9.2246238557547409E-3</v>
      </c>
      <c r="AD98" s="28">
        <f t="shared" si="70"/>
        <v>2.5511680117582196E-2</v>
      </c>
      <c r="AE98" s="26">
        <f t="shared" si="51"/>
        <v>3.5024151697131571E-2</v>
      </c>
      <c r="AF98" s="27">
        <f t="shared" si="52"/>
        <v>1.8768209027861558E-2</v>
      </c>
      <c r="AG98" s="28">
        <f t="shared" si="53"/>
        <v>2.2920470974201124E-2</v>
      </c>
      <c r="AH98" s="30">
        <v>1.72E-2</v>
      </c>
      <c r="AI98" s="31">
        <f t="shared" si="54"/>
        <v>1.422156520640705E-3</v>
      </c>
      <c r="AJ98" s="55">
        <f t="shared" si="84"/>
        <v>4.7761740919127001E-2</v>
      </c>
      <c r="AK98" s="56">
        <f t="shared" si="85"/>
        <v>7.4740272021251233E-3</v>
      </c>
      <c r="AL98" s="56">
        <f t="shared" si="86"/>
        <v>2.3761083463952577E-2</v>
      </c>
      <c r="AM98" s="57">
        <f t="shared" si="87"/>
        <v>1.6426053689029115E-2</v>
      </c>
      <c r="AN98" s="32">
        <f t="shared" si="71"/>
        <v>5.3449016411388002E-2</v>
      </c>
      <c r="AO98" s="32">
        <f t="shared" si="72"/>
        <v>-4.6027174839303138E-2</v>
      </c>
      <c r="AP98" s="32">
        <f t="shared" si="73"/>
        <v>0.1192674986517732</v>
      </c>
      <c r="AQ98" s="32">
        <f t="shared" si="74"/>
        <v>6.5671383984605564E-2</v>
      </c>
      <c r="AR98" s="32">
        <f t="shared" si="75"/>
        <v>-4.5149770729773792E-3</v>
      </c>
      <c r="AS98" s="32">
        <f t="shared" si="76"/>
        <v>1.4369049531709858E-3</v>
      </c>
      <c r="AT98" s="32">
        <f t="shared" si="77"/>
        <v>3.4188152920703589E-2</v>
      </c>
      <c r="AU98" s="32">
        <f t="shared" si="78"/>
        <v>9.9788539558952165E-5</v>
      </c>
      <c r="AV98" s="32">
        <f t="shared" si="79"/>
        <v>1.5738601602401359E-2</v>
      </c>
      <c r="AW98" s="32">
        <f t="shared" si="80"/>
        <v>3.8577843479359331E-2</v>
      </c>
      <c r="AX98" s="32">
        <f t="shared" si="81"/>
        <v>4.8658611021451179E-2</v>
      </c>
      <c r="AY98" s="32">
        <f t="shared" si="82"/>
        <v>-6.6169617154459041E-3</v>
      </c>
      <c r="AZ98" s="33">
        <f t="shared" si="83"/>
        <v>1.6754493822018029E-2</v>
      </c>
    </row>
    <row r="99" spans="1:52" s="10" customFormat="1" x14ac:dyDescent="0.2">
      <c r="A99" s="12">
        <v>43100</v>
      </c>
      <c r="B99" s="21">
        <v>9.2130989999999997</v>
      </c>
      <c r="C99" s="21">
        <v>13.467472000000001</v>
      </c>
      <c r="D99" s="21">
        <v>0.36499999999999999</v>
      </c>
      <c r="E99" s="21">
        <v>30.279678000000001</v>
      </c>
      <c r="F99" s="21">
        <v>47.905479</v>
      </c>
      <c r="G99" s="21">
        <v>12.951057</v>
      </c>
      <c r="H99" s="21">
        <v>98.477065999999994</v>
      </c>
      <c r="I99" s="21">
        <v>20.158100000000001</v>
      </c>
      <c r="J99" s="21">
        <v>6.1246470000000004</v>
      </c>
      <c r="K99" s="21">
        <v>0.26</v>
      </c>
      <c r="L99" s="21">
        <v>5.7797650000000003</v>
      </c>
      <c r="M99" s="21">
        <v>3.32</v>
      </c>
      <c r="N99" s="22">
        <v>6146.5</v>
      </c>
      <c r="O99" s="26">
        <f t="shared" si="55"/>
        <v>-8.4924565844789416E-3</v>
      </c>
      <c r="P99" s="27">
        <f t="shared" si="56"/>
        <v>1.2544526113139684E-2</v>
      </c>
      <c r="Q99" s="27">
        <f t="shared" si="57"/>
        <v>0.12307692307692301</v>
      </c>
      <c r="R99" s="27">
        <f t="shared" si="58"/>
        <v>1.2099294364337967E-3</v>
      </c>
      <c r="S99" s="27">
        <f t="shared" si="59"/>
        <v>8.33506822994457E-2</v>
      </c>
      <c r="T99" s="27">
        <f t="shared" si="60"/>
        <v>-2.7797541361774043E-2</v>
      </c>
      <c r="U99" s="27">
        <f t="shared" si="61"/>
        <v>3.5130025580918746E-2</v>
      </c>
      <c r="V99" s="27">
        <f t="shared" si="62"/>
        <v>-5.1994580246323086E-2</v>
      </c>
      <c r="W99" s="27">
        <f t="shared" si="63"/>
        <v>-4.6012015684162855E-3</v>
      </c>
      <c r="X99" s="27">
        <f t="shared" si="64"/>
        <v>0</v>
      </c>
      <c r="Y99" s="27">
        <f t="shared" si="65"/>
        <v>7.6923005259063634E-2</v>
      </c>
      <c r="Z99" s="27">
        <f t="shared" si="66"/>
        <v>-0.13315926892950397</v>
      </c>
      <c r="AA99" s="28">
        <f t="shared" si="67"/>
        <v>-3.3725950833680368E-3</v>
      </c>
      <c r="AB99" s="29">
        <f t="shared" si="68"/>
        <v>3.2084730510504388E-2</v>
      </c>
      <c r="AC99" s="27">
        <f t="shared" si="69"/>
        <v>9.6721465680668292E-3</v>
      </c>
      <c r="AD99" s="28">
        <f t="shared" si="70"/>
        <v>-1.5209366309714156E-2</v>
      </c>
      <c r="AE99" s="26">
        <f t="shared" si="51"/>
        <v>3.0949543778743694E-3</v>
      </c>
      <c r="AF99" s="27">
        <f t="shared" si="52"/>
        <v>3.1918757206984838E-2</v>
      </c>
      <c r="AG99" s="28">
        <f t="shared" si="53"/>
        <v>-8.0379205917173891E-3</v>
      </c>
      <c r="AH99" s="30">
        <v>1.77E-2</v>
      </c>
      <c r="AI99" s="31">
        <f t="shared" si="54"/>
        <v>1.4631676547709471E-3</v>
      </c>
      <c r="AJ99" s="55">
        <f t="shared" si="84"/>
        <v>3.0334133856874768E-2</v>
      </c>
      <c r="AK99" s="56">
        <f t="shared" si="85"/>
        <v>7.9215499144372117E-3</v>
      </c>
      <c r="AL99" s="56">
        <f t="shared" si="86"/>
        <v>-1.6959962963343775E-2</v>
      </c>
      <c r="AM99" s="57">
        <f t="shared" si="87"/>
        <v>-5.1231917369976548E-3</v>
      </c>
      <c r="AN99" s="32">
        <f t="shared" si="71"/>
        <v>-9.9556242392498887E-3</v>
      </c>
      <c r="AO99" s="32">
        <f t="shared" si="72"/>
        <v>1.1081358458368737E-2</v>
      </c>
      <c r="AP99" s="32">
        <f t="shared" si="73"/>
        <v>0.12161375542215207</v>
      </c>
      <c r="AQ99" s="32">
        <f t="shared" si="74"/>
        <v>-2.5323821833715047E-4</v>
      </c>
      <c r="AR99" s="32">
        <f t="shared" si="75"/>
        <v>8.1887514644674753E-2</v>
      </c>
      <c r="AS99" s="32">
        <f t="shared" si="76"/>
        <v>-2.926070901654499E-2</v>
      </c>
      <c r="AT99" s="32">
        <f t="shared" si="77"/>
        <v>3.3666857926147799E-2</v>
      </c>
      <c r="AU99" s="32">
        <f t="shared" si="78"/>
        <v>-5.3457747901094033E-2</v>
      </c>
      <c r="AV99" s="32">
        <f t="shared" si="79"/>
        <v>-6.0643692231872326E-3</v>
      </c>
      <c r="AW99" s="32">
        <f t="shared" si="80"/>
        <v>-1.4631676547709471E-3</v>
      </c>
      <c r="AX99" s="32">
        <f t="shared" si="81"/>
        <v>7.5459837604292687E-2</v>
      </c>
      <c r="AY99" s="32">
        <f t="shared" si="82"/>
        <v>-0.13462243658427492</v>
      </c>
      <c r="AZ99" s="33">
        <f t="shared" si="83"/>
        <v>-4.8357627381389844E-3</v>
      </c>
    </row>
    <row r="100" spans="1:52" s="10" customFormat="1" x14ac:dyDescent="0.2">
      <c r="A100" s="12">
        <v>43131</v>
      </c>
      <c r="B100" s="21">
        <v>8.9270379999999996</v>
      </c>
      <c r="C100" s="21">
        <v>14.292339999999999</v>
      </c>
      <c r="D100" s="21">
        <v>0.32500000000000001</v>
      </c>
      <c r="E100" s="21">
        <v>27.032451999999999</v>
      </c>
      <c r="F100" s="21">
        <v>47.439041000000003</v>
      </c>
      <c r="G100" s="21">
        <v>11.963587</v>
      </c>
      <c r="H100" s="21">
        <v>98.973602</v>
      </c>
      <c r="I100" s="21">
        <v>20.148567</v>
      </c>
      <c r="J100" s="21">
        <v>6.2095799999999999</v>
      </c>
      <c r="K100" s="21">
        <v>0.29499999999999998</v>
      </c>
      <c r="L100" s="21">
        <v>5.4907769999999996</v>
      </c>
      <c r="M100" s="21">
        <v>3.5</v>
      </c>
      <c r="N100" s="22">
        <v>6117.2998049999997</v>
      </c>
      <c r="O100" s="26">
        <f t="shared" si="55"/>
        <v>-3.104937871610846E-2</v>
      </c>
      <c r="P100" s="27">
        <f t="shared" si="56"/>
        <v>6.1248911451235878E-2</v>
      </c>
      <c r="Q100" s="27">
        <f t="shared" si="57"/>
        <v>-0.10958904109589036</v>
      </c>
      <c r="R100" s="27">
        <f t="shared" si="58"/>
        <v>-0.10724110078053013</v>
      </c>
      <c r="S100" s="27">
        <f t="shared" si="59"/>
        <v>-9.7366315865455924E-3</v>
      </c>
      <c r="T100" s="27">
        <f t="shared" si="60"/>
        <v>-7.6246286306978647E-2</v>
      </c>
      <c r="U100" s="27">
        <f t="shared" si="61"/>
        <v>5.0421485952882282E-3</v>
      </c>
      <c r="V100" s="27">
        <f t="shared" si="62"/>
        <v>-4.729116335369466E-4</v>
      </c>
      <c r="W100" s="27">
        <f t="shared" si="63"/>
        <v>1.3867411460611441E-2</v>
      </c>
      <c r="X100" s="27">
        <f t="shared" si="64"/>
        <v>0.13461538461538453</v>
      </c>
      <c r="Y100" s="27">
        <f t="shared" si="65"/>
        <v>-4.9999956745646348E-2</v>
      </c>
      <c r="Z100" s="27">
        <f t="shared" si="66"/>
        <v>5.4216867469879568E-2</v>
      </c>
      <c r="AA100" s="28">
        <f t="shared" si="67"/>
        <v>-4.7507028390141297E-3</v>
      </c>
      <c r="AB100" s="29">
        <f t="shared" si="68"/>
        <v>-4.6657652285323273E-2</v>
      </c>
      <c r="AC100" s="27">
        <f t="shared" si="69"/>
        <v>-2.0353420232943242E-2</v>
      </c>
      <c r="AD100" s="28">
        <f t="shared" si="70"/>
        <v>3.8174926700057295E-2</v>
      </c>
      <c r="AE100" s="26">
        <f t="shared" si="51"/>
        <v>-5.1540668849009937E-2</v>
      </c>
      <c r="AF100" s="27">
        <f t="shared" si="52"/>
        <v>-5.3869064097455616E-3</v>
      </c>
      <c r="AG100" s="28">
        <f t="shared" si="53"/>
        <v>7.0683988516953447E-4</v>
      </c>
      <c r="AH100" s="30">
        <v>1.7899999999999999E-2</v>
      </c>
      <c r="AI100" s="31">
        <f t="shared" si="54"/>
        <v>1.4795669370546438E-3</v>
      </c>
      <c r="AJ100" s="55">
        <f t="shared" si="84"/>
        <v>-4.8408248938952889E-2</v>
      </c>
      <c r="AK100" s="56">
        <f t="shared" si="85"/>
        <v>-2.2104016886572861E-2</v>
      </c>
      <c r="AL100" s="56">
        <f t="shared" si="86"/>
        <v>3.6424330046427679E-2</v>
      </c>
      <c r="AM100" s="57">
        <f t="shared" si="87"/>
        <v>-6.5012994926437473E-3</v>
      </c>
      <c r="AN100" s="32">
        <f t="shared" si="71"/>
        <v>-3.2528945653163104E-2</v>
      </c>
      <c r="AO100" s="32">
        <f t="shared" si="72"/>
        <v>5.9769344514181234E-2</v>
      </c>
      <c r="AP100" s="32">
        <f t="shared" si="73"/>
        <v>-0.11106860803294501</v>
      </c>
      <c r="AQ100" s="32">
        <f t="shared" si="74"/>
        <v>-0.10872066771758478</v>
      </c>
      <c r="AR100" s="32">
        <f t="shared" si="75"/>
        <v>-1.1216198523600236E-2</v>
      </c>
      <c r="AS100" s="32">
        <f t="shared" si="76"/>
        <v>-7.7725853244033291E-2</v>
      </c>
      <c r="AT100" s="32">
        <f t="shared" si="77"/>
        <v>3.5625816582335844E-3</v>
      </c>
      <c r="AU100" s="32">
        <f t="shared" si="78"/>
        <v>-1.9524785705915904E-3</v>
      </c>
      <c r="AV100" s="32">
        <f t="shared" si="79"/>
        <v>1.2387844523556797E-2</v>
      </c>
      <c r="AW100" s="32">
        <f t="shared" si="80"/>
        <v>0.13313581767832988</v>
      </c>
      <c r="AX100" s="32">
        <f t="shared" si="81"/>
        <v>-5.1479523682700992E-2</v>
      </c>
      <c r="AY100" s="32">
        <f t="shared" si="82"/>
        <v>5.2737300532824924E-2</v>
      </c>
      <c r="AZ100" s="33">
        <f t="shared" si="83"/>
        <v>-6.2302697760687736E-3</v>
      </c>
    </row>
    <row r="101" spans="1:52" s="10" customFormat="1" x14ac:dyDescent="0.2">
      <c r="A101" s="12">
        <v>43159</v>
      </c>
      <c r="B101" s="21">
        <v>8.5817940000000004</v>
      </c>
      <c r="C101" s="21">
        <v>13.388923999999999</v>
      </c>
      <c r="D101" s="21">
        <v>0.3</v>
      </c>
      <c r="E101" s="21">
        <v>27.677060999999998</v>
      </c>
      <c r="F101" s="21">
        <v>43.676437</v>
      </c>
      <c r="G101" s="21">
        <v>11.111825</v>
      </c>
      <c r="H101" s="21">
        <v>98.257446000000002</v>
      </c>
      <c r="I101" s="21">
        <v>18.38533</v>
      </c>
      <c r="J101" s="21">
        <v>5.869847</v>
      </c>
      <c r="K101" s="21">
        <v>0.27500000000000002</v>
      </c>
      <c r="L101" s="21">
        <v>5.5320609999999997</v>
      </c>
      <c r="M101" s="21">
        <v>2.96</v>
      </c>
      <c r="N101" s="22">
        <v>5868.8999020000001</v>
      </c>
      <c r="O101" s="26">
        <f t="shared" si="55"/>
        <v>-3.8673970022307429E-2</v>
      </c>
      <c r="P101" s="27">
        <f t="shared" si="56"/>
        <v>-6.32098032932326E-2</v>
      </c>
      <c r="Q101" s="27">
        <f t="shared" si="57"/>
        <v>-7.6923076923076983E-2</v>
      </c>
      <c r="R101" s="27">
        <f t="shared" si="58"/>
        <v>2.3845746586362165E-2</v>
      </c>
      <c r="S101" s="27">
        <f t="shared" si="59"/>
        <v>-7.9314503849266318E-2</v>
      </c>
      <c r="T101" s="27">
        <f t="shared" si="60"/>
        <v>-7.1196205619602285E-2</v>
      </c>
      <c r="U101" s="27">
        <f t="shared" si="61"/>
        <v>-7.2358283979600743E-3</v>
      </c>
      <c r="V101" s="27">
        <f t="shared" si="62"/>
        <v>-8.7511781855255516E-2</v>
      </c>
      <c r="W101" s="27">
        <f t="shared" si="63"/>
        <v>-5.4711107675559353E-2</v>
      </c>
      <c r="X101" s="27">
        <f t="shared" si="64"/>
        <v>-6.77966101694914E-2</v>
      </c>
      <c r="Y101" s="27">
        <f t="shared" si="65"/>
        <v>7.5187901457298483E-3</v>
      </c>
      <c r="Z101" s="27">
        <f t="shared" si="66"/>
        <v>-0.1542857142857143</v>
      </c>
      <c r="AA101" s="28">
        <f t="shared" si="67"/>
        <v>-4.0606135209683342E-2</v>
      </c>
      <c r="AB101" s="29">
        <f t="shared" si="68"/>
        <v>-3.8740275913063713E-2</v>
      </c>
      <c r="AC101" s="27">
        <f t="shared" si="69"/>
        <v>-6.131457993052105E-2</v>
      </c>
      <c r="AD101" s="28">
        <f t="shared" si="70"/>
        <v>-6.73186604962588E-2</v>
      </c>
      <c r="AE101" s="26">
        <f t="shared" si="51"/>
        <v>-1.2437533155004061E-2</v>
      </c>
      <c r="AF101" s="27">
        <f t="shared" si="52"/>
        <v>-3.9735426782196721E-2</v>
      </c>
      <c r="AG101" s="28">
        <f t="shared" si="53"/>
        <v>-5.5400401552542271E-2</v>
      </c>
      <c r="AH101" s="30">
        <v>1.77E-2</v>
      </c>
      <c r="AI101" s="31">
        <f t="shared" si="54"/>
        <v>1.4631676547709471E-3</v>
      </c>
      <c r="AJ101" s="55">
        <f t="shared" si="84"/>
        <v>-4.0490872566693328E-2</v>
      </c>
      <c r="AK101" s="56">
        <f t="shared" si="85"/>
        <v>-6.3065176584150673E-2</v>
      </c>
      <c r="AL101" s="56">
        <f t="shared" si="86"/>
        <v>-6.9069257149888416E-2</v>
      </c>
      <c r="AM101" s="57">
        <f t="shared" si="87"/>
        <v>-4.2356731863312957E-2</v>
      </c>
      <c r="AN101" s="32">
        <f t="shared" si="71"/>
        <v>-4.0137137677078376E-2</v>
      </c>
      <c r="AO101" s="32">
        <f t="shared" si="72"/>
        <v>-6.4672970948003547E-2</v>
      </c>
      <c r="AP101" s="32">
        <f t="shared" si="73"/>
        <v>-7.838624457784793E-2</v>
      </c>
      <c r="AQ101" s="32">
        <f t="shared" si="74"/>
        <v>2.2382578931591218E-2</v>
      </c>
      <c r="AR101" s="32">
        <f t="shared" si="75"/>
        <v>-8.0777671504037266E-2</v>
      </c>
      <c r="AS101" s="32">
        <f t="shared" si="76"/>
        <v>-7.2659373274373232E-2</v>
      </c>
      <c r="AT101" s="32">
        <f t="shared" si="77"/>
        <v>-8.6989960527310214E-3</v>
      </c>
      <c r="AU101" s="32">
        <f t="shared" si="78"/>
        <v>-8.8974949510026463E-2</v>
      </c>
      <c r="AV101" s="32">
        <f t="shared" si="79"/>
        <v>-5.6174275330330301E-2</v>
      </c>
      <c r="AW101" s="32">
        <f t="shared" si="80"/>
        <v>-6.9259777824262347E-2</v>
      </c>
      <c r="AX101" s="32">
        <f t="shared" si="81"/>
        <v>6.0556224909589012E-3</v>
      </c>
      <c r="AY101" s="32">
        <f t="shared" si="82"/>
        <v>-0.15574888194048525</v>
      </c>
      <c r="AZ101" s="33">
        <f t="shared" si="83"/>
        <v>-4.2069302864454289E-2</v>
      </c>
    </row>
    <row r="102" spans="1:52" s="10" customFormat="1" x14ac:dyDescent="0.2">
      <c r="A102" s="12">
        <v>43190</v>
      </c>
      <c r="B102" s="21">
        <v>9.6175270000000008</v>
      </c>
      <c r="C102" s="21">
        <v>15.17103</v>
      </c>
      <c r="D102" s="21">
        <v>0.34499999999999997</v>
      </c>
      <c r="E102" s="21">
        <v>30.497774</v>
      </c>
      <c r="F102" s="21">
        <v>37.802875999999998</v>
      </c>
      <c r="G102" s="21">
        <v>10.399281999999999</v>
      </c>
      <c r="H102" s="21">
        <v>103.78621699999999</v>
      </c>
      <c r="I102" s="21">
        <v>17.380272000000001</v>
      </c>
      <c r="J102" s="21">
        <v>6.1943359999999998</v>
      </c>
      <c r="K102" s="21">
        <v>0.26</v>
      </c>
      <c r="L102" s="21">
        <v>5.3256399999999999</v>
      </c>
      <c r="M102" s="21">
        <v>3.06</v>
      </c>
      <c r="N102" s="22">
        <v>6071.6000979999999</v>
      </c>
      <c r="O102" s="26">
        <f t="shared" si="55"/>
        <v>0.12068956677356744</v>
      </c>
      <c r="P102" s="27">
        <f t="shared" si="56"/>
        <v>0.13310300364689506</v>
      </c>
      <c r="Q102" s="27">
        <f t="shared" si="57"/>
        <v>0.14999999999999997</v>
      </c>
      <c r="R102" s="27">
        <f t="shared" si="58"/>
        <v>0.10191519251267328</v>
      </c>
      <c r="S102" s="27">
        <f t="shared" si="59"/>
        <v>-0.13447894112791303</v>
      </c>
      <c r="T102" s="27">
        <f t="shared" si="60"/>
        <v>-6.4124749984813489E-2</v>
      </c>
      <c r="U102" s="27">
        <f t="shared" si="61"/>
        <v>5.6268214014029955E-2</v>
      </c>
      <c r="V102" s="27">
        <f t="shared" si="62"/>
        <v>-5.4666301883077334E-2</v>
      </c>
      <c r="W102" s="27">
        <f t="shared" si="63"/>
        <v>5.5280657230077683E-2</v>
      </c>
      <c r="X102" s="27">
        <f t="shared" si="64"/>
        <v>-5.4545454545454591E-2</v>
      </c>
      <c r="Y102" s="27">
        <f t="shared" si="65"/>
        <v>-3.7313579875565321E-2</v>
      </c>
      <c r="Z102" s="27">
        <f t="shared" si="66"/>
        <v>3.3783783783783813E-2</v>
      </c>
      <c r="AA102" s="28">
        <f t="shared" si="67"/>
        <v>3.4538022352523637E-2</v>
      </c>
      <c r="AB102" s="29">
        <f t="shared" si="68"/>
        <v>0.12642694073328392</v>
      </c>
      <c r="AC102" s="27">
        <f t="shared" si="69"/>
        <v>-4.9250444745443475E-2</v>
      </c>
      <c r="AD102" s="28">
        <f t="shared" si="70"/>
        <v>-6.9864835178960402E-4</v>
      </c>
      <c r="AE102" s="26">
        <f t="shared" si="51"/>
        <v>0.11378988443109765</v>
      </c>
      <c r="AF102" s="27">
        <f t="shared" si="52"/>
        <v>-1.2030441068670537E-2</v>
      </c>
      <c r="AG102" s="28">
        <f t="shared" si="53"/>
        <v>1.3873695182069753E-2</v>
      </c>
      <c r="AH102" s="30">
        <v>1.9299999999999998E-2</v>
      </c>
      <c r="AI102" s="31">
        <f t="shared" si="54"/>
        <v>1.5942792801031391E-3</v>
      </c>
      <c r="AJ102" s="55">
        <f t="shared" si="84"/>
        <v>0.12467634407965431</v>
      </c>
      <c r="AK102" s="56">
        <f t="shared" si="85"/>
        <v>-5.1001041399073091E-2</v>
      </c>
      <c r="AL102" s="56">
        <f t="shared" si="86"/>
        <v>-2.4492450054192216E-3</v>
      </c>
      <c r="AM102" s="57">
        <f t="shared" si="87"/>
        <v>3.2787425698894021E-2</v>
      </c>
      <c r="AN102" s="32">
        <f t="shared" si="71"/>
        <v>0.11909528749346431</v>
      </c>
      <c r="AO102" s="32">
        <f t="shared" si="72"/>
        <v>0.13150872436679192</v>
      </c>
      <c r="AP102" s="32">
        <f t="shared" si="73"/>
        <v>0.14840572071989683</v>
      </c>
      <c r="AQ102" s="32">
        <f t="shared" si="74"/>
        <v>0.10032091323257014</v>
      </c>
      <c r="AR102" s="32">
        <f t="shared" si="75"/>
        <v>-0.13607322040801617</v>
      </c>
      <c r="AS102" s="32">
        <f t="shared" si="76"/>
        <v>-6.5719029264916629E-2</v>
      </c>
      <c r="AT102" s="32">
        <f t="shared" si="77"/>
        <v>5.4673934733926816E-2</v>
      </c>
      <c r="AU102" s="32">
        <f t="shared" si="78"/>
        <v>-5.6260581163180473E-2</v>
      </c>
      <c r="AV102" s="32">
        <f t="shared" si="79"/>
        <v>5.3686377949974544E-2</v>
      </c>
      <c r="AW102" s="32">
        <f t="shared" si="80"/>
        <v>-5.6139733825557731E-2</v>
      </c>
      <c r="AX102" s="32">
        <f t="shared" si="81"/>
        <v>-3.890785915566846E-2</v>
      </c>
      <c r="AY102" s="32">
        <f t="shared" si="82"/>
        <v>3.2189504503680674E-2</v>
      </c>
      <c r="AZ102" s="33">
        <f t="shared" si="83"/>
        <v>3.2943743072420498E-2</v>
      </c>
    </row>
    <row r="103" spans="1:52" s="10" customFormat="1" x14ac:dyDescent="0.2">
      <c r="A103" s="12">
        <v>43220</v>
      </c>
      <c r="B103" s="21">
        <v>9.4695649999999993</v>
      </c>
      <c r="C103" s="21">
        <v>15.488251999999999</v>
      </c>
      <c r="D103" s="21">
        <v>0.375</v>
      </c>
      <c r="E103" s="21">
        <v>30.677617999999999</v>
      </c>
      <c r="F103" s="21">
        <v>36.029549000000003</v>
      </c>
      <c r="G103" s="21">
        <v>12.411735999999999</v>
      </c>
      <c r="H103" s="21">
        <v>109.171753</v>
      </c>
      <c r="I103" s="21">
        <v>18.357669999999999</v>
      </c>
      <c r="J103" s="21">
        <v>6.3001399999999999</v>
      </c>
      <c r="K103" s="21">
        <v>0.23</v>
      </c>
      <c r="L103" s="21">
        <v>5.3256399999999999</v>
      </c>
      <c r="M103" s="21">
        <v>3.49</v>
      </c>
      <c r="N103" s="22">
        <v>6123.5</v>
      </c>
      <c r="O103" s="26">
        <f t="shared" si="55"/>
        <v>-1.5384620183546298E-2</v>
      </c>
      <c r="P103" s="27">
        <f t="shared" si="56"/>
        <v>2.0909720697935421E-2</v>
      </c>
      <c r="Q103" s="27">
        <f t="shared" si="57"/>
        <v>8.6956521739130516E-2</v>
      </c>
      <c r="R103" s="27">
        <f t="shared" si="58"/>
        <v>5.8969549712054141E-3</v>
      </c>
      <c r="S103" s="27">
        <f t="shared" si="59"/>
        <v>-4.690984357909686E-2</v>
      </c>
      <c r="T103" s="27">
        <f t="shared" si="60"/>
        <v>0.19351855253083819</v>
      </c>
      <c r="U103" s="27">
        <f t="shared" si="61"/>
        <v>5.1890666753948669E-2</v>
      </c>
      <c r="V103" s="27">
        <f t="shared" si="62"/>
        <v>5.6236058906327657E-2</v>
      </c>
      <c r="W103" s="27">
        <f t="shared" si="63"/>
        <v>1.7080765396000477E-2</v>
      </c>
      <c r="X103" s="27">
        <f t="shared" si="64"/>
        <v>-0.11538461538461538</v>
      </c>
      <c r="Y103" s="27">
        <f t="shared" si="65"/>
        <v>0</v>
      </c>
      <c r="Z103" s="27">
        <f t="shared" si="66"/>
        <v>0.14052287581699352</v>
      </c>
      <c r="AA103" s="28">
        <f t="shared" si="67"/>
        <v>8.54797766030343E-3</v>
      </c>
      <c r="AB103" s="29">
        <f t="shared" si="68"/>
        <v>2.4594644306181263E-2</v>
      </c>
      <c r="AC103" s="27">
        <f t="shared" si="69"/>
        <v>6.368385865300441E-2</v>
      </c>
      <c r="AD103" s="28">
        <f t="shared" si="70"/>
        <v>1.0554756457094656E-2</v>
      </c>
      <c r="AE103" s="26">
        <f t="shared" si="51"/>
        <v>6.8145772029074422E-3</v>
      </c>
      <c r="AF103" s="27">
        <f t="shared" si="52"/>
        <v>3.8980420030160723E-2</v>
      </c>
      <c r="AG103" s="28">
        <f t="shared" si="53"/>
        <v>3.4083882615443546E-2</v>
      </c>
      <c r="AH103" s="30">
        <v>2.06E-2</v>
      </c>
      <c r="AI103" s="31">
        <f t="shared" si="54"/>
        <v>1.7006686367058155E-3</v>
      </c>
      <c r="AJ103" s="55">
        <f t="shared" si="84"/>
        <v>2.2844047652551644E-2</v>
      </c>
      <c r="AK103" s="56">
        <f t="shared" si="85"/>
        <v>6.1933261999374795E-2</v>
      </c>
      <c r="AL103" s="56">
        <f t="shared" si="86"/>
        <v>8.8041598034650382E-3</v>
      </c>
      <c r="AM103" s="57">
        <f t="shared" si="87"/>
        <v>6.7973810066738125E-3</v>
      </c>
      <c r="AN103" s="32">
        <f t="shared" si="71"/>
        <v>-1.7085288820252113E-2</v>
      </c>
      <c r="AO103" s="32">
        <f t="shared" si="72"/>
        <v>1.9209052061229605E-2</v>
      </c>
      <c r="AP103" s="32">
        <f t="shared" si="73"/>
        <v>8.52558531024247E-2</v>
      </c>
      <c r="AQ103" s="32">
        <f t="shared" si="74"/>
        <v>4.1962863344995986E-3</v>
      </c>
      <c r="AR103" s="32">
        <f t="shared" si="75"/>
        <v>-4.8610512215802676E-2</v>
      </c>
      <c r="AS103" s="32">
        <f t="shared" si="76"/>
        <v>0.19181788389413237</v>
      </c>
      <c r="AT103" s="32">
        <f t="shared" si="77"/>
        <v>5.0189998117242854E-2</v>
      </c>
      <c r="AU103" s="32">
        <f t="shared" si="78"/>
        <v>5.4535390269621842E-2</v>
      </c>
      <c r="AV103" s="32">
        <f t="shared" si="79"/>
        <v>1.5380096759294661E-2</v>
      </c>
      <c r="AW103" s="32">
        <f t="shared" si="80"/>
        <v>-0.11708528402132119</v>
      </c>
      <c r="AX103" s="32">
        <f t="shared" si="81"/>
        <v>-1.7006686367058155E-3</v>
      </c>
      <c r="AY103" s="32">
        <f t="shared" si="82"/>
        <v>0.1388222071802877</v>
      </c>
      <c r="AZ103" s="33">
        <f t="shared" si="83"/>
        <v>6.8473090235976145E-3</v>
      </c>
    </row>
    <row r="104" spans="1:52" s="10" customFormat="1" x14ac:dyDescent="0.2">
      <c r="A104" s="12">
        <v>43251</v>
      </c>
      <c r="B104" s="21">
        <v>9.8937229999999996</v>
      </c>
      <c r="C104" s="21">
        <v>16.309346999999999</v>
      </c>
      <c r="D104" s="21">
        <v>0.38500000000000001</v>
      </c>
      <c r="E104" s="21">
        <v>33.564587000000003</v>
      </c>
      <c r="F104" s="21">
        <v>39.032001000000001</v>
      </c>
      <c r="G104" s="21">
        <v>11.391066</v>
      </c>
      <c r="H104" s="21">
        <v>121.499832</v>
      </c>
      <c r="I104" s="21">
        <v>17.486720999999999</v>
      </c>
      <c r="J104" s="21">
        <v>6.6848809999999999</v>
      </c>
      <c r="K104" s="21">
        <v>0.215</v>
      </c>
      <c r="L104" s="21">
        <v>4.9540839999999999</v>
      </c>
      <c r="M104" s="21">
        <v>3.03</v>
      </c>
      <c r="N104" s="22">
        <v>6289.7001950000003</v>
      </c>
      <c r="O104" s="26">
        <f t="shared" si="55"/>
        <v>4.4791709017256896E-2</v>
      </c>
      <c r="P104" s="27">
        <f t="shared" si="56"/>
        <v>5.3014052199047361E-2</v>
      </c>
      <c r="Q104" s="27">
        <f t="shared" si="57"/>
        <v>2.6666666666666689E-2</v>
      </c>
      <c r="R104" s="27">
        <f t="shared" si="58"/>
        <v>9.4106687161956457E-2</v>
      </c>
      <c r="S104" s="27">
        <f t="shared" si="59"/>
        <v>8.3333044218788246E-2</v>
      </c>
      <c r="T104" s="27">
        <f t="shared" si="60"/>
        <v>-8.2234266020482477E-2</v>
      </c>
      <c r="U104" s="27">
        <f t="shared" si="61"/>
        <v>0.11292370655621883</v>
      </c>
      <c r="V104" s="27">
        <f t="shared" si="62"/>
        <v>-4.7443330226548334E-2</v>
      </c>
      <c r="W104" s="27">
        <f t="shared" si="63"/>
        <v>6.1068642919046248E-2</v>
      </c>
      <c r="X104" s="27">
        <f t="shared" si="64"/>
        <v>-6.521739130434788E-2</v>
      </c>
      <c r="Y104" s="27">
        <f t="shared" si="65"/>
        <v>-6.9767389459295032E-2</v>
      </c>
      <c r="Z104" s="27">
        <f t="shared" si="66"/>
        <v>-0.13180515759312331</v>
      </c>
      <c r="AA104" s="28">
        <f t="shared" si="67"/>
        <v>2.714137258104031E-2</v>
      </c>
      <c r="AB104" s="29">
        <f t="shared" si="68"/>
        <v>5.4644778761231846E-2</v>
      </c>
      <c r="AC104" s="27">
        <f t="shared" si="69"/>
        <v>1.6644788631994069E-2</v>
      </c>
      <c r="AD104" s="28">
        <f t="shared" si="70"/>
        <v>-5.1430323859429992E-2</v>
      </c>
      <c r="AE104" s="26">
        <f t="shared" si="51"/>
        <v>7.3954469377000981E-2</v>
      </c>
      <c r="AF104" s="27">
        <f t="shared" si="52"/>
        <v>7.637016497086542E-2</v>
      </c>
      <c r="AG104" s="28">
        <f t="shared" si="53"/>
        <v>-3.0093941135608711E-2</v>
      </c>
      <c r="AH104" s="30">
        <v>1.9599999999999999E-2</v>
      </c>
      <c r="AI104" s="31">
        <f t="shared" si="54"/>
        <v>1.6188417051281601E-3</v>
      </c>
      <c r="AJ104" s="55">
        <f t="shared" si="84"/>
        <v>5.2894182107602231E-2</v>
      </c>
      <c r="AK104" s="56">
        <f t="shared" si="85"/>
        <v>1.4894191978364451E-2</v>
      </c>
      <c r="AL104" s="56">
        <f t="shared" si="86"/>
        <v>-5.3180920513059608E-2</v>
      </c>
      <c r="AM104" s="57">
        <f t="shared" si="87"/>
        <v>2.5390775927410691E-2</v>
      </c>
      <c r="AN104" s="32">
        <f t="shared" si="71"/>
        <v>4.3172867312128736E-2</v>
      </c>
      <c r="AO104" s="32">
        <f t="shared" si="72"/>
        <v>5.1395210493919201E-2</v>
      </c>
      <c r="AP104" s="32">
        <f t="shared" si="73"/>
        <v>2.5047824961538529E-2</v>
      </c>
      <c r="AQ104" s="32">
        <f t="shared" si="74"/>
        <v>9.2487845456828296E-2</v>
      </c>
      <c r="AR104" s="32">
        <f t="shared" si="75"/>
        <v>8.1714202513660086E-2</v>
      </c>
      <c r="AS104" s="32">
        <f t="shared" si="76"/>
        <v>-8.3853107725610637E-2</v>
      </c>
      <c r="AT104" s="32">
        <f t="shared" si="77"/>
        <v>0.11130486485109067</v>
      </c>
      <c r="AU104" s="32">
        <f t="shared" si="78"/>
        <v>-4.9062171931676495E-2</v>
      </c>
      <c r="AV104" s="32">
        <f t="shared" si="79"/>
        <v>5.9449801213918088E-2</v>
      </c>
      <c r="AW104" s="32">
        <f t="shared" si="80"/>
        <v>-6.683623300947604E-2</v>
      </c>
      <c r="AX104" s="32">
        <f t="shared" si="81"/>
        <v>-7.1386231164423192E-2</v>
      </c>
      <c r="AY104" s="32">
        <f t="shared" si="82"/>
        <v>-0.13342399929825147</v>
      </c>
      <c r="AZ104" s="33">
        <f t="shared" si="83"/>
        <v>2.552253087591215E-2</v>
      </c>
    </row>
    <row r="105" spans="1:52" s="10" customFormat="1" x14ac:dyDescent="0.2">
      <c r="A105" s="12">
        <v>43281</v>
      </c>
      <c r="B105" s="21">
        <v>9.6372560000000007</v>
      </c>
      <c r="C105" s="21">
        <v>17.149039999999999</v>
      </c>
      <c r="D105" s="21">
        <v>0.47499999999999998</v>
      </c>
      <c r="E105" s="21">
        <v>34.208241000000001</v>
      </c>
      <c r="F105" s="21">
        <v>40.927306999999999</v>
      </c>
      <c r="G105" s="21">
        <v>11.978433000000001</v>
      </c>
      <c r="H105" s="21">
        <v>120.684258</v>
      </c>
      <c r="I105" s="21">
        <v>19.915703000000001</v>
      </c>
      <c r="J105" s="21">
        <v>6.6175509999999997</v>
      </c>
      <c r="K105" s="21">
        <v>0.215</v>
      </c>
      <c r="L105" s="21">
        <v>5.3669250000000002</v>
      </c>
      <c r="M105" s="21">
        <v>2.85</v>
      </c>
      <c r="N105" s="22">
        <v>6366.2001950000003</v>
      </c>
      <c r="O105" s="26">
        <f t="shared" si="55"/>
        <v>-2.5922193293666993E-2</v>
      </c>
      <c r="P105" s="27">
        <f t="shared" si="56"/>
        <v>5.1485384424036142E-2</v>
      </c>
      <c r="Q105" s="27">
        <f t="shared" si="57"/>
        <v>0.23376623376623368</v>
      </c>
      <c r="R105" s="27">
        <f t="shared" si="58"/>
        <v>1.9176580364298774E-2</v>
      </c>
      <c r="S105" s="27">
        <f t="shared" si="59"/>
        <v>4.8557746245189888E-2</v>
      </c>
      <c r="T105" s="27">
        <f t="shared" si="60"/>
        <v>5.156383081267376E-2</v>
      </c>
      <c r="U105" s="27">
        <f t="shared" si="61"/>
        <v>-6.712552491430589E-3</v>
      </c>
      <c r="V105" s="27">
        <f t="shared" si="62"/>
        <v>0.13890437206609527</v>
      </c>
      <c r="W105" s="27">
        <f t="shared" si="63"/>
        <v>-1.0071981834829987E-2</v>
      </c>
      <c r="X105" s="27">
        <f t="shared" si="64"/>
        <v>0</v>
      </c>
      <c r="Y105" s="27">
        <f t="shared" si="65"/>
        <v>8.3333467902441755E-2</v>
      </c>
      <c r="Z105" s="27">
        <f t="shared" si="66"/>
        <v>-5.9405940594059313E-2</v>
      </c>
      <c r="AA105" s="28">
        <f t="shared" si="67"/>
        <v>1.2162741884074809E-2</v>
      </c>
      <c r="AB105" s="29">
        <f t="shared" si="68"/>
        <v>6.9626501315225395E-2</v>
      </c>
      <c r="AC105" s="27">
        <f t="shared" si="69"/>
        <v>5.8078349158132078E-2</v>
      </c>
      <c r="AD105" s="28">
        <f t="shared" si="70"/>
        <v>3.4638863683881128E-3</v>
      </c>
      <c r="AE105" s="26">
        <f t="shared" si="51"/>
        <v>2.1892299786524766E-2</v>
      </c>
      <c r="AF105" s="27">
        <f t="shared" si="52"/>
        <v>2.1625517225577172E-2</v>
      </c>
      <c r="AG105" s="28">
        <f t="shared" si="53"/>
        <v>1.1120087960432734E-2</v>
      </c>
      <c r="AH105" s="30">
        <v>2.07E-2</v>
      </c>
      <c r="AI105" s="31">
        <f t="shared" si="54"/>
        <v>1.7088472872288651E-3</v>
      </c>
      <c r="AJ105" s="55">
        <f t="shared" si="84"/>
        <v>6.7875904661595779E-2</v>
      </c>
      <c r="AK105" s="56">
        <f t="shared" si="85"/>
        <v>5.6327752504502462E-2</v>
      </c>
      <c r="AL105" s="56">
        <f t="shared" si="86"/>
        <v>1.713289714758495E-3</v>
      </c>
      <c r="AM105" s="57">
        <f t="shared" si="87"/>
        <v>1.0412145230445192E-2</v>
      </c>
      <c r="AN105" s="32">
        <f t="shared" si="71"/>
        <v>-2.7631040580895858E-2</v>
      </c>
      <c r="AO105" s="32">
        <f t="shared" si="72"/>
        <v>4.9776537136807276E-2</v>
      </c>
      <c r="AP105" s="32">
        <f t="shared" si="73"/>
        <v>0.23205738647900481</v>
      </c>
      <c r="AQ105" s="32">
        <f t="shared" si="74"/>
        <v>1.7467733077069909E-2</v>
      </c>
      <c r="AR105" s="32">
        <f t="shared" si="75"/>
        <v>4.6848898957961023E-2</v>
      </c>
      <c r="AS105" s="32">
        <f t="shared" si="76"/>
        <v>4.9854983525444894E-2</v>
      </c>
      <c r="AT105" s="32">
        <f t="shared" si="77"/>
        <v>-8.4213997786594542E-3</v>
      </c>
      <c r="AU105" s="32">
        <f t="shared" si="78"/>
        <v>0.1371955247788664</v>
      </c>
      <c r="AV105" s="32">
        <f t="shared" si="79"/>
        <v>-1.1780829122058852E-2</v>
      </c>
      <c r="AW105" s="32">
        <f t="shared" si="80"/>
        <v>-1.7088472872288651E-3</v>
      </c>
      <c r="AX105" s="32">
        <f t="shared" si="81"/>
        <v>8.1624620615212889E-2</v>
      </c>
      <c r="AY105" s="32">
        <f t="shared" si="82"/>
        <v>-6.1114787881288178E-2</v>
      </c>
      <c r="AZ105" s="33">
        <f t="shared" si="83"/>
        <v>1.0453894596845944E-2</v>
      </c>
    </row>
    <row r="106" spans="1:52" s="10" customFormat="1" x14ac:dyDescent="0.2">
      <c r="A106" s="12">
        <v>43312</v>
      </c>
      <c r="B106" s="21">
        <v>7.8419840000000001</v>
      </c>
      <c r="C106" s="21">
        <v>19.164338999999998</v>
      </c>
      <c r="D106" s="21">
        <v>0.44500000000000001</v>
      </c>
      <c r="E106" s="21">
        <v>34.89922</v>
      </c>
      <c r="F106" s="21">
        <v>41.180641000000001</v>
      </c>
      <c r="G106" s="21">
        <v>10.428169</v>
      </c>
      <c r="H106" s="21">
        <v>127.149834</v>
      </c>
      <c r="I106" s="21">
        <v>22.335004999999999</v>
      </c>
      <c r="J106" s="21">
        <v>6.1943359999999998</v>
      </c>
      <c r="K106" s="21">
        <v>0.19500000000000001</v>
      </c>
      <c r="L106" s="21">
        <v>4.9540839999999999</v>
      </c>
      <c r="M106" s="21">
        <v>2.73</v>
      </c>
      <c r="N106" s="22">
        <v>6427.7998049999997</v>
      </c>
      <c r="O106" s="26">
        <f t="shared" si="55"/>
        <v>-0.18628456066747637</v>
      </c>
      <c r="P106" s="27">
        <f t="shared" si="56"/>
        <v>0.11751672396822206</v>
      </c>
      <c r="Q106" s="27">
        <f t="shared" si="57"/>
        <v>-6.3157894736842052E-2</v>
      </c>
      <c r="R106" s="27">
        <f t="shared" si="58"/>
        <v>2.0199197029744927E-2</v>
      </c>
      <c r="S106" s="27">
        <f t="shared" si="59"/>
        <v>6.1898526575423687E-3</v>
      </c>
      <c r="T106" s="27">
        <f t="shared" si="60"/>
        <v>-0.12942126904245324</v>
      </c>
      <c r="U106" s="27">
        <f t="shared" si="61"/>
        <v>5.3574311241156233E-2</v>
      </c>
      <c r="V106" s="27">
        <f t="shared" si="62"/>
        <v>0.12147710778775915</v>
      </c>
      <c r="W106" s="27">
        <f t="shared" si="63"/>
        <v>-6.3953417208269331E-2</v>
      </c>
      <c r="X106" s="27">
        <f t="shared" si="64"/>
        <v>-9.3023255813953445E-2</v>
      </c>
      <c r="Y106" s="27">
        <f t="shared" si="65"/>
        <v>-7.6923191585498249E-2</v>
      </c>
      <c r="Z106" s="27">
        <f t="shared" si="66"/>
        <v>-4.2105263157894771E-2</v>
      </c>
      <c r="AA106" s="28">
        <f t="shared" si="67"/>
        <v>9.6760403558121683E-3</v>
      </c>
      <c r="AB106" s="29">
        <f t="shared" si="68"/>
        <v>-2.793163360158786E-2</v>
      </c>
      <c r="AC106" s="27">
        <f t="shared" si="69"/>
        <v>1.2955000661001127E-2</v>
      </c>
      <c r="AD106" s="28">
        <f t="shared" si="70"/>
        <v>-6.9001281941403952E-2</v>
      </c>
      <c r="AE106" s="26">
        <f t="shared" si="51"/>
        <v>1.4332400128538455E-2</v>
      </c>
      <c r="AF106" s="27">
        <f t="shared" si="52"/>
        <v>3.9213046234746245E-2</v>
      </c>
      <c r="AG106" s="28">
        <f t="shared" si="53"/>
        <v>-6.4856477394960449E-2</v>
      </c>
      <c r="AH106" s="30">
        <v>2.0199999999999999E-2</v>
      </c>
      <c r="AI106" s="31">
        <f t="shared" si="54"/>
        <v>1.6679466871305504E-3</v>
      </c>
      <c r="AJ106" s="55">
        <f t="shared" si="84"/>
        <v>-2.968223025521748E-2</v>
      </c>
      <c r="AK106" s="56">
        <f t="shared" si="85"/>
        <v>1.1204404007371509E-2</v>
      </c>
      <c r="AL106" s="56">
        <f t="shared" si="86"/>
        <v>-7.0751878595033568E-2</v>
      </c>
      <c r="AM106" s="57">
        <f t="shared" si="87"/>
        <v>7.9254437021825507E-3</v>
      </c>
      <c r="AN106" s="32">
        <f t="shared" si="71"/>
        <v>-0.18795250735460692</v>
      </c>
      <c r="AO106" s="32">
        <f t="shared" si="72"/>
        <v>0.11584877728109151</v>
      </c>
      <c r="AP106" s="32">
        <f t="shared" si="73"/>
        <v>-6.4825841423972602E-2</v>
      </c>
      <c r="AQ106" s="32">
        <f t="shared" si="74"/>
        <v>1.8531250342614377E-2</v>
      </c>
      <c r="AR106" s="32">
        <f t="shared" si="75"/>
        <v>4.5219059704118183E-3</v>
      </c>
      <c r="AS106" s="32">
        <f t="shared" si="76"/>
        <v>-0.13108921572958379</v>
      </c>
      <c r="AT106" s="32">
        <f t="shared" si="77"/>
        <v>5.1906364554025683E-2</v>
      </c>
      <c r="AU106" s="32">
        <f t="shared" si="78"/>
        <v>0.1198091611006286</v>
      </c>
      <c r="AV106" s="32">
        <f t="shared" si="79"/>
        <v>-6.5621363895399881E-2</v>
      </c>
      <c r="AW106" s="32">
        <f t="shared" si="80"/>
        <v>-9.4691202501083996E-2</v>
      </c>
      <c r="AX106" s="32">
        <f t="shared" si="81"/>
        <v>-7.8591138272628799E-2</v>
      </c>
      <c r="AY106" s="32">
        <f t="shared" si="82"/>
        <v>-4.3773209845025321E-2</v>
      </c>
      <c r="AZ106" s="33">
        <f t="shared" si="83"/>
        <v>8.0080936686816179E-3</v>
      </c>
    </row>
    <row r="107" spans="1:52" s="10" customFormat="1" x14ac:dyDescent="0.2">
      <c r="A107" s="12">
        <v>43343</v>
      </c>
      <c r="B107" s="21">
        <v>8.1477719999999998</v>
      </c>
      <c r="C107" s="21">
        <v>19.213373000000001</v>
      </c>
      <c r="D107" s="21">
        <v>0.45500000000000002</v>
      </c>
      <c r="E107" s="21">
        <v>37.257300999999998</v>
      </c>
      <c r="F107" s="21">
        <v>39.942126999999999</v>
      </c>
      <c r="G107" s="21">
        <v>10.961557000000001</v>
      </c>
      <c r="H107" s="21">
        <v>123.84826700000001</v>
      </c>
      <c r="I107" s="21">
        <v>21.541473</v>
      </c>
      <c r="J107" s="21">
        <v>5.9442539999999999</v>
      </c>
      <c r="K107" s="21">
        <v>0.18</v>
      </c>
      <c r="L107" s="21">
        <v>5.1605040000000004</v>
      </c>
      <c r="M107" s="21">
        <v>2.4900000000000002</v>
      </c>
      <c r="N107" s="22">
        <v>6325.5</v>
      </c>
      <c r="O107" s="26">
        <f t="shared" si="55"/>
        <v>3.8993703634182336E-2</v>
      </c>
      <c r="P107" s="27">
        <f t="shared" si="56"/>
        <v>2.5586063782321146E-3</v>
      </c>
      <c r="Q107" s="27">
        <f t="shared" si="57"/>
        <v>2.2471910112359571E-2</v>
      </c>
      <c r="R107" s="27">
        <f t="shared" si="58"/>
        <v>6.7568300953431013E-2</v>
      </c>
      <c r="S107" s="27">
        <f t="shared" si="59"/>
        <v>-3.0075151088590438E-2</v>
      </c>
      <c r="T107" s="27">
        <f t="shared" si="60"/>
        <v>5.1148768302470012E-2</v>
      </c>
      <c r="U107" s="27">
        <f t="shared" si="61"/>
        <v>-2.5965956038920126E-2</v>
      </c>
      <c r="V107" s="27">
        <f t="shared" si="62"/>
        <v>-3.5528624238051393E-2</v>
      </c>
      <c r="W107" s="27">
        <f t="shared" si="63"/>
        <v>-4.0372688856400413E-2</v>
      </c>
      <c r="X107" s="27">
        <f t="shared" si="64"/>
        <v>-7.6923076923076983E-2</v>
      </c>
      <c r="Y107" s="27">
        <f t="shared" si="65"/>
        <v>4.1666633024389672E-2</v>
      </c>
      <c r="Z107" s="27">
        <f t="shared" si="66"/>
        <v>-8.7912087912087822E-2</v>
      </c>
      <c r="AA107" s="28">
        <f t="shared" si="67"/>
        <v>-1.591521330835842E-2</v>
      </c>
      <c r="AB107" s="29">
        <f t="shared" si="68"/>
        <v>3.2898130269551254E-2</v>
      </c>
      <c r="AC107" s="27">
        <f t="shared" si="69"/>
        <v>-1.0105240765772986E-2</v>
      </c>
      <c r="AD107" s="28">
        <f t="shared" si="70"/>
        <v>-4.0885305166793888E-2</v>
      </c>
      <c r="AE107" s="26">
        <f t="shared" si="51"/>
        <v>4.3670878696276762E-2</v>
      </c>
      <c r="AF107" s="27">
        <f t="shared" si="52"/>
        <v>-2.3870594739667704E-2</v>
      </c>
      <c r="AG107" s="28">
        <f t="shared" si="53"/>
        <v>-2.1221707303555225E-2</v>
      </c>
      <c r="AH107" s="30">
        <v>1.9599999999999999E-2</v>
      </c>
      <c r="AI107" s="31">
        <f t="shared" si="54"/>
        <v>1.6188417051281601E-3</v>
      </c>
      <c r="AJ107" s="55">
        <f t="shared" si="84"/>
        <v>3.1147533615921635E-2</v>
      </c>
      <c r="AK107" s="56">
        <f t="shared" si="85"/>
        <v>-1.1855837419402604E-2</v>
      </c>
      <c r="AL107" s="56">
        <f t="shared" si="86"/>
        <v>-4.2635901820423504E-2</v>
      </c>
      <c r="AM107" s="57">
        <f t="shared" si="87"/>
        <v>-1.7665809961988039E-2</v>
      </c>
      <c r="AN107" s="32">
        <f t="shared" si="71"/>
        <v>3.7374861929054176E-2</v>
      </c>
      <c r="AO107" s="32">
        <f t="shared" si="72"/>
        <v>9.3976467310395457E-4</v>
      </c>
      <c r="AP107" s="32">
        <f t="shared" si="73"/>
        <v>2.0853068407231411E-2</v>
      </c>
      <c r="AQ107" s="32">
        <f t="shared" si="74"/>
        <v>6.5949459248302852E-2</v>
      </c>
      <c r="AR107" s="32">
        <f t="shared" si="75"/>
        <v>-3.1693992793718595E-2</v>
      </c>
      <c r="AS107" s="32">
        <f t="shared" si="76"/>
        <v>4.9529926597341851E-2</v>
      </c>
      <c r="AT107" s="32">
        <f t="shared" si="77"/>
        <v>-2.7584797744048286E-2</v>
      </c>
      <c r="AU107" s="32">
        <f t="shared" si="78"/>
        <v>-3.7147465943179553E-2</v>
      </c>
      <c r="AV107" s="32">
        <f t="shared" si="79"/>
        <v>-4.1991530561528573E-2</v>
      </c>
      <c r="AW107" s="32">
        <f t="shared" si="80"/>
        <v>-7.8541918628205143E-2</v>
      </c>
      <c r="AX107" s="32">
        <f t="shared" si="81"/>
        <v>4.0047791319261512E-2</v>
      </c>
      <c r="AY107" s="32">
        <f t="shared" si="82"/>
        <v>-8.9530929617215982E-2</v>
      </c>
      <c r="AZ107" s="33">
        <f t="shared" si="83"/>
        <v>-1.753405501348658E-2</v>
      </c>
    </row>
    <row r="108" spans="1:52" s="10" customFormat="1" x14ac:dyDescent="0.2">
      <c r="A108" s="12">
        <v>43373</v>
      </c>
      <c r="B108" s="21">
        <v>7.1909510000000001</v>
      </c>
      <c r="C108" s="21">
        <v>14.469859</v>
      </c>
      <c r="D108" s="21">
        <v>0.46500000000000002</v>
      </c>
      <c r="E108" s="21">
        <v>33.655177999999999</v>
      </c>
      <c r="F108" s="21">
        <v>33.608584999999998</v>
      </c>
      <c r="G108" s="21">
        <v>10.04157</v>
      </c>
      <c r="H108" s="21">
        <v>115.161987</v>
      </c>
      <c r="I108" s="21">
        <v>18.435086999999999</v>
      </c>
      <c r="J108" s="21">
        <v>5.5326209999999998</v>
      </c>
      <c r="K108" s="21">
        <v>0.14499999999999999</v>
      </c>
      <c r="L108" s="21">
        <v>6.0529820000000001</v>
      </c>
      <c r="M108" s="21">
        <v>2.19</v>
      </c>
      <c r="N108" s="22">
        <v>5913.2998049999997</v>
      </c>
      <c r="O108" s="26">
        <f t="shared" si="55"/>
        <v>-0.11743345297340177</v>
      </c>
      <c r="P108" s="27">
        <f t="shared" si="56"/>
        <v>-0.24688606211933745</v>
      </c>
      <c r="Q108" s="27">
        <f t="shared" si="57"/>
        <v>2.1978021978021997E-2</v>
      </c>
      <c r="R108" s="27">
        <f t="shared" si="58"/>
        <v>-9.6682338852188965E-2</v>
      </c>
      <c r="S108" s="27">
        <f t="shared" si="59"/>
        <v>-0.15856797010334481</v>
      </c>
      <c r="T108" s="27">
        <f t="shared" si="60"/>
        <v>-8.3928496654261858E-2</v>
      </c>
      <c r="U108" s="27">
        <f t="shared" si="61"/>
        <v>-7.0136467876454098E-2</v>
      </c>
      <c r="V108" s="27">
        <f t="shared" si="62"/>
        <v>-0.14420490186534601</v>
      </c>
      <c r="W108" s="27">
        <f t="shared" si="63"/>
        <v>-6.924889145046631E-2</v>
      </c>
      <c r="X108" s="27">
        <f t="shared" si="64"/>
        <v>-0.19444444444444448</v>
      </c>
      <c r="Y108" s="27">
        <f t="shared" si="65"/>
        <v>0.17294396051238398</v>
      </c>
      <c r="Z108" s="27">
        <f t="shared" si="66"/>
        <v>-0.12048192771084347</v>
      </c>
      <c r="AA108" s="28">
        <f t="shared" si="67"/>
        <v>-6.5164839933602142E-2</v>
      </c>
      <c r="AB108" s="29">
        <f t="shared" si="68"/>
        <v>-0.10975595799172654</v>
      </c>
      <c r="AC108" s="27">
        <f t="shared" si="69"/>
        <v>-0.1142094591248517</v>
      </c>
      <c r="AD108" s="28">
        <f t="shared" si="70"/>
        <v>-5.2807825773342573E-2</v>
      </c>
      <c r="AE108" s="26">
        <f t="shared" si="51"/>
        <v>-0.14279953761784797</v>
      </c>
      <c r="AF108" s="27">
        <f t="shared" si="52"/>
        <v>-9.7029205624331108E-2</v>
      </c>
      <c r="AG108" s="28">
        <f t="shared" si="53"/>
        <v>1.0587844810050222E-2</v>
      </c>
      <c r="AH108" s="30">
        <v>1.9299999999999998E-2</v>
      </c>
      <c r="AI108" s="31">
        <f t="shared" si="54"/>
        <v>1.5942792801031391E-3</v>
      </c>
      <c r="AJ108" s="55">
        <f t="shared" si="84"/>
        <v>-0.11150655464535615</v>
      </c>
      <c r="AK108" s="56">
        <f t="shared" si="85"/>
        <v>-0.11596005577848131</v>
      </c>
      <c r="AL108" s="56">
        <f t="shared" si="86"/>
        <v>-5.4558422426972189E-2</v>
      </c>
      <c r="AM108" s="57">
        <f t="shared" si="87"/>
        <v>-6.6915436587231758E-2</v>
      </c>
      <c r="AN108" s="32">
        <f t="shared" si="71"/>
        <v>-0.11902773225350491</v>
      </c>
      <c r="AO108" s="32">
        <f t="shared" si="72"/>
        <v>-0.24848034139944059</v>
      </c>
      <c r="AP108" s="32">
        <f t="shared" si="73"/>
        <v>2.0383742697918858E-2</v>
      </c>
      <c r="AQ108" s="32">
        <f t="shared" si="74"/>
        <v>-9.8276618132292104E-2</v>
      </c>
      <c r="AR108" s="32">
        <f t="shared" si="75"/>
        <v>-0.16016224938344795</v>
      </c>
      <c r="AS108" s="32">
        <f t="shared" si="76"/>
        <v>-8.5522775934364997E-2</v>
      </c>
      <c r="AT108" s="32">
        <f t="shared" si="77"/>
        <v>-7.1730747156557237E-2</v>
      </c>
      <c r="AU108" s="32">
        <f t="shared" si="78"/>
        <v>-0.14579918114544915</v>
      </c>
      <c r="AV108" s="32">
        <f t="shared" si="79"/>
        <v>-7.0843170730569449E-2</v>
      </c>
      <c r="AW108" s="32">
        <f t="shared" si="80"/>
        <v>-0.19603872372454761</v>
      </c>
      <c r="AX108" s="32">
        <f t="shared" si="81"/>
        <v>0.17134968123228084</v>
      </c>
      <c r="AY108" s="32">
        <f t="shared" si="82"/>
        <v>-0.12207620699094661</v>
      </c>
      <c r="AZ108" s="33">
        <f t="shared" si="83"/>
        <v>-6.6759119213705281E-2</v>
      </c>
    </row>
    <row r="109" spans="1:52" s="10" customFormat="1" x14ac:dyDescent="0.2">
      <c r="A109" s="12">
        <v>43404</v>
      </c>
      <c r="B109" s="21">
        <v>6.3919569999999997</v>
      </c>
      <c r="C109" s="21">
        <v>13.091305</v>
      </c>
      <c r="D109" s="21">
        <v>0.41</v>
      </c>
      <c r="E109" s="21">
        <v>29.995118999999999</v>
      </c>
      <c r="F109" s="21">
        <v>34.345740999999997</v>
      </c>
      <c r="G109" s="21">
        <v>9.3173239999999993</v>
      </c>
      <c r="H109" s="21">
        <v>112.430328</v>
      </c>
      <c r="I109" s="21">
        <v>18.92502</v>
      </c>
      <c r="J109" s="21">
        <v>5.0544929999999999</v>
      </c>
      <c r="K109" s="21">
        <v>0.16500000000000001</v>
      </c>
      <c r="L109" s="21">
        <v>5.9667839999999996</v>
      </c>
      <c r="M109" s="21">
        <v>2.7</v>
      </c>
      <c r="N109" s="22">
        <v>5749.2998049999997</v>
      </c>
      <c r="O109" s="26">
        <f t="shared" si="55"/>
        <v>-0.11111103385351957</v>
      </c>
      <c r="P109" s="27">
        <f t="shared" si="56"/>
        <v>-9.5270727931764873E-2</v>
      </c>
      <c r="Q109" s="27">
        <f t="shared" si="57"/>
        <v>-0.11827956989247322</v>
      </c>
      <c r="R109" s="27">
        <f t="shared" si="58"/>
        <v>-0.10875173502276531</v>
      </c>
      <c r="S109" s="27">
        <f t="shared" si="59"/>
        <v>2.1933562510888183E-2</v>
      </c>
      <c r="T109" s="27">
        <f t="shared" si="60"/>
        <v>-7.212477730076082E-2</v>
      </c>
      <c r="U109" s="27">
        <f t="shared" si="61"/>
        <v>-2.3720144738384841E-2</v>
      </c>
      <c r="V109" s="27">
        <f t="shared" si="62"/>
        <v>2.6576115425980935E-2</v>
      </c>
      <c r="W109" s="27">
        <f t="shared" si="63"/>
        <v>-8.6419799946535272E-2</v>
      </c>
      <c r="X109" s="27">
        <f t="shared" si="64"/>
        <v>0.13793103448275876</v>
      </c>
      <c r="Y109" s="27">
        <f t="shared" si="65"/>
        <v>-1.4240584227741044E-2</v>
      </c>
      <c r="Z109" s="27">
        <f t="shared" si="66"/>
        <v>0.23287671232876722</v>
      </c>
      <c r="AA109" s="28">
        <f t="shared" si="67"/>
        <v>-2.7734091862098645E-2</v>
      </c>
      <c r="AB109" s="29">
        <f t="shared" si="68"/>
        <v>-0.10835326667513075</v>
      </c>
      <c r="AC109" s="27">
        <f t="shared" si="69"/>
        <v>-1.1833811025569135E-2</v>
      </c>
      <c r="AD109" s="28">
        <f t="shared" si="70"/>
        <v>6.7536840659312411E-2</v>
      </c>
      <c r="AE109" s="26">
        <f t="shared" si="51"/>
        <v>-0.10563826872338652</v>
      </c>
      <c r="AF109" s="27">
        <f t="shared" si="52"/>
        <v>-1.2574616892882558E-2</v>
      </c>
      <c r="AG109" s="28">
        <f t="shared" si="53"/>
        <v>-2.4658414581608503E-3</v>
      </c>
      <c r="AH109" s="30">
        <v>1.9299999999999998E-2</v>
      </c>
      <c r="AI109" s="31">
        <f t="shared" si="54"/>
        <v>1.5942792801031391E-3</v>
      </c>
      <c r="AJ109" s="55">
        <f t="shared" si="84"/>
        <v>-0.11010386332876036</v>
      </c>
      <c r="AK109" s="56">
        <f t="shared" si="85"/>
        <v>-1.3584407679198753E-2</v>
      </c>
      <c r="AL109" s="56">
        <f t="shared" si="86"/>
        <v>6.5786244005682795E-2</v>
      </c>
      <c r="AM109" s="57">
        <f t="shared" si="87"/>
        <v>-2.9484688515728264E-2</v>
      </c>
      <c r="AN109" s="32">
        <f t="shared" si="71"/>
        <v>-0.11270531313362271</v>
      </c>
      <c r="AO109" s="32">
        <f t="shared" si="72"/>
        <v>-9.6865007211868012E-2</v>
      </c>
      <c r="AP109" s="32">
        <f t="shared" si="73"/>
        <v>-0.11987384917257636</v>
      </c>
      <c r="AQ109" s="32">
        <f t="shared" si="74"/>
        <v>-0.11034601430286844</v>
      </c>
      <c r="AR109" s="32">
        <f t="shared" si="75"/>
        <v>2.0339283230785044E-2</v>
      </c>
      <c r="AS109" s="32">
        <f t="shared" si="76"/>
        <v>-7.3719056580863959E-2</v>
      </c>
      <c r="AT109" s="32">
        <f t="shared" si="77"/>
        <v>-2.5314424018487981E-2</v>
      </c>
      <c r="AU109" s="32">
        <f t="shared" si="78"/>
        <v>2.4981836145877796E-2</v>
      </c>
      <c r="AV109" s="32">
        <f t="shared" si="79"/>
        <v>-8.8014079226638411E-2</v>
      </c>
      <c r="AW109" s="32">
        <f t="shared" si="80"/>
        <v>0.13633675520265562</v>
      </c>
      <c r="AX109" s="32">
        <f t="shared" si="81"/>
        <v>-1.5834863507844181E-2</v>
      </c>
      <c r="AY109" s="32">
        <f t="shared" si="82"/>
        <v>0.23128243304866408</v>
      </c>
      <c r="AZ109" s="33">
        <f t="shared" si="83"/>
        <v>-2.9328371142201784E-2</v>
      </c>
    </row>
    <row r="110" spans="1:52" s="10" customFormat="1" x14ac:dyDescent="0.2">
      <c r="A110" s="12">
        <v>43434</v>
      </c>
      <c r="B110" s="21">
        <v>6.3820920000000001</v>
      </c>
      <c r="C110" s="21">
        <v>11.325962000000001</v>
      </c>
      <c r="D110" s="21">
        <v>0.44500000000000001</v>
      </c>
      <c r="E110" s="21">
        <v>30.246203999999999</v>
      </c>
      <c r="F110" s="21">
        <v>31.503803000000001</v>
      </c>
      <c r="G110" s="21">
        <v>9.2879620000000003</v>
      </c>
      <c r="H110" s="21">
        <v>108.650002</v>
      </c>
      <c r="I110" s="21">
        <v>18.452878999999999</v>
      </c>
      <c r="J110" s="21">
        <v>4.1665419999999997</v>
      </c>
      <c r="K110" s="21">
        <v>0.16</v>
      </c>
      <c r="L110" s="21">
        <v>5.9380519999999999</v>
      </c>
      <c r="M110" s="21">
        <v>2.17</v>
      </c>
      <c r="N110" s="22">
        <v>5709.3999020000001</v>
      </c>
      <c r="O110" s="26">
        <f t="shared" si="55"/>
        <v>-1.5433458016065455E-3</v>
      </c>
      <c r="P110" s="27">
        <f t="shared" si="56"/>
        <v>-0.13484851204673634</v>
      </c>
      <c r="Q110" s="27">
        <f t="shared" si="57"/>
        <v>8.5365853658536661E-2</v>
      </c>
      <c r="R110" s="27">
        <f t="shared" si="58"/>
        <v>8.3708619392375075E-3</v>
      </c>
      <c r="S110" s="27">
        <f t="shared" si="59"/>
        <v>-8.2744990128470239E-2</v>
      </c>
      <c r="T110" s="27">
        <f t="shared" si="60"/>
        <v>-3.1513340096361361E-3</v>
      </c>
      <c r="U110" s="27">
        <f t="shared" si="61"/>
        <v>-3.3623721172458043E-2</v>
      </c>
      <c r="V110" s="27">
        <f t="shared" si="62"/>
        <v>-2.4947978918912667E-2</v>
      </c>
      <c r="W110" s="27">
        <f t="shared" si="63"/>
        <v>-0.175675582100915</v>
      </c>
      <c r="X110" s="27">
        <f t="shared" si="64"/>
        <v>-3.0303030303030328E-2</v>
      </c>
      <c r="Y110" s="27">
        <f t="shared" si="65"/>
        <v>-4.8153243020025126E-3</v>
      </c>
      <c r="Z110" s="27">
        <f t="shared" si="66"/>
        <v>-0.19629629629629639</v>
      </c>
      <c r="AA110" s="28">
        <f t="shared" si="67"/>
        <v>-6.9399586651055752E-3</v>
      </c>
      <c r="AB110" s="29">
        <f t="shared" si="68"/>
        <v>-1.0663785562642176E-2</v>
      </c>
      <c r="AC110" s="27">
        <f t="shared" si="69"/>
        <v>-3.6117006057369269E-2</v>
      </c>
      <c r="AD110" s="28">
        <f t="shared" si="70"/>
        <v>-0.10177255825056106</v>
      </c>
      <c r="AE110" s="26">
        <f t="shared" si="51"/>
        <v>-2.9849094521628039E-2</v>
      </c>
      <c r="AF110" s="27">
        <f t="shared" si="52"/>
        <v>-4.0702957351121609E-2</v>
      </c>
      <c r="AG110" s="28">
        <f t="shared" si="53"/>
        <v>-0.10454083553136675</v>
      </c>
      <c r="AH110" s="30">
        <v>1.9400000000000001E-2</v>
      </c>
      <c r="AI110" s="31">
        <f t="shared" si="54"/>
        <v>1.6024674913339698E-3</v>
      </c>
      <c r="AJ110" s="55">
        <f t="shared" si="84"/>
        <v>-1.2414382216271794E-2</v>
      </c>
      <c r="AK110" s="56">
        <f t="shared" si="85"/>
        <v>-3.7867602710998885E-2</v>
      </c>
      <c r="AL110" s="56">
        <f t="shared" si="86"/>
        <v>-0.10352315490419067</v>
      </c>
      <c r="AM110" s="57">
        <f t="shared" si="87"/>
        <v>-8.6905553187351936E-3</v>
      </c>
      <c r="AN110" s="32">
        <f t="shared" si="71"/>
        <v>-3.1458132929405155E-3</v>
      </c>
      <c r="AO110" s="32">
        <f t="shared" si="72"/>
        <v>-0.13645097953807031</v>
      </c>
      <c r="AP110" s="32">
        <f t="shared" si="73"/>
        <v>8.3763386167202691E-2</v>
      </c>
      <c r="AQ110" s="32">
        <f t="shared" si="74"/>
        <v>6.7683944479035377E-3</v>
      </c>
      <c r="AR110" s="32">
        <f t="shared" si="75"/>
        <v>-8.4347457619804209E-2</v>
      </c>
      <c r="AS110" s="32">
        <f t="shared" si="76"/>
        <v>-4.7538015009701059E-3</v>
      </c>
      <c r="AT110" s="32">
        <f t="shared" si="77"/>
        <v>-3.5226188663792013E-2</v>
      </c>
      <c r="AU110" s="32">
        <f t="shared" si="78"/>
        <v>-2.6550446410246637E-2</v>
      </c>
      <c r="AV110" s="32">
        <f t="shared" si="79"/>
        <v>-0.17727804959224897</v>
      </c>
      <c r="AW110" s="32">
        <f t="shared" si="80"/>
        <v>-3.1905497794364301E-2</v>
      </c>
      <c r="AX110" s="32">
        <f t="shared" si="81"/>
        <v>-6.4177917933364824E-3</v>
      </c>
      <c r="AY110" s="32">
        <f t="shared" si="82"/>
        <v>-0.19789876378763036</v>
      </c>
      <c r="AZ110" s="33">
        <f t="shared" si="83"/>
        <v>-8.5424261564395441E-3</v>
      </c>
    </row>
    <row r="111" spans="1:52" s="10" customFormat="1" x14ac:dyDescent="0.2">
      <c r="A111" s="12">
        <v>43465</v>
      </c>
      <c r="B111" s="21">
        <v>7.0627170000000001</v>
      </c>
      <c r="C111" s="21">
        <v>13.765705000000001</v>
      </c>
      <c r="D111" s="21">
        <v>0.47499999999999998</v>
      </c>
      <c r="E111" s="21">
        <v>33.143349000000001</v>
      </c>
      <c r="F111" s="21">
        <v>31.707491000000001</v>
      </c>
      <c r="G111" s="21">
        <v>7.0858639999999999</v>
      </c>
      <c r="H111" s="21">
        <v>116.480003</v>
      </c>
      <c r="I111" s="21">
        <v>21.620163000000002</v>
      </c>
      <c r="J111" s="21">
        <v>4.3616960000000002</v>
      </c>
      <c r="K111" s="21">
        <v>0.15</v>
      </c>
      <c r="L111" s="21">
        <v>5.9380519999999999</v>
      </c>
      <c r="M111" s="21">
        <v>2</v>
      </c>
      <c r="N111" s="22">
        <v>5937.2998049999997</v>
      </c>
      <c r="O111" s="26">
        <f t="shared" si="55"/>
        <v>0.10664606527138751</v>
      </c>
      <c r="P111" s="27">
        <f t="shared" si="56"/>
        <v>0.21541154738114077</v>
      </c>
      <c r="Q111" s="27">
        <f t="shared" si="57"/>
        <v>6.741573033707858E-2</v>
      </c>
      <c r="R111" s="27">
        <f t="shared" si="58"/>
        <v>9.5785408311072753E-2</v>
      </c>
      <c r="S111" s="27">
        <f t="shared" si="59"/>
        <v>6.4655051328247459E-3</v>
      </c>
      <c r="T111" s="27">
        <f t="shared" si="60"/>
        <v>-0.23709162462120326</v>
      </c>
      <c r="U111" s="27">
        <f t="shared" si="61"/>
        <v>7.2066275709778596E-2</v>
      </c>
      <c r="V111" s="27">
        <f t="shared" si="62"/>
        <v>0.17164172593338969</v>
      </c>
      <c r="W111" s="27">
        <f t="shared" si="63"/>
        <v>4.6838361403773322E-2</v>
      </c>
      <c r="X111" s="27">
        <f t="shared" si="64"/>
        <v>-6.2500000000000056E-2</v>
      </c>
      <c r="Y111" s="27">
        <f t="shared" si="65"/>
        <v>0</v>
      </c>
      <c r="Z111" s="27">
        <f t="shared" si="66"/>
        <v>-7.8341013824884759E-2</v>
      </c>
      <c r="AA111" s="28">
        <f t="shared" si="67"/>
        <v>3.9916612413183096E-2</v>
      </c>
      <c r="AB111" s="29">
        <f t="shared" si="68"/>
        <v>0.12131468782516991</v>
      </c>
      <c r="AC111" s="27">
        <f t="shared" si="69"/>
        <v>3.2704705386974384E-3</v>
      </c>
      <c r="AD111" s="28">
        <f t="shared" si="70"/>
        <v>-2.3500663105277875E-2</v>
      </c>
      <c r="AE111" s="26">
        <f t="shared" si="51"/>
        <v>0.12495053126640897</v>
      </c>
      <c r="AF111" s="27">
        <f t="shared" si="52"/>
        <v>5.3598344047254484E-2</v>
      </c>
      <c r="AG111" s="28">
        <f t="shared" si="53"/>
        <v>1.2186968066670114E-3</v>
      </c>
      <c r="AH111" s="30">
        <v>2.0199999999999999E-2</v>
      </c>
      <c r="AI111" s="31">
        <f t="shared" si="54"/>
        <v>1.6679466871305504E-3</v>
      </c>
      <c r="AJ111" s="55">
        <f t="shared" si="84"/>
        <v>0.11956409117154029</v>
      </c>
      <c r="AK111" s="56">
        <f t="shared" si="85"/>
        <v>1.5198738850678206E-3</v>
      </c>
      <c r="AL111" s="56">
        <f t="shared" si="86"/>
        <v>-2.5251259758907494E-2</v>
      </c>
      <c r="AM111" s="57">
        <f t="shared" si="87"/>
        <v>3.816601575955348E-2</v>
      </c>
      <c r="AN111" s="32">
        <f t="shared" si="71"/>
        <v>0.10497811858425696</v>
      </c>
      <c r="AO111" s="32">
        <f t="shared" si="72"/>
        <v>0.21374360069401022</v>
      </c>
      <c r="AP111" s="32">
        <f t="shared" si="73"/>
        <v>6.574778364994803E-2</v>
      </c>
      <c r="AQ111" s="32">
        <f t="shared" si="74"/>
        <v>9.4117461623942203E-2</v>
      </c>
      <c r="AR111" s="32">
        <f t="shared" si="75"/>
        <v>4.7975584456941955E-3</v>
      </c>
      <c r="AS111" s="32">
        <f t="shared" si="76"/>
        <v>-0.23875957130833381</v>
      </c>
      <c r="AT111" s="32">
        <f t="shared" si="77"/>
        <v>7.0398329022648046E-2</v>
      </c>
      <c r="AU111" s="32">
        <f t="shared" si="78"/>
        <v>0.16997377924625914</v>
      </c>
      <c r="AV111" s="32">
        <f t="shared" si="79"/>
        <v>4.5170414716642772E-2</v>
      </c>
      <c r="AW111" s="32">
        <f t="shared" si="80"/>
        <v>-6.4167946687130606E-2</v>
      </c>
      <c r="AX111" s="32">
        <f t="shared" si="81"/>
        <v>-1.6679466871305504E-3</v>
      </c>
      <c r="AY111" s="32">
        <f t="shared" si="82"/>
        <v>-8.0008960512015309E-2</v>
      </c>
      <c r="AZ111" s="33">
        <f t="shared" si="83"/>
        <v>3.8248665726052546E-2</v>
      </c>
    </row>
    <row r="112" spans="1:52" s="10" customFormat="1" x14ac:dyDescent="0.2">
      <c r="A112" s="12">
        <v>43496</v>
      </c>
      <c r="B112" s="21">
        <v>7.26</v>
      </c>
      <c r="C112" s="21">
        <v>14.787224</v>
      </c>
      <c r="D112" s="21">
        <v>0.52</v>
      </c>
      <c r="E112" s="21">
        <v>35.007182999999998</v>
      </c>
      <c r="F112" s="21">
        <v>39.855029999999999</v>
      </c>
      <c r="G112" s="21">
        <v>7.8786199999999997</v>
      </c>
      <c r="H112" s="21">
        <v>128.63999899999999</v>
      </c>
      <c r="I112" s="21">
        <v>21.325074999999998</v>
      </c>
      <c r="J112" s="21">
        <v>4.6446699999999996</v>
      </c>
      <c r="K112" s="21">
        <v>0.14000000000000001</v>
      </c>
      <c r="L112" s="21">
        <v>6.2732650000000003</v>
      </c>
      <c r="M112" s="21">
        <v>2.19</v>
      </c>
      <c r="N112" s="22">
        <v>6252.7001950000003</v>
      </c>
      <c r="O112" s="21">
        <f t="shared" ref="O112:AA114" si="88">(B112-B111)/B111</f>
        <v>2.793301784568172E-2</v>
      </c>
      <c r="P112" s="21">
        <f t="shared" si="88"/>
        <v>7.4207532414794566E-2</v>
      </c>
      <c r="Q112" s="21">
        <f t="shared" si="88"/>
        <v>9.4736842105263244E-2</v>
      </c>
      <c r="R112" s="21">
        <f t="shared" si="88"/>
        <v>5.6235536125211642E-2</v>
      </c>
      <c r="S112" s="21">
        <f t="shared" si="88"/>
        <v>0.25695943586327907</v>
      </c>
      <c r="T112" s="21">
        <f t="shared" si="88"/>
        <v>0.11187852321184824</v>
      </c>
      <c r="U112" s="21">
        <f t="shared" si="88"/>
        <v>0.10439556736618553</v>
      </c>
      <c r="V112" s="21">
        <f t="shared" si="88"/>
        <v>-1.3648740761112825E-2</v>
      </c>
      <c r="W112" s="21">
        <f t="shared" si="88"/>
        <v>6.4877056998011634E-2</v>
      </c>
      <c r="X112" s="21">
        <f t="shared" si="88"/>
        <v>-6.6666666666666541E-2</v>
      </c>
      <c r="Y112" s="21">
        <f t="shared" si="88"/>
        <v>5.6451678092411521E-2</v>
      </c>
      <c r="Z112" s="21">
        <f t="shared" si="88"/>
        <v>9.4999999999999973E-2</v>
      </c>
      <c r="AA112" s="22">
        <f t="shared" si="88"/>
        <v>5.3121856796652149E-2</v>
      </c>
      <c r="AB112" s="20">
        <f t="shared" si="68"/>
        <v>6.3278232122737796E-2</v>
      </c>
      <c r="AC112" s="21">
        <f t="shared" si="69"/>
        <v>0.11489619642005</v>
      </c>
      <c r="AD112" s="22">
        <f t="shared" si="70"/>
        <v>3.7415517105939149E-2</v>
      </c>
      <c r="AE112" s="21">
        <f>(SUM(B112:E112)-SUM(B111:E111))/SUM(B111:E111)</f>
        <v>5.7443920779066869E-2</v>
      </c>
      <c r="AF112" s="21">
        <f>(SUM(F112:I112)-SUM(F111:I111))/SUM(F111:I111)</f>
        <v>0.11761427373024028</v>
      </c>
      <c r="AG112" s="22">
        <f t="shared" si="53"/>
        <v>6.4112703325400686E-2</v>
      </c>
      <c r="AH112" s="30">
        <v>2.07E-2</v>
      </c>
      <c r="AI112" s="21">
        <f t="shared" si="54"/>
        <v>1.7088472872288651E-3</v>
      </c>
      <c r="AJ112" s="20"/>
      <c r="AK112" s="21"/>
      <c r="AL112" s="21"/>
      <c r="AM112" s="22"/>
      <c r="AN112" s="21">
        <f t="shared" si="71"/>
        <v>2.6224170558452855E-2</v>
      </c>
      <c r="AO112" s="21">
        <f t="shared" si="72"/>
        <v>7.2498685127565701E-2</v>
      </c>
      <c r="AP112" s="21">
        <f t="shared" si="73"/>
        <v>9.3027994818034379E-2</v>
      </c>
      <c r="AQ112" s="21">
        <f t="shared" si="74"/>
        <v>5.4526688837982777E-2</v>
      </c>
      <c r="AR112" s="21">
        <f t="shared" si="75"/>
        <v>0.25525058857605021</v>
      </c>
      <c r="AS112" s="21">
        <f t="shared" si="76"/>
        <v>0.11016967592461938</v>
      </c>
      <c r="AT112" s="21">
        <f t="shared" si="77"/>
        <v>0.10268672007895667</v>
      </c>
      <c r="AU112" s="21">
        <f t="shared" si="78"/>
        <v>-1.535758804834169E-2</v>
      </c>
      <c r="AV112" s="21">
        <f t="shared" si="79"/>
        <v>6.3168209710782769E-2</v>
      </c>
      <c r="AW112" s="21">
        <f t="shared" si="80"/>
        <v>-6.8375513953895406E-2</v>
      </c>
      <c r="AX112" s="21">
        <f t="shared" si="81"/>
        <v>5.4742830805182656E-2</v>
      </c>
      <c r="AY112" s="21">
        <f t="shared" si="82"/>
        <v>9.3291152712771108E-2</v>
      </c>
      <c r="AZ112" s="22">
        <f t="shared" si="83"/>
        <v>5.1413009509423284E-2</v>
      </c>
    </row>
    <row r="113" spans="1:52" s="10" customFormat="1" x14ac:dyDescent="0.2">
      <c r="A113" s="12">
        <v>43524</v>
      </c>
      <c r="B113" s="21">
        <v>7.1021739999999998</v>
      </c>
      <c r="C113" s="21">
        <v>14.16</v>
      </c>
      <c r="D113" s="21">
        <v>0.5</v>
      </c>
      <c r="E113" s="21">
        <v>34.619999</v>
      </c>
      <c r="F113" s="21">
        <v>37.517463999999997</v>
      </c>
      <c r="G113" s="21">
        <v>8.2799999999999994</v>
      </c>
      <c r="H113" s="21">
        <v>129.41999799999999</v>
      </c>
      <c r="I113" s="21">
        <v>21.826727000000002</v>
      </c>
      <c r="J113" s="21">
        <v>4.3909690000000001</v>
      </c>
      <c r="K113" s="21">
        <v>0.13</v>
      </c>
      <c r="L113" s="21">
        <v>8.23</v>
      </c>
      <c r="M113" s="21">
        <v>1.88</v>
      </c>
      <c r="N113" s="22">
        <v>6261.7001950000003</v>
      </c>
      <c r="O113" s="21">
        <f t="shared" si="88"/>
        <v>-2.1739118457300279E-2</v>
      </c>
      <c r="P113" s="21">
        <f t="shared" si="88"/>
        <v>-4.2416615857039833E-2</v>
      </c>
      <c r="Q113" s="21">
        <f t="shared" si="88"/>
        <v>-3.8461538461538491E-2</v>
      </c>
      <c r="R113" s="21">
        <f t="shared" si="88"/>
        <v>-1.1060130145290404E-2</v>
      </c>
      <c r="S113" s="21">
        <f t="shared" si="88"/>
        <v>-5.8651718490740128E-2</v>
      </c>
      <c r="T113" s="21">
        <f t="shared" si="88"/>
        <v>5.094547014578691E-2</v>
      </c>
      <c r="U113" s="21">
        <f t="shared" si="88"/>
        <v>6.0634251093239179E-3</v>
      </c>
      <c r="V113" s="21">
        <f t="shared" si="88"/>
        <v>2.3524043877923222E-2</v>
      </c>
      <c r="W113" s="21">
        <f t="shared" si="88"/>
        <v>-5.4621964531387492E-2</v>
      </c>
      <c r="X113" s="21">
        <f t="shared" si="88"/>
        <v>-7.142857142857148E-2</v>
      </c>
      <c r="Y113" s="21">
        <f t="shared" si="88"/>
        <v>0.31191652193873526</v>
      </c>
      <c r="Z113" s="21">
        <f t="shared" si="88"/>
        <v>-0.14155251141552513</v>
      </c>
      <c r="AA113" s="22">
        <f t="shared" si="88"/>
        <v>1.4393781437333089E-3</v>
      </c>
      <c r="AB113" s="20">
        <f t="shared" si="68"/>
        <v>-2.8419350730292253E-2</v>
      </c>
      <c r="AC113" s="21">
        <f t="shared" si="69"/>
        <v>5.4703051605734807E-3</v>
      </c>
      <c r="AD113" s="22">
        <f t="shared" si="70"/>
        <v>1.107836864081279E-2</v>
      </c>
      <c r="AE113" s="21">
        <f>(SUM(B113:E113)-SUM(B112:E112))/SUM(B112:E112)</f>
        <v>-2.0707707853595297E-2</v>
      </c>
      <c r="AF113" s="21">
        <f>(SUM(F113:I113)-SUM(F112:I112))/SUM(F112:I112)</f>
        <v>-3.3107699774532176E-3</v>
      </c>
      <c r="AG113" s="22">
        <f t="shared" si="53"/>
        <v>0.10439619457673972</v>
      </c>
      <c r="AH113" s="30">
        <v>1.9599999999999999E-2</v>
      </c>
      <c r="AI113" s="21">
        <f>(1+AH113)^(1/12)-1</f>
        <v>1.6188417051281601E-3</v>
      </c>
      <c r="AJ113" s="20"/>
      <c r="AK113" s="21"/>
      <c r="AL113" s="21"/>
      <c r="AM113" s="22"/>
      <c r="AN113" s="21">
        <f t="shared" si="71"/>
        <v>-2.3357960162428439E-2</v>
      </c>
      <c r="AO113" s="21">
        <f t="shared" si="72"/>
        <v>-4.4035457562167993E-2</v>
      </c>
      <c r="AP113" s="21">
        <f t="shared" si="73"/>
        <v>-4.0080380166666651E-2</v>
      </c>
      <c r="AQ113" s="21">
        <f t="shared" si="74"/>
        <v>-1.2678971850418564E-2</v>
      </c>
      <c r="AR113" s="21">
        <f t="shared" si="75"/>
        <v>-6.0270560195868288E-2</v>
      </c>
      <c r="AS113" s="21">
        <f t="shared" si="76"/>
        <v>4.932662844065875E-2</v>
      </c>
      <c r="AT113" s="21">
        <f t="shared" si="77"/>
        <v>4.4445834041957578E-3</v>
      </c>
      <c r="AU113" s="21">
        <f t="shared" si="78"/>
        <v>2.1905202172795062E-2</v>
      </c>
      <c r="AV113" s="21">
        <f t="shared" si="79"/>
        <v>-5.6240806236515652E-2</v>
      </c>
      <c r="AW113" s="21">
        <f t="shared" si="80"/>
        <v>-7.304741313369964E-2</v>
      </c>
      <c r="AX113" s="21">
        <f t="shared" si="81"/>
        <v>0.3102976802336071</v>
      </c>
      <c r="AY113" s="21">
        <f t="shared" si="82"/>
        <v>-0.14317135312065329</v>
      </c>
      <c r="AZ113" s="22">
        <f t="shared" si="83"/>
        <v>-1.7946356139485111E-4</v>
      </c>
    </row>
    <row r="114" spans="1:52" s="10" customFormat="1" x14ac:dyDescent="0.2">
      <c r="A114" s="12">
        <v>43555</v>
      </c>
      <c r="B114" s="21">
        <v>7.57</v>
      </c>
      <c r="C114" s="21">
        <v>14.97</v>
      </c>
      <c r="D114" s="21">
        <v>0.54500000000000004</v>
      </c>
      <c r="E114" s="21">
        <v>36.560001</v>
      </c>
      <c r="F114" s="21">
        <v>41.259998000000003</v>
      </c>
      <c r="G114" s="21">
        <v>7.9</v>
      </c>
      <c r="H114" s="21">
        <v>133.16999799999999</v>
      </c>
      <c r="I114" s="21">
        <v>23.450001</v>
      </c>
      <c r="J114" s="21">
        <v>4.2250880000000004</v>
      </c>
      <c r="K114" s="21">
        <v>0.155</v>
      </c>
      <c r="L114" s="21">
        <v>8.42</v>
      </c>
      <c r="M114" s="21">
        <v>1.635</v>
      </c>
      <c r="N114" s="22">
        <v>6349.8999020000001</v>
      </c>
      <c r="O114" s="21">
        <f t="shared" si="88"/>
        <v>6.5870816457045483E-2</v>
      </c>
      <c r="P114" s="21">
        <f t="shared" si="88"/>
        <v>5.720338983050851E-2</v>
      </c>
      <c r="Q114" s="21">
        <f t="shared" si="88"/>
        <v>9.000000000000008E-2</v>
      </c>
      <c r="R114" s="21">
        <f t="shared" si="88"/>
        <v>5.6037032236771575E-2</v>
      </c>
      <c r="S114" s="21">
        <f t="shared" si="88"/>
        <v>9.9754450354107266E-2</v>
      </c>
      <c r="T114" s="21">
        <f t="shared" si="88"/>
        <v>-4.589371980676317E-2</v>
      </c>
      <c r="U114" s="21">
        <f t="shared" si="88"/>
        <v>2.8975429284120374E-2</v>
      </c>
      <c r="V114" s="21">
        <f t="shared" si="88"/>
        <v>7.4370930648465908E-2</v>
      </c>
      <c r="W114" s="21">
        <f t="shared" si="88"/>
        <v>-3.7777766137724891E-2</v>
      </c>
      <c r="X114" s="21">
        <f t="shared" si="88"/>
        <v>0.19230769230769226</v>
      </c>
      <c r="Y114" s="21">
        <f t="shared" si="88"/>
        <v>2.3086269744835904E-2</v>
      </c>
      <c r="Z114" s="21">
        <f t="shared" si="88"/>
        <v>-0.13031914893617016</v>
      </c>
      <c r="AA114" s="22">
        <f t="shared" si="88"/>
        <v>1.408558446640861E-2</v>
      </c>
      <c r="AB114" s="21">
        <f t="shared" si="68"/>
        <v>6.7277809631081417E-2</v>
      </c>
      <c r="AC114" s="21">
        <f t="shared" si="69"/>
        <v>3.9301772619982592E-2</v>
      </c>
      <c r="AD114" s="22">
        <f t="shared" si="70"/>
        <v>1.1824261744658275E-2</v>
      </c>
      <c r="AE114" s="21">
        <f>(SUM(B114:E114)-SUM(B113:E113))/SUM(B113:E113)</f>
        <v>5.7869851876762517E-2</v>
      </c>
      <c r="AF114" s="21">
        <f>(SUM(F114:I114)-SUM(F113:I113))/SUM(F113:I113)</f>
        <v>4.4334258443926973E-2</v>
      </c>
      <c r="AG114" s="22">
        <f t="shared" si="53"/>
        <v>-1.3388108470464257E-2</v>
      </c>
      <c r="AH114" s="34">
        <v>1.83E-2</v>
      </c>
      <c r="AI114" s="24">
        <f t="shared" si="54"/>
        <v>1.5123566425381263E-3</v>
      </c>
      <c r="AJ114" s="20"/>
      <c r="AK114" s="21"/>
      <c r="AL114" s="21"/>
      <c r="AM114" s="22"/>
      <c r="AN114" s="21">
        <f t="shared" si="71"/>
        <v>6.4358459814507357E-2</v>
      </c>
      <c r="AO114" s="21">
        <f t="shared" si="72"/>
        <v>5.5691033187970383E-2</v>
      </c>
      <c r="AP114" s="21">
        <f t="shared" si="73"/>
        <v>8.8487643357461954E-2</v>
      </c>
      <c r="AQ114" s="21">
        <f t="shared" si="74"/>
        <v>5.4524675594233449E-2</v>
      </c>
      <c r="AR114" s="21">
        <f t="shared" si="75"/>
        <v>9.824209371156914E-2</v>
      </c>
      <c r="AS114" s="21">
        <f t="shared" si="76"/>
        <v>-4.7406076449301296E-2</v>
      </c>
      <c r="AT114" s="21">
        <f t="shared" si="77"/>
        <v>2.7463072641582247E-2</v>
      </c>
      <c r="AU114" s="21">
        <f t="shared" si="78"/>
        <v>7.2858574005927781E-2</v>
      </c>
      <c r="AV114" s="21">
        <f t="shared" si="79"/>
        <v>-3.9290122780263018E-2</v>
      </c>
      <c r="AW114" s="21">
        <f t="shared" si="80"/>
        <v>0.19079533566515414</v>
      </c>
      <c r="AX114" s="21">
        <f t="shared" si="81"/>
        <v>2.1573913102297778E-2</v>
      </c>
      <c r="AY114" s="21">
        <f t="shared" si="82"/>
        <v>-0.13183150557870829</v>
      </c>
      <c r="AZ114" s="22">
        <f t="shared" si="83"/>
        <v>1.2573227823870483E-2</v>
      </c>
    </row>
    <row r="115" spans="1:52" ht="16" thickBot="1" x14ac:dyDescent="0.25">
      <c r="A115" s="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5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5"/>
      <c r="AB115" s="24"/>
      <c r="AC115" s="24"/>
      <c r="AD115" s="25"/>
      <c r="AE115" s="24"/>
      <c r="AF115" s="24"/>
      <c r="AG115" s="25"/>
      <c r="AH115" s="35" t="s">
        <v>58</v>
      </c>
      <c r="AI115" s="54">
        <f>AVERAGE(AI52:AI111)</f>
        <v>1.7505966536296178E-3</v>
      </c>
      <c r="AJ115" s="23"/>
      <c r="AK115" s="24"/>
      <c r="AL115" s="24"/>
      <c r="AM115" s="25"/>
      <c r="AN115" s="23"/>
      <c r="AO115" s="24"/>
      <c r="AP115" s="24"/>
      <c r="AQ115" s="24"/>
      <c r="AR115" s="13"/>
      <c r="AS115" s="13"/>
      <c r="AT115" s="13"/>
      <c r="AU115" s="13"/>
      <c r="AV115" s="13"/>
      <c r="AW115" s="13"/>
      <c r="AX115" s="13"/>
      <c r="AY115" s="13"/>
      <c r="AZ115" s="4"/>
    </row>
    <row r="116" spans="1:52" ht="16" thickTop="1" x14ac:dyDescent="0.2"/>
  </sheetData>
  <mergeCells count="16">
    <mergeCell ref="AN1:AQ1"/>
    <mergeCell ref="AR1:AU1"/>
    <mergeCell ref="AV1:AY1"/>
    <mergeCell ref="AN2:AZ2"/>
    <mergeCell ref="AH1:AI1"/>
    <mergeCell ref="AJ2:AM2"/>
    <mergeCell ref="AJ3:AL3"/>
    <mergeCell ref="AH2:AI2"/>
    <mergeCell ref="AB2:AD2"/>
    <mergeCell ref="AE2:AG2"/>
    <mergeCell ref="B1:E1"/>
    <mergeCell ref="F1:I1"/>
    <mergeCell ref="J1:M1"/>
    <mergeCell ref="O1:R1"/>
    <mergeCell ref="S1:V1"/>
    <mergeCell ref="W1:Z1"/>
  </mergeCells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8"/>
  <sheetViews>
    <sheetView zoomScale="85" zoomScaleNormal="85" workbookViewId="0">
      <selection activeCell="I31" sqref="I31:K31"/>
    </sheetView>
  </sheetViews>
  <sheetFormatPr baseColWidth="10" defaultColWidth="8.83203125" defaultRowHeight="15" x14ac:dyDescent="0.2"/>
  <cols>
    <col min="1" max="1" width="70.5" customWidth="1"/>
    <col min="2" max="2" width="5.1640625" customWidth="1"/>
    <col min="3" max="5" width="11.5" bestFit="1" customWidth="1"/>
    <col min="6" max="6" width="12.83203125" bestFit="1" customWidth="1"/>
    <col min="7" max="7" width="65.1640625" customWidth="1"/>
    <col min="8" max="8" width="5" customWidth="1"/>
    <col min="9" max="9" width="12.33203125" bestFit="1" customWidth="1"/>
    <col min="10" max="10" width="11.5" bestFit="1" customWidth="1"/>
    <col min="11" max="12" width="12.33203125" bestFit="1" customWidth="1"/>
  </cols>
  <sheetData>
    <row r="1" spans="1:12" s="40" customFormat="1" x14ac:dyDescent="0.2">
      <c r="A1" s="40" t="s">
        <v>19</v>
      </c>
      <c r="G1" s="40" t="s">
        <v>18</v>
      </c>
    </row>
    <row r="2" spans="1:12" x14ac:dyDescent="0.2">
      <c r="C2" s="58" t="s">
        <v>8</v>
      </c>
      <c r="D2" s="51" t="s">
        <v>9</v>
      </c>
      <c r="E2" s="52" t="s">
        <v>10</v>
      </c>
      <c r="I2" s="58" t="s">
        <v>8</v>
      </c>
      <c r="J2" s="51" t="s">
        <v>9</v>
      </c>
      <c r="K2" s="52" t="s">
        <v>10</v>
      </c>
    </row>
    <row r="3" spans="1:12" x14ac:dyDescent="0.2">
      <c r="A3" t="s">
        <v>20</v>
      </c>
      <c r="C3" s="17">
        <f>'E regression output'!B17</f>
        <v>2.2112057514393499E-3</v>
      </c>
      <c r="D3" s="18">
        <f>'F regression output'!B17</f>
        <v>9.5520295393559888E-3</v>
      </c>
      <c r="E3" s="19">
        <f>'M regression output'!B17</f>
        <v>2.4818188133087862E-2</v>
      </c>
      <c r="G3" t="s">
        <v>11</v>
      </c>
      <c r="I3" s="17">
        <f>AVERAGE('Historical Data'!AB52:AB111)</f>
        <v>5.1865068514650821E-3</v>
      </c>
      <c r="J3" s="18">
        <f>AVERAGE('Historical Data'!AC52:AC111)</f>
        <v>1.2292225250357716E-2</v>
      </c>
      <c r="K3" s="19">
        <f>AVERAGE('Historical Data'!AD52:AD111)</f>
        <v>2.7632437655187202E-2</v>
      </c>
    </row>
    <row r="4" spans="1:12" x14ac:dyDescent="0.2">
      <c r="A4" t="s">
        <v>21</v>
      </c>
      <c r="C4" s="20">
        <f>'E regression output'!B18</f>
        <v>1.294342955290589</v>
      </c>
      <c r="D4" s="21">
        <f>'F regression output'!B18</f>
        <v>1.0458691256008643</v>
      </c>
      <c r="E4" s="22">
        <f>'M regression output'!B18</f>
        <v>1.1241337460884417</v>
      </c>
      <c r="G4" t="s">
        <v>13</v>
      </c>
      <c r="I4" s="20">
        <f>_xlfn.STDEV.P('Historical Data'!AB52:AB111)</f>
        <v>8.0212866628737944E-2</v>
      </c>
      <c r="J4" s="21">
        <f>_xlfn.STDEV.P('Historical Data'!AC52:AC111)</f>
        <v>4.6948084173866929E-2</v>
      </c>
      <c r="K4" s="22">
        <f>_xlfn.STDEV.P('Historical Data'!AD52:AD111)</f>
        <v>8.4004687674914286E-2</v>
      </c>
    </row>
    <row r="5" spans="1:12" x14ac:dyDescent="0.2">
      <c r="A5" t="s">
        <v>93</v>
      </c>
      <c r="C5" s="64">
        <f>_xlfn.VAR.P('E regression output'!C25:C84)</f>
        <v>4.7675238854272533E-3</v>
      </c>
      <c r="D5" s="64">
        <f>_xlfn.VAR.P('F regression output'!C25:C84)</f>
        <v>1.1159891972878835E-3</v>
      </c>
      <c r="E5" s="64">
        <f>_xlfn.VAR.P('M regression output'!C25:C84)</f>
        <v>5.7997060643802762E-3</v>
      </c>
      <c r="G5" t="s">
        <v>17</v>
      </c>
      <c r="I5" s="23">
        <f>'Historical Data'!$AI$115</f>
        <v>1.7505966536296178E-3</v>
      </c>
      <c r="J5" s="24">
        <f>'Historical Data'!$AI$115</f>
        <v>1.7505966536296178E-3</v>
      </c>
      <c r="K5" s="25">
        <f>'Historical Data'!$AI$115</f>
        <v>1.7505966536296178E-3</v>
      </c>
    </row>
    <row r="7" spans="1:12" x14ac:dyDescent="0.2">
      <c r="B7" s="48"/>
      <c r="C7" s="49" t="s">
        <v>94</v>
      </c>
      <c r="D7" s="49" t="s">
        <v>78</v>
      </c>
      <c r="E7" s="50" t="s">
        <v>95</v>
      </c>
      <c r="H7" s="48"/>
      <c r="I7" s="51" t="s">
        <v>94</v>
      </c>
      <c r="J7" s="51" t="s">
        <v>78</v>
      </c>
      <c r="K7" s="52" t="s">
        <v>95</v>
      </c>
    </row>
    <row r="8" spans="1:12" x14ac:dyDescent="0.2">
      <c r="A8" t="s">
        <v>22</v>
      </c>
      <c r="B8" s="8" t="s">
        <v>94</v>
      </c>
      <c r="C8" s="21">
        <f>(C4)^2*_xlfn.VAR.P('Historical Data'!AM52:AM111)+C5</f>
        <v>6.4341039727997011E-3</v>
      </c>
      <c r="D8" s="21">
        <f>$C$4*$D$4*_xlfn.VAR.P('Historical Data'!$AM$52:$AM$111)</f>
        <v>1.3466482369293793E-3</v>
      </c>
      <c r="E8" s="22">
        <f>$C$4*$E$4*_xlfn.VAR.P('Historical Data'!$AM$52:$AM$111)</f>
        <v>1.4474208007365314E-3</v>
      </c>
      <c r="G8" t="s">
        <v>12</v>
      </c>
      <c r="H8" s="8" t="s">
        <v>94</v>
      </c>
      <c r="I8" s="21">
        <f>_xlfn.VAR.P('Historical Data'!AB52:AB111)</f>
        <v>6.4341039727997019E-3</v>
      </c>
      <c r="J8" s="21">
        <f>_xlfn.COVARIANCE.P('Historical Data'!$AB$52:$AB$111,'Historical Data'!$AC$52:$AC$111)</f>
        <v>1.3941679012148258E-3</v>
      </c>
      <c r="K8" s="22">
        <f>_xlfn.COVARIANCE.P('Historical Data'!$AB$52:$AB$111,'Historical Data'!$AD$52:$AD$111)</f>
        <v>2.229163190051051E-3</v>
      </c>
    </row>
    <row r="9" spans="1:12" x14ac:dyDescent="0.2">
      <c r="B9" s="8" t="s">
        <v>78</v>
      </c>
      <c r="C9" s="21">
        <f>$C$4*$D$4*_xlfn.VAR.P('Historical Data'!$AM$52:$AM$111)</f>
        <v>1.3466482369293793E-3</v>
      </c>
      <c r="D9" s="21">
        <f>(D4)^2*_xlfn.VAR.P('Historical Data'!AM52:AM111)+D5</f>
        <v>2.204122607596495E-3</v>
      </c>
      <c r="E9" s="22">
        <f>$D$4*$E$4*_xlfn.VAR.P('Historical Data'!$AM$52:$AM$111)</f>
        <v>1.1695607574910138E-3</v>
      </c>
      <c r="H9" s="8" t="s">
        <v>78</v>
      </c>
      <c r="I9" s="21">
        <f>_xlfn.COVARIANCE.P('Historical Data'!$AB$52:$AB$111,'Historical Data'!$AC$52:$AC$111)</f>
        <v>1.3941679012148258E-3</v>
      </c>
      <c r="J9" s="21">
        <f>_xlfn.VAR.P('Historical Data'!AC52:AC111)</f>
        <v>2.2041226075964942E-3</v>
      </c>
      <c r="K9" s="22">
        <f>_xlfn.COVARIANCE.P('Historical Data'!$AC$52:$AC$111,'Historical Data'!$AD$52:$AD$111)</f>
        <v>1.6229670262452786E-3</v>
      </c>
    </row>
    <row r="10" spans="1:12" x14ac:dyDescent="0.2">
      <c r="B10" s="9" t="s">
        <v>95</v>
      </c>
      <c r="C10" s="24">
        <f>$C$4*$E$4*_xlfn.VAR.P('Historical Data'!$AM$52:$AM$111)</f>
        <v>1.4474208007365314E-3</v>
      </c>
      <c r="D10" s="24">
        <f>$D$4*$E$4*_xlfn.VAR.P('Historical Data'!$AM$52:$AM$111)</f>
        <v>1.1695607574910138E-3</v>
      </c>
      <c r="E10" s="25">
        <f>(E4)^2*_xlfn.VAR.P('Historical Data'!AM52:AM111)+E5</f>
        <v>7.0567875513598954E-3</v>
      </c>
      <c r="H10" s="9" t="s">
        <v>95</v>
      </c>
      <c r="I10" s="24">
        <f>_xlfn.COVARIANCE.P('Historical Data'!$AB$52:$AB$111,'Historical Data'!$AD$52:$AD$111)</f>
        <v>2.229163190051051E-3</v>
      </c>
      <c r="J10" s="24">
        <f>_xlfn.COVARIANCE.P('Historical Data'!$AC$52:$AC$111,'Historical Data'!$AD$52:$AD$111)</f>
        <v>1.6229670262452786E-3</v>
      </c>
      <c r="K10" s="25">
        <f>_xlfn.VAR.P('Historical Data'!AD52:AD111)</f>
        <v>7.0567875513598971E-3</v>
      </c>
    </row>
    <row r="12" spans="1:12" x14ac:dyDescent="0.2">
      <c r="A12" t="s">
        <v>39</v>
      </c>
      <c r="C12" s="58" t="s">
        <v>94</v>
      </c>
      <c r="D12" s="51" t="s">
        <v>78</v>
      </c>
      <c r="E12" s="52" t="s">
        <v>95</v>
      </c>
      <c r="F12" t="s">
        <v>92</v>
      </c>
      <c r="G12" t="s">
        <v>38</v>
      </c>
      <c r="I12" s="58" t="s">
        <v>94</v>
      </c>
      <c r="J12" s="51" t="s">
        <v>78</v>
      </c>
      <c r="K12" s="52" t="s">
        <v>95</v>
      </c>
      <c r="L12" t="s">
        <v>92</v>
      </c>
    </row>
    <row r="13" spans="1:12" x14ac:dyDescent="0.2">
      <c r="A13" t="s">
        <v>23</v>
      </c>
      <c r="C13" s="17">
        <v>-0.1618714446355678</v>
      </c>
      <c r="D13" s="18">
        <v>0.61272970304836794</v>
      </c>
      <c r="E13" s="19">
        <v>0.54914174158720008</v>
      </c>
      <c r="F13" s="65">
        <f>SUM(C13:E13)</f>
        <v>1.0000000000000002</v>
      </c>
      <c r="G13" t="s">
        <v>23</v>
      </c>
      <c r="I13" s="17">
        <v>-0.25251090077622484</v>
      </c>
      <c r="J13" s="18">
        <v>0.60478768047376297</v>
      </c>
      <c r="K13" s="19">
        <v>0.64772322030246154</v>
      </c>
      <c r="L13" s="65">
        <f>SUM(I13:K13)</f>
        <v>0.99999999999999967</v>
      </c>
    </row>
    <row r="14" spans="1:12" x14ac:dyDescent="0.2">
      <c r="A14" t="s">
        <v>11</v>
      </c>
      <c r="C14" s="78">
        <f>SUMPRODUCT(C3:E3,C13:E13)+AVERAGE('Historical Data'!AM52:AM111)*SUMPRODUCT(C4:E4,C13:E13)+C16:E16</f>
        <v>2.1866389109065652E-2</v>
      </c>
      <c r="D14" s="79"/>
      <c r="E14" s="80"/>
      <c r="G14" t="s">
        <v>11</v>
      </c>
      <c r="I14" s="78">
        <f>SUMPRODUCT($I$3:$K$3,I13:K13)</f>
        <v>2.4022708382904209E-2</v>
      </c>
      <c r="J14" s="79"/>
      <c r="K14" s="80"/>
    </row>
    <row r="15" spans="1:12" x14ac:dyDescent="0.2">
      <c r="A15" t="s">
        <v>24</v>
      </c>
      <c r="C15" s="78">
        <f>SQRT(_xlfn.VAR.P('Historical Data'!AM52:AM111)*(SUMPRODUCT(C13:E13,C4:E4))^2+SUMPRODUCT((C13:E13)^2,C5:E5))</f>
        <v>5.819556424617562E-2</v>
      </c>
      <c r="D15" s="79"/>
      <c r="E15" s="80"/>
      <c r="G15" t="s">
        <v>24</v>
      </c>
      <c r="I15" s="78">
        <f t="array" ref="I15">SQRT(MMULT(MMULT($I$13:$K$13,$I$8:$K$10),TRANSPOSE($I$13:$K$13)))</f>
        <v>6.5525742076833829E-2</v>
      </c>
      <c r="J15" s="79"/>
      <c r="K15" s="80"/>
    </row>
    <row r="16" spans="1:12" x14ac:dyDescent="0.2">
      <c r="A16" t="s">
        <v>17</v>
      </c>
      <c r="C16" s="78">
        <f>'Historical Data'!$AI$115</f>
        <v>1.7505966536296178E-3</v>
      </c>
      <c r="D16" s="79"/>
      <c r="E16" s="80"/>
      <c r="G16" t="s">
        <v>17</v>
      </c>
      <c r="I16" s="78">
        <f>'Historical Data'!$AI$115</f>
        <v>1.7505966536296178E-3</v>
      </c>
      <c r="J16" s="79"/>
      <c r="K16" s="80"/>
    </row>
    <row r="17" spans="1:12" x14ac:dyDescent="0.2">
      <c r="A17" t="s">
        <v>25</v>
      </c>
      <c r="C17" s="81">
        <f>(C14-C16)/'Portfolio Optimisation'!C15:E15</f>
        <v>0.34565851738017922</v>
      </c>
      <c r="D17" s="82"/>
      <c r="E17" s="83"/>
      <c r="G17" t="s">
        <v>25</v>
      </c>
      <c r="I17" s="81">
        <f>(I14-I16)/I15</f>
        <v>0.33989865697604577</v>
      </c>
      <c r="J17" s="82"/>
      <c r="K17" s="83"/>
    </row>
    <row r="19" spans="1:12" x14ac:dyDescent="0.2">
      <c r="A19" t="s">
        <v>40</v>
      </c>
      <c r="C19" s="58" t="s">
        <v>94</v>
      </c>
      <c r="D19" s="51" t="s">
        <v>78</v>
      </c>
      <c r="E19" s="52" t="s">
        <v>95</v>
      </c>
      <c r="F19" t="s">
        <v>92</v>
      </c>
      <c r="G19" t="s">
        <v>41</v>
      </c>
      <c r="I19" s="58" t="s">
        <v>94</v>
      </c>
      <c r="J19" s="51" t="s">
        <v>78</v>
      </c>
      <c r="K19" s="52" t="s">
        <v>95</v>
      </c>
      <c r="L19" t="s">
        <v>92</v>
      </c>
    </row>
    <row r="20" spans="1:12" x14ac:dyDescent="0.2">
      <c r="A20" t="s">
        <v>23</v>
      </c>
      <c r="C20" s="17">
        <v>0</v>
      </c>
      <c r="D20" s="18">
        <v>0.49663400000000002</v>
      </c>
      <c r="E20" s="19">
        <v>0.50336599999999998</v>
      </c>
      <c r="F20" s="65">
        <f>SUM(C20:E20)</f>
        <v>1</v>
      </c>
      <c r="G20" t="s">
        <v>23</v>
      </c>
      <c r="I20" s="17">
        <v>0</v>
      </c>
      <c r="J20" s="18">
        <v>0.44777999866008916</v>
      </c>
      <c r="K20" s="19">
        <v>0.55222000133991089</v>
      </c>
      <c r="L20" s="65">
        <f>SUM(I20:K20)</f>
        <v>1</v>
      </c>
    </row>
    <row r="21" spans="1:12" x14ac:dyDescent="0.2">
      <c r="A21" t="s">
        <v>11</v>
      </c>
      <c r="C21" s="78">
        <f>SUMPRODUCT(C3:E3,C20:E20)+AVERAGE('Historical Data'!AM52:AM111)*SUMPRODUCT(C4:E4,C20:E20)+C23</f>
        <v>2.0013966607727127E-2</v>
      </c>
      <c r="D21" s="79"/>
      <c r="E21" s="80"/>
      <c r="G21" t="s">
        <v>11</v>
      </c>
      <c r="I21" s="78">
        <f>SUMPRODUCT($I$3:$K$3,I20:K20)</f>
        <v>2.0763397365107173E-2</v>
      </c>
      <c r="J21" s="79"/>
      <c r="K21" s="80"/>
    </row>
    <row r="22" spans="1:12" x14ac:dyDescent="0.2">
      <c r="A22" t="s">
        <v>24</v>
      </c>
      <c r="C22" s="78">
        <f>SQRT(_xlfn.VAR.P('Historical Data'!$AM$52:$AM$111)*(SUMPRODUCT($C$20:$E$20,$C$4:$E$4))^2+SUMPRODUCT(($C$20:$E$20)^2,$C$5:$E$5))</f>
        <v>5.4003892565685392E-2</v>
      </c>
      <c r="D22" s="79"/>
      <c r="E22" s="80"/>
      <c r="G22" t="s">
        <v>24</v>
      </c>
      <c r="I22" s="78">
        <f t="array" ref="I22">SQRT(MMULT(MMULT($I$20:$K$20,$I$8:$K$10),TRANSPOSE($I$20:$K$20)))</f>
        <v>5.8279667404155466E-2</v>
      </c>
      <c r="J22" s="79"/>
      <c r="K22" s="80"/>
    </row>
    <row r="23" spans="1:12" x14ac:dyDescent="0.2">
      <c r="A23" t="s">
        <v>17</v>
      </c>
      <c r="C23" s="78">
        <f>'Historical Data'!$AI$115</f>
        <v>1.7505966536296178E-3</v>
      </c>
      <c r="D23" s="79"/>
      <c r="E23" s="80"/>
      <c r="G23" t="s">
        <v>17</v>
      </c>
      <c r="I23" s="78">
        <f>'Historical Data'!$AI$115</f>
        <v>1.7505966536296178E-3</v>
      </c>
      <c r="J23" s="79"/>
      <c r="K23" s="80"/>
    </row>
    <row r="24" spans="1:12" x14ac:dyDescent="0.2">
      <c r="A24" t="s">
        <v>25</v>
      </c>
      <c r="C24" s="81">
        <f>(C21-C23)/'Portfolio Optimisation'!C22</f>
        <v>0.33818617670723672</v>
      </c>
      <c r="D24" s="82"/>
      <c r="E24" s="83"/>
      <c r="G24" t="s">
        <v>25</v>
      </c>
      <c r="I24" s="81">
        <f>(I21-I23)/I22</f>
        <v>0.32623385750691331</v>
      </c>
      <c r="J24" s="82"/>
      <c r="K24" s="83"/>
    </row>
    <row r="26" spans="1:12" x14ac:dyDescent="0.2">
      <c r="A26" t="s">
        <v>26</v>
      </c>
      <c r="C26" s="58" t="s">
        <v>94</v>
      </c>
      <c r="D26" s="51" t="s">
        <v>78</v>
      </c>
      <c r="E26" s="52" t="s">
        <v>95</v>
      </c>
      <c r="F26" t="s">
        <v>92</v>
      </c>
      <c r="G26" t="s">
        <v>27</v>
      </c>
      <c r="I26" s="58" t="s">
        <v>94</v>
      </c>
      <c r="J26" s="51" t="s">
        <v>78</v>
      </c>
      <c r="K26" s="52" t="s">
        <v>95</v>
      </c>
      <c r="L26" t="s">
        <v>92</v>
      </c>
    </row>
    <row r="27" spans="1:12" x14ac:dyDescent="0.2">
      <c r="A27" t="s">
        <v>23</v>
      </c>
      <c r="C27" s="17">
        <v>0.11943314963107154</v>
      </c>
      <c r="D27" s="18">
        <v>0.75069255621978903</v>
      </c>
      <c r="E27" s="19">
        <v>0.1298742941491394</v>
      </c>
      <c r="F27" s="65">
        <f>SUM(C27:E27)</f>
        <v>1</v>
      </c>
      <c r="G27" t="s">
        <v>23</v>
      </c>
      <c r="I27" s="17">
        <v>0.12202161523414401</v>
      </c>
      <c r="J27" s="18">
        <v>0.81008887714668876</v>
      </c>
      <c r="K27" s="19">
        <v>6.7889507619167136E-2</v>
      </c>
      <c r="L27" s="65">
        <f>SUM(I27:K27)</f>
        <v>0.99999999999999989</v>
      </c>
    </row>
    <row r="28" spans="1:12" x14ac:dyDescent="0.2">
      <c r="A28" t="s">
        <v>11</v>
      </c>
      <c r="C28" s="78">
        <f>SUMPRODUCT(C3:E3,C27:E27)+AVERAGE('Historical Data'!AM52:AM111)*SUMPRODUCT(C4:E4,C27:E27)+C30</f>
        <v>1.3435866179761616E-2</v>
      </c>
      <c r="D28" s="79"/>
      <c r="E28" s="80"/>
      <c r="G28" t="s">
        <v>11</v>
      </c>
      <c r="I28" s="78">
        <f>SUMPRODUCT($I$3:$K$3,I27:K27)</f>
        <v>1.2466613480863174E-2</v>
      </c>
      <c r="J28" s="79"/>
      <c r="K28" s="80"/>
    </row>
    <row r="29" spans="1:12" x14ac:dyDescent="0.2">
      <c r="A29" t="s">
        <v>24</v>
      </c>
      <c r="C29" s="78">
        <f>SQRT(_xlfn.VAR.P('Historical Data'!$AM$52:$AM$111)*(SUMPRODUCT($C$27:$E$27,$C$4:$E$4))^2+SUMPRODUCT(($C$27:$E$27)^2,$C$5:$E$5))</f>
        <v>4.4354798549920658E-2</v>
      </c>
      <c r="D29" s="79"/>
      <c r="E29" s="80"/>
      <c r="G29" t="s">
        <v>24</v>
      </c>
      <c r="I29" s="78">
        <f t="array" ref="I29">SQRT(MMULT(MMULT($I$27:$K$27,$I$8:$K$10),TRANSPOSE($I$27:$K$27)))</f>
        <v>4.5451471153874323E-2</v>
      </c>
      <c r="J29" s="79"/>
      <c r="K29" s="80"/>
    </row>
    <row r="30" spans="1:12" x14ac:dyDescent="0.2">
      <c r="A30" t="s">
        <v>17</v>
      </c>
      <c r="C30" s="78">
        <f>'Historical Data'!$AI$115</f>
        <v>1.7505966536296178E-3</v>
      </c>
      <c r="D30" s="79"/>
      <c r="E30" s="80"/>
      <c r="G30" t="s">
        <v>17</v>
      </c>
      <c r="I30" s="78">
        <f>'Historical Data'!$AI$115</f>
        <v>1.7505966536296178E-3</v>
      </c>
      <c r="J30" s="79"/>
      <c r="K30" s="80"/>
    </row>
    <row r="31" spans="1:12" x14ac:dyDescent="0.2">
      <c r="A31" t="s">
        <v>25</v>
      </c>
      <c r="C31" s="81">
        <f>(C28-C30)/'Portfolio Optimisation'!C29</f>
        <v>0.26344995148564149</v>
      </c>
      <c r="D31" s="82"/>
      <c r="E31" s="83"/>
      <c r="G31" t="s">
        <v>25</v>
      </c>
      <c r="I31" s="81">
        <f>(I28-I30)/I29</f>
        <v>0.23576831629838485</v>
      </c>
      <c r="J31" s="82"/>
      <c r="K31" s="83"/>
    </row>
    <row r="32" spans="1:12" x14ac:dyDescent="0.2">
      <c r="C32" s="10"/>
      <c r="D32" s="10"/>
      <c r="E32" s="10"/>
    </row>
    <row r="33" spans="1:12" x14ac:dyDescent="0.2">
      <c r="A33" t="s">
        <v>28</v>
      </c>
      <c r="C33" s="58" t="s">
        <v>94</v>
      </c>
      <c r="D33" s="51" t="s">
        <v>78</v>
      </c>
      <c r="E33" s="52" t="s">
        <v>95</v>
      </c>
      <c r="F33" t="s">
        <v>92</v>
      </c>
      <c r="G33" t="s">
        <v>29</v>
      </c>
      <c r="I33" s="58" t="s">
        <v>94</v>
      </c>
      <c r="J33" s="51" t="s">
        <v>78</v>
      </c>
      <c r="K33" s="52" t="s">
        <v>95</v>
      </c>
      <c r="L33" t="s">
        <v>92</v>
      </c>
    </row>
    <row r="34" spans="1:12" x14ac:dyDescent="0.2">
      <c r="A34" t="s">
        <v>23</v>
      </c>
      <c r="C34" s="17">
        <v>0.11943327187572735</v>
      </c>
      <c r="D34" s="18">
        <v>0.75069247343842715</v>
      </c>
      <c r="E34" s="19">
        <v>0.12987425468584543</v>
      </c>
      <c r="F34" s="65">
        <f>SUM(C34:E34)</f>
        <v>1</v>
      </c>
      <c r="G34" t="s">
        <v>23</v>
      </c>
      <c r="I34" s="17">
        <v>0.12202159518041426</v>
      </c>
      <c r="J34" s="18">
        <v>0.81008879060274508</v>
      </c>
      <c r="K34" s="19">
        <v>6.7889614216840546E-2</v>
      </c>
      <c r="L34" s="65">
        <f>SUM(I34:K34)</f>
        <v>0.99999999999999989</v>
      </c>
    </row>
    <row r="35" spans="1:12" x14ac:dyDescent="0.2">
      <c r="A35" t="s">
        <v>11</v>
      </c>
      <c r="C35" s="78">
        <f>SUMPRODUCT(C3:E3,C34:E34)+AVERAGE('Historical Data'!AM52:AM111)*SUMPRODUCT(C4:E4,C34:E34)+C37</f>
        <v>1.3435864705750207E-2</v>
      </c>
      <c r="D35" s="79"/>
      <c r="E35" s="80"/>
      <c r="G35" t="s">
        <v>11</v>
      </c>
      <c r="I35" s="78">
        <f>SUMPRODUCT($I$3:$K$3,I34:K34)</f>
        <v>1.2466615258590283E-2</v>
      </c>
      <c r="J35" s="79"/>
      <c r="K35" s="80"/>
    </row>
    <row r="36" spans="1:12" x14ac:dyDescent="0.2">
      <c r="A36" t="s">
        <v>24</v>
      </c>
      <c r="C36" s="78">
        <f>SQRT(_xlfn.VAR.P('Historical Data'!$AM$52:$AM$111)*(SUMPRODUCT($C$34:$E$34,$C$4:$E$4))^2+SUMPRODUCT(($C$34:$E$34)^2,$C$5:$E$5))</f>
        <v>4.4354798549919007E-2</v>
      </c>
      <c r="D36" s="79"/>
      <c r="E36" s="80"/>
      <c r="G36" t="s">
        <v>24</v>
      </c>
      <c r="I36" s="78">
        <f t="array" ref="I36">SQRT(MMULT(MMULT($I$34:$K$34,$I$8:$K$10),TRANSPOSE($I$34:$K$34)))</f>
        <v>4.5451471153873081E-2</v>
      </c>
      <c r="J36" s="79"/>
      <c r="K36" s="80"/>
    </row>
    <row r="37" spans="1:12" x14ac:dyDescent="0.2">
      <c r="A37" t="s">
        <v>17</v>
      </c>
      <c r="C37" s="78">
        <f>'Historical Data'!$AI$115</f>
        <v>1.7505966536296178E-3</v>
      </c>
      <c r="D37" s="79"/>
      <c r="E37" s="80"/>
      <c r="G37" t="s">
        <v>17</v>
      </c>
      <c r="I37" s="78">
        <f>'Historical Data'!$AI$115</f>
        <v>1.7505966536296178E-3</v>
      </c>
      <c r="J37" s="79"/>
      <c r="K37" s="80"/>
    </row>
    <row r="38" spans="1:12" x14ac:dyDescent="0.2">
      <c r="A38" t="s">
        <v>25</v>
      </c>
      <c r="C38" s="81">
        <f>(C35-C37)/'Portfolio Optimisation'!C36</f>
        <v>0.263449918253364</v>
      </c>
      <c r="D38" s="82"/>
      <c r="E38" s="83"/>
      <c r="G38" t="s">
        <v>25</v>
      </c>
      <c r="I38" s="81">
        <f>(I35-I37)/I36</f>
        <v>0.23576835541103305</v>
      </c>
      <c r="J38" s="82"/>
      <c r="K38" s="83"/>
    </row>
  </sheetData>
  <mergeCells count="32">
    <mergeCell ref="C28:E28"/>
    <mergeCell ref="C29:E29"/>
    <mergeCell ref="C30:E30"/>
    <mergeCell ref="I31:K31"/>
    <mergeCell ref="I35:K35"/>
    <mergeCell ref="C31:E31"/>
    <mergeCell ref="C35:E35"/>
    <mergeCell ref="I36:K36"/>
    <mergeCell ref="I37:K37"/>
    <mergeCell ref="I38:K38"/>
    <mergeCell ref="I22:K22"/>
    <mergeCell ref="I23:K23"/>
    <mergeCell ref="I24:K24"/>
    <mergeCell ref="I28:K28"/>
    <mergeCell ref="I29:K29"/>
    <mergeCell ref="I30:K30"/>
    <mergeCell ref="C36:E36"/>
    <mergeCell ref="C37:E37"/>
    <mergeCell ref="C38:E38"/>
    <mergeCell ref="I14:K14"/>
    <mergeCell ref="I15:K15"/>
    <mergeCell ref="I16:K16"/>
    <mergeCell ref="I17:K17"/>
    <mergeCell ref="I21:K21"/>
    <mergeCell ref="C22:E22"/>
    <mergeCell ref="C23:E23"/>
    <mergeCell ref="C24:E24"/>
    <mergeCell ref="C14:E14"/>
    <mergeCell ref="C15:E15"/>
    <mergeCell ref="C16:E16"/>
    <mergeCell ref="C17:E17"/>
    <mergeCell ref="C21:E21"/>
  </mergeCells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"/>
  <sheetViews>
    <sheetView tabSelected="1" zoomScaleNormal="100" workbookViewId="0">
      <selection activeCell="N25" sqref="N25"/>
    </sheetView>
  </sheetViews>
  <sheetFormatPr baseColWidth="10" defaultColWidth="8.83203125" defaultRowHeight="15" x14ac:dyDescent="0.2"/>
  <cols>
    <col min="1" max="1" width="29.33203125" bestFit="1" customWidth="1"/>
    <col min="2" max="6" width="11" bestFit="1" customWidth="1"/>
    <col min="7" max="7" width="12" bestFit="1" customWidth="1"/>
    <col min="8" max="10" width="11" bestFit="1" customWidth="1"/>
    <col min="11" max="13" width="12.1640625" bestFit="1" customWidth="1"/>
    <col min="15" max="15" width="12.6640625" bestFit="1" customWidth="1"/>
  </cols>
  <sheetData>
    <row r="1" spans="1:16" x14ac:dyDescent="0.2">
      <c r="A1" s="62" t="s">
        <v>30</v>
      </c>
    </row>
    <row r="2" spans="1:16" x14ac:dyDescent="0.2">
      <c r="A2" s="40" t="s">
        <v>32</v>
      </c>
    </row>
    <row r="3" spans="1:16" x14ac:dyDescent="0.2">
      <c r="B3" s="59" t="s">
        <v>42</v>
      </c>
      <c r="C3" s="60" t="s">
        <v>43</v>
      </c>
      <c r="D3" s="60" t="s">
        <v>44</v>
      </c>
      <c r="E3" s="60" t="s">
        <v>46</v>
      </c>
      <c r="F3" s="60" t="s">
        <v>47</v>
      </c>
      <c r="G3" s="60" t="s">
        <v>48</v>
      </c>
      <c r="H3" s="60" t="s">
        <v>49</v>
      </c>
      <c r="I3" s="60" t="s">
        <v>50</v>
      </c>
      <c r="J3" s="60" t="s">
        <v>45</v>
      </c>
      <c r="K3" s="60" t="s">
        <v>99</v>
      </c>
      <c r="L3" s="60" t="s">
        <v>100</v>
      </c>
      <c r="M3" s="61" t="s">
        <v>101</v>
      </c>
      <c r="O3" s="63" t="s">
        <v>105</v>
      </c>
      <c r="P3" s="61" t="s">
        <v>102</v>
      </c>
    </row>
    <row r="4" spans="1:16" x14ac:dyDescent="0.2">
      <c r="A4" t="s">
        <v>20</v>
      </c>
      <c r="B4" s="1">
        <f>ORG.AX!B17</f>
        <v>-5.533392282399764E-3</v>
      </c>
      <c r="C4" s="2">
        <f>WOR.AX!B17</f>
        <v>4.5501816902634266E-3</v>
      </c>
      <c r="D4" s="2">
        <f>'COE.AX'!B17</f>
        <v>7.7037654473510499E-3</v>
      </c>
      <c r="E4" s="2">
        <f>WPL.AX!B17</f>
        <v>2.1041978944261589E-3</v>
      </c>
      <c r="F4" s="2">
        <f>PPT.AX!B17</f>
        <v>-2.3042530455148363E-3</v>
      </c>
      <c r="G4" s="2">
        <f>'CGF.AX'!B17</f>
        <v>6.3012602570622668E-3</v>
      </c>
      <c r="H4" s="2">
        <f>MQG.AX!B17</f>
        <v>1.5771087048873492E-2</v>
      </c>
      <c r="I4" s="2">
        <f>'CCP.AX'!B17</f>
        <v>1.844158146488558E-2</v>
      </c>
      <c r="J4" s="2">
        <f>ABC.AX!B17</f>
        <v>5.0830901568602845E-3</v>
      </c>
      <c r="K4" s="2">
        <f>MMI.AX!B17</f>
        <v>3.7937077269097286E-2</v>
      </c>
      <c r="L4" s="2">
        <f>ZMI.AX!B17</f>
        <v>6.685255669663475E-3</v>
      </c>
      <c r="M4" s="3">
        <f>GXY.AX!B17</f>
        <v>4.9562577296520478E-2</v>
      </c>
      <c r="O4" s="65">
        <f t="array" ref="O4:O15">TRANSPOSE(B9:M9)</f>
        <v>-4.1051737308155289E-3</v>
      </c>
      <c r="P4" s="65">
        <f t="array" ref="P4:P15">TRANSPOSE(B6:M6)</f>
        <v>1.5094291739514705</v>
      </c>
    </row>
    <row r="5" spans="1:16" x14ac:dyDescent="0.2">
      <c r="A5" t="s">
        <v>34</v>
      </c>
      <c r="B5" s="5">
        <f>ORG.AX!C17</f>
        <v>1.0436526573996336E-2</v>
      </c>
      <c r="C5">
        <f>WOR.AX!C17</f>
        <v>1.4489183755009126E-2</v>
      </c>
      <c r="D5">
        <f>'COE.AX'!C17</f>
        <v>1.6175425870076438E-2</v>
      </c>
      <c r="E5">
        <f>WPL.AX!C17</f>
        <v>6.1157970894532608E-3</v>
      </c>
      <c r="F5">
        <f>PPT.AX!C17</f>
        <v>7.6735224428079703E-3</v>
      </c>
      <c r="G5">
        <f>'CGF.AX'!C17</f>
        <v>9.0343276936158991E-3</v>
      </c>
      <c r="H5">
        <f>MQG.AX!C17</f>
        <v>5.6047550332480071E-3</v>
      </c>
      <c r="I5">
        <f>'CCP.AX'!C17</f>
        <v>1.0998243202469339E-2</v>
      </c>
      <c r="J5">
        <f>ABC.AX!C17</f>
        <v>6.5762242263485817E-3</v>
      </c>
      <c r="K5">
        <f>MMI.AX!C17</f>
        <v>2.3083479563998432E-2</v>
      </c>
      <c r="L5">
        <f>ZMI.AX!C17</f>
        <v>1.7765999677152554E-2</v>
      </c>
      <c r="M5" s="6">
        <f>GXY.AX!C17</f>
        <v>3.0024902209112435E-2</v>
      </c>
      <c r="O5" s="65">
        <v>6.0694856734181627E-3</v>
      </c>
      <c r="P5" s="65">
        <v>1.6056938580797988</v>
      </c>
    </row>
    <row r="6" spans="1:16" x14ac:dyDescent="0.2">
      <c r="A6" t="s">
        <v>21</v>
      </c>
      <c r="B6" s="65">
        <f>ORG.AX!B18</f>
        <v>1.5094291739514705</v>
      </c>
      <c r="C6" s="65">
        <f>WOR.AX!B18</f>
        <v>1.6056938580797988</v>
      </c>
      <c r="D6" s="65">
        <f>'COE.AX'!B18</f>
        <v>1.2118700110507399</v>
      </c>
      <c r="E6" s="65">
        <f>WPL.AX!B18</f>
        <v>0.87159025868836548</v>
      </c>
      <c r="F6" s="65">
        <f>PPT.AX!B18</f>
        <v>1.1646878425234095</v>
      </c>
      <c r="G6" s="65">
        <f>'CGF.AX'!B18</f>
        <v>0.99748009774238311</v>
      </c>
      <c r="H6" s="65">
        <f>MQG.AX!B18</f>
        <v>1.1728059884815045</v>
      </c>
      <c r="I6" s="65">
        <f>'CCP.AX'!B18</f>
        <v>0.84685644015669159</v>
      </c>
      <c r="J6" s="65">
        <f>ABC.AX!B18</f>
        <v>1.2780446032063042</v>
      </c>
      <c r="K6" s="65">
        <f>MMI.AX!B18</f>
        <v>1.6511702449603505</v>
      </c>
      <c r="L6" s="65">
        <f>ZMI.AX!B18</f>
        <v>4.1466967064296451E-2</v>
      </c>
      <c r="M6" s="65">
        <f>GXY.AX!B18</f>
        <v>1.5308755230640756</v>
      </c>
      <c r="O6" s="65">
        <v>8.8504341760070829E-3</v>
      </c>
      <c r="P6" s="65">
        <v>1.2118700110507399</v>
      </c>
    </row>
    <row r="7" spans="1:16" x14ac:dyDescent="0.2">
      <c r="A7" t="s">
        <v>34</v>
      </c>
      <c r="B7" s="5">
        <f>ORG.AX!C18</f>
        <v>0.33097245784592572</v>
      </c>
      <c r="C7">
        <f>WOR.AX!C18</f>
        <v>0.45949394423285955</v>
      </c>
      <c r="D7">
        <f>'COE.AX'!C18</f>
        <v>0.51296956118167314</v>
      </c>
      <c r="E7">
        <f>WPL.AX!C18</f>
        <v>0.1939496229930277</v>
      </c>
      <c r="F7">
        <f>PPT.AX!C18</f>
        <v>0.24334960153888816</v>
      </c>
      <c r="G7">
        <f>'CGF.AX'!C18</f>
        <v>0.28650467380514694</v>
      </c>
      <c r="H7">
        <f>MQG.AX!C18</f>
        <v>0.17774300058799117</v>
      </c>
      <c r="I7">
        <f>'CCP.AX'!C18</f>
        <v>0.34878611757461908</v>
      </c>
      <c r="J7">
        <f>ABC.AX!C18</f>
        <v>0.20855109984231768</v>
      </c>
      <c r="K7">
        <f>MMI.AX!C18</f>
        <v>0.73204393365591403</v>
      </c>
      <c r="L7">
        <f>ZMI.AX!C18</f>
        <v>0.56341125924863356</v>
      </c>
      <c r="M7" s="6">
        <f>GXY.AX!C18</f>
        <v>0.95217653213221209</v>
      </c>
      <c r="O7" s="65">
        <v>2.9288946727321335E-3</v>
      </c>
      <c r="P7" s="65">
        <v>0.87159025868836548</v>
      </c>
    </row>
    <row r="8" spans="1:16" x14ac:dyDescent="0.2">
      <c r="A8" t="s">
        <v>103</v>
      </c>
      <c r="B8" s="5">
        <f>B6*AVERAGE('Historical Data'!$AZ$52:$AZ$111)</f>
        <v>1.4282185515842351E-3</v>
      </c>
      <c r="C8">
        <f>C6*AVERAGE('Historical Data'!$AZ$52:$AZ$111)</f>
        <v>1.5193039831547363E-3</v>
      </c>
      <c r="D8">
        <f>D6*AVERAGE('Historical Data'!$AZ$52:$AZ$111)</f>
        <v>1.1466687286560329E-3</v>
      </c>
      <c r="E8">
        <f>E6*AVERAGE('Historical Data'!$AZ$52:$AZ$111)</f>
        <v>8.2469677830597444E-4</v>
      </c>
      <c r="F8">
        <f>F6*AVERAGE('Historical Data'!$AZ$52:$AZ$111)</f>
        <v>1.102025064973358E-3</v>
      </c>
      <c r="G8">
        <f>G6*AVERAGE('Historical Data'!$AZ$52:$AZ$111)</f>
        <v>9.438134660550362E-4</v>
      </c>
      <c r="H8">
        <f>H6*AVERAGE('Historical Data'!$AZ$52:$AZ$111)</f>
        <v>1.1097064367541004E-3</v>
      </c>
      <c r="I8">
        <f>I6*AVERAGE('Historical Data'!$AZ$52:$AZ$111)</f>
        <v>8.0129369382339621E-4</v>
      </c>
      <c r="J8">
        <f>J6*AVERAGE('Historical Data'!$AZ$52:$AZ$111)</f>
        <v>1.2092829816406092E-3</v>
      </c>
      <c r="K8">
        <f>K6*AVERAGE('Historical Data'!$AZ$52:$AZ$111)</f>
        <v>1.5623336400095826E-3</v>
      </c>
      <c r="L8">
        <f>L6*AVERAGE('Historical Data'!$AZ$52:$AZ$111)</f>
        <v>3.9235952677475386E-5</v>
      </c>
      <c r="M8" s="6">
        <f>M6*AVERAGE('Historical Data'!$AZ$52:$AZ$111)</f>
        <v>1.4485110397611989E-3</v>
      </c>
      <c r="O8" s="65">
        <v>-1.2022279805414782E-3</v>
      </c>
      <c r="P8" s="65">
        <v>1.1646878425234095</v>
      </c>
    </row>
    <row r="9" spans="1:16" x14ac:dyDescent="0.2">
      <c r="A9" t="s">
        <v>104</v>
      </c>
      <c r="B9" s="65">
        <f>B4+B8</f>
        <v>-4.1051737308155289E-3</v>
      </c>
      <c r="C9" s="65">
        <f t="shared" ref="C9:M9" si="0">C4+C8</f>
        <v>6.0694856734181627E-3</v>
      </c>
      <c r="D9" s="65">
        <f t="shared" si="0"/>
        <v>8.8504341760070829E-3</v>
      </c>
      <c r="E9" s="65">
        <f t="shared" si="0"/>
        <v>2.9288946727321335E-3</v>
      </c>
      <c r="F9" s="65">
        <f t="shared" si="0"/>
        <v>-1.2022279805414782E-3</v>
      </c>
      <c r="G9" s="65">
        <f t="shared" si="0"/>
        <v>7.2450737231173033E-3</v>
      </c>
      <c r="H9" s="65">
        <f t="shared" si="0"/>
        <v>1.6880793485627592E-2</v>
      </c>
      <c r="I9" s="65">
        <f t="shared" si="0"/>
        <v>1.9242875158708976E-2</v>
      </c>
      <c r="J9" s="65">
        <f t="shared" si="0"/>
        <v>6.2923731385008935E-3</v>
      </c>
      <c r="K9" s="65">
        <f t="shared" si="0"/>
        <v>3.9499410909106872E-2</v>
      </c>
      <c r="L9" s="65">
        <f t="shared" si="0"/>
        <v>6.7244916223409505E-3</v>
      </c>
      <c r="M9" s="65">
        <f t="shared" si="0"/>
        <v>5.1011088336281679E-2</v>
      </c>
      <c r="O9" s="65">
        <v>7.2450737231173033E-3</v>
      </c>
      <c r="P9" s="65">
        <v>0.99748009774238311</v>
      </c>
    </row>
    <row r="10" spans="1:16" x14ac:dyDescent="0.2">
      <c r="O10" s="65">
        <v>1.6880793485627592E-2</v>
      </c>
      <c r="P10" s="65">
        <v>1.1728059884815045</v>
      </c>
    </row>
    <row r="11" spans="1:16" x14ac:dyDescent="0.2">
      <c r="A11" s="40" t="s">
        <v>33</v>
      </c>
      <c r="O11" s="65">
        <v>1.9242875158708976E-2</v>
      </c>
      <c r="P11" s="65">
        <v>0.84685644015669159</v>
      </c>
    </row>
    <row r="12" spans="1:16" x14ac:dyDescent="0.2">
      <c r="A12" t="s">
        <v>31</v>
      </c>
      <c r="B12" s="7">
        <f>'CAPM regression output'!B17</f>
        <v>-5.0961300799073038E-4</v>
      </c>
      <c r="O12" s="65">
        <v>6.2923731385008935E-3</v>
      </c>
      <c r="P12" s="65">
        <v>1.2780446032063042</v>
      </c>
    </row>
    <row r="13" spans="1:16" x14ac:dyDescent="0.2">
      <c r="A13" t="s">
        <v>36</v>
      </c>
      <c r="B13" s="8">
        <f>'CAPM regression output'!C17</f>
        <v>1.365574740252414E-2</v>
      </c>
      <c r="O13" s="65">
        <v>3.9499410909106872E-2</v>
      </c>
      <c r="P13" s="65">
        <v>1.6511702449603505</v>
      </c>
    </row>
    <row r="14" spans="1:16" x14ac:dyDescent="0.2">
      <c r="A14" t="s">
        <v>35</v>
      </c>
      <c r="B14" s="8">
        <f>'CAPM regression output'!B18</f>
        <v>1.192574708399886E-2</v>
      </c>
      <c r="O14" s="65">
        <v>6.7244916223409505E-3</v>
      </c>
      <c r="P14" s="65">
        <v>4.1466967064296451E-2</v>
      </c>
    </row>
    <row r="15" spans="1:16" x14ac:dyDescent="0.2">
      <c r="A15" t="s">
        <v>37</v>
      </c>
      <c r="B15" s="9">
        <f>'CAPM regression output'!C18</f>
        <v>1.1078067919548558E-2</v>
      </c>
      <c r="O15" s="65">
        <v>5.1011088336281679E-2</v>
      </c>
      <c r="P15" s="65">
        <v>1.5308755230640756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F590C-B56D-4A2D-8430-F94F50B41578}">
  <sheetPr>
    <tabColor theme="7" tint="0.59999389629810485"/>
  </sheetPr>
  <dimension ref="A1:K36"/>
  <sheetViews>
    <sheetView zoomScaleNormal="100" workbookViewId="0">
      <selection activeCell="J8" sqref="J8"/>
    </sheetView>
  </sheetViews>
  <sheetFormatPr baseColWidth="10" defaultColWidth="8.83203125" defaultRowHeight="15" x14ac:dyDescent="0.2"/>
  <cols>
    <col min="1" max="1" width="20.1640625" bestFit="1" customWidth="1"/>
    <col min="2" max="2" width="12.6640625" bestFit="1" customWidth="1"/>
    <col min="3" max="3" width="14.5" bestFit="1" customWidth="1"/>
    <col min="4" max="4" width="12.6640625" bestFit="1" customWidth="1"/>
    <col min="5" max="5" width="12" bestFit="1" customWidth="1"/>
    <col min="6" max="6" width="13.5" bestFit="1" customWidth="1"/>
    <col min="7" max="7" width="12" bestFit="1" customWidth="1"/>
    <col min="8" max="8" width="12.6640625" bestFit="1" customWidth="1"/>
    <col min="9" max="9" width="12.5" bestFit="1" customWidth="1"/>
    <col min="10" max="10" width="24.5" bestFit="1" customWidth="1"/>
  </cols>
  <sheetData>
    <row r="1" spans="1:11" x14ac:dyDescent="0.2">
      <c r="A1" t="s">
        <v>63</v>
      </c>
    </row>
    <row r="2" spans="1:11" ht="16" thickBot="1" x14ac:dyDescent="0.25">
      <c r="J2" s="40" t="s">
        <v>109</v>
      </c>
    </row>
    <row r="3" spans="1:11" x14ac:dyDescent="0.2">
      <c r="A3" s="16" t="s">
        <v>64</v>
      </c>
      <c r="B3" s="16"/>
      <c r="J3" t="s">
        <v>108</v>
      </c>
      <c r="K3">
        <f>(B18-AVERAGE('Historical Data'!AZ52:AZ111))/C18</f>
        <v>0.99110687637298944</v>
      </c>
    </row>
    <row r="4" spans="1:11" x14ac:dyDescent="0.2">
      <c r="A4" t="s">
        <v>65</v>
      </c>
      <c r="B4">
        <v>0.32226342979728323</v>
      </c>
      <c r="J4" t="s">
        <v>110</v>
      </c>
      <c r="K4">
        <f>TDIST(K3,10,2)</f>
        <v>0.34500863597482667</v>
      </c>
    </row>
    <row r="5" spans="1:11" x14ac:dyDescent="0.2">
      <c r="A5" t="s">
        <v>66</v>
      </c>
      <c r="B5">
        <v>0.10385371818470848</v>
      </c>
    </row>
    <row r="6" spans="1:11" x14ac:dyDescent="0.2">
      <c r="A6" t="s">
        <v>67</v>
      </c>
      <c r="B6">
        <v>1.4239090003179333E-2</v>
      </c>
    </row>
    <row r="7" spans="1:11" x14ac:dyDescent="0.2">
      <c r="A7" t="s">
        <v>68</v>
      </c>
      <c r="B7">
        <v>1.6337799346938874E-2</v>
      </c>
    </row>
    <row r="8" spans="1:11" ht="16" thickBot="1" x14ac:dyDescent="0.25">
      <c r="A8" s="14" t="s">
        <v>69</v>
      </c>
      <c r="B8" s="14">
        <v>12</v>
      </c>
    </row>
    <row r="10" spans="1:11" ht="16" thickBot="1" x14ac:dyDescent="0.25">
      <c r="A10" t="s">
        <v>70</v>
      </c>
    </row>
    <row r="11" spans="1:11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11" x14ac:dyDescent="0.2">
      <c r="A12" t="s">
        <v>71</v>
      </c>
      <c r="B12">
        <v>1</v>
      </c>
      <c r="C12">
        <v>3.0933585265099321E-4</v>
      </c>
      <c r="D12">
        <v>3.0933585265099321E-4</v>
      </c>
      <c r="E12">
        <v>1.158892474277031</v>
      </c>
      <c r="F12">
        <v>0.30698044414572406</v>
      </c>
    </row>
    <row r="13" spans="1:11" x14ac:dyDescent="0.2">
      <c r="A13" t="s">
        <v>72</v>
      </c>
      <c r="B13">
        <v>10</v>
      </c>
      <c r="C13">
        <v>2.6692368750083628E-3</v>
      </c>
      <c r="D13">
        <v>2.6692368750083628E-4</v>
      </c>
    </row>
    <row r="14" spans="1:11" ht="16" thickBot="1" x14ac:dyDescent="0.25">
      <c r="A14" s="14" t="s">
        <v>73</v>
      </c>
      <c r="B14" s="14">
        <v>11</v>
      </c>
      <c r="C14" s="14">
        <v>2.978572727659356E-3</v>
      </c>
      <c r="D14" s="14"/>
      <c r="E14" s="14"/>
      <c r="F14" s="14"/>
    </row>
    <row r="15" spans="1:11" ht="16" thickBot="1" x14ac:dyDescent="0.25"/>
    <row r="16" spans="1:11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-5.0961300799073038E-4</v>
      </c>
      <c r="C17">
        <v>1.365574740252414E-2</v>
      </c>
      <c r="D17">
        <v>-3.7318573123030462E-2</v>
      </c>
      <c r="E17">
        <v>0.97096547372878328</v>
      </c>
      <c r="F17">
        <v>-3.0936514348465415E-2</v>
      </c>
      <c r="G17">
        <v>2.9917288332483957E-2</v>
      </c>
      <c r="H17">
        <v>-3.0936514348465415E-2</v>
      </c>
      <c r="I17">
        <v>2.9917288332483957E-2</v>
      </c>
    </row>
    <row r="18" spans="1:9" ht="16" thickBot="1" x14ac:dyDescent="0.25">
      <c r="A18" s="14" t="s">
        <v>106</v>
      </c>
      <c r="B18" s="14">
        <v>1.192574708399886E-2</v>
      </c>
      <c r="C18" s="14">
        <v>1.1078067919548558E-2</v>
      </c>
      <c r="D18" s="14">
        <v>1.0765186827347821</v>
      </c>
      <c r="E18" s="14">
        <v>0.30698044414572445</v>
      </c>
      <c r="F18" s="14">
        <v>-1.2757726452490039E-2</v>
      </c>
      <c r="G18" s="14">
        <v>3.6609220620487756E-2</v>
      </c>
      <c r="H18" s="14">
        <v>-1.2757726452490039E-2</v>
      </c>
      <c r="I18" s="14">
        <v>3.6609220620487756E-2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107</v>
      </c>
      <c r="C24" s="15" t="s">
        <v>91</v>
      </c>
    </row>
    <row r="25" spans="1:9" x14ac:dyDescent="0.2">
      <c r="A25">
        <v>1</v>
      </c>
      <c r="B25">
        <v>1.7491457561763825E-2</v>
      </c>
      <c r="C25">
        <v>-2.1596631292579355E-2</v>
      </c>
    </row>
    <row r="26" spans="1:9" x14ac:dyDescent="0.2">
      <c r="A26">
        <v>2</v>
      </c>
      <c r="B26">
        <v>1.8639485837799313E-2</v>
      </c>
      <c r="C26">
        <v>-1.2570000164381151E-2</v>
      </c>
    </row>
    <row r="27" spans="1:9" x14ac:dyDescent="0.2">
      <c r="A27">
        <v>3</v>
      </c>
      <c r="B27">
        <v>1.3942842242483298E-2</v>
      </c>
      <c r="C27">
        <v>-5.0924080664762148E-3</v>
      </c>
    </row>
    <row r="28" spans="1:9" x14ac:dyDescent="0.2">
      <c r="A28">
        <v>4</v>
      </c>
      <c r="B28">
        <v>9.8847519780038574E-3</v>
      </c>
      <c r="C28">
        <v>-6.9558573052717239E-3</v>
      </c>
    </row>
    <row r="29" spans="1:9" x14ac:dyDescent="0.2">
      <c r="A29">
        <v>5</v>
      </c>
      <c r="B29">
        <v>1.3380159633751745E-2</v>
      </c>
      <c r="C29">
        <v>-1.4582387614293223E-2</v>
      </c>
    </row>
    <row r="30" spans="1:9" x14ac:dyDescent="0.2">
      <c r="A30">
        <v>6</v>
      </c>
      <c r="B30">
        <v>1.1386082359007394E-2</v>
      </c>
      <c r="C30">
        <v>-4.1410086358900904E-3</v>
      </c>
    </row>
    <row r="31" spans="1:9" x14ac:dyDescent="0.2">
      <c r="A31">
        <v>7</v>
      </c>
      <c r="B31">
        <v>1.3476974589238973E-2</v>
      </c>
      <c r="C31">
        <v>3.403818896388619E-3</v>
      </c>
    </row>
    <row r="32" spans="1:9" x14ac:dyDescent="0.2">
      <c r="A32">
        <v>8</v>
      </c>
      <c r="B32">
        <v>9.5897827137735904E-3</v>
      </c>
      <c r="C32">
        <v>9.6530924449353857E-3</v>
      </c>
    </row>
    <row r="33" spans="1:3" x14ac:dyDescent="0.2">
      <c r="A33">
        <v>9</v>
      </c>
      <c r="B33">
        <v>1.4732023691917333E-2</v>
      </c>
      <c r="C33">
        <v>-8.4396505534164393E-3</v>
      </c>
    </row>
    <row r="34" spans="1:3" x14ac:dyDescent="0.2">
      <c r="A34">
        <v>10</v>
      </c>
      <c r="B34">
        <v>1.9181825726030853E-2</v>
      </c>
      <c r="C34">
        <v>2.0317585183076019E-2</v>
      </c>
    </row>
    <row r="35" spans="1:3" x14ac:dyDescent="0.2">
      <c r="A35">
        <v>11</v>
      </c>
      <c r="B35">
        <v>-1.5088446441420197E-5</v>
      </c>
      <c r="C35">
        <v>6.7395800687823706E-3</v>
      </c>
    </row>
    <row r="36" spans="1:3" ht="16" thickBot="1" x14ac:dyDescent="0.25">
      <c r="A36" s="14">
        <v>12</v>
      </c>
      <c r="B36" s="14">
        <v>1.7747221297155898E-2</v>
      </c>
      <c r="C36" s="14">
        <v>3.3263867039125782E-2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I84"/>
  <sheetViews>
    <sheetView zoomScaleNormal="100" workbookViewId="0">
      <selection activeCell="D20" sqref="D20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5" width="12" bestFit="1" customWidth="1"/>
    <col min="6" max="6" width="13.5" bestFit="1" customWidth="1"/>
    <col min="7" max="7" width="12" bestFit="1" customWidth="1"/>
    <col min="8" max="8" width="12.6640625" bestFit="1" customWidth="1"/>
    <col min="9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0.50894289623260236</v>
      </c>
    </row>
    <row r="5" spans="1:9" x14ac:dyDescent="0.2">
      <c r="A5" t="s">
        <v>66</v>
      </c>
      <c r="B5">
        <v>0.25902287162562943</v>
      </c>
    </row>
    <row r="6" spans="1:9" x14ac:dyDescent="0.2">
      <c r="A6" t="s">
        <v>67</v>
      </c>
      <c r="B6">
        <v>0.24624740389503683</v>
      </c>
    </row>
    <row r="7" spans="1:9" x14ac:dyDescent="0.2">
      <c r="A7" t="s">
        <v>68</v>
      </c>
      <c r="B7">
        <v>7.0227638866665679E-2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9.999480524234694E-2</v>
      </c>
      <c r="D12">
        <v>9.999480524234694E-2</v>
      </c>
      <c r="E12">
        <v>20.275020616690526</v>
      </c>
      <c r="F12">
        <v>3.290700167333755E-5</v>
      </c>
    </row>
    <row r="13" spans="1:9" x14ac:dyDescent="0.2">
      <c r="A13" t="s">
        <v>72</v>
      </c>
      <c r="B13">
        <v>58</v>
      </c>
      <c r="C13">
        <v>0.28605143312563508</v>
      </c>
      <c r="D13">
        <v>4.931921260786812E-3</v>
      </c>
    </row>
    <row r="14" spans="1:9" ht="16" thickBot="1" x14ac:dyDescent="0.25">
      <c r="A14" s="14" t="s">
        <v>73</v>
      </c>
      <c r="B14" s="14">
        <v>59</v>
      </c>
      <c r="C14" s="14">
        <v>0.38604623836798202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2.2112057514393499E-3</v>
      </c>
      <c r="C17">
        <v>9.070428074689765E-3</v>
      </c>
      <c r="D17">
        <v>0.24378185166469993</v>
      </c>
      <c r="E17">
        <v>0.8082600217377427</v>
      </c>
      <c r="F17">
        <v>-1.5945228714348957E-2</v>
      </c>
      <c r="G17">
        <v>2.0367640217227655E-2</v>
      </c>
      <c r="H17">
        <v>-1.5945228714348957E-2</v>
      </c>
      <c r="I17">
        <v>2.0367640217227655E-2</v>
      </c>
    </row>
    <row r="18" spans="1:9" ht="16" thickBot="1" x14ac:dyDescent="0.25">
      <c r="A18" s="14" t="s">
        <v>111</v>
      </c>
      <c r="B18" s="14">
        <v>1.294342955290589</v>
      </c>
      <c r="C18" s="14">
        <v>0.28745423544872661</v>
      </c>
      <c r="D18" s="14">
        <v>4.5027792102978479</v>
      </c>
      <c r="E18" s="14">
        <v>3.2907001673337733E-5</v>
      </c>
      <c r="F18" s="14">
        <v>0.71894078630127178</v>
      </c>
      <c r="G18" s="14">
        <v>1.8697451242799061</v>
      </c>
      <c r="H18" s="14">
        <v>0.71894078630127178</v>
      </c>
      <c r="I18" s="14">
        <v>1.8697451242799061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5.2240210383795775E-2</v>
      </c>
      <c r="C25">
        <v>-1.0444937295068499E-2</v>
      </c>
    </row>
    <row r="26" spans="1:9" x14ac:dyDescent="0.2">
      <c r="A26">
        <v>2</v>
      </c>
      <c r="B26">
        <v>-3.0183861042842718E-3</v>
      </c>
      <c r="C26">
        <v>-3.9232817551228694E-3</v>
      </c>
    </row>
    <row r="27" spans="1:9" x14ac:dyDescent="0.2">
      <c r="A27">
        <v>3</v>
      </c>
      <c r="B27">
        <v>1.6187458045555669E-2</v>
      </c>
      <c r="C27">
        <v>2.1451510697518373E-2</v>
      </c>
    </row>
    <row r="28" spans="1:9" x14ac:dyDescent="0.2">
      <c r="A28">
        <v>4</v>
      </c>
      <c r="B28">
        <v>6.5510683093628302E-4</v>
      </c>
      <c r="C28">
        <v>2.0529141070311549E-2</v>
      </c>
    </row>
    <row r="29" spans="1:9" x14ac:dyDescent="0.2">
      <c r="A29">
        <v>5</v>
      </c>
      <c r="B29">
        <v>-2.1761787000870222E-2</v>
      </c>
      <c r="C29">
        <v>8.3690691495382358E-3</v>
      </c>
    </row>
    <row r="30" spans="1:9" x14ac:dyDescent="0.2">
      <c r="A30">
        <v>6</v>
      </c>
      <c r="B30">
        <v>5.7928650541633618E-2</v>
      </c>
      <c r="C30">
        <v>-5.4764492018030422E-2</v>
      </c>
    </row>
    <row r="31" spans="1:9" x14ac:dyDescent="0.2">
      <c r="A31">
        <v>7</v>
      </c>
      <c r="B31">
        <v>2.9060804678886242E-4</v>
      </c>
      <c r="C31">
        <v>-9.3713850912727787E-3</v>
      </c>
    </row>
    <row r="32" spans="1:9" x14ac:dyDescent="0.2">
      <c r="A32">
        <v>8</v>
      </c>
      <c r="B32">
        <v>-7.5488651794874892E-2</v>
      </c>
      <c r="C32">
        <v>3.6419625914927603E-2</v>
      </c>
    </row>
    <row r="33" spans="1:3" x14ac:dyDescent="0.2">
      <c r="A33">
        <v>9</v>
      </c>
      <c r="B33">
        <v>5.0821799399747375E-2</v>
      </c>
      <c r="C33">
        <v>-0.11630172646580467</v>
      </c>
    </row>
    <row r="34" spans="1:3" x14ac:dyDescent="0.2">
      <c r="A34">
        <v>10</v>
      </c>
      <c r="B34">
        <v>-4.8701248094198901E-2</v>
      </c>
      <c r="C34">
        <v>-9.1576085327333634E-2</v>
      </c>
    </row>
    <row r="35" spans="1:3" x14ac:dyDescent="0.2">
      <c r="A35">
        <v>11</v>
      </c>
      <c r="B35">
        <v>2.2054775423578914E-2</v>
      </c>
      <c r="C35">
        <v>-7.4909980234652007E-2</v>
      </c>
    </row>
    <row r="36" spans="1:3" x14ac:dyDescent="0.2">
      <c r="A36">
        <v>12</v>
      </c>
      <c r="B36">
        <v>3.9097969959567228E-2</v>
      </c>
      <c r="C36">
        <v>-0.15041961928225245</v>
      </c>
    </row>
    <row r="37" spans="1:3" x14ac:dyDescent="0.2">
      <c r="A37">
        <v>13</v>
      </c>
      <c r="B37">
        <v>8.0824257654736428E-2</v>
      </c>
      <c r="C37">
        <v>-5.0731184272862814E-2</v>
      </c>
    </row>
    <row r="38" spans="1:3" x14ac:dyDescent="0.2">
      <c r="A38">
        <v>14</v>
      </c>
      <c r="B38">
        <v>-8.0860439956221622E-3</v>
      </c>
      <c r="C38">
        <v>-2.5935977099517109E-2</v>
      </c>
    </row>
    <row r="39" spans="1:3" x14ac:dyDescent="0.2">
      <c r="A39">
        <v>15</v>
      </c>
      <c r="B39">
        <v>-1.9529695494737428E-2</v>
      </c>
      <c r="C39">
        <v>0.16182798821474514</v>
      </c>
    </row>
    <row r="40" spans="1:3" x14ac:dyDescent="0.2">
      <c r="A40">
        <v>16</v>
      </c>
      <c r="B40">
        <v>2.1428254948972596E-4</v>
      </c>
      <c r="C40">
        <v>2.8266141758766856E-2</v>
      </c>
    </row>
    <row r="41" spans="1:3" x14ac:dyDescent="0.2">
      <c r="A41">
        <v>17</v>
      </c>
      <c r="B41">
        <v>-7.2606302652963681E-2</v>
      </c>
      <c r="C41">
        <v>-4.8688962226926397E-3</v>
      </c>
    </row>
    <row r="42" spans="1:3" x14ac:dyDescent="0.2">
      <c r="A42">
        <v>18</v>
      </c>
      <c r="B42">
        <v>5.4675675344087467E-2</v>
      </c>
      <c r="C42">
        <v>-8.3163176633110236E-2</v>
      </c>
    </row>
    <row r="43" spans="1:3" x14ac:dyDescent="0.2">
      <c r="A43">
        <v>19</v>
      </c>
      <c r="B43">
        <v>-0.10475574689716523</v>
      </c>
      <c r="C43">
        <v>-0.10459936248825734</v>
      </c>
    </row>
    <row r="44" spans="1:3" x14ac:dyDescent="0.2">
      <c r="A44">
        <v>20</v>
      </c>
      <c r="B44">
        <v>-4.0579564574630987E-2</v>
      </c>
      <c r="C44">
        <v>-0.10345198693349128</v>
      </c>
    </row>
    <row r="45" spans="1:3" x14ac:dyDescent="0.2">
      <c r="A45">
        <v>21</v>
      </c>
      <c r="B45">
        <v>5.879538548363409E-2</v>
      </c>
      <c r="C45">
        <v>4.3621471530718402E-2</v>
      </c>
    </row>
    <row r="46" spans="1:3" x14ac:dyDescent="0.2">
      <c r="A46">
        <v>22</v>
      </c>
      <c r="B46">
        <v>-1.7284484947713483E-2</v>
      </c>
      <c r="C46">
        <v>-3.3064852227870312E-2</v>
      </c>
    </row>
    <row r="47" spans="1:3" x14ac:dyDescent="0.2">
      <c r="A47">
        <v>23</v>
      </c>
      <c r="B47">
        <v>3.1298063726415436E-2</v>
      </c>
      <c r="C47">
        <v>-0.16897779468694557</v>
      </c>
    </row>
    <row r="48" spans="1:3" x14ac:dyDescent="0.2">
      <c r="A48">
        <v>24</v>
      </c>
      <c r="B48">
        <v>-6.9801844086588571E-2</v>
      </c>
      <c r="C48">
        <v>-5.314705877987419E-2</v>
      </c>
    </row>
    <row r="49" spans="1:3" x14ac:dyDescent="0.2">
      <c r="A49">
        <v>25</v>
      </c>
      <c r="B49">
        <v>-2.787876395466795E-2</v>
      </c>
      <c r="C49">
        <v>9.9396587038751566E-2</v>
      </c>
    </row>
    <row r="50" spans="1:3" x14ac:dyDescent="0.2">
      <c r="A50">
        <v>26</v>
      </c>
      <c r="B50">
        <v>5.3284408116736813E-2</v>
      </c>
      <c r="C50">
        <v>0.20297597197541986</v>
      </c>
    </row>
    <row r="51" spans="1:3" x14ac:dyDescent="0.2">
      <c r="A51">
        <v>27</v>
      </c>
      <c r="B51">
        <v>4.1199142401124912E-2</v>
      </c>
      <c r="C51">
        <v>7.2909177327449864E-2</v>
      </c>
    </row>
    <row r="52" spans="1:3" x14ac:dyDescent="0.2">
      <c r="A52">
        <v>28</v>
      </c>
      <c r="B52">
        <v>3.2036031031071756E-2</v>
      </c>
      <c r="C52">
        <v>-7.0443618001247016E-2</v>
      </c>
    </row>
    <row r="53" spans="1:3" x14ac:dyDescent="0.2">
      <c r="A53">
        <v>29</v>
      </c>
      <c r="B53">
        <v>-3.2699514683178055E-2</v>
      </c>
      <c r="C53">
        <v>3.0273533987311446E-2</v>
      </c>
    </row>
    <row r="54" spans="1:3" x14ac:dyDescent="0.2">
      <c r="A54">
        <v>30</v>
      </c>
      <c r="B54">
        <v>8.1256146934930482E-2</v>
      </c>
      <c r="C54">
        <v>-5.4107259191740836E-2</v>
      </c>
    </row>
    <row r="55" spans="1:3" x14ac:dyDescent="0.2">
      <c r="A55">
        <v>31</v>
      </c>
      <c r="B55">
        <v>-2.6335997226617929E-2</v>
      </c>
      <c r="C55">
        <v>0.13436632180981803</v>
      </c>
    </row>
    <row r="56" spans="1:3" x14ac:dyDescent="0.2">
      <c r="A56">
        <v>32</v>
      </c>
      <c r="B56">
        <v>-1.0377500792092586E-3</v>
      </c>
      <c r="C56">
        <v>6.846234865819735E-2</v>
      </c>
    </row>
    <row r="57" spans="1:3" x14ac:dyDescent="0.2">
      <c r="A57">
        <v>33</v>
      </c>
      <c r="B57">
        <v>-2.8822075755504068E-2</v>
      </c>
      <c r="C57">
        <v>1.6403618288552694E-2</v>
      </c>
    </row>
    <row r="58" spans="1:3" x14ac:dyDescent="0.2">
      <c r="A58">
        <v>34</v>
      </c>
      <c r="B58">
        <v>2.3903999430870924E-2</v>
      </c>
      <c r="C58">
        <v>1.3559937262703221E-2</v>
      </c>
    </row>
    <row r="59" spans="1:3" x14ac:dyDescent="0.2">
      <c r="A59">
        <v>35</v>
      </c>
      <c r="B59">
        <v>5.0920249178010711E-2</v>
      </c>
      <c r="C59">
        <v>5.0096529567621555E-2</v>
      </c>
    </row>
    <row r="60" spans="1:3" x14ac:dyDescent="0.2">
      <c r="A60">
        <v>36</v>
      </c>
      <c r="B60">
        <v>-1.0035371735012684E-2</v>
      </c>
      <c r="C60">
        <v>4.1001588016313081E-2</v>
      </c>
    </row>
    <row r="61" spans="1:3" x14ac:dyDescent="0.2">
      <c r="A61">
        <v>37</v>
      </c>
      <c r="B61">
        <v>1.9560045931688644E-2</v>
      </c>
      <c r="C61">
        <v>8.006380789183018E-4</v>
      </c>
    </row>
    <row r="62" spans="1:3" x14ac:dyDescent="0.2">
      <c r="A62">
        <v>38</v>
      </c>
      <c r="B62">
        <v>3.2028638567994101E-2</v>
      </c>
      <c r="C62">
        <v>-1.0584833050016496E-2</v>
      </c>
    </row>
    <row r="63" spans="1:3" x14ac:dyDescent="0.2">
      <c r="A63">
        <v>39</v>
      </c>
      <c r="B63">
        <v>9.5480641831247846E-3</v>
      </c>
      <c r="C63">
        <v>-1.3695067739431979E-2</v>
      </c>
    </row>
    <row r="64" spans="1:3" x14ac:dyDescent="0.2">
      <c r="A64">
        <v>40</v>
      </c>
      <c r="B64">
        <v>-4.0598157823912989E-2</v>
      </c>
      <c r="C64">
        <v>9.7852095653744087E-2</v>
      </c>
    </row>
    <row r="65" spans="1:3" x14ac:dyDescent="0.2">
      <c r="A65">
        <v>41</v>
      </c>
      <c r="B65">
        <v>5.5196349192724518E-4</v>
      </c>
      <c r="C65">
        <v>-5.9903172652402852E-2</v>
      </c>
    </row>
    <row r="66" spans="1:3" x14ac:dyDescent="0.2">
      <c r="A66">
        <v>42</v>
      </c>
      <c r="B66">
        <v>2.1684194280495806E-3</v>
      </c>
      <c r="C66">
        <v>-1.8138677218227765E-2</v>
      </c>
    </row>
    <row r="67" spans="1:3" x14ac:dyDescent="0.2">
      <c r="A67">
        <v>43</v>
      </c>
      <c r="B67">
        <v>4.8332280874029891E-4</v>
      </c>
      <c r="C67">
        <v>3.3214903101534521E-2</v>
      </c>
    </row>
    <row r="68" spans="1:3" x14ac:dyDescent="0.2">
      <c r="A68">
        <v>44</v>
      </c>
      <c r="B68">
        <v>-7.0907009410381737E-3</v>
      </c>
      <c r="C68">
        <v>-7.2346089994593564E-3</v>
      </c>
    </row>
    <row r="69" spans="1:3" x14ac:dyDescent="0.2">
      <c r="A69">
        <v>45</v>
      </c>
      <c r="B69">
        <v>5.2102968644641263E-2</v>
      </c>
      <c r="C69">
        <v>-4.0316179266063276E-3</v>
      </c>
    </row>
    <row r="70" spans="1:3" x14ac:dyDescent="0.2">
      <c r="A70">
        <v>46</v>
      </c>
      <c r="B70">
        <v>1.7444712822175946E-2</v>
      </c>
      <c r="C70">
        <v>3.2194969728678434E-2</v>
      </c>
    </row>
    <row r="71" spans="1:3" x14ac:dyDescent="0.2">
      <c r="A71">
        <v>47</v>
      </c>
      <c r="B71">
        <v>2.3472152627059175E-2</v>
      </c>
      <c r="C71">
        <v>2.4289588292067826E-2</v>
      </c>
    </row>
    <row r="72" spans="1:3" x14ac:dyDescent="0.2">
      <c r="A72">
        <v>48</v>
      </c>
      <c r="B72">
        <v>-4.4199613819465204E-3</v>
      </c>
      <c r="C72">
        <v>3.4754095238821288E-2</v>
      </c>
    </row>
    <row r="73" spans="1:3" x14ac:dyDescent="0.2">
      <c r="A73">
        <v>49</v>
      </c>
      <c r="B73">
        <v>-6.2037054470983647E-3</v>
      </c>
      <c r="C73">
        <v>-4.2204543491854526E-2</v>
      </c>
    </row>
    <row r="74" spans="1:3" x14ac:dyDescent="0.2">
      <c r="A74">
        <v>50</v>
      </c>
      <c r="B74">
        <v>-5.2612931744972197E-2</v>
      </c>
      <c r="C74">
        <v>1.2122059178278868E-2</v>
      </c>
    </row>
    <row r="75" spans="1:3" x14ac:dyDescent="0.2">
      <c r="A75">
        <v>51</v>
      </c>
      <c r="B75">
        <v>4.464937922691644E-2</v>
      </c>
      <c r="C75">
        <v>8.0026964852737859E-2</v>
      </c>
    </row>
    <row r="76" spans="1:3" x14ac:dyDescent="0.2">
      <c r="A76">
        <v>52</v>
      </c>
      <c r="B76">
        <v>1.1009347971853652E-2</v>
      </c>
      <c r="C76">
        <v>1.1834699680697992E-2</v>
      </c>
    </row>
    <row r="77" spans="1:3" x14ac:dyDescent="0.2">
      <c r="A77">
        <v>53</v>
      </c>
      <c r="B77">
        <v>3.5075577702445244E-2</v>
      </c>
      <c r="C77">
        <v>1.7818604405156986E-2</v>
      </c>
    </row>
    <row r="78" spans="1:3" x14ac:dyDescent="0.2">
      <c r="A78">
        <v>54</v>
      </c>
      <c r="B78">
        <v>1.5688092579928588E-2</v>
      </c>
      <c r="C78">
        <v>5.2187812081667187E-2</v>
      </c>
    </row>
    <row r="79" spans="1:3" x14ac:dyDescent="0.2">
      <c r="A79">
        <v>55</v>
      </c>
      <c r="B79">
        <v>1.24694479749115E-2</v>
      </c>
      <c r="C79">
        <v>-4.2151678230128983E-2</v>
      </c>
    </row>
    <row r="80" spans="1:3" x14ac:dyDescent="0.2">
      <c r="A80">
        <v>56</v>
      </c>
      <c r="B80">
        <v>-2.0654410922362178E-2</v>
      </c>
      <c r="C80">
        <v>5.1801944538283809E-2</v>
      </c>
    </row>
    <row r="81" spans="1:3" x14ac:dyDescent="0.2">
      <c r="A81">
        <v>57</v>
      </c>
      <c r="B81">
        <v>-8.4400318195438209E-2</v>
      </c>
      <c r="C81">
        <v>-2.7106236449917942E-2</v>
      </c>
    </row>
    <row r="82" spans="1:3" x14ac:dyDescent="0.2">
      <c r="A82">
        <v>58</v>
      </c>
      <c r="B82">
        <v>-3.5952093117830861E-2</v>
      </c>
      <c r="C82">
        <v>-7.4151770210929502E-2</v>
      </c>
    </row>
    <row r="83" spans="1:3" x14ac:dyDescent="0.2">
      <c r="A83">
        <v>59</v>
      </c>
      <c r="B83">
        <v>-9.0373533029287079E-3</v>
      </c>
      <c r="C83">
        <v>-3.3770289133430859E-3</v>
      </c>
    </row>
    <row r="84" spans="1:3" ht="16" thickBot="1" x14ac:dyDescent="0.25">
      <c r="A84" s="14">
        <v>60</v>
      </c>
      <c r="B84" s="14">
        <v>5.1611119381326995E-2</v>
      </c>
      <c r="C84" s="14">
        <v>6.7952971790213298E-2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I84"/>
  <sheetViews>
    <sheetView topLeftCell="A12" zoomScale="115" zoomScaleNormal="115" workbookViewId="0">
      <selection activeCell="B25" sqref="B25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5" width="12" bestFit="1" customWidth="1"/>
    <col min="6" max="6" width="13.5" bestFit="1" customWidth="1"/>
    <col min="7" max="7" width="12" bestFit="1" customWidth="1"/>
    <col min="8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0.70262435241926235</v>
      </c>
    </row>
    <row r="5" spans="1:9" x14ac:dyDescent="0.2">
      <c r="A5" t="s">
        <v>66</v>
      </c>
      <c r="B5">
        <v>0.49368098061258786</v>
      </c>
    </row>
    <row r="6" spans="1:9" x14ac:dyDescent="0.2">
      <c r="A6" t="s">
        <v>67</v>
      </c>
      <c r="B6">
        <v>0.48495134234728765</v>
      </c>
    </row>
    <row r="7" spans="1:9" x14ac:dyDescent="0.2">
      <c r="A7" t="s">
        <v>68</v>
      </c>
      <c r="B7">
        <v>3.3977515850945585E-2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6.5288004618516707E-2</v>
      </c>
      <c r="D12">
        <v>6.5288004618516707E-2</v>
      </c>
      <c r="E12">
        <v>56.552283795645955</v>
      </c>
      <c r="F12">
        <v>3.9155593202717448E-10</v>
      </c>
    </row>
    <row r="13" spans="1:9" x14ac:dyDescent="0.2">
      <c r="A13" t="s">
        <v>72</v>
      </c>
      <c r="B13">
        <v>58</v>
      </c>
      <c r="C13">
        <v>6.6959351837272987E-2</v>
      </c>
      <c r="D13">
        <v>1.1544715834012583E-3</v>
      </c>
    </row>
    <row r="14" spans="1:9" ht="16" thickBot="1" x14ac:dyDescent="0.25">
      <c r="A14" s="14" t="s">
        <v>73</v>
      </c>
      <c r="B14" s="14">
        <v>59</v>
      </c>
      <c r="C14" s="14">
        <v>0.13224735645578969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9.5520295393559888E-3</v>
      </c>
      <c r="C17">
        <v>4.3884518781524828E-3</v>
      </c>
      <c r="D17">
        <v>2.1766285251776187</v>
      </c>
      <c r="E17">
        <v>3.3592771449675742E-2</v>
      </c>
      <c r="F17">
        <v>7.6758868652816899E-4</v>
      </c>
      <c r="G17">
        <v>1.8336470392183807E-2</v>
      </c>
      <c r="H17">
        <v>7.6758868652816899E-4</v>
      </c>
      <c r="I17">
        <v>1.8336470392183807E-2</v>
      </c>
    </row>
    <row r="18" spans="1:9" ht="16" thickBot="1" x14ac:dyDescent="0.25">
      <c r="A18" s="14" t="s">
        <v>112</v>
      </c>
      <c r="B18" s="14">
        <v>1.0458691256008643</v>
      </c>
      <c r="C18" s="14">
        <v>0.13907602475321942</v>
      </c>
      <c r="D18" s="14">
        <v>7.5201252513270003</v>
      </c>
      <c r="E18" s="14">
        <v>3.9155593202717164E-10</v>
      </c>
      <c r="F18" s="14">
        <v>0.76747821522692949</v>
      </c>
      <c r="G18" s="14">
        <v>1.3242600359747991</v>
      </c>
      <c r="H18" s="14">
        <v>0.76747821522692949</v>
      </c>
      <c r="I18" s="14">
        <v>1.3242600359747991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4.997701204932542E-2</v>
      </c>
      <c r="C25">
        <v>-1.2310804654526206E-2</v>
      </c>
    </row>
    <row r="26" spans="1:9" x14ac:dyDescent="0.2">
      <c r="A26">
        <v>2</v>
      </c>
      <c r="B26">
        <v>5.3263576345190427E-3</v>
      </c>
      <c r="C26">
        <v>-1.4069476304136925E-2</v>
      </c>
    </row>
    <row r="27" spans="1:9" x14ac:dyDescent="0.2">
      <c r="A27">
        <v>3</v>
      </c>
      <c r="B27">
        <v>2.0845273502462208E-2</v>
      </c>
      <c r="C27">
        <v>7.2766480733447991E-3</v>
      </c>
    </row>
    <row r="28" spans="1:9" x14ac:dyDescent="0.2">
      <c r="A28">
        <v>4</v>
      </c>
      <c r="B28">
        <v>8.2946535010481118E-3</v>
      </c>
      <c r="C28">
        <v>6.5649795755176304E-3</v>
      </c>
    </row>
    <row r="29" spans="1:9" x14ac:dyDescent="0.2">
      <c r="A29">
        <v>5</v>
      </c>
      <c r="B29">
        <v>-9.8188897872492961E-3</v>
      </c>
      <c r="C29">
        <v>1.4842858835526294E-2</v>
      </c>
    </row>
    <row r="30" spans="1:9" x14ac:dyDescent="0.2">
      <c r="A30">
        <v>6</v>
      </c>
      <c r="B30">
        <v>5.4573447568669699E-2</v>
      </c>
      <c r="C30">
        <v>-2.8138614599770278E-2</v>
      </c>
    </row>
    <row r="31" spans="1:9" x14ac:dyDescent="0.2">
      <c r="A31">
        <v>7</v>
      </c>
      <c r="B31">
        <v>8.0001272141002628E-3</v>
      </c>
      <c r="C31">
        <v>1.867145617595755E-2</v>
      </c>
    </row>
    <row r="32" spans="1:9" x14ac:dyDescent="0.2">
      <c r="A32">
        <v>8</v>
      </c>
      <c r="B32">
        <v>-5.3231857636072792E-2</v>
      </c>
      <c r="C32">
        <v>-5.1757164020179089E-3</v>
      </c>
    </row>
    <row r="33" spans="1:3" x14ac:dyDescent="0.2">
      <c r="A33">
        <v>9</v>
      </c>
      <c r="B33">
        <v>4.8830892120626683E-2</v>
      </c>
      <c r="C33">
        <v>-1.9080277566933989E-2</v>
      </c>
    </row>
    <row r="34" spans="1:3" x14ac:dyDescent="0.2">
      <c r="A34">
        <v>10</v>
      </c>
      <c r="B34">
        <v>-3.1586807248902768E-2</v>
      </c>
      <c r="C34">
        <v>7.3263287336553379E-3</v>
      </c>
    </row>
    <row r="35" spans="1:3" x14ac:dyDescent="0.2">
      <c r="A35">
        <v>11</v>
      </c>
      <c r="B35">
        <v>2.5586247346135856E-2</v>
      </c>
      <c r="C35">
        <v>-2.2871433356823224E-2</v>
      </c>
    </row>
    <row r="36" spans="1:3" x14ac:dyDescent="0.2">
      <c r="A36">
        <v>12</v>
      </c>
      <c r="B36">
        <v>3.9357675462571733E-2</v>
      </c>
      <c r="C36">
        <v>3.1960768074034231E-2</v>
      </c>
    </row>
    <row r="37" spans="1:3" x14ac:dyDescent="0.2">
      <c r="A37">
        <v>13</v>
      </c>
      <c r="B37">
        <v>7.3073805988827192E-2</v>
      </c>
      <c r="C37">
        <v>2.1078983328930989E-2</v>
      </c>
    </row>
    <row r="38" spans="1:3" x14ac:dyDescent="0.2">
      <c r="A38">
        <v>14</v>
      </c>
      <c r="B38">
        <v>1.2315333794838158E-3</v>
      </c>
      <c r="C38">
        <v>2.2102878125567313E-2</v>
      </c>
    </row>
    <row r="39" spans="1:3" x14ac:dyDescent="0.2">
      <c r="A39">
        <v>15</v>
      </c>
      <c r="B39">
        <v>-8.0152908398156784E-3</v>
      </c>
      <c r="C39">
        <v>1.1881035374773669E-2</v>
      </c>
    </row>
    <row r="40" spans="1:3" x14ac:dyDescent="0.2">
      <c r="A40">
        <v>16</v>
      </c>
      <c r="B40">
        <v>7.9384538524962071E-3</v>
      </c>
      <c r="C40">
        <v>1.3390097795033348E-2</v>
      </c>
    </row>
    <row r="41" spans="1:3" x14ac:dyDescent="0.2">
      <c r="A41">
        <v>17</v>
      </c>
      <c r="B41">
        <v>-5.0902830414651185E-2</v>
      </c>
      <c r="C41">
        <v>2.0345780788424059E-2</v>
      </c>
    </row>
    <row r="42" spans="1:3" x14ac:dyDescent="0.2">
      <c r="A42">
        <v>18</v>
      </c>
      <c r="B42">
        <v>5.1944943035498986E-2</v>
      </c>
      <c r="C42">
        <v>-2.5474952150821666E-2</v>
      </c>
    </row>
    <row r="43" spans="1:3" x14ac:dyDescent="0.2">
      <c r="A43">
        <v>19</v>
      </c>
      <c r="B43">
        <v>-7.6880575341371896E-2</v>
      </c>
      <c r="C43">
        <v>1.2823912861618686E-2</v>
      </c>
    </row>
    <row r="44" spans="1:3" x14ac:dyDescent="0.2">
      <c r="A44">
        <v>20</v>
      </c>
      <c r="B44">
        <v>-2.5024235863708777E-2</v>
      </c>
      <c r="C44">
        <v>-2.7722919845335106E-2</v>
      </c>
    </row>
    <row r="45" spans="1:3" x14ac:dyDescent="0.2">
      <c r="A45">
        <v>21</v>
      </c>
      <c r="B45">
        <v>5.527379619900178E-2</v>
      </c>
      <c r="C45">
        <v>2.4987104554341895E-2</v>
      </c>
    </row>
    <row r="46" spans="1:3" x14ac:dyDescent="0.2">
      <c r="A46">
        <v>22</v>
      </c>
      <c r="B46">
        <v>-6.2010913017353075E-3</v>
      </c>
      <c r="C46">
        <v>5.3545643864082726E-2</v>
      </c>
    </row>
    <row r="47" spans="1:3" x14ac:dyDescent="0.2">
      <c r="A47">
        <v>23</v>
      </c>
      <c r="B47">
        <v>3.3055110073320827E-2</v>
      </c>
      <c r="C47">
        <v>-1.0360220578033336E-2</v>
      </c>
    </row>
    <row r="48" spans="1:3" x14ac:dyDescent="0.2">
      <c r="A48">
        <v>24</v>
      </c>
      <c r="B48">
        <v>-4.8636741186437245E-2</v>
      </c>
      <c r="C48">
        <v>-1.794009309424776E-2</v>
      </c>
    </row>
    <row r="49" spans="1:3" x14ac:dyDescent="0.2">
      <c r="A49">
        <v>25</v>
      </c>
      <c r="B49">
        <v>-1.4761596286975072E-2</v>
      </c>
      <c r="C49">
        <v>-5.8324499787736767E-2</v>
      </c>
    </row>
    <row r="50" spans="1:3" x14ac:dyDescent="0.2">
      <c r="A50">
        <v>26</v>
      </c>
      <c r="B50">
        <v>5.0820756101426556E-2</v>
      </c>
      <c r="C50">
        <v>1.8318721883564426E-2</v>
      </c>
    </row>
    <row r="51" spans="1:3" x14ac:dyDescent="0.2">
      <c r="A51">
        <v>27</v>
      </c>
      <c r="B51">
        <v>4.1055487758150849E-2</v>
      </c>
      <c r="C51">
        <v>-3.2680875890991314E-2</v>
      </c>
    </row>
    <row r="52" spans="1:3" x14ac:dyDescent="0.2">
      <c r="A52">
        <v>28</v>
      </c>
      <c r="B52">
        <v>3.3651410471517582E-2</v>
      </c>
      <c r="C52">
        <v>8.4913958320830846E-2</v>
      </c>
    </row>
    <row r="53" spans="1:3" x14ac:dyDescent="0.2">
      <c r="A53">
        <v>29</v>
      </c>
      <c r="B53">
        <v>-1.8656911920716564E-2</v>
      </c>
      <c r="C53">
        <v>-3.9503747872476652E-2</v>
      </c>
    </row>
    <row r="54" spans="1:3" x14ac:dyDescent="0.2">
      <c r="A54">
        <v>30</v>
      </c>
      <c r="B54">
        <v>7.3422785880120009E-2</v>
      </c>
      <c r="C54">
        <v>2.36397490591128E-2</v>
      </c>
    </row>
    <row r="55" spans="1:3" x14ac:dyDescent="0.2">
      <c r="A55">
        <v>31</v>
      </c>
      <c r="B55">
        <v>-1.3514993072366059E-2</v>
      </c>
      <c r="C55">
        <v>0.10408043703785046</v>
      </c>
    </row>
    <row r="56" spans="1:3" x14ac:dyDescent="0.2">
      <c r="A56">
        <v>32</v>
      </c>
      <c r="B56">
        <v>6.9267727789068855E-3</v>
      </c>
      <c r="C56">
        <v>4.2076681098050218E-2</v>
      </c>
    </row>
    <row r="57" spans="1:3" x14ac:dyDescent="0.2">
      <c r="A57">
        <v>33</v>
      </c>
      <c r="B57">
        <v>-1.5523821386804163E-2</v>
      </c>
      <c r="C57">
        <v>1.341389659307079E-2</v>
      </c>
    </row>
    <row r="58" spans="1:3" x14ac:dyDescent="0.2">
      <c r="A58">
        <v>34</v>
      </c>
      <c r="B58">
        <v>2.7080477517236384E-2</v>
      </c>
      <c r="C58">
        <v>-1.0704544827947124E-3</v>
      </c>
    </row>
    <row r="59" spans="1:3" x14ac:dyDescent="0.2">
      <c r="A59">
        <v>35</v>
      </c>
      <c r="B59">
        <v>4.8910442585275174E-2</v>
      </c>
      <c r="C59">
        <v>-2.2875184804945103E-2</v>
      </c>
    </row>
    <row r="60" spans="1:3" x14ac:dyDescent="0.2">
      <c r="A60">
        <v>36</v>
      </c>
      <c r="B60">
        <v>-3.4358370209999246E-4</v>
      </c>
      <c r="C60">
        <v>-1.9511078600995976E-2</v>
      </c>
    </row>
    <row r="61" spans="1:3" x14ac:dyDescent="0.2">
      <c r="A61">
        <v>37</v>
      </c>
      <c r="B61">
        <v>2.3570428786125079E-2</v>
      </c>
      <c r="C61">
        <v>1.6351592684942726E-3</v>
      </c>
    </row>
    <row r="62" spans="1:3" x14ac:dyDescent="0.2">
      <c r="A62">
        <v>38</v>
      </c>
      <c r="B62">
        <v>3.3645437132795053E-2</v>
      </c>
      <c r="C62">
        <v>1.7626509480065014E-2</v>
      </c>
    </row>
    <row r="63" spans="1:3" x14ac:dyDescent="0.2">
      <c r="A63">
        <v>39</v>
      </c>
      <c r="B63">
        <v>1.5480437988785409E-2</v>
      </c>
      <c r="C63">
        <v>3.0837552695427088E-2</v>
      </c>
    </row>
    <row r="64" spans="1:3" x14ac:dyDescent="0.2">
      <c r="A64">
        <v>40</v>
      </c>
      <c r="B64">
        <v>-2.5039259783983664E-2</v>
      </c>
      <c r="C64">
        <v>4.1053943990911647E-3</v>
      </c>
    </row>
    <row r="65" spans="1:3" x14ac:dyDescent="0.2">
      <c r="A65">
        <v>41</v>
      </c>
      <c r="B65">
        <v>8.2113104942043661E-3</v>
      </c>
      <c r="C65">
        <v>1.5157468802964509E-2</v>
      </c>
    </row>
    <row r="66" spans="1:3" x14ac:dyDescent="0.2">
      <c r="A66">
        <v>42</v>
      </c>
      <c r="B66">
        <v>9.5174568672149427E-3</v>
      </c>
      <c r="C66">
        <v>-6.2699062390924584E-2</v>
      </c>
    </row>
    <row r="67" spans="1:3" x14ac:dyDescent="0.2">
      <c r="A67">
        <v>43</v>
      </c>
      <c r="B67">
        <v>8.1558466999974745E-3</v>
      </c>
      <c r="C67">
        <v>2.356884352779207E-2</v>
      </c>
    </row>
    <row r="68" spans="1:3" x14ac:dyDescent="0.2">
      <c r="A68">
        <v>44</v>
      </c>
      <c r="B68">
        <v>2.035801341012557E-3</v>
      </c>
      <c r="C68">
        <v>9.7764337862689364E-3</v>
      </c>
    </row>
    <row r="69" spans="1:3" x14ac:dyDescent="0.2">
      <c r="A69">
        <v>45</v>
      </c>
      <c r="B69">
        <v>4.9866116480930069E-2</v>
      </c>
      <c r="C69">
        <v>-9.6733948620338836E-3</v>
      </c>
    </row>
    <row r="70" spans="1:3" x14ac:dyDescent="0.2">
      <c r="A70">
        <v>46</v>
      </c>
      <c r="B70">
        <v>2.1861174233027202E-2</v>
      </c>
      <c r="C70">
        <v>2.0811331630551957E-2</v>
      </c>
    </row>
    <row r="71" spans="1:3" x14ac:dyDescent="0.2">
      <c r="A71">
        <v>47</v>
      </c>
      <c r="B71">
        <v>2.6731531948173723E-2</v>
      </c>
      <c r="C71">
        <v>-1.92575047460486E-2</v>
      </c>
    </row>
    <row r="72" spans="1:3" x14ac:dyDescent="0.2">
      <c r="A72">
        <v>48</v>
      </c>
      <c r="B72">
        <v>4.1938414770966784E-3</v>
      </c>
      <c r="C72">
        <v>3.7277084373405333E-3</v>
      </c>
    </row>
    <row r="73" spans="1:3" x14ac:dyDescent="0.2">
      <c r="A73">
        <v>49</v>
      </c>
      <c r="B73">
        <v>2.7525211237153296E-3</v>
      </c>
      <c r="C73">
        <v>-2.4856538010288191E-2</v>
      </c>
    </row>
    <row r="74" spans="1:3" x14ac:dyDescent="0.2">
      <c r="A74">
        <v>50</v>
      </c>
      <c r="B74">
        <v>-3.4747568577837402E-2</v>
      </c>
      <c r="C74">
        <v>-2.831760800631327E-2</v>
      </c>
    </row>
    <row r="75" spans="1:3" x14ac:dyDescent="0.2">
      <c r="A75">
        <v>51</v>
      </c>
      <c r="B75">
        <v>4.3843385785761586E-2</v>
      </c>
      <c r="C75">
        <v>-9.4844427184834684E-2</v>
      </c>
    </row>
    <row r="76" spans="1:3" x14ac:dyDescent="0.2">
      <c r="A76">
        <v>52</v>
      </c>
      <c r="B76">
        <v>1.6661200469181851E-2</v>
      </c>
      <c r="C76">
        <v>4.5272061530192947E-2</v>
      </c>
    </row>
    <row r="77" spans="1:3" x14ac:dyDescent="0.2">
      <c r="A77">
        <v>53</v>
      </c>
      <c r="B77">
        <v>3.610745815688448E-2</v>
      </c>
      <c r="C77">
        <v>-2.1213266178520027E-2</v>
      </c>
    </row>
    <row r="78" spans="1:3" x14ac:dyDescent="0.2">
      <c r="A78">
        <v>54</v>
      </c>
      <c r="B78">
        <v>2.044177076715091E-2</v>
      </c>
      <c r="C78">
        <v>3.5885981737351552E-2</v>
      </c>
    </row>
    <row r="79" spans="1:3" x14ac:dyDescent="0.2">
      <c r="A79">
        <v>55</v>
      </c>
      <c r="B79">
        <v>1.7841006414156528E-2</v>
      </c>
      <c r="C79">
        <v>-6.636602406785019E-3</v>
      </c>
    </row>
    <row r="80" spans="1:3" x14ac:dyDescent="0.2">
      <c r="A80">
        <v>56</v>
      </c>
      <c r="B80">
        <v>-8.9240956786194783E-3</v>
      </c>
      <c r="C80">
        <v>-2.9317417407831257E-3</v>
      </c>
    </row>
    <row r="81" spans="1:3" x14ac:dyDescent="0.2">
      <c r="A81">
        <v>57</v>
      </c>
      <c r="B81">
        <v>-6.0432759613332172E-2</v>
      </c>
      <c r="C81">
        <v>-5.5527296165149141E-2</v>
      </c>
    </row>
    <row r="82" spans="1:3" x14ac:dyDescent="0.2">
      <c r="A82">
        <v>58</v>
      </c>
      <c r="B82">
        <v>-2.1285095857202577E-2</v>
      </c>
      <c r="C82">
        <v>7.7006881780038242E-3</v>
      </c>
    </row>
    <row r="83" spans="1:3" x14ac:dyDescent="0.2">
      <c r="A83">
        <v>59</v>
      </c>
      <c r="B83">
        <v>4.6284604716447138E-4</v>
      </c>
      <c r="C83">
        <v>-3.8330448758163355E-2</v>
      </c>
    </row>
    <row r="84" spans="1:3" ht="16" thickBot="1" x14ac:dyDescent="0.25">
      <c r="A84" s="14">
        <v>60</v>
      </c>
      <c r="B84" s="14">
        <v>4.946868706946899E-2</v>
      </c>
      <c r="C84" s="14">
        <v>-4.7948813184401168E-2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A1:I84"/>
  <sheetViews>
    <sheetView workbookViewId="0">
      <selection activeCell="M10" sqref="M10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5" width="12" bestFit="1" customWidth="1"/>
    <col min="6" max="6" width="13.5" bestFit="1" customWidth="1"/>
    <col min="7" max="7" width="12" bestFit="1" customWidth="1"/>
    <col min="8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0.42206388657430205</v>
      </c>
    </row>
    <row r="5" spans="1:9" x14ac:dyDescent="0.2">
      <c r="A5" t="s">
        <v>66</v>
      </c>
      <c r="B5">
        <v>0.17813792435020531</v>
      </c>
    </row>
    <row r="6" spans="1:9" x14ac:dyDescent="0.2">
      <c r="A6" t="s">
        <v>67</v>
      </c>
      <c r="B6">
        <v>0.1639678885631399</v>
      </c>
    </row>
    <row r="7" spans="1:9" x14ac:dyDescent="0.2">
      <c r="A7" t="s">
        <v>68</v>
      </c>
      <c r="B7">
        <v>7.7457704127279994E-2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7.5424889218777158E-2</v>
      </c>
      <c r="D12">
        <v>7.5424889218777158E-2</v>
      </c>
      <c r="E12">
        <v>12.571451972818</v>
      </c>
      <c r="F12">
        <v>7.8239704857141696E-4</v>
      </c>
    </row>
    <row r="13" spans="1:9" x14ac:dyDescent="0.2">
      <c r="A13" t="s">
        <v>72</v>
      </c>
      <c r="B13">
        <v>58</v>
      </c>
      <c r="C13">
        <v>0.34798236386281645</v>
      </c>
      <c r="D13">
        <v>5.9996959286692493E-3</v>
      </c>
    </row>
    <row r="14" spans="1:9" ht="16" thickBot="1" x14ac:dyDescent="0.25">
      <c r="A14" s="14" t="s">
        <v>73</v>
      </c>
      <c r="B14" s="14">
        <v>59</v>
      </c>
      <c r="C14" s="14">
        <v>0.4234072530815936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2.4818188133087862E-2</v>
      </c>
      <c r="C17">
        <v>1.0004245414700658E-2</v>
      </c>
      <c r="D17">
        <v>2.4807656254232802</v>
      </c>
      <c r="E17">
        <v>1.6032394591530892E-2</v>
      </c>
      <c r="F17">
        <v>4.7925151708017553E-3</v>
      </c>
      <c r="G17">
        <v>4.4843861095373971E-2</v>
      </c>
      <c r="H17">
        <v>4.7925151708017553E-3</v>
      </c>
      <c r="I17">
        <v>4.4843861095373971E-2</v>
      </c>
    </row>
    <row r="18" spans="1:9" ht="16" thickBot="1" x14ac:dyDescent="0.25">
      <c r="A18" s="14" t="s">
        <v>112</v>
      </c>
      <c r="B18" s="14">
        <v>1.1241337460884417</v>
      </c>
      <c r="C18" s="14">
        <v>0.31704818044351951</v>
      </c>
      <c r="D18" s="14">
        <v>3.5456243417511124</v>
      </c>
      <c r="E18" s="14">
        <v>7.8239704857141316E-4</v>
      </c>
      <c r="F18" s="14">
        <v>0.48949285997821534</v>
      </c>
      <c r="G18" s="14">
        <v>1.7587746321986681</v>
      </c>
      <c r="H18" s="14">
        <v>0.48949285997821534</v>
      </c>
      <c r="I18" s="14">
        <v>1.7587746321986681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6.8268258425949871E-2</v>
      </c>
      <c r="C25">
        <v>-8.1931913553889207E-2</v>
      </c>
    </row>
    <row r="26" spans="1:9" x14ac:dyDescent="0.2">
      <c r="A26">
        <v>2</v>
      </c>
      <c r="B26">
        <v>2.0276300174213484E-2</v>
      </c>
      <c r="C26">
        <v>-1.5612741779083518E-2</v>
      </c>
    </row>
    <row r="27" spans="1:9" x14ac:dyDescent="0.2">
      <c r="A27">
        <v>3</v>
      </c>
      <c r="B27">
        <v>3.6956529662620807E-2</v>
      </c>
      <c r="C27">
        <v>-8.042719620455549E-2</v>
      </c>
    </row>
    <row r="28" spans="1:9" x14ac:dyDescent="0.2">
      <c r="A28">
        <v>4</v>
      </c>
      <c r="B28">
        <v>2.3466719960267644E-2</v>
      </c>
      <c r="C28">
        <v>-4.7743349220414913E-2</v>
      </c>
    </row>
    <row r="29" spans="1:9" x14ac:dyDescent="0.2">
      <c r="A29">
        <v>5</v>
      </c>
      <c r="B29">
        <v>3.9977015399077567E-3</v>
      </c>
      <c r="C29">
        <v>6.33100718243986E-2</v>
      </c>
    </row>
    <row r="30" spans="1:9" x14ac:dyDescent="0.2">
      <c r="A30">
        <v>6</v>
      </c>
      <c r="B30">
        <v>7.3208655032500375E-2</v>
      </c>
      <c r="C30">
        <v>4.0043028091172717E-2</v>
      </c>
    </row>
    <row r="31" spans="1:9" x14ac:dyDescent="0.2">
      <c r="A31">
        <v>7</v>
      </c>
      <c r="B31">
        <v>2.3150153642203717E-2</v>
      </c>
      <c r="C31">
        <v>-6.5447773464152259E-2</v>
      </c>
    </row>
    <row r="32" spans="1:9" x14ac:dyDescent="0.2">
      <c r="A32">
        <v>8</v>
      </c>
      <c r="B32">
        <v>-4.2663951416601231E-2</v>
      </c>
      <c r="C32">
        <v>-6.4681772597464632E-2</v>
      </c>
    </row>
    <row r="33" spans="1:3" x14ac:dyDescent="0.2">
      <c r="A33">
        <v>9</v>
      </c>
      <c r="B33">
        <v>6.7036371895047131E-2</v>
      </c>
      <c r="C33">
        <v>-9.471706706735239E-2</v>
      </c>
    </row>
    <row r="34" spans="1:3" x14ac:dyDescent="0.2">
      <c r="A34">
        <v>10</v>
      </c>
      <c r="B34">
        <v>-1.9399155678393034E-2</v>
      </c>
      <c r="C34">
        <v>-2.1478697028797084E-2</v>
      </c>
    </row>
    <row r="35" spans="1:3" x14ac:dyDescent="0.2">
      <c r="A35">
        <v>11</v>
      </c>
      <c r="B35">
        <v>4.205228070502233E-2</v>
      </c>
      <c r="C35">
        <v>-0.1003240853558791</v>
      </c>
    </row>
    <row r="36" spans="1:3" x14ac:dyDescent="0.2">
      <c r="A36">
        <v>12</v>
      </c>
      <c r="B36">
        <v>5.6854254201106527E-2</v>
      </c>
      <c r="C36">
        <v>2.9141029273836855E-2</v>
      </c>
    </row>
    <row r="37" spans="1:3" x14ac:dyDescent="0.2">
      <c r="A37">
        <v>13</v>
      </c>
      <c r="B37">
        <v>9.3093434787216267E-2</v>
      </c>
      <c r="C37">
        <v>-2.5089682613314901E-2</v>
      </c>
    </row>
    <row r="38" spans="1:3" x14ac:dyDescent="0.2">
      <c r="A38">
        <v>14</v>
      </c>
      <c r="B38">
        <v>1.5875051474246359E-2</v>
      </c>
      <c r="C38">
        <v>0.19018192865258982</v>
      </c>
    </row>
    <row r="39" spans="1:3" x14ac:dyDescent="0.2">
      <c r="A39">
        <v>15</v>
      </c>
      <c r="B39">
        <v>5.9362676487934238E-3</v>
      </c>
      <c r="C39">
        <v>0.11025066944122636</v>
      </c>
    </row>
    <row r="40" spans="1:3" x14ac:dyDescent="0.2">
      <c r="A40">
        <v>16</v>
      </c>
      <c r="B40">
        <v>2.3083865131225824E-2</v>
      </c>
      <c r="C40">
        <v>5.4048955925957938E-2</v>
      </c>
    </row>
    <row r="41" spans="1:3" x14ac:dyDescent="0.2">
      <c r="A41">
        <v>17</v>
      </c>
      <c r="B41">
        <v>-4.0160638113749411E-2</v>
      </c>
      <c r="C41">
        <v>-2.8233237211833573E-2</v>
      </c>
    </row>
    <row r="42" spans="1:3" x14ac:dyDescent="0.2">
      <c r="A42">
        <v>18</v>
      </c>
      <c r="B42">
        <v>7.0383453891022865E-2</v>
      </c>
      <c r="C42">
        <v>-0.10155726826696877</v>
      </c>
    </row>
    <row r="43" spans="1:3" x14ac:dyDescent="0.2">
      <c r="A43">
        <v>19</v>
      </c>
      <c r="B43">
        <v>-6.8082353177885593E-2</v>
      </c>
      <c r="C43">
        <v>-1.1361211083607242E-2</v>
      </c>
    </row>
    <row r="44" spans="1:3" x14ac:dyDescent="0.2">
      <c r="A44">
        <v>20</v>
      </c>
      <c r="B44">
        <v>-1.2345493059781321E-2</v>
      </c>
      <c r="C44">
        <v>2.4554897367350059E-2</v>
      </c>
    </row>
    <row r="45" spans="1:3" x14ac:dyDescent="0.2">
      <c r="A45">
        <v>21</v>
      </c>
      <c r="B45">
        <v>7.3961412246679362E-2</v>
      </c>
      <c r="C45">
        <v>0.1217344909708787</v>
      </c>
    </row>
    <row r="46" spans="1:3" x14ac:dyDescent="0.2">
      <c r="A46">
        <v>22</v>
      </c>
      <c r="B46">
        <v>7.8862276131652087E-3</v>
      </c>
      <c r="C46">
        <v>-6.5731172719971684E-2</v>
      </c>
    </row>
    <row r="47" spans="1:3" x14ac:dyDescent="0.2">
      <c r="A47">
        <v>23</v>
      </c>
      <c r="B47">
        <v>5.0080054382447961E-2</v>
      </c>
      <c r="C47">
        <v>8.3825347032369588E-2</v>
      </c>
    </row>
    <row r="48" spans="1:3" x14ac:dyDescent="0.2">
      <c r="A48">
        <v>24</v>
      </c>
      <c r="B48">
        <v>-3.7724972588563083E-2</v>
      </c>
      <c r="C48">
        <v>0.13854419398318768</v>
      </c>
    </row>
    <row r="49" spans="1:3" x14ac:dyDescent="0.2">
      <c r="A49">
        <v>25</v>
      </c>
      <c r="B49">
        <v>-1.3148782440688365E-3</v>
      </c>
      <c r="C49">
        <v>-9.0226654331121686E-4</v>
      </c>
    </row>
    <row r="50" spans="1:3" x14ac:dyDescent="0.2">
      <c r="A50">
        <v>26</v>
      </c>
      <c r="B50">
        <v>6.9175141647579902E-2</v>
      </c>
      <c r="C50">
        <v>0.11674324737806641</v>
      </c>
    </row>
    <row r="51" spans="1:3" x14ac:dyDescent="0.2">
      <c r="A51">
        <v>27</v>
      </c>
      <c r="B51">
        <v>5.8679117417035076E-2</v>
      </c>
      <c r="C51">
        <v>0.15000011946013697</v>
      </c>
    </row>
    <row r="52" spans="1:3" x14ac:dyDescent="0.2">
      <c r="A52">
        <v>28</v>
      </c>
      <c r="B52">
        <v>5.0720977213049571E-2</v>
      </c>
      <c r="C52">
        <v>-7.6674076345074893E-5</v>
      </c>
    </row>
    <row r="53" spans="1:3" x14ac:dyDescent="0.2">
      <c r="A53">
        <v>29</v>
      </c>
      <c r="B53">
        <v>-5.5016886664904611E-3</v>
      </c>
      <c r="C53">
        <v>3.4536818830141047E-3</v>
      </c>
    </row>
    <row r="54" spans="1:3" x14ac:dyDescent="0.2">
      <c r="A54">
        <v>30</v>
      </c>
      <c r="B54">
        <v>9.3468529589142993E-2</v>
      </c>
      <c r="C54">
        <v>9.8925710625986749E-2</v>
      </c>
    </row>
    <row r="55" spans="1:3" x14ac:dyDescent="0.2">
      <c r="A55">
        <v>31</v>
      </c>
      <c r="B55">
        <v>2.5010951646003976E-5</v>
      </c>
      <c r="C55">
        <v>5.5826093338001113E-2</v>
      </c>
    </row>
    <row r="56" spans="1:3" x14ac:dyDescent="0.2">
      <c r="A56">
        <v>32</v>
      </c>
      <c r="B56">
        <v>2.1996477802101476E-2</v>
      </c>
      <c r="C56">
        <v>-1.8125991326252804E-3</v>
      </c>
    </row>
    <row r="57" spans="1:3" x14ac:dyDescent="0.2">
      <c r="A57">
        <v>33</v>
      </c>
      <c r="B57">
        <v>-2.1341422761161008E-3</v>
      </c>
      <c r="C57">
        <v>-7.3596042986758137E-3</v>
      </c>
    </row>
    <row r="58" spans="1:3" x14ac:dyDescent="0.2">
      <c r="A58">
        <v>34</v>
      </c>
      <c r="B58">
        <v>4.3658327311276807E-2</v>
      </c>
      <c r="C58">
        <v>8.1809156314928133E-3</v>
      </c>
    </row>
    <row r="59" spans="1:3" x14ac:dyDescent="0.2">
      <c r="A59">
        <v>35</v>
      </c>
      <c r="B59">
        <v>6.7121875290873073E-2</v>
      </c>
      <c r="C59">
        <v>6.87745317238313E-2</v>
      </c>
    </row>
    <row r="60" spans="1:3" x14ac:dyDescent="0.2">
      <c r="A60">
        <v>36</v>
      </c>
      <c r="B60">
        <v>1.4182065017234879E-2</v>
      </c>
      <c r="C60">
        <v>2.6525616679634573E-2</v>
      </c>
    </row>
    <row r="61" spans="1:3" x14ac:dyDescent="0.2">
      <c r="A61">
        <v>37</v>
      </c>
      <c r="B61">
        <v>3.9885614136681236E-2</v>
      </c>
      <c r="C61">
        <v>-8.5980552204733857E-2</v>
      </c>
    </row>
    <row r="62" spans="1:3" x14ac:dyDescent="0.2">
      <c r="A62">
        <v>38</v>
      </c>
      <c r="B62">
        <v>5.0714556876632289E-2</v>
      </c>
      <c r="C62">
        <v>-9.314319717987421E-2</v>
      </c>
    </row>
    <row r="63" spans="1:3" x14ac:dyDescent="0.2">
      <c r="A63">
        <v>39</v>
      </c>
      <c r="B63">
        <v>3.1190232048975263E-2</v>
      </c>
      <c r="C63">
        <v>-2.074920980259283E-2</v>
      </c>
    </row>
    <row r="64" spans="1:3" x14ac:dyDescent="0.2">
      <c r="A64">
        <v>40</v>
      </c>
      <c r="B64">
        <v>-1.2361641252099206E-2</v>
      </c>
      <c r="C64">
        <v>-3.0288834789355758E-2</v>
      </c>
    </row>
    <row r="65" spans="1:3" x14ac:dyDescent="0.2">
      <c r="A65">
        <v>41</v>
      </c>
      <c r="B65">
        <v>2.3377140218213677E-2</v>
      </c>
      <c r="C65">
        <v>-7.0619147748279418E-2</v>
      </c>
    </row>
    <row r="66" spans="1:3" x14ac:dyDescent="0.2">
      <c r="A66">
        <v>42</v>
      </c>
      <c r="B66">
        <v>2.4781028314048482E-2</v>
      </c>
      <c r="C66">
        <v>2.2952680937880537E-2</v>
      </c>
    </row>
    <row r="67" spans="1:3" x14ac:dyDescent="0.2">
      <c r="A67">
        <v>43</v>
      </c>
      <c r="B67">
        <v>2.3317525949823975E-2</v>
      </c>
      <c r="C67">
        <v>-9.1394060208687556E-3</v>
      </c>
    </row>
    <row r="68" spans="1:3" x14ac:dyDescent="0.2">
      <c r="A68">
        <v>44</v>
      </c>
      <c r="B68">
        <v>1.6739504525131475E-2</v>
      </c>
      <c r="C68">
        <v>7.8680757792798622E-2</v>
      </c>
    </row>
    <row r="69" spans="1:3" x14ac:dyDescent="0.2">
      <c r="A69">
        <v>45</v>
      </c>
      <c r="B69">
        <v>6.8149064305315268E-2</v>
      </c>
      <c r="C69">
        <v>4.3801057734122059E-2</v>
      </c>
    </row>
    <row r="70" spans="1:3" x14ac:dyDescent="0.2">
      <c r="A70">
        <v>46</v>
      </c>
      <c r="B70">
        <v>3.8048452414664861E-2</v>
      </c>
      <c r="C70">
        <v>0.20060227144310594</v>
      </c>
    </row>
    <row r="71" spans="1:3" x14ac:dyDescent="0.2">
      <c r="A71">
        <v>47</v>
      </c>
      <c r="B71">
        <v>4.328326939998603E-2</v>
      </c>
      <c r="C71">
        <v>-1.9522185936033453E-2</v>
      </c>
    </row>
    <row r="72" spans="1:3" x14ac:dyDescent="0.2">
      <c r="A72">
        <v>48</v>
      </c>
      <c r="B72">
        <v>1.9059035413847337E-2</v>
      </c>
      <c r="C72">
        <v>-3.6018998377191108E-2</v>
      </c>
    </row>
    <row r="73" spans="1:3" x14ac:dyDescent="0.2">
      <c r="A73">
        <v>49</v>
      </c>
      <c r="B73">
        <v>1.7509857979979358E-2</v>
      </c>
      <c r="C73">
        <v>1.8914472066448321E-2</v>
      </c>
    </row>
    <row r="74" spans="1:3" x14ac:dyDescent="0.2">
      <c r="A74">
        <v>50</v>
      </c>
      <c r="B74">
        <v>-2.2796443528481796E-2</v>
      </c>
      <c r="C74">
        <v>-4.6272813621406617E-2</v>
      </c>
    </row>
    <row r="75" spans="1:3" x14ac:dyDescent="0.2">
      <c r="A75">
        <v>51</v>
      </c>
      <c r="B75">
        <v>6.1675639808582039E-2</v>
      </c>
      <c r="C75">
        <v>-6.4124884814001262E-2</v>
      </c>
    </row>
    <row r="76" spans="1:3" x14ac:dyDescent="0.2">
      <c r="A76">
        <v>52</v>
      </c>
      <c r="B76">
        <v>3.2459353507710516E-2</v>
      </c>
      <c r="C76">
        <v>-2.3655193704245479E-2</v>
      </c>
    </row>
    <row r="77" spans="1:3" x14ac:dyDescent="0.2">
      <c r="A77">
        <v>53</v>
      </c>
      <c r="B77">
        <v>5.3360816192460268E-2</v>
      </c>
      <c r="C77">
        <v>-0.10654173670551988</v>
      </c>
    </row>
    <row r="78" spans="1:3" x14ac:dyDescent="0.2">
      <c r="A78">
        <v>54</v>
      </c>
      <c r="B78">
        <v>3.6522831955805114E-2</v>
      </c>
      <c r="C78">
        <v>-3.4809542241046619E-2</v>
      </c>
    </row>
    <row r="79" spans="1:3" x14ac:dyDescent="0.2">
      <c r="A79">
        <v>55</v>
      </c>
      <c r="B79">
        <v>3.3727446851435382E-2</v>
      </c>
      <c r="C79">
        <v>-0.10447932544646896</v>
      </c>
    </row>
    <row r="80" spans="1:3" x14ac:dyDescent="0.2">
      <c r="A80">
        <v>56</v>
      </c>
      <c r="B80">
        <v>4.9594550028317363E-3</v>
      </c>
      <c r="C80">
        <v>-4.759535682325524E-2</v>
      </c>
    </row>
    <row r="81" spans="1:3" x14ac:dyDescent="0.2">
      <c r="A81">
        <v>57</v>
      </c>
      <c r="B81">
        <v>-5.0403712268860548E-2</v>
      </c>
      <c r="C81">
        <v>-4.1547101581116408E-3</v>
      </c>
    </row>
    <row r="82" spans="1:3" x14ac:dyDescent="0.2">
      <c r="A82">
        <v>58</v>
      </c>
      <c r="B82">
        <v>-8.3265452203486086E-3</v>
      </c>
      <c r="C82">
        <v>7.41127892260314E-2</v>
      </c>
    </row>
    <row r="83" spans="1:3" x14ac:dyDescent="0.2">
      <c r="A83">
        <v>59</v>
      </c>
      <c r="B83">
        <v>1.5048841627049236E-2</v>
      </c>
      <c r="C83">
        <v>-0.11857199653123991</v>
      </c>
    </row>
    <row r="84" spans="1:3" ht="16" thickBot="1" x14ac:dyDescent="0.25">
      <c r="A84" s="14">
        <v>60</v>
      </c>
      <c r="B84" s="14">
        <v>6.7721894402145225E-2</v>
      </c>
      <c r="C84" s="14">
        <v>-9.2973154161052715E-2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09645-1B92-4C12-9060-E23C9699723F}">
  <sheetPr>
    <tabColor theme="5" tint="0.59999389629810485"/>
  </sheetPr>
  <dimension ref="A1:I8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4" width="12.6640625" bestFit="1" customWidth="1"/>
    <col min="5" max="5" width="12" bestFit="1" customWidth="1"/>
    <col min="6" max="6" width="13.5" bestFit="1" customWidth="1"/>
    <col min="7" max="7" width="12" bestFit="1" customWidth="1"/>
    <col min="8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0.51376039490536041</v>
      </c>
    </row>
    <row r="5" spans="1:9" x14ac:dyDescent="0.2">
      <c r="A5" t="s">
        <v>66</v>
      </c>
      <c r="B5">
        <v>0.2639497433733119</v>
      </c>
    </row>
    <row r="6" spans="1:9" x14ac:dyDescent="0.2">
      <c r="A6" t="s">
        <v>67</v>
      </c>
      <c r="B6">
        <v>0.2512592217073345</v>
      </c>
    </row>
    <row r="7" spans="1:9" x14ac:dyDescent="0.2">
      <c r="A7" t="s">
        <v>68</v>
      </c>
      <c r="B7">
        <v>8.0804584408229463E-2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0.13580437811079499</v>
      </c>
      <c r="D12">
        <v>0.13580437811079499</v>
      </c>
      <c r="E12">
        <v>20.798967159951133</v>
      </c>
      <c r="F12">
        <v>2.6890894619253337E-5</v>
      </c>
    </row>
    <row r="13" spans="1:9" x14ac:dyDescent="0.2">
      <c r="A13" t="s">
        <v>72</v>
      </c>
      <c r="B13">
        <v>58</v>
      </c>
      <c r="C13">
        <v>0.37870408996042743</v>
      </c>
      <c r="D13">
        <v>6.5293808613866794E-3</v>
      </c>
    </row>
    <row r="14" spans="1:9" ht="16" thickBot="1" x14ac:dyDescent="0.25">
      <c r="A14" s="14" t="s">
        <v>73</v>
      </c>
      <c r="B14" s="14">
        <v>59</v>
      </c>
      <c r="C14" s="14">
        <v>0.51450846807122241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-5.533392282399764E-3</v>
      </c>
      <c r="C17">
        <v>1.0436526573996336E-2</v>
      </c>
      <c r="D17">
        <v>-0.5301948155995474</v>
      </c>
      <c r="E17">
        <v>0.59800092085549861</v>
      </c>
      <c r="F17">
        <v>-2.6424369999314603E-2</v>
      </c>
      <c r="G17">
        <v>1.5357585434515073E-2</v>
      </c>
      <c r="H17">
        <v>-2.6424369999314603E-2</v>
      </c>
      <c r="I17">
        <v>1.5357585434515073E-2</v>
      </c>
    </row>
    <row r="18" spans="1:9" ht="16" thickBot="1" x14ac:dyDescent="0.25">
      <c r="A18" s="14" t="s">
        <v>87</v>
      </c>
      <c r="B18" s="14">
        <v>1.5094291739514705</v>
      </c>
      <c r="C18" s="14">
        <v>0.33097245784592572</v>
      </c>
      <c r="D18" s="14">
        <v>4.5605884664099143</v>
      </c>
      <c r="E18" s="14">
        <v>2.6890894619253337E-5</v>
      </c>
      <c r="F18" s="14">
        <v>0.84691581831075913</v>
      </c>
      <c r="G18" s="14">
        <v>2.1719425295921817</v>
      </c>
      <c r="H18" s="14">
        <v>0.84691581831075913</v>
      </c>
      <c r="I18" s="14">
        <v>2.1719425295921817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5.2194874070745162E-2</v>
      </c>
      <c r="C25">
        <v>-2.1449574004322444E-2</v>
      </c>
    </row>
    <row r="26" spans="1:9" x14ac:dyDescent="0.2">
      <c r="A26">
        <v>2</v>
      </c>
      <c r="B26">
        <v>-1.2252409323133049E-2</v>
      </c>
      <c r="C26">
        <v>1.9517244640971036E-2</v>
      </c>
    </row>
    <row r="27" spans="1:9" x14ac:dyDescent="0.2">
      <c r="A27">
        <v>3</v>
      </c>
      <c r="B27">
        <v>1.0108102795936595E-2</v>
      </c>
      <c r="C27">
        <v>3.038998614055103E-2</v>
      </c>
    </row>
    <row r="28" spans="1:9" x14ac:dyDescent="0.2">
      <c r="A28">
        <v>4</v>
      </c>
      <c r="B28">
        <v>-8.0360188883928808E-3</v>
      </c>
      <c r="C28">
        <v>1.8580335732916523E-2</v>
      </c>
    </row>
    <row r="29" spans="1:9" x14ac:dyDescent="0.2">
      <c r="A29">
        <v>5</v>
      </c>
      <c r="B29">
        <v>-3.4187226554924018E-2</v>
      </c>
      <c r="C29">
        <v>8.328848923478821E-4</v>
      </c>
    </row>
    <row r="30" spans="1:9" x14ac:dyDescent="0.2">
      <c r="A30">
        <v>6</v>
      </c>
      <c r="B30">
        <v>5.8733418285962215E-2</v>
      </c>
      <c r="C30">
        <v>-8.0790193822025042E-2</v>
      </c>
    </row>
    <row r="31" spans="1:9" x14ac:dyDescent="0.2">
      <c r="A31">
        <v>7</v>
      </c>
      <c r="B31">
        <v>-8.4242510875036907E-3</v>
      </c>
      <c r="C31">
        <v>8.9976661320514323E-2</v>
      </c>
    </row>
    <row r="32" spans="1:9" x14ac:dyDescent="0.2">
      <c r="A32">
        <v>8</v>
      </c>
      <c r="B32">
        <v>-9.6774565186997605E-2</v>
      </c>
      <c r="C32">
        <v>7.6865132976309064E-2</v>
      </c>
    </row>
    <row r="33" spans="1:3" x14ac:dyDescent="0.2">
      <c r="A33">
        <v>9</v>
      </c>
      <c r="B33">
        <v>5.0494703152482272E-2</v>
      </c>
      <c r="C33">
        <v>-9.9445069106597339E-2</v>
      </c>
    </row>
    <row r="34" spans="1:3" x14ac:dyDescent="0.2">
      <c r="A34">
        <v>10</v>
      </c>
      <c r="B34">
        <v>-6.5643219922798993E-2</v>
      </c>
      <c r="C34">
        <v>-7.8149355685223479E-2</v>
      </c>
    </row>
    <row r="35" spans="1:3" x14ac:dyDescent="0.2">
      <c r="A35">
        <v>11</v>
      </c>
      <c r="B35">
        <v>1.6830737813837596E-2</v>
      </c>
      <c r="C35">
        <v>-6.6443709365712908E-2</v>
      </c>
    </row>
    <row r="36" spans="1:3" x14ac:dyDescent="0.2">
      <c r="A36">
        <v>12</v>
      </c>
      <c r="B36">
        <v>3.6709136485489333E-2</v>
      </c>
      <c r="C36">
        <v>-0.12380739566457308</v>
      </c>
    </row>
    <row r="37" spans="1:3" x14ac:dyDescent="0.2">
      <c r="A37">
        <v>13</v>
      </c>
      <c r="B37">
        <v>8.5427543743271481E-2</v>
      </c>
      <c r="C37">
        <v>5.5608849799159268E-2</v>
      </c>
    </row>
    <row r="38" spans="1:3" x14ac:dyDescent="0.2">
      <c r="A38">
        <v>14</v>
      </c>
      <c r="B38">
        <v>-1.7833208224850714E-2</v>
      </c>
      <c r="C38">
        <v>-3.5789835729102243E-2</v>
      </c>
    </row>
    <row r="39" spans="1:3" x14ac:dyDescent="0.2">
      <c r="A39">
        <v>15</v>
      </c>
      <c r="B39">
        <v>-3.1104601341262462E-2</v>
      </c>
      <c r="C39">
        <v>0.15564413644328906</v>
      </c>
    </row>
    <row r="40" spans="1:3" x14ac:dyDescent="0.2">
      <c r="A40">
        <v>16</v>
      </c>
      <c r="B40">
        <v>-8.0242380321538034E-3</v>
      </c>
      <c r="C40">
        <v>5.0912432909930735E-2</v>
      </c>
    </row>
    <row r="41" spans="1:3" x14ac:dyDescent="0.2">
      <c r="A41">
        <v>17</v>
      </c>
      <c r="B41">
        <v>-9.2816248704662152E-2</v>
      </c>
      <c r="C41">
        <v>-9.6361226412558787E-3</v>
      </c>
    </row>
    <row r="42" spans="1:3" x14ac:dyDescent="0.2">
      <c r="A42">
        <v>18</v>
      </c>
      <c r="B42">
        <v>5.5613607870680391E-2</v>
      </c>
      <c r="C42">
        <v>-0.11001838695261387</v>
      </c>
    </row>
    <row r="43" spans="1:3" x14ac:dyDescent="0.2">
      <c r="A43">
        <v>19</v>
      </c>
      <c r="B43">
        <v>-0.13030192837998675</v>
      </c>
      <c r="C43">
        <v>-0.14307074183667076</v>
      </c>
    </row>
    <row r="44" spans="1:3" x14ac:dyDescent="0.2">
      <c r="A44">
        <v>20</v>
      </c>
      <c r="B44">
        <v>-5.5455161154023089E-2</v>
      </c>
      <c r="C44">
        <v>-0.18038152983449413</v>
      </c>
    </row>
    <row r="45" spans="1:3" x14ac:dyDescent="0.2">
      <c r="A45">
        <v>21</v>
      </c>
      <c r="B45">
        <v>6.0393237813214824E-2</v>
      </c>
      <c r="C45">
        <v>-3.1518650169168071E-2</v>
      </c>
    </row>
    <row r="46" spans="1:3" x14ac:dyDescent="0.2">
      <c r="A46">
        <v>22</v>
      </c>
      <c r="B46">
        <v>-2.8304464123061673E-2</v>
      </c>
      <c r="C46">
        <v>4.4712159229640544E-2</v>
      </c>
    </row>
    <row r="47" spans="1:3" x14ac:dyDescent="0.2">
      <c r="A47">
        <v>23</v>
      </c>
      <c r="B47">
        <v>2.8264921082618969E-2</v>
      </c>
      <c r="C47">
        <v>-0.19081063585066135</v>
      </c>
    </row>
    <row r="48" spans="1:3" x14ac:dyDescent="0.2">
      <c r="A48">
        <v>24</v>
      </c>
      <c r="B48">
        <v>-8.9779945423182558E-2</v>
      </c>
      <c r="C48">
        <v>-3.9806973668392878E-2</v>
      </c>
    </row>
    <row r="49" spans="1:3" x14ac:dyDescent="0.2">
      <c r="A49">
        <v>25</v>
      </c>
      <c r="B49">
        <v>-4.0844148178942968E-2</v>
      </c>
      <c r="C49">
        <v>0.11943516712770683</v>
      </c>
    </row>
    <row r="50" spans="1:3" x14ac:dyDescent="0.2">
      <c r="A50">
        <v>26</v>
      </c>
      <c r="B50">
        <v>5.3830877788125016E-2</v>
      </c>
      <c r="C50">
        <v>0.13482975549173312</v>
      </c>
    </row>
    <row r="51" spans="1:3" x14ac:dyDescent="0.2">
      <c r="A51">
        <v>27</v>
      </c>
      <c r="B51">
        <v>3.9697316044674587E-2</v>
      </c>
      <c r="C51">
        <v>2.4415050082898244E-2</v>
      </c>
    </row>
    <row r="52" spans="1:3" x14ac:dyDescent="0.2">
      <c r="A52">
        <v>28</v>
      </c>
      <c r="B52">
        <v>2.9079297429193133E-2</v>
      </c>
      <c r="C52">
        <v>9.131522362822702E-3</v>
      </c>
    </row>
    <row r="53" spans="1:3" x14ac:dyDescent="0.2">
      <c r="A53">
        <v>29</v>
      </c>
      <c r="B53">
        <v>-4.6102088080652852E-2</v>
      </c>
      <c r="C53">
        <v>-1.0878393084049337E-3</v>
      </c>
    </row>
    <row r="54" spans="1:3" x14ac:dyDescent="0.2">
      <c r="A54">
        <v>30</v>
      </c>
      <c r="B54">
        <v>8.6808576899780346E-2</v>
      </c>
      <c r="C54">
        <v>-7.9277597630622795E-2</v>
      </c>
    </row>
    <row r="55" spans="1:3" x14ac:dyDescent="0.2">
      <c r="A55">
        <v>31</v>
      </c>
      <c r="B55">
        <v>-3.8591539746559073E-2</v>
      </c>
      <c r="C55">
        <v>-6.6411241514584898E-3</v>
      </c>
    </row>
    <row r="56" spans="1:3" x14ac:dyDescent="0.2">
      <c r="A56">
        <v>32</v>
      </c>
      <c r="B56">
        <v>-8.8698184718171875E-3</v>
      </c>
      <c r="C56">
        <v>3.783718411474303E-2</v>
      </c>
    </row>
    <row r="57" spans="1:3" x14ac:dyDescent="0.2">
      <c r="A57">
        <v>33</v>
      </c>
      <c r="B57">
        <v>-4.1243321392994858E-2</v>
      </c>
      <c r="C57">
        <v>2.6895765676004359E-2</v>
      </c>
    </row>
    <row r="58" spans="1:3" x14ac:dyDescent="0.2">
      <c r="A58">
        <v>34</v>
      </c>
      <c r="B58">
        <v>2.0228982839210836E-2</v>
      </c>
      <c r="C58">
        <v>8.8608590233252627E-2</v>
      </c>
    </row>
    <row r="59" spans="1:3" x14ac:dyDescent="0.2">
      <c r="A59">
        <v>35</v>
      </c>
      <c r="B59">
        <v>5.1719157404238672E-2</v>
      </c>
      <c r="C59">
        <v>8.9925736598844744E-2</v>
      </c>
    </row>
    <row r="60" spans="1:3" x14ac:dyDescent="0.2">
      <c r="A60">
        <v>36</v>
      </c>
      <c r="B60">
        <v>-1.9393556839773042E-2</v>
      </c>
      <c r="C60">
        <v>6.2104820791674918E-2</v>
      </c>
    </row>
    <row r="61" spans="1:3" x14ac:dyDescent="0.2">
      <c r="A61">
        <v>37</v>
      </c>
      <c r="B61">
        <v>1.5119851417908191E-2</v>
      </c>
      <c r="C61">
        <v>-9.134439942374209E-2</v>
      </c>
    </row>
    <row r="62" spans="1:3" x14ac:dyDescent="0.2">
      <c r="A62">
        <v>38</v>
      </c>
      <c r="B62">
        <v>2.9666589192581676E-2</v>
      </c>
      <c r="C62">
        <v>4.356119951585781E-2</v>
      </c>
    </row>
    <row r="63" spans="1:3" x14ac:dyDescent="0.2">
      <c r="A63">
        <v>39</v>
      </c>
      <c r="B63">
        <v>3.4317618339588058E-3</v>
      </c>
      <c r="C63">
        <v>1.3528431190287696E-2</v>
      </c>
    </row>
    <row r="64" spans="1:3" x14ac:dyDescent="0.2">
      <c r="A64">
        <v>40</v>
      </c>
      <c r="B64">
        <v>-5.5019613211135118E-2</v>
      </c>
      <c r="C64">
        <v>0.12598177994649429</v>
      </c>
    </row>
    <row r="65" spans="1:3" x14ac:dyDescent="0.2">
      <c r="A65">
        <v>41</v>
      </c>
      <c r="B65">
        <v>-6.9880789044118275E-3</v>
      </c>
      <c r="C65">
        <v>-0.10353512153279698</v>
      </c>
    </row>
    <row r="66" spans="1:3" x14ac:dyDescent="0.2">
      <c r="A66">
        <v>42</v>
      </c>
      <c r="B66">
        <v>-5.0906272965528894E-3</v>
      </c>
      <c r="C66">
        <v>1.2412659136857872E-2</v>
      </c>
    </row>
    <row r="67" spans="1:3" x14ac:dyDescent="0.2">
      <c r="A67">
        <v>43</v>
      </c>
      <c r="B67">
        <v>-7.0278782520981345E-3</v>
      </c>
      <c r="C67">
        <v>0.11111353493556295</v>
      </c>
    </row>
    <row r="68" spans="1:3" x14ac:dyDescent="0.2">
      <c r="A68">
        <v>44</v>
      </c>
      <c r="B68">
        <v>-1.5860508248180027E-2</v>
      </c>
      <c r="C68">
        <v>-7.7674314179639152E-3</v>
      </c>
    </row>
    <row r="69" spans="1:3" x14ac:dyDescent="0.2">
      <c r="A69">
        <v>45</v>
      </c>
      <c r="B69">
        <v>5.3141748495006427E-2</v>
      </c>
      <c r="C69">
        <v>6.9313665681946662E-3</v>
      </c>
    </row>
    <row r="70" spans="1:3" x14ac:dyDescent="0.2">
      <c r="A70">
        <v>46</v>
      </c>
      <c r="B70">
        <v>1.2756513659283743E-2</v>
      </c>
      <c r="C70">
        <v>0.11052583621517903</v>
      </c>
    </row>
    <row r="71" spans="1:3" x14ac:dyDescent="0.2">
      <c r="A71">
        <v>47</v>
      </c>
      <c r="B71">
        <v>1.9756329487343925E-2</v>
      </c>
      <c r="C71">
        <v>3.3692686924044077E-2</v>
      </c>
    </row>
    <row r="72" spans="1:3" x14ac:dyDescent="0.2">
      <c r="A72">
        <v>48</v>
      </c>
      <c r="B72">
        <v>-1.2832633637654193E-2</v>
      </c>
      <c r="C72">
        <v>2.8770093984043042E-3</v>
      </c>
    </row>
    <row r="73" spans="1:3" x14ac:dyDescent="0.2">
      <c r="A73">
        <v>49</v>
      </c>
      <c r="B73">
        <v>-1.4937543243986065E-2</v>
      </c>
      <c r="C73">
        <v>-1.7591402409177039E-2</v>
      </c>
    </row>
    <row r="74" spans="1:3" x14ac:dyDescent="0.2">
      <c r="A74">
        <v>50</v>
      </c>
      <c r="B74">
        <v>-6.9034025353807232E-2</v>
      </c>
      <c r="C74">
        <v>2.8896887676728857E-2</v>
      </c>
    </row>
    <row r="75" spans="1:3" x14ac:dyDescent="0.2">
      <c r="A75">
        <v>51</v>
      </c>
      <c r="B75">
        <v>4.4192854610273391E-2</v>
      </c>
      <c r="C75">
        <v>7.4902432883190914E-2</v>
      </c>
    </row>
    <row r="76" spans="1:3" x14ac:dyDescent="0.2">
      <c r="A76">
        <v>52</v>
      </c>
      <c r="B76">
        <v>4.8021357208796337E-3</v>
      </c>
      <c r="C76">
        <v>-2.1887424541131746E-2</v>
      </c>
    </row>
    <row r="77" spans="1:3" x14ac:dyDescent="0.2">
      <c r="A77">
        <v>53</v>
      </c>
      <c r="B77">
        <v>3.2991060414779214E-2</v>
      </c>
      <c r="C77">
        <v>1.0181806897349523E-2</v>
      </c>
    </row>
    <row r="78" spans="1:3" x14ac:dyDescent="0.2">
      <c r="A78">
        <v>54</v>
      </c>
      <c r="B78">
        <v>1.024602120349315E-2</v>
      </c>
      <c r="C78">
        <v>-3.7877061784389009E-2</v>
      </c>
    </row>
    <row r="79" spans="1:3" x14ac:dyDescent="0.2">
      <c r="A79">
        <v>55</v>
      </c>
      <c r="B79">
        <v>6.5542579288443313E-3</v>
      </c>
      <c r="C79">
        <v>-0.19450676528345126</v>
      </c>
    </row>
    <row r="80" spans="1:3" x14ac:dyDescent="0.2">
      <c r="A80">
        <v>56</v>
      </c>
      <c r="B80">
        <v>-3.199980645742645E-2</v>
      </c>
      <c r="C80">
        <v>6.9374668386480626E-2</v>
      </c>
    </row>
    <row r="81" spans="1:3" x14ac:dyDescent="0.2">
      <c r="A81">
        <v>57</v>
      </c>
      <c r="B81">
        <v>-0.10630155445087067</v>
      </c>
      <c r="C81">
        <v>-1.2726177802634242E-2</v>
      </c>
    </row>
    <row r="82" spans="1:3" x14ac:dyDescent="0.2">
      <c r="A82">
        <v>58</v>
      </c>
      <c r="B82">
        <v>-4.9802491308915543E-2</v>
      </c>
      <c r="C82">
        <v>-6.2902821824707161E-2</v>
      </c>
    </row>
    <row r="83" spans="1:3" x14ac:dyDescent="0.2">
      <c r="A83">
        <v>59</v>
      </c>
      <c r="B83">
        <v>-1.842757953925574E-2</v>
      </c>
      <c r="C83">
        <v>1.5281766246315224E-2</v>
      </c>
    </row>
    <row r="84" spans="1:3" ht="16" thickBot="1" x14ac:dyDescent="0.25">
      <c r="A84" s="14">
        <v>60</v>
      </c>
      <c r="B84" s="14">
        <v>5.2200259629221653E-2</v>
      </c>
      <c r="C84" s="14">
        <v>5.2777858955035305E-2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AC36-86A8-46DF-BBDE-CC5C0E7FF7E1}">
  <sheetPr>
    <tabColor theme="5" tint="0.59999389629810485"/>
  </sheetPr>
  <dimension ref="A1:I84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5" width="12" bestFit="1" customWidth="1"/>
    <col min="6" max="6" width="13.5" bestFit="1" customWidth="1"/>
    <col min="7" max="7" width="12" bestFit="1" customWidth="1"/>
    <col min="8" max="8" width="12.6640625" bestFit="1" customWidth="1"/>
    <col min="9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0.41704133142678851</v>
      </c>
    </row>
    <row r="5" spans="1:9" x14ac:dyDescent="0.2">
      <c r="A5" t="s">
        <v>66</v>
      </c>
      <c r="B5">
        <v>0.17392347211822848</v>
      </c>
    </row>
    <row r="6" spans="1:9" x14ac:dyDescent="0.2">
      <c r="A6" t="s">
        <v>67</v>
      </c>
      <c r="B6">
        <v>0.15968077336164621</v>
      </c>
    </row>
    <row r="7" spans="1:9" x14ac:dyDescent="0.2">
      <c r="A7" t="s">
        <v>68</v>
      </c>
      <c r="B7">
        <v>0.11218219619687743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0.15367873749528715</v>
      </c>
      <c r="D12">
        <v>0.15367873749528715</v>
      </c>
      <c r="E12">
        <v>12.211412674711644</v>
      </c>
      <c r="F12">
        <v>9.1687021860027045E-4</v>
      </c>
    </row>
    <row r="13" spans="1:9" x14ac:dyDescent="0.2">
      <c r="A13" t="s">
        <v>72</v>
      </c>
      <c r="B13">
        <v>58</v>
      </c>
      <c r="C13">
        <v>0.72992101832617262</v>
      </c>
      <c r="D13">
        <v>1.25848451435547E-2</v>
      </c>
    </row>
    <row r="14" spans="1:9" ht="16" thickBot="1" x14ac:dyDescent="0.25">
      <c r="A14" s="14" t="s">
        <v>73</v>
      </c>
      <c r="B14" s="14">
        <v>59</v>
      </c>
      <c r="C14" s="14">
        <v>0.88359975582145978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4.5501816902634266E-3</v>
      </c>
      <c r="C17">
        <v>1.4489183755009126E-2</v>
      </c>
      <c r="D17">
        <v>0.31403989121818965</v>
      </c>
      <c r="E17">
        <v>0.7546175217210378</v>
      </c>
      <c r="F17">
        <v>-2.4453070763131451E-2</v>
      </c>
      <c r="G17">
        <v>3.3553434143658301E-2</v>
      </c>
      <c r="H17">
        <v>-2.4453070763131451E-2</v>
      </c>
      <c r="I17">
        <v>3.3553434143658301E-2</v>
      </c>
    </row>
    <row r="18" spans="1:9" ht="16" thickBot="1" x14ac:dyDescent="0.25">
      <c r="A18" s="14" t="s">
        <v>87</v>
      </c>
      <c r="B18" s="14">
        <v>1.6056938580797988</v>
      </c>
      <c r="C18" s="14">
        <v>0.45949394423285955</v>
      </c>
      <c r="D18" s="14">
        <v>3.4944831770537439</v>
      </c>
      <c r="E18" s="14">
        <v>9.1687021860027641E-4</v>
      </c>
      <c r="F18" s="14">
        <v>0.6859167960500282</v>
      </c>
      <c r="G18" s="14">
        <v>2.5254709201095693</v>
      </c>
      <c r="H18" s="14">
        <v>0.6859167960500282</v>
      </c>
      <c r="I18" s="14">
        <v>2.5254709201095693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6.5960100300873042E-2</v>
      </c>
      <c r="C25">
        <v>-4.6237722713149798E-2</v>
      </c>
    </row>
    <row r="26" spans="1:9" x14ac:dyDescent="0.2">
      <c r="A26">
        <v>2</v>
      </c>
      <c r="B26">
        <v>-2.5973443949756066E-3</v>
      </c>
      <c r="C26">
        <v>-9.8906692102035634E-2</v>
      </c>
    </row>
    <row r="27" spans="1:9" x14ac:dyDescent="0.2">
      <c r="A27">
        <v>3</v>
      </c>
      <c r="B27">
        <v>2.1189221806813856E-2</v>
      </c>
      <c r="C27">
        <v>0.11132047077374037</v>
      </c>
    </row>
    <row r="28" spans="1:9" x14ac:dyDescent="0.2">
      <c r="A28">
        <v>4</v>
      </c>
      <c r="B28">
        <v>1.8879486821451949E-3</v>
      </c>
      <c r="C28">
        <v>-4.8706628912169689E-2</v>
      </c>
    </row>
    <row r="29" spans="1:9" x14ac:dyDescent="0.2">
      <c r="A29">
        <v>5</v>
      </c>
      <c r="B29">
        <v>-2.5931066781556471E-2</v>
      </c>
      <c r="C29">
        <v>0.10777727466652036</v>
      </c>
    </row>
    <row r="30" spans="1:9" x14ac:dyDescent="0.2">
      <c r="A30">
        <v>6</v>
      </c>
      <c r="B30">
        <v>7.2915643805887331E-2</v>
      </c>
      <c r="C30">
        <v>-4.1250406774904234E-2</v>
      </c>
    </row>
    <row r="31" spans="1:9" x14ac:dyDescent="0.2">
      <c r="A31">
        <v>7</v>
      </c>
      <c r="B31">
        <v>1.4749567588546735E-3</v>
      </c>
      <c r="C31">
        <v>-9.0319481269925228E-2</v>
      </c>
    </row>
    <row r="32" spans="1:9" x14ac:dyDescent="0.2">
      <c r="A32">
        <v>8</v>
      </c>
      <c r="B32">
        <v>-9.2509947705128784E-2</v>
      </c>
      <c r="C32">
        <v>2.3427806664301568E-2</v>
      </c>
    </row>
    <row r="33" spans="1:3" x14ac:dyDescent="0.2">
      <c r="A33">
        <v>9</v>
      </c>
      <c r="B33">
        <v>6.4151500037772272E-2</v>
      </c>
      <c r="C33">
        <v>-0.15304217374006079</v>
      </c>
    </row>
    <row r="34" spans="1:3" x14ac:dyDescent="0.2">
      <c r="A34">
        <v>10</v>
      </c>
      <c r="B34">
        <v>-5.9393183601765501E-2</v>
      </c>
      <c r="C34">
        <v>-0.12278408094260691</v>
      </c>
    </row>
    <row r="35" spans="1:3" x14ac:dyDescent="0.2">
      <c r="A35">
        <v>11</v>
      </c>
      <c r="B35">
        <v>2.8340596607724436E-2</v>
      </c>
      <c r="C35">
        <v>-0.124134167948543</v>
      </c>
    </row>
    <row r="36" spans="1:3" x14ac:dyDescent="0.2">
      <c r="A36">
        <v>12</v>
      </c>
      <c r="B36">
        <v>4.948675119805504E-2</v>
      </c>
      <c r="C36">
        <v>-9.7385505072158637E-2</v>
      </c>
    </row>
    <row r="37" spans="1:3" x14ac:dyDescent="0.2">
      <c r="A37">
        <v>13</v>
      </c>
      <c r="B37">
        <v>0.10131220194409062</v>
      </c>
      <c r="C37">
        <v>-6.403537320985625E-2</v>
      </c>
    </row>
    <row r="38" spans="1:3" x14ac:dyDescent="0.2">
      <c r="A38">
        <v>14</v>
      </c>
      <c r="B38">
        <v>-8.534061847049081E-3</v>
      </c>
      <c r="C38">
        <v>-3.8409776600183888E-2</v>
      </c>
    </row>
    <row r="39" spans="1:3" x14ac:dyDescent="0.2">
      <c r="A39">
        <v>15</v>
      </c>
      <c r="B39">
        <v>-2.265184543234898E-2</v>
      </c>
      <c r="C39">
        <v>0.26466547166174509</v>
      </c>
    </row>
    <row r="40" spans="1:3" x14ac:dyDescent="0.2">
      <c r="A40">
        <v>16</v>
      </c>
      <c r="B40">
        <v>1.9004808690357457E-3</v>
      </c>
      <c r="C40">
        <v>-5.2664851661114481E-2</v>
      </c>
    </row>
    <row r="41" spans="1:3" x14ac:dyDescent="0.2">
      <c r="A41">
        <v>17</v>
      </c>
      <c r="B41">
        <v>-8.8299187390099634E-2</v>
      </c>
      <c r="C41">
        <v>4.2449078961838929E-2</v>
      </c>
    </row>
    <row r="42" spans="1:3" x14ac:dyDescent="0.2">
      <c r="A42">
        <v>18</v>
      </c>
      <c r="B42">
        <v>6.9596865748168091E-2</v>
      </c>
      <c r="C42">
        <v>-0.18760547946119061</v>
      </c>
    </row>
    <row r="43" spans="1:3" x14ac:dyDescent="0.2">
      <c r="A43">
        <v>19</v>
      </c>
      <c r="B43">
        <v>-0.12817553711179297</v>
      </c>
      <c r="C43">
        <v>-5.7288053634579977E-2</v>
      </c>
    </row>
    <row r="44" spans="1:3" x14ac:dyDescent="0.2">
      <c r="A44">
        <v>20</v>
      </c>
      <c r="B44">
        <v>-4.8555375725060565E-2</v>
      </c>
      <c r="C44">
        <v>-0.14262288070808293</v>
      </c>
    </row>
    <row r="45" spans="1:3" x14ac:dyDescent="0.2">
      <c r="A45">
        <v>21</v>
      </c>
      <c r="B45">
        <v>7.4681319245599023E-2</v>
      </c>
      <c r="C45">
        <v>2.6743056125055925E-2</v>
      </c>
    </row>
    <row r="46" spans="1:3" x14ac:dyDescent="0.2">
      <c r="A46">
        <v>22</v>
      </c>
      <c r="B46">
        <v>-1.9673127907448264E-2</v>
      </c>
      <c r="C46">
        <v>-9.2530318279347532E-2</v>
      </c>
    </row>
    <row r="47" spans="1:3" x14ac:dyDescent="0.2">
      <c r="A47">
        <v>23</v>
      </c>
      <c r="B47">
        <v>4.0504001266704032E-2</v>
      </c>
      <c r="C47">
        <v>-0.24405943626447352</v>
      </c>
    </row>
    <row r="48" spans="1:3" x14ac:dyDescent="0.2">
      <c r="A48">
        <v>24</v>
      </c>
      <c r="B48">
        <v>-8.5069242180033047E-2</v>
      </c>
      <c r="C48">
        <v>-0.18467634392620647</v>
      </c>
    </row>
    <row r="49" spans="1:3" x14ac:dyDescent="0.2">
      <c r="A49">
        <v>25</v>
      </c>
      <c r="B49">
        <v>-3.3012537280383267E-2</v>
      </c>
      <c r="C49">
        <v>0.270054032449565</v>
      </c>
    </row>
    <row r="50" spans="1:3" x14ac:dyDescent="0.2">
      <c r="A50">
        <v>26</v>
      </c>
      <c r="B50">
        <v>6.7700441064206543E-2</v>
      </c>
      <c r="C50">
        <v>0.21137203194928617</v>
      </c>
    </row>
    <row r="51" spans="1:3" x14ac:dyDescent="0.2">
      <c r="A51">
        <v>27</v>
      </c>
      <c r="B51">
        <v>5.2665503568702962E-2</v>
      </c>
      <c r="C51">
        <v>0.24468359160697289</v>
      </c>
    </row>
    <row r="52" spans="1:3" x14ac:dyDescent="0.2">
      <c r="A52">
        <v>28</v>
      </c>
      <c r="B52">
        <v>4.1370314917205692E-2</v>
      </c>
      <c r="C52">
        <v>-9.4734345703700415E-2</v>
      </c>
    </row>
    <row r="53" spans="1:3" x14ac:dyDescent="0.2">
      <c r="A53">
        <v>29</v>
      </c>
      <c r="B53">
        <v>-3.8605805220359959E-2</v>
      </c>
      <c r="C53">
        <v>0.12292152453800766</v>
      </c>
    </row>
    <row r="54" spans="1:3" x14ac:dyDescent="0.2">
      <c r="A54">
        <v>30</v>
      </c>
      <c r="B54">
        <v>0.10278131125738534</v>
      </c>
      <c r="C54">
        <v>-7.9423859149789111E-2</v>
      </c>
    </row>
    <row r="55" spans="1:3" x14ac:dyDescent="0.2">
      <c r="A55">
        <v>31</v>
      </c>
      <c r="B55">
        <v>-3.0616267493793151E-2</v>
      </c>
      <c r="C55">
        <v>0.13471126037220418</v>
      </c>
    </row>
    <row r="56" spans="1:3" x14ac:dyDescent="0.2">
      <c r="A56">
        <v>32</v>
      </c>
      <c r="B56">
        <v>1.0009730670727463E-3</v>
      </c>
      <c r="C56">
        <v>1.8380536115123903E-2</v>
      </c>
    </row>
    <row r="57" spans="1:3" x14ac:dyDescent="0.2">
      <c r="A57">
        <v>33</v>
      </c>
      <c r="B57">
        <v>-3.3437167987920999E-2</v>
      </c>
      <c r="C57">
        <v>5.2413175994029462E-2</v>
      </c>
    </row>
    <row r="58" spans="1:3" x14ac:dyDescent="0.2">
      <c r="A58">
        <v>34</v>
      </c>
      <c r="B58">
        <v>3.1955566597477308E-2</v>
      </c>
      <c r="C58">
        <v>-1.5750195297697101E-2</v>
      </c>
    </row>
    <row r="59" spans="1:3" x14ac:dyDescent="0.2">
      <c r="A59">
        <v>35</v>
      </c>
      <c r="B59">
        <v>6.5454044539676903E-2</v>
      </c>
      <c r="C59">
        <v>5.6791805464001768E-2</v>
      </c>
    </row>
    <row r="60" spans="1:3" x14ac:dyDescent="0.2">
      <c r="A60">
        <v>36</v>
      </c>
      <c r="B60">
        <v>-1.019392256173582E-2</v>
      </c>
      <c r="C60">
        <v>2.6212363174616393E-2</v>
      </c>
    </row>
    <row r="61" spans="1:3" x14ac:dyDescent="0.2">
      <c r="A61">
        <v>37</v>
      </c>
      <c r="B61">
        <v>2.6520597481416004E-2</v>
      </c>
      <c r="C61">
        <v>4.8852177386705838E-2</v>
      </c>
    </row>
    <row r="62" spans="1:3" x14ac:dyDescent="0.2">
      <c r="A62">
        <v>38</v>
      </c>
      <c r="B62">
        <v>4.19950615390728E-2</v>
      </c>
      <c r="C62">
        <v>-9.6566201404791677E-3</v>
      </c>
    </row>
    <row r="63" spans="1:3" x14ac:dyDescent="0.2">
      <c r="A63">
        <v>39</v>
      </c>
      <c r="B63">
        <v>1.4087093490961539E-2</v>
      </c>
      <c r="C63">
        <v>1.2586329992574816E-2</v>
      </c>
    </row>
    <row r="64" spans="1:3" x14ac:dyDescent="0.2">
      <c r="A64">
        <v>40</v>
      </c>
      <c r="B64">
        <v>-4.8092050470147335E-2</v>
      </c>
      <c r="C64">
        <v>0.13762293178823004</v>
      </c>
    </row>
    <row r="65" spans="1:3" x14ac:dyDescent="0.2">
      <c r="A65">
        <v>41</v>
      </c>
      <c r="B65">
        <v>3.0027216207850578E-3</v>
      </c>
      <c r="C65">
        <v>-9.5937343371613179E-2</v>
      </c>
    </row>
    <row r="66" spans="1:3" x14ac:dyDescent="0.2">
      <c r="A66">
        <v>42</v>
      </c>
      <c r="B66">
        <v>5.0211842590596571E-3</v>
      </c>
      <c r="C66">
        <v>4.3473103221157647E-2</v>
      </c>
    </row>
    <row r="67" spans="1:3" x14ac:dyDescent="0.2">
      <c r="A67">
        <v>43</v>
      </c>
      <c r="B67">
        <v>2.9603840475896284E-3</v>
      </c>
      <c r="C67">
        <v>0.13315297302544551</v>
      </c>
    </row>
    <row r="68" spans="1:3" x14ac:dyDescent="0.2">
      <c r="A68">
        <v>44</v>
      </c>
      <c r="B68">
        <v>-6.4355518334377193E-3</v>
      </c>
      <c r="C68">
        <v>1.2486504064229896E-2</v>
      </c>
    </row>
    <row r="69" spans="1:3" x14ac:dyDescent="0.2">
      <c r="A69">
        <v>45</v>
      </c>
      <c r="B69">
        <v>6.6967362167575276E-2</v>
      </c>
      <c r="C69">
        <v>-2.2328941710077835E-2</v>
      </c>
    </row>
    <row r="70" spans="1:3" x14ac:dyDescent="0.2">
      <c r="A70">
        <v>46</v>
      </c>
      <c r="B70">
        <v>2.4006536544288949E-2</v>
      </c>
      <c r="C70">
        <v>4.6678961751701935E-2</v>
      </c>
    </row>
    <row r="71" spans="1:3" x14ac:dyDescent="0.2">
      <c r="A71">
        <v>47</v>
      </c>
      <c r="B71">
        <v>3.1452769515513707E-2</v>
      </c>
      <c r="C71">
        <v>-7.7479944354816838E-2</v>
      </c>
    </row>
    <row r="72" spans="1:3" x14ac:dyDescent="0.2">
      <c r="A72">
        <v>48</v>
      </c>
      <c r="B72">
        <v>-3.2145728374974912E-3</v>
      </c>
      <c r="C72">
        <v>1.4295931295866229E-2</v>
      </c>
    </row>
    <row r="73" spans="1:3" x14ac:dyDescent="0.2">
      <c r="A73">
        <v>49</v>
      </c>
      <c r="B73">
        <v>-5.453724223350406E-3</v>
      </c>
      <c r="C73">
        <v>6.5223068737531642E-2</v>
      </c>
    </row>
    <row r="74" spans="1:3" x14ac:dyDescent="0.2">
      <c r="A74">
        <v>50</v>
      </c>
      <c r="B74">
        <v>-6.3000239532889704E-2</v>
      </c>
      <c r="C74">
        <v>-1.6727314151138428E-3</v>
      </c>
    </row>
    <row r="75" spans="1:3" x14ac:dyDescent="0.2">
      <c r="A75">
        <v>51</v>
      </c>
      <c r="B75">
        <v>5.7447747603807942E-2</v>
      </c>
      <c r="C75">
        <v>7.4060976762983982E-2</v>
      </c>
    </row>
    <row r="76" spans="1:3" x14ac:dyDescent="0.2">
      <c r="A76">
        <v>52</v>
      </c>
      <c r="B76">
        <v>1.55448637338285E-2</v>
      </c>
      <c r="C76">
        <v>3.664188327401105E-3</v>
      </c>
    </row>
    <row r="77" spans="1:3" x14ac:dyDescent="0.2">
      <c r="A77">
        <v>53</v>
      </c>
      <c r="B77">
        <v>4.5531552760367591E-2</v>
      </c>
      <c r="C77">
        <v>5.8636577335516096E-3</v>
      </c>
    </row>
    <row r="78" spans="1:3" x14ac:dyDescent="0.2">
      <c r="A78">
        <v>54</v>
      </c>
      <c r="B78">
        <v>2.1335936037432553E-2</v>
      </c>
      <c r="C78">
        <v>2.8440601099374723E-2</v>
      </c>
    </row>
    <row r="79" spans="1:3" x14ac:dyDescent="0.2">
      <c r="A79">
        <v>55</v>
      </c>
      <c r="B79">
        <v>1.7408728508993224E-2</v>
      </c>
      <c r="C79">
        <v>9.844004877209829E-2</v>
      </c>
    </row>
    <row r="80" spans="1:3" x14ac:dyDescent="0.2">
      <c r="A80">
        <v>56</v>
      </c>
      <c r="B80">
        <v>-2.3604142752125277E-2</v>
      </c>
      <c r="C80">
        <v>2.4543907425229231E-2</v>
      </c>
    </row>
    <row r="81" spans="1:3" x14ac:dyDescent="0.2">
      <c r="A81">
        <v>57</v>
      </c>
      <c r="B81">
        <v>-0.10264452600200023</v>
      </c>
      <c r="C81">
        <v>-0.14583581539744034</v>
      </c>
    </row>
    <row r="82" spans="1:3" x14ac:dyDescent="0.2">
      <c r="A82">
        <v>58</v>
      </c>
      <c r="B82">
        <v>-4.2542203720254787E-2</v>
      </c>
      <c r="C82">
        <v>-5.4322803491613225E-2</v>
      </c>
    </row>
    <row r="83" spans="1:3" x14ac:dyDescent="0.2">
      <c r="A83">
        <v>59</v>
      </c>
      <c r="B83">
        <v>-9.1663395222317725E-3</v>
      </c>
      <c r="C83">
        <v>-0.12728464001583853</v>
      </c>
    </row>
    <row r="84" spans="1:3" ht="16" thickBot="1" x14ac:dyDescent="0.25">
      <c r="A84" s="14">
        <v>60</v>
      </c>
      <c r="B84" s="14">
        <v>6.5965829326333311E-2</v>
      </c>
      <c r="C84" s="14">
        <v>0.14777777136767689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82393-F1B8-47C3-8DE8-735E20E72C75}">
  <sheetPr>
    <tabColor theme="5" tint="0.59999389629810485"/>
  </sheetPr>
  <dimension ref="A1:I84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5" width="12" bestFit="1" customWidth="1"/>
    <col min="6" max="6" width="13.5" bestFit="1" customWidth="1"/>
    <col min="7" max="7" width="12" bestFit="1" customWidth="1"/>
    <col min="8" max="8" width="12.6640625" bestFit="1" customWidth="1"/>
    <col min="9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0.29627842397552256</v>
      </c>
    </row>
    <row r="5" spans="1:9" x14ac:dyDescent="0.2">
      <c r="A5" t="s">
        <v>66</v>
      </c>
      <c r="B5">
        <v>8.7780904513419508E-2</v>
      </c>
    </row>
    <row r="6" spans="1:9" x14ac:dyDescent="0.2">
      <c r="A6" t="s">
        <v>67</v>
      </c>
      <c r="B6">
        <v>7.205298907399571E-2</v>
      </c>
    </row>
    <row r="7" spans="1:9" x14ac:dyDescent="0.2">
      <c r="A7" t="s">
        <v>68</v>
      </c>
      <c r="B7">
        <v>0.12523788980850142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8.7538755636406562E-2</v>
      </c>
      <c r="D12">
        <v>8.7538755636406562E-2</v>
      </c>
      <c r="E12">
        <v>5.5812167131434807</v>
      </c>
      <c r="F12">
        <v>2.1530055689823E-2</v>
      </c>
    </row>
    <row r="13" spans="1:9" x14ac:dyDescent="0.2">
      <c r="A13" t="s">
        <v>72</v>
      </c>
      <c r="B13">
        <v>58</v>
      </c>
      <c r="C13">
        <v>0.90970268453380809</v>
      </c>
      <c r="D13">
        <v>1.5684529043686345E-2</v>
      </c>
    </row>
    <row r="14" spans="1:9" ht="16" thickBot="1" x14ac:dyDescent="0.25">
      <c r="A14" s="14" t="s">
        <v>73</v>
      </c>
      <c r="B14" s="14">
        <v>59</v>
      </c>
      <c r="C14" s="14">
        <v>0.99724144017021465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7.7037654473510499E-3</v>
      </c>
      <c r="C17">
        <v>1.6175425870076438E-2</v>
      </c>
      <c r="D17">
        <v>0.47626353143520944</v>
      </c>
      <c r="E17">
        <v>0.63567591230422726</v>
      </c>
      <c r="F17">
        <v>-2.4674867330276112E-2</v>
      </c>
      <c r="G17">
        <v>4.0082398224978208E-2</v>
      </c>
      <c r="H17">
        <v>-2.4674867330276112E-2</v>
      </c>
      <c r="I17">
        <v>4.0082398224978208E-2</v>
      </c>
    </row>
    <row r="18" spans="1:9" ht="16" thickBot="1" x14ac:dyDescent="0.25">
      <c r="A18" s="14" t="s">
        <v>87</v>
      </c>
      <c r="B18" s="14">
        <v>1.2118700110507399</v>
      </c>
      <c r="C18" s="14">
        <v>0.51296956118167314</v>
      </c>
      <c r="D18" s="14">
        <v>2.3624598860390167</v>
      </c>
      <c r="E18" s="14">
        <v>2.153005568982291E-2</v>
      </c>
      <c r="F18" s="14">
        <v>0.18504987159907582</v>
      </c>
      <c r="G18" s="14">
        <v>2.2386901505024039</v>
      </c>
      <c r="H18" s="14">
        <v>0.18504987159907582</v>
      </c>
      <c r="I18" s="14">
        <v>2.2386901505024039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5.4051852519355029E-2</v>
      </c>
      <c r="C25">
        <v>4.7942712683097591E-2</v>
      </c>
    </row>
    <row r="26" spans="1:9" x14ac:dyDescent="0.2">
      <c r="A26">
        <v>2</v>
      </c>
      <c r="B26">
        <v>2.3092922279899491E-3</v>
      </c>
      <c r="C26">
        <v>4.9754207124243742E-3</v>
      </c>
    </row>
    <row r="27" spans="1:9" x14ac:dyDescent="0.2">
      <c r="A27">
        <v>3</v>
      </c>
      <c r="B27">
        <v>2.026179674855539E-2</v>
      </c>
      <c r="C27">
        <v>-8.7886166539467708E-2</v>
      </c>
    </row>
    <row r="28" spans="1:9" x14ac:dyDescent="0.2">
      <c r="A28">
        <v>4</v>
      </c>
      <c r="B28">
        <v>5.6944905605266719E-3</v>
      </c>
      <c r="C28">
        <v>8.2121905380594176E-2</v>
      </c>
    </row>
    <row r="29" spans="1:9" x14ac:dyDescent="0.2">
      <c r="A29">
        <v>5</v>
      </c>
      <c r="B29">
        <v>-1.5301436158488897E-2</v>
      </c>
      <c r="C29">
        <v>-6.0312778944804642E-2</v>
      </c>
    </row>
    <row r="30" spans="1:9" x14ac:dyDescent="0.2">
      <c r="A30">
        <v>6</v>
      </c>
      <c r="B30">
        <v>5.9301430165722688E-2</v>
      </c>
      <c r="C30">
        <v>-9.1216306082700344E-2</v>
      </c>
    </row>
    <row r="31" spans="1:9" x14ac:dyDescent="0.2">
      <c r="A31">
        <v>7</v>
      </c>
      <c r="B31">
        <v>5.3827919611183928E-3</v>
      </c>
      <c r="C31">
        <v>-3.8192208368974231E-2</v>
      </c>
    </row>
    <row r="32" spans="1:9" x14ac:dyDescent="0.2">
      <c r="A32">
        <v>8</v>
      </c>
      <c r="B32">
        <v>-6.5550709240397673E-2</v>
      </c>
      <c r="C32">
        <v>2.1272950553853531E-2</v>
      </c>
    </row>
    <row r="33" spans="1:3" x14ac:dyDescent="0.2">
      <c r="A33">
        <v>9</v>
      </c>
      <c r="B33">
        <v>5.26868423651458E-2</v>
      </c>
      <c r="C33">
        <v>-0.16475170409817042</v>
      </c>
    </row>
    <row r="34" spans="1:3" x14ac:dyDescent="0.2">
      <c r="A34">
        <v>10</v>
      </c>
      <c r="B34">
        <v>-4.0556397231319111E-2</v>
      </c>
      <c r="C34">
        <v>-8.515206199628815E-2</v>
      </c>
    </row>
    <row r="35" spans="1:3" x14ac:dyDescent="0.2">
      <c r="A35">
        <v>11</v>
      </c>
      <c r="B35">
        <v>2.5659174720326135E-2</v>
      </c>
      <c r="C35">
        <v>-0.15468314907638539</v>
      </c>
    </row>
    <row r="36" spans="1:3" x14ac:dyDescent="0.2">
      <c r="A36">
        <v>12</v>
      </c>
      <c r="B36">
        <v>4.1618873680444493E-2</v>
      </c>
      <c r="C36">
        <v>-0.25356455808227946</v>
      </c>
    </row>
    <row r="37" spans="1:3" x14ac:dyDescent="0.2">
      <c r="A37">
        <v>13</v>
      </c>
      <c r="B37">
        <v>8.0733247352780244E-2</v>
      </c>
      <c r="C37">
        <v>-0.16460053785912154</v>
      </c>
    </row>
    <row r="38" spans="1:3" x14ac:dyDescent="0.2">
      <c r="A38">
        <v>14</v>
      </c>
      <c r="B38">
        <v>-2.1713438584263778E-3</v>
      </c>
      <c r="C38">
        <v>-6.6421248086339021E-2</v>
      </c>
    </row>
    <row r="39" spans="1:3" x14ac:dyDescent="0.2">
      <c r="A39">
        <v>15</v>
      </c>
      <c r="B39">
        <v>-1.2826499860573253E-2</v>
      </c>
      <c r="C39">
        <v>0.20142970463793117</v>
      </c>
    </row>
    <row r="40" spans="1:3" x14ac:dyDescent="0.2">
      <c r="A40">
        <v>16</v>
      </c>
      <c r="B40">
        <v>5.7039490145084941E-3</v>
      </c>
      <c r="C40">
        <v>7.2445737606832386E-2</v>
      </c>
    </row>
    <row r="41" spans="1:3" x14ac:dyDescent="0.2">
      <c r="A41">
        <v>17</v>
      </c>
      <c r="B41">
        <v>-6.2372709820502789E-2</v>
      </c>
      <c r="C41">
        <v>-3.2022484295646511E-2</v>
      </c>
    </row>
    <row r="42" spans="1:3" x14ac:dyDescent="0.2">
      <c r="A42">
        <v>18</v>
      </c>
      <c r="B42">
        <v>5.6796639117762365E-2</v>
      </c>
      <c r="C42">
        <v>-3.8135787737557755E-2</v>
      </c>
    </row>
    <row r="43" spans="1:3" x14ac:dyDescent="0.2">
      <c r="A43">
        <v>19</v>
      </c>
      <c r="B43">
        <v>-9.2468703608311123E-2</v>
      </c>
      <c r="C43">
        <v>-0.18932624585622382</v>
      </c>
    </row>
    <row r="44" spans="1:3" x14ac:dyDescent="0.2">
      <c r="A44">
        <v>20</v>
      </c>
      <c r="B44">
        <v>-3.2376746866949649E-2</v>
      </c>
      <c r="C44">
        <v>-5.2698439622481635E-2</v>
      </c>
    </row>
    <row r="45" spans="1:3" x14ac:dyDescent="0.2">
      <c r="A45">
        <v>21</v>
      </c>
      <c r="B45">
        <v>6.0634043542717425E-2</v>
      </c>
      <c r="C45">
        <v>0.21029603667337257</v>
      </c>
    </row>
    <row r="46" spans="1:3" x14ac:dyDescent="0.2">
      <c r="A46">
        <v>22</v>
      </c>
      <c r="B46">
        <v>-1.0578363690870684E-2</v>
      </c>
      <c r="C46">
        <v>-0.11022856760079613</v>
      </c>
    </row>
    <row r="47" spans="1:3" x14ac:dyDescent="0.2">
      <c r="A47">
        <v>23</v>
      </c>
      <c r="B47">
        <v>3.4839296612378404E-2</v>
      </c>
      <c r="C47">
        <v>-0.1717866232063599</v>
      </c>
    </row>
    <row r="48" spans="1:3" x14ac:dyDescent="0.2">
      <c r="A48">
        <v>24</v>
      </c>
      <c r="B48">
        <v>-5.9934963846872635E-2</v>
      </c>
      <c r="C48">
        <v>-4.4970686702662105E-3</v>
      </c>
    </row>
    <row r="49" spans="1:3" x14ac:dyDescent="0.2">
      <c r="A49">
        <v>25</v>
      </c>
      <c r="B49">
        <v>-2.0646055052361639E-2</v>
      </c>
      <c r="C49">
        <v>8.542129101841639E-2</v>
      </c>
    </row>
    <row r="50" spans="1:3" x14ac:dyDescent="0.2">
      <c r="A50">
        <v>26</v>
      </c>
      <c r="B50">
        <v>5.5365344982118245E-2</v>
      </c>
      <c r="C50">
        <v>0.44271679756952115</v>
      </c>
    </row>
    <row r="51" spans="1:3" x14ac:dyDescent="0.2">
      <c r="A51">
        <v>27</v>
      </c>
      <c r="B51">
        <v>4.4017982732995412E-2</v>
      </c>
      <c r="C51">
        <v>-2.5114477633009415E-2</v>
      </c>
    </row>
    <row r="52" spans="1:3" x14ac:dyDescent="0.2">
      <c r="A52">
        <v>28</v>
      </c>
      <c r="B52">
        <v>3.5493132041793538E-2</v>
      </c>
      <c r="C52">
        <v>-0.13938403698853549</v>
      </c>
    </row>
    <row r="53" spans="1:3" x14ac:dyDescent="0.2">
      <c r="A53">
        <v>29</v>
      </c>
      <c r="B53">
        <v>-2.4867478486300217E-2</v>
      </c>
      <c r="C53">
        <v>5.0927942992682468E-4</v>
      </c>
    </row>
    <row r="54" spans="1:3" x14ac:dyDescent="0.2">
      <c r="A54">
        <v>30</v>
      </c>
      <c r="B54">
        <v>8.1842032511780793E-2</v>
      </c>
      <c r="C54">
        <v>9.4898916910902548E-3</v>
      </c>
    </row>
    <row r="55" spans="1:3" x14ac:dyDescent="0.2">
      <c r="A55">
        <v>31</v>
      </c>
      <c r="B55">
        <v>-1.883751136382298E-2</v>
      </c>
      <c r="C55">
        <v>0.31515148057859688</v>
      </c>
    </row>
    <row r="56" spans="1:3" x14ac:dyDescent="0.2">
      <c r="A56">
        <v>32</v>
      </c>
      <c r="B56">
        <v>5.025060866297771E-3</v>
      </c>
      <c r="C56">
        <v>0.19022542768018799</v>
      </c>
    </row>
    <row r="57" spans="1:3" x14ac:dyDescent="0.2">
      <c r="A57">
        <v>33</v>
      </c>
      <c r="B57">
        <v>-2.0966537825367712E-2</v>
      </c>
      <c r="C57">
        <v>-8.8835407307688331E-3</v>
      </c>
    </row>
    <row r="58" spans="1:3" x14ac:dyDescent="0.2">
      <c r="A58">
        <v>34</v>
      </c>
      <c r="B58">
        <v>2.8387511569461791E-2</v>
      </c>
      <c r="C58">
        <v>-4.4961221629800888E-2</v>
      </c>
    </row>
    <row r="59" spans="1:3" x14ac:dyDescent="0.2">
      <c r="A59">
        <v>35</v>
      </c>
      <c r="B59">
        <v>5.366991557799658E-2</v>
      </c>
      <c r="C59">
        <v>3.7161118436210547E-2</v>
      </c>
    </row>
    <row r="60" spans="1:3" x14ac:dyDescent="0.2">
      <c r="A60">
        <v>36</v>
      </c>
      <c r="B60">
        <v>-3.424095379227261E-3</v>
      </c>
      <c r="C60">
        <v>5.8308886076444751E-2</v>
      </c>
    </row>
    <row r="61" spans="1:3" x14ac:dyDescent="0.2">
      <c r="A61">
        <v>37</v>
      </c>
      <c r="B61">
        <v>2.428556146882541E-2</v>
      </c>
      <c r="C61">
        <v>6.7567685976283209E-2</v>
      </c>
    </row>
    <row r="62" spans="1:3" x14ac:dyDescent="0.2">
      <c r="A62">
        <v>38</v>
      </c>
      <c r="B62">
        <v>3.5964648882775549E-2</v>
      </c>
      <c r="C62">
        <v>-7.6767533445802644E-2</v>
      </c>
    </row>
    <row r="63" spans="1:3" x14ac:dyDescent="0.2">
      <c r="A63">
        <v>39</v>
      </c>
      <c r="B63">
        <v>1.490158672015782E-2</v>
      </c>
      <c r="C63">
        <v>-9.7481354568386983E-2</v>
      </c>
    </row>
    <row r="64" spans="1:3" x14ac:dyDescent="0.2">
      <c r="A64">
        <v>40</v>
      </c>
      <c r="B64">
        <v>-3.2027060045289116E-2</v>
      </c>
      <c r="C64">
        <v>0.10410395870659186</v>
      </c>
    </row>
    <row r="65" spans="1:3" x14ac:dyDescent="0.2">
      <c r="A65">
        <v>41</v>
      </c>
      <c r="B65">
        <v>6.535846393502286E-3</v>
      </c>
      <c r="C65">
        <v>3.3137849681312552E-2</v>
      </c>
    </row>
    <row r="66" spans="1:3" x14ac:dyDescent="0.2">
      <c r="A66">
        <v>42</v>
      </c>
      <c r="B66">
        <v>8.0592465905215231E-3</v>
      </c>
      <c r="C66">
        <v>-0.10159234262821625</v>
      </c>
    </row>
    <row r="67" spans="1:3" x14ac:dyDescent="0.2">
      <c r="A67">
        <v>43</v>
      </c>
      <c r="B67">
        <v>6.5038928333400999E-3</v>
      </c>
      <c r="C67">
        <v>-9.7466861054676376E-2</v>
      </c>
    </row>
    <row r="68" spans="1:3" x14ac:dyDescent="0.2">
      <c r="A68">
        <v>44</v>
      </c>
      <c r="B68">
        <v>-5.8752927223462877E-4</v>
      </c>
      <c r="C68">
        <v>-6.7484884287128594E-2</v>
      </c>
    </row>
    <row r="69" spans="1:3" x14ac:dyDescent="0.2">
      <c r="A69">
        <v>45</v>
      </c>
      <c r="B69">
        <v>5.481206620728131E-2</v>
      </c>
      <c r="C69">
        <v>-2.0521988009171876E-2</v>
      </c>
    </row>
    <row r="70" spans="1:3" x14ac:dyDescent="0.2">
      <c r="A70">
        <v>46</v>
      </c>
      <c r="B70">
        <v>2.238811692151807E-2</v>
      </c>
      <c r="C70">
        <v>-2.3790909767034102E-2</v>
      </c>
    </row>
    <row r="71" spans="1:3" x14ac:dyDescent="0.2">
      <c r="A71">
        <v>47</v>
      </c>
      <c r="B71">
        <v>2.800803406058959E-2</v>
      </c>
      <c r="C71">
        <v>9.1259464591183614E-2</v>
      </c>
    </row>
    <row r="72" spans="1:3" x14ac:dyDescent="0.2">
      <c r="A72">
        <v>48</v>
      </c>
      <c r="B72">
        <v>1.8434496044438028E-3</v>
      </c>
      <c r="C72">
        <v>0.11977030581770827</v>
      </c>
    </row>
    <row r="73" spans="1:3" x14ac:dyDescent="0.2">
      <c r="A73">
        <v>49</v>
      </c>
      <c r="B73">
        <v>1.5348834497749472E-4</v>
      </c>
      <c r="C73">
        <v>-0.11122209637792251</v>
      </c>
    </row>
    <row r="74" spans="1:3" x14ac:dyDescent="0.2">
      <c r="A74">
        <v>50</v>
      </c>
      <c r="B74">
        <v>-4.3278761079892092E-2</v>
      </c>
      <c r="C74">
        <v>-3.5107483497955838E-2</v>
      </c>
    </row>
    <row r="75" spans="1:3" x14ac:dyDescent="0.2">
      <c r="A75">
        <v>51</v>
      </c>
      <c r="B75">
        <v>4.7627299728578015E-2</v>
      </c>
      <c r="C75">
        <v>0.10077842099131881</v>
      </c>
    </row>
    <row r="76" spans="1:3" x14ac:dyDescent="0.2">
      <c r="A76">
        <v>52</v>
      </c>
      <c r="B76">
        <v>1.6001813909446123E-2</v>
      </c>
      <c r="C76">
        <v>6.9254039192978581E-2</v>
      </c>
    </row>
    <row r="77" spans="1:3" x14ac:dyDescent="0.2">
      <c r="A77">
        <v>53</v>
      </c>
      <c r="B77">
        <v>3.8633755221985561E-2</v>
      </c>
      <c r="C77">
        <v>-1.3585930260447032E-2</v>
      </c>
    </row>
    <row r="78" spans="1:3" x14ac:dyDescent="0.2">
      <c r="A78">
        <v>54</v>
      </c>
      <c r="B78">
        <v>2.0372526807954015E-2</v>
      </c>
      <c r="C78">
        <v>0.2116848596710508</v>
      </c>
    </row>
    <row r="79" spans="1:3" x14ac:dyDescent="0.2">
      <c r="A79">
        <v>55</v>
      </c>
      <c r="B79">
        <v>1.7408534010111602E-2</v>
      </c>
      <c r="C79">
        <v>-8.2234375434084211E-2</v>
      </c>
    </row>
    <row r="80" spans="1:3" x14ac:dyDescent="0.2">
      <c r="A80">
        <v>56</v>
      </c>
      <c r="B80">
        <v>-1.3545229995607214E-2</v>
      </c>
      <c r="C80">
        <v>3.4398298402838624E-2</v>
      </c>
    </row>
    <row r="81" spans="1:3" x14ac:dyDescent="0.2">
      <c r="A81">
        <v>57</v>
      </c>
      <c r="B81">
        <v>-7.3199609091899639E-2</v>
      </c>
      <c r="C81">
        <v>9.3583351789818497E-2</v>
      </c>
    </row>
    <row r="82" spans="1:3" x14ac:dyDescent="0.2">
      <c r="A82">
        <v>58</v>
      </c>
      <c r="B82">
        <v>-2.7838408012849227E-2</v>
      </c>
      <c r="C82">
        <v>-9.203544115972713E-2</v>
      </c>
    </row>
    <row r="83" spans="1:3" x14ac:dyDescent="0.2">
      <c r="A83">
        <v>59</v>
      </c>
      <c r="B83">
        <v>-2.6485446332534697E-3</v>
      </c>
      <c r="C83">
        <v>8.6411930800456158E-2</v>
      </c>
    </row>
    <row r="84" spans="1:3" ht="16" thickBot="1" x14ac:dyDescent="0.25">
      <c r="A84" s="14">
        <v>60</v>
      </c>
      <c r="B84" s="14">
        <v>5.4056176403458403E-2</v>
      </c>
      <c r="C84" s="14">
        <v>1.1691607246489627E-2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F326-1F1B-4435-8A77-488A02C3E254}">
  <sheetPr>
    <tabColor theme="5" tint="0.59999389629810485"/>
  </sheetPr>
  <dimension ref="A1:I84"/>
  <sheetViews>
    <sheetView workbookViewId="0">
      <selection activeCell="D17" sqref="D17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5" width="12" bestFit="1" customWidth="1"/>
    <col min="6" max="6" width="13.5" bestFit="1" customWidth="1"/>
    <col min="7" max="7" width="12" bestFit="1" customWidth="1"/>
    <col min="8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0.50819869885696622</v>
      </c>
    </row>
    <row r="5" spans="1:9" x14ac:dyDescent="0.2">
      <c r="A5" t="s">
        <v>66</v>
      </c>
      <c r="B5">
        <v>0.25826591751991346</v>
      </c>
    </row>
    <row r="6" spans="1:9" x14ac:dyDescent="0.2">
      <c r="A6" t="s">
        <v>67</v>
      </c>
      <c r="B6">
        <v>0.24547739885646369</v>
      </c>
    </row>
    <row r="7" spans="1:9" x14ac:dyDescent="0.2">
      <c r="A7" t="s">
        <v>68</v>
      </c>
      <c r="B7">
        <v>4.735142852696228E-2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4.5280689064201851E-2</v>
      </c>
      <c r="D12">
        <v>4.5280689064201851E-2</v>
      </c>
      <c r="E12">
        <v>20.195139430655914</v>
      </c>
      <c r="F12">
        <v>3.3940310691660086E-5</v>
      </c>
    </row>
    <row r="13" spans="1:9" x14ac:dyDescent="0.2">
      <c r="A13" t="s">
        <v>72</v>
      </c>
      <c r="B13">
        <v>58</v>
      </c>
      <c r="C13">
        <v>0.13004515144555301</v>
      </c>
      <c r="D13">
        <v>2.2421577835440173E-3</v>
      </c>
    </row>
    <row r="14" spans="1:9" ht="16" thickBot="1" x14ac:dyDescent="0.25">
      <c r="A14" s="14" t="s">
        <v>73</v>
      </c>
      <c r="B14" s="14">
        <v>59</v>
      </c>
      <c r="C14" s="14">
        <v>0.17532584050975486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2.1041978944261589E-3</v>
      </c>
      <c r="C17">
        <v>6.1157970894532608E-3</v>
      </c>
      <c r="D17">
        <v>0.34405946823429839</v>
      </c>
      <c r="E17">
        <v>0.73204585219106222</v>
      </c>
      <c r="F17">
        <v>-1.0137900069016974E-2</v>
      </c>
      <c r="G17">
        <v>1.4346295857869291E-2</v>
      </c>
      <c r="H17">
        <v>-1.0137900069016974E-2</v>
      </c>
      <c r="I17">
        <v>1.4346295857869291E-2</v>
      </c>
    </row>
    <row r="18" spans="1:9" ht="16" thickBot="1" x14ac:dyDescent="0.25">
      <c r="A18" s="14" t="s">
        <v>87</v>
      </c>
      <c r="B18" s="14">
        <v>0.87159025868836548</v>
      </c>
      <c r="C18" s="14">
        <v>0.1939496229930277</v>
      </c>
      <c r="D18" s="14">
        <v>4.4939002470744596</v>
      </c>
      <c r="E18" s="14">
        <v>3.3940310691660479E-5</v>
      </c>
      <c r="F18" s="14">
        <v>0.48335790729984518</v>
      </c>
      <c r="G18" s="14">
        <v>1.2598226100768857</v>
      </c>
      <c r="H18" s="14">
        <v>0.48335790729984518</v>
      </c>
      <c r="I18" s="14">
        <v>1.2598226100768857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3.5438252564013548E-2</v>
      </c>
      <c r="C25">
        <v>-2.2347199597856769E-2</v>
      </c>
    </row>
    <row r="26" spans="1:9" x14ac:dyDescent="0.2">
      <c r="A26">
        <v>2</v>
      </c>
      <c r="B26">
        <v>-1.7755666561247519E-3</v>
      </c>
      <c r="C26">
        <v>5.9319311098967445E-2</v>
      </c>
    </row>
    <row r="27" spans="1:9" x14ac:dyDescent="0.2">
      <c r="A27">
        <v>3</v>
      </c>
      <c r="B27">
        <v>1.1136072312164354E-2</v>
      </c>
      <c r="C27">
        <v>3.229467888097632E-2</v>
      </c>
    </row>
    <row r="28" spans="1:9" x14ac:dyDescent="0.2">
      <c r="A28">
        <v>4</v>
      </c>
      <c r="B28">
        <v>6.5910526698761116E-4</v>
      </c>
      <c r="C28">
        <v>3.0712795295653142E-2</v>
      </c>
    </row>
    <row r="29" spans="1:9" x14ac:dyDescent="0.2">
      <c r="A29">
        <v>5</v>
      </c>
      <c r="B29">
        <v>-1.4441396464680826E-2</v>
      </c>
      <c r="C29">
        <v>-1.3854584936304112E-2</v>
      </c>
    </row>
    <row r="30" spans="1:9" x14ac:dyDescent="0.2">
      <c r="A30">
        <v>6</v>
      </c>
      <c r="B30">
        <v>3.9213806622682867E-2</v>
      </c>
      <c r="C30">
        <v>-6.1307482948178768E-3</v>
      </c>
    </row>
    <row r="31" spans="1:9" x14ac:dyDescent="0.2">
      <c r="A31">
        <v>7</v>
      </c>
      <c r="B31">
        <v>4.3492820144944177E-4</v>
      </c>
      <c r="C31">
        <v>1.6180537193878056E-3</v>
      </c>
    </row>
    <row r="32" spans="1:9" x14ac:dyDescent="0.2">
      <c r="A32">
        <v>8</v>
      </c>
      <c r="B32">
        <v>-5.0581227077693205E-2</v>
      </c>
      <c r="C32">
        <v>2.5905970761350483E-2</v>
      </c>
    </row>
    <row r="33" spans="1:3" x14ac:dyDescent="0.2">
      <c r="A33">
        <v>9</v>
      </c>
      <c r="B33">
        <v>3.445652222778061E-2</v>
      </c>
      <c r="C33">
        <v>-4.8220176616118195E-2</v>
      </c>
    </row>
    <row r="34" spans="1:3" x14ac:dyDescent="0.2">
      <c r="A34">
        <v>10</v>
      </c>
      <c r="B34">
        <v>-3.2605042609820938E-2</v>
      </c>
      <c r="C34">
        <v>-7.8779166721619553E-2</v>
      </c>
    </row>
    <row r="35" spans="1:3" x14ac:dyDescent="0.2">
      <c r="A35">
        <v>11</v>
      </c>
      <c r="B35">
        <v>1.5017925992639318E-2</v>
      </c>
      <c r="C35">
        <v>4.5932911493948E-2</v>
      </c>
    </row>
    <row r="36" spans="1:3" x14ac:dyDescent="0.2">
      <c r="A36">
        <v>12</v>
      </c>
      <c r="B36">
        <v>2.6496317254402778E-2</v>
      </c>
      <c r="C36">
        <v>-0.1268909490426833</v>
      </c>
    </row>
    <row r="37" spans="1:3" x14ac:dyDescent="0.2">
      <c r="A37">
        <v>13</v>
      </c>
      <c r="B37">
        <v>5.4627805579578546E-2</v>
      </c>
      <c r="C37">
        <v>-3.0597698578157709E-2</v>
      </c>
    </row>
    <row r="38" spans="1:3" x14ac:dyDescent="0.2">
      <c r="A38">
        <v>14</v>
      </c>
      <c r="B38">
        <v>-4.9980894762595603E-3</v>
      </c>
      <c r="C38">
        <v>3.7297186326085419E-2</v>
      </c>
    </row>
    <row r="39" spans="1:3" x14ac:dyDescent="0.2">
      <c r="A39">
        <v>15</v>
      </c>
      <c r="B39">
        <v>-1.2661395021896379E-2</v>
      </c>
      <c r="C39">
        <v>2.6121732671605842E-2</v>
      </c>
    </row>
    <row r="40" spans="1:3" x14ac:dyDescent="0.2">
      <c r="A40">
        <v>16</v>
      </c>
      <c r="B40">
        <v>6.6590789126053985E-4</v>
      </c>
      <c r="C40">
        <v>4.2552750114333814E-2</v>
      </c>
    </row>
    <row r="41" spans="1:3" x14ac:dyDescent="0.2">
      <c r="A41">
        <v>17</v>
      </c>
      <c r="B41">
        <v>-4.8295574894505644E-2</v>
      </c>
      <c r="C41">
        <v>-1.8993987847647054E-2</v>
      </c>
    </row>
    <row r="42" spans="1:3" x14ac:dyDescent="0.2">
      <c r="A42">
        <v>18</v>
      </c>
      <c r="B42">
        <v>3.741233331486566E-2</v>
      </c>
      <c r="C42">
        <v>2.2955893103710975E-3</v>
      </c>
    </row>
    <row r="43" spans="1:3" x14ac:dyDescent="0.2">
      <c r="A43">
        <v>19</v>
      </c>
      <c r="B43">
        <v>-6.9940945084214071E-2</v>
      </c>
      <c r="C43">
        <v>-2.6918377602569571E-2</v>
      </c>
    </row>
    <row r="44" spans="1:3" x14ac:dyDescent="0.2">
      <c r="A44">
        <v>20</v>
      </c>
      <c r="B44">
        <v>-2.6722147982467498E-2</v>
      </c>
      <c r="C44">
        <v>-3.7367673420917263E-2</v>
      </c>
    </row>
    <row r="45" spans="1:3" x14ac:dyDescent="0.2">
      <c r="A45">
        <v>21</v>
      </c>
      <c r="B45">
        <v>4.0172236839946321E-2</v>
      </c>
      <c r="C45">
        <v>-3.1893839075681371E-2</v>
      </c>
    </row>
    <row r="46" spans="1:3" x14ac:dyDescent="0.2">
      <c r="A46">
        <v>22</v>
      </c>
      <c r="B46">
        <v>-1.1044510729150483E-2</v>
      </c>
      <c r="C46">
        <v>2.6155230765275497E-2</v>
      </c>
    </row>
    <row r="47" spans="1:3" x14ac:dyDescent="0.2">
      <c r="A47">
        <v>23</v>
      </c>
      <c r="B47">
        <v>2.1620370761238811E-2</v>
      </c>
      <c r="C47">
        <v>-6.9614187571204147E-2</v>
      </c>
    </row>
    <row r="48" spans="1:3" x14ac:dyDescent="0.2">
      <c r="A48">
        <v>24</v>
      </c>
      <c r="B48">
        <v>-4.6542321142537139E-2</v>
      </c>
      <c r="C48">
        <v>1.7804217913199881E-2</v>
      </c>
    </row>
    <row r="49" spans="1:3" x14ac:dyDescent="0.2">
      <c r="A49">
        <v>25</v>
      </c>
      <c r="B49">
        <v>-1.8285305235277698E-2</v>
      </c>
      <c r="C49">
        <v>-7.6635781152143062E-2</v>
      </c>
    </row>
    <row r="50" spans="1:3" x14ac:dyDescent="0.2">
      <c r="A50">
        <v>26</v>
      </c>
      <c r="B50">
        <v>3.6382930809176497E-2</v>
      </c>
      <c r="C50">
        <v>2.2324009340311188E-2</v>
      </c>
    </row>
    <row r="51" spans="1:3" x14ac:dyDescent="0.2">
      <c r="A51">
        <v>27</v>
      </c>
      <c r="B51">
        <v>2.822178290720942E-2</v>
      </c>
      <c r="C51">
        <v>4.7221096115273059E-2</v>
      </c>
    </row>
    <row r="52" spans="1:3" x14ac:dyDescent="0.2">
      <c r="A52">
        <v>28</v>
      </c>
      <c r="B52">
        <v>2.2090616402988334E-2</v>
      </c>
      <c r="C52">
        <v>-5.7122706301033735E-2</v>
      </c>
    </row>
    <row r="53" spans="1:3" x14ac:dyDescent="0.2">
      <c r="A53">
        <v>29</v>
      </c>
      <c r="B53">
        <v>-2.1321399460952538E-2</v>
      </c>
      <c r="C53">
        <v>-7.7042127608864183E-4</v>
      </c>
    </row>
    <row r="54" spans="1:3" x14ac:dyDescent="0.2">
      <c r="A54">
        <v>30</v>
      </c>
      <c r="B54">
        <v>5.5425256077363524E-2</v>
      </c>
      <c r="C54">
        <v>-6.8621264094615261E-2</v>
      </c>
    </row>
    <row r="55" spans="1:3" x14ac:dyDescent="0.2">
      <c r="A55">
        <v>31</v>
      </c>
      <c r="B55">
        <v>-1.6984580696367869E-2</v>
      </c>
      <c r="C55">
        <v>9.4546661840744908E-2</v>
      </c>
    </row>
    <row r="56" spans="1:3" x14ac:dyDescent="0.2">
      <c r="A56">
        <v>32</v>
      </c>
      <c r="B56">
        <v>1.7764405823903319E-4</v>
      </c>
      <c r="C56">
        <v>2.7120308483738774E-2</v>
      </c>
    </row>
    <row r="57" spans="1:3" x14ac:dyDescent="0.2">
      <c r="A57">
        <v>33</v>
      </c>
      <c r="B57">
        <v>-1.8515799975210519E-2</v>
      </c>
      <c r="C57">
        <v>-4.6636611561921386E-3</v>
      </c>
    </row>
    <row r="58" spans="1:3" x14ac:dyDescent="0.2">
      <c r="A58">
        <v>34</v>
      </c>
      <c r="B58">
        <v>1.6980175902648505E-2</v>
      </c>
      <c r="C58">
        <v>2.5638065586242313E-2</v>
      </c>
    </row>
    <row r="59" spans="1:3" x14ac:dyDescent="0.2">
      <c r="A59">
        <v>35</v>
      </c>
      <c r="B59">
        <v>3.5163559309385826E-2</v>
      </c>
      <c r="C59">
        <v>1.5372497854385367E-2</v>
      </c>
    </row>
    <row r="60" spans="1:3" x14ac:dyDescent="0.2">
      <c r="A60">
        <v>36</v>
      </c>
      <c r="B60">
        <v>-5.899082167002339E-3</v>
      </c>
      <c r="C60">
        <v>1.7266367984093631E-2</v>
      </c>
    </row>
    <row r="61" spans="1:3" x14ac:dyDescent="0.2">
      <c r="A61">
        <v>37</v>
      </c>
      <c r="B61">
        <v>1.4030008214085461E-2</v>
      </c>
      <c r="C61">
        <v>-2.2471830525164584E-2</v>
      </c>
    </row>
    <row r="62" spans="1:3" x14ac:dyDescent="0.2">
      <c r="A62">
        <v>38</v>
      </c>
      <c r="B62">
        <v>2.2429736507999513E-2</v>
      </c>
      <c r="C62">
        <v>-2.8454437471175584E-4</v>
      </c>
    </row>
    <row r="63" spans="1:3" x14ac:dyDescent="0.2">
      <c r="A63">
        <v>39</v>
      </c>
      <c r="B63">
        <v>7.2809502259067061E-3</v>
      </c>
      <c r="C63">
        <v>1.6161305755610721E-2</v>
      </c>
    </row>
    <row r="64" spans="1:3" x14ac:dyDescent="0.2">
      <c r="A64">
        <v>40</v>
      </c>
      <c r="B64">
        <v>-2.6470649369108167E-2</v>
      </c>
      <c r="C64">
        <v>2.4074370441128985E-2</v>
      </c>
    </row>
    <row r="65" spans="1:3" x14ac:dyDescent="0.2">
      <c r="A65">
        <v>41</v>
      </c>
      <c r="B65">
        <v>1.2642176482044422E-3</v>
      </c>
      <c r="C65">
        <v>-7.3612185707500541E-2</v>
      </c>
    </row>
    <row r="66" spans="1:3" x14ac:dyDescent="0.2">
      <c r="A66">
        <v>42</v>
      </c>
      <c r="B66">
        <v>2.3598638476302904E-3</v>
      </c>
      <c r="C66">
        <v>-2.7218561741356576E-2</v>
      </c>
    </row>
    <row r="67" spans="1:3" x14ac:dyDescent="0.2">
      <c r="A67">
        <v>43</v>
      </c>
      <c r="B67">
        <v>1.2412362958202645E-3</v>
      </c>
      <c r="C67">
        <v>-1.430497914615292E-2</v>
      </c>
    </row>
    <row r="68" spans="1:3" x14ac:dyDescent="0.2">
      <c r="A68">
        <v>44</v>
      </c>
      <c r="B68">
        <v>-3.8589925827764234E-3</v>
      </c>
      <c r="C68">
        <v>3.3586552859233045E-2</v>
      </c>
    </row>
    <row r="69" spans="1:3" x14ac:dyDescent="0.2">
      <c r="A69">
        <v>45</v>
      </c>
      <c r="B69">
        <v>3.5985006620864582E-2</v>
      </c>
      <c r="C69">
        <v>1.8604339082281193E-2</v>
      </c>
    </row>
    <row r="70" spans="1:3" x14ac:dyDescent="0.2">
      <c r="A70">
        <v>46</v>
      </c>
      <c r="B70">
        <v>1.2665345198453507E-2</v>
      </c>
      <c r="C70">
        <v>-5.2804550875192539E-3</v>
      </c>
    </row>
    <row r="71" spans="1:3" x14ac:dyDescent="0.2">
      <c r="A71">
        <v>47</v>
      </c>
      <c r="B71">
        <v>1.6707251498951473E-2</v>
      </c>
      <c r="C71">
        <v>4.8964132485654094E-2</v>
      </c>
    </row>
    <row r="72" spans="1:3" x14ac:dyDescent="0.2">
      <c r="A72">
        <v>48</v>
      </c>
      <c r="B72">
        <v>-2.110605801463957E-3</v>
      </c>
      <c r="C72">
        <v>1.8573675831268066E-3</v>
      </c>
    </row>
    <row r="73" spans="1:3" x14ac:dyDescent="0.2">
      <c r="A73">
        <v>49</v>
      </c>
      <c r="B73">
        <v>-3.3260445513959287E-3</v>
      </c>
      <c r="C73">
        <v>-0.10539462316618885</v>
      </c>
    </row>
    <row r="74" spans="1:3" x14ac:dyDescent="0.2">
      <c r="A74">
        <v>50</v>
      </c>
      <c r="B74">
        <v>-3.4562996672042746E-2</v>
      </c>
      <c r="C74">
        <v>5.6945575603633961E-2</v>
      </c>
    </row>
    <row r="75" spans="1:3" x14ac:dyDescent="0.2">
      <c r="A75">
        <v>51</v>
      </c>
      <c r="B75">
        <v>3.0817643441080188E-2</v>
      </c>
      <c r="C75">
        <v>6.9503269791489949E-2</v>
      </c>
    </row>
    <row r="76" spans="1:3" x14ac:dyDescent="0.2">
      <c r="A76">
        <v>52</v>
      </c>
      <c r="B76">
        <v>8.0722457376227828E-3</v>
      </c>
      <c r="C76">
        <v>-3.8759594031231841E-3</v>
      </c>
    </row>
    <row r="77" spans="1:3" x14ac:dyDescent="0.2">
      <c r="A77">
        <v>53</v>
      </c>
      <c r="B77">
        <v>2.4349387182944226E-2</v>
      </c>
      <c r="C77">
        <v>6.8138458273884067E-2</v>
      </c>
    </row>
    <row r="78" spans="1:3" x14ac:dyDescent="0.2">
      <c r="A78">
        <v>54</v>
      </c>
      <c r="B78">
        <v>1.1215710590392022E-2</v>
      </c>
      <c r="C78">
        <v>6.2520224866778867E-3</v>
      </c>
    </row>
    <row r="79" spans="1:3" x14ac:dyDescent="0.2">
      <c r="A79">
        <v>55</v>
      </c>
      <c r="B79">
        <v>9.0839743267130315E-3</v>
      </c>
      <c r="C79">
        <v>9.4472760159013455E-3</v>
      </c>
    </row>
    <row r="80" spans="1:3" x14ac:dyDescent="0.2">
      <c r="A80">
        <v>56</v>
      </c>
      <c r="B80">
        <v>-1.317831365063464E-2</v>
      </c>
      <c r="C80">
        <v>7.9127772898937493E-2</v>
      </c>
    </row>
    <row r="81" spans="1:3" x14ac:dyDescent="0.2">
      <c r="A81">
        <v>57</v>
      </c>
      <c r="B81">
        <v>-5.6082400090854655E-2</v>
      </c>
      <c r="C81">
        <v>-4.2194218041437449E-2</v>
      </c>
    </row>
    <row r="82" spans="1:3" x14ac:dyDescent="0.2">
      <c r="A82">
        <v>58</v>
      </c>
      <c r="B82">
        <v>-2.3458124696313885E-2</v>
      </c>
      <c r="C82">
        <v>-8.6887889606554553E-2</v>
      </c>
    </row>
    <row r="83" spans="1:3" x14ac:dyDescent="0.2">
      <c r="A83">
        <v>59</v>
      </c>
      <c r="B83">
        <v>-5.3412975290912431E-3</v>
      </c>
      <c r="C83">
        <v>1.2109691976994781E-2</v>
      </c>
    </row>
    <row r="84" spans="1:3" ht="16" thickBot="1" x14ac:dyDescent="0.25">
      <c r="A84" s="14">
        <v>60</v>
      </c>
      <c r="B84" s="14">
        <v>3.5441362349081115E-2</v>
      </c>
      <c r="C84" s="14">
        <v>5.8676099274861088E-2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BDA5-688B-42B4-B317-72FC19213264}">
  <sheetPr>
    <tabColor theme="4" tint="0.59999389629810485"/>
  </sheetPr>
  <dimension ref="A1:I84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5" width="12" bestFit="1" customWidth="1"/>
    <col min="6" max="6" width="13.5" bestFit="1" customWidth="1"/>
    <col min="7" max="7" width="12" bestFit="1" customWidth="1"/>
    <col min="8" max="8" width="12.6640625" bestFit="1" customWidth="1"/>
    <col min="9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0.5320927327359678</v>
      </c>
    </row>
    <row r="5" spans="1:9" x14ac:dyDescent="0.2">
      <c r="A5" t="s">
        <v>66</v>
      </c>
      <c r="B5">
        <v>0.28312267623043003</v>
      </c>
    </row>
    <row r="6" spans="1:9" x14ac:dyDescent="0.2">
      <c r="A6" t="s">
        <v>67</v>
      </c>
      <c r="B6">
        <v>0.27076272237233401</v>
      </c>
    </row>
    <row r="7" spans="1:9" x14ac:dyDescent="0.2">
      <c r="A7" t="s">
        <v>68</v>
      </c>
      <c r="B7">
        <v>5.9412083852040547E-2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8.0855092079462176E-2</v>
      </c>
      <c r="D12">
        <v>8.0855092079462176E-2</v>
      </c>
      <c r="E12">
        <v>22.906450904343679</v>
      </c>
      <c r="F12">
        <v>1.2120271581193937E-5</v>
      </c>
    </row>
    <row r="13" spans="1:9" x14ac:dyDescent="0.2">
      <c r="A13" t="s">
        <v>72</v>
      </c>
      <c r="B13">
        <v>58</v>
      </c>
      <c r="C13">
        <v>0.20472815104323006</v>
      </c>
      <c r="D13">
        <v>3.5297957076418974E-3</v>
      </c>
    </row>
    <row r="14" spans="1:9" ht="16" thickBot="1" x14ac:dyDescent="0.25">
      <c r="A14" s="14" t="s">
        <v>73</v>
      </c>
      <c r="B14" s="14">
        <v>59</v>
      </c>
      <c r="C14" s="14">
        <v>0.28558324312269223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-2.3042530455148363E-3</v>
      </c>
      <c r="C17">
        <v>7.6735224428079703E-3</v>
      </c>
      <c r="D17">
        <v>-0.30028621961932278</v>
      </c>
      <c r="E17">
        <v>0.76503253324441189</v>
      </c>
      <c r="F17">
        <v>-1.7664477084264406E-2</v>
      </c>
      <c r="G17">
        <v>1.3055970993234734E-2</v>
      </c>
      <c r="H17">
        <v>-1.7664477084264406E-2</v>
      </c>
      <c r="I17">
        <v>1.3055970993234734E-2</v>
      </c>
    </row>
    <row r="18" spans="1:9" ht="16" thickBot="1" x14ac:dyDescent="0.25">
      <c r="A18" s="14" t="s">
        <v>87</v>
      </c>
      <c r="B18" s="14">
        <v>1.1646878425234095</v>
      </c>
      <c r="C18" s="14">
        <v>0.24334960153888816</v>
      </c>
      <c r="D18" s="14">
        <v>4.7860684182681439</v>
      </c>
      <c r="E18" s="14">
        <v>1.212027158119369E-5</v>
      </c>
      <c r="F18" s="14">
        <v>0.6775706903632408</v>
      </c>
      <c r="G18" s="14">
        <v>1.6518049946835782</v>
      </c>
      <c r="H18" s="14">
        <v>0.6775706903632408</v>
      </c>
      <c r="I18" s="14">
        <v>1.6518049946835782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4.2239347377583107E-2</v>
      </c>
      <c r="C25">
        <v>5.488026092266509E-2</v>
      </c>
    </row>
    <row r="26" spans="1:9" x14ac:dyDescent="0.2">
      <c r="A26">
        <v>2</v>
      </c>
      <c r="B26">
        <v>-7.4887013098633246E-3</v>
      </c>
      <c r="C26">
        <v>-2.7741958400095718E-2</v>
      </c>
    </row>
    <row r="27" spans="1:9" x14ac:dyDescent="0.2">
      <c r="A27">
        <v>3</v>
      </c>
      <c r="B27">
        <v>9.7648519320558506E-3</v>
      </c>
      <c r="C27">
        <v>-5.9539328045410192E-2</v>
      </c>
    </row>
    <row r="28" spans="1:9" x14ac:dyDescent="0.2">
      <c r="A28">
        <v>4</v>
      </c>
      <c r="B28">
        <v>-4.2353001146166816E-3</v>
      </c>
      <c r="C28">
        <v>5.4404419885063643E-3</v>
      </c>
    </row>
    <row r="29" spans="1:9" x14ac:dyDescent="0.2">
      <c r="A29">
        <v>5</v>
      </c>
      <c r="B29">
        <v>-2.4413784910149755E-2</v>
      </c>
      <c r="C29">
        <v>2.900110448694198E-2</v>
      </c>
    </row>
    <row r="30" spans="1:9" x14ac:dyDescent="0.2">
      <c r="A30">
        <v>6</v>
      </c>
      <c r="B30">
        <v>4.7284541340098837E-2</v>
      </c>
      <c r="C30">
        <v>-1.9112658444854932E-2</v>
      </c>
    </row>
    <row r="31" spans="1:9" x14ac:dyDescent="0.2">
      <c r="A31">
        <v>7</v>
      </c>
      <c r="B31">
        <v>-4.5348632409850246E-3</v>
      </c>
      <c r="C31">
        <v>1.6896047813841412E-2</v>
      </c>
    </row>
    <row r="32" spans="1:9" x14ac:dyDescent="0.2">
      <c r="A32">
        <v>8</v>
      </c>
      <c r="B32">
        <v>-7.2706685073092706E-2</v>
      </c>
      <c r="C32">
        <v>-3.7476080642940571E-2</v>
      </c>
    </row>
    <row r="33" spans="1:3" x14ac:dyDescent="0.2">
      <c r="A33">
        <v>9</v>
      </c>
      <c r="B33">
        <v>4.0927481651860546E-2</v>
      </c>
      <c r="C33">
        <v>2.9270447715831545E-2</v>
      </c>
    </row>
    <row r="34" spans="1:3" x14ac:dyDescent="0.2">
      <c r="A34">
        <v>10</v>
      </c>
      <c r="B34">
        <v>-4.8685485551891075E-2</v>
      </c>
      <c r="C34">
        <v>8.7996605781978474E-2</v>
      </c>
    </row>
    <row r="35" spans="1:3" x14ac:dyDescent="0.2">
      <c r="A35">
        <v>11</v>
      </c>
      <c r="B35">
        <v>1.4952091857049628E-2</v>
      </c>
      <c r="C35">
        <v>-6.0210137300314513E-2</v>
      </c>
    </row>
    <row r="36" spans="1:3" x14ac:dyDescent="0.2">
      <c r="A36">
        <v>12</v>
      </c>
      <c r="B36">
        <v>3.029042615007067E-2</v>
      </c>
      <c r="C36">
        <v>2.9649089208910299E-2</v>
      </c>
    </row>
    <row r="37" spans="1:3" x14ac:dyDescent="0.2">
      <c r="A37">
        <v>13</v>
      </c>
      <c r="B37">
        <v>6.7881945924199147E-2</v>
      </c>
      <c r="C37">
        <v>4.2337404290016215E-2</v>
      </c>
    </row>
    <row r="38" spans="1:3" x14ac:dyDescent="0.2">
      <c r="A38">
        <v>14</v>
      </c>
      <c r="B38">
        <v>-1.1794891189169009E-2</v>
      </c>
      <c r="C38">
        <v>1.5517390284705862E-2</v>
      </c>
    </row>
    <row r="39" spans="1:3" x14ac:dyDescent="0.2">
      <c r="A39">
        <v>15</v>
      </c>
      <c r="B39">
        <v>-2.2035206192203779E-2</v>
      </c>
      <c r="C39">
        <v>2.5720854762937152E-2</v>
      </c>
    </row>
    <row r="40" spans="1:3" x14ac:dyDescent="0.2">
      <c r="A40">
        <v>16</v>
      </c>
      <c r="B40">
        <v>-4.2262099100062516E-3</v>
      </c>
      <c r="C40">
        <v>4.5204300681597677E-2</v>
      </c>
    </row>
    <row r="41" spans="1:3" x14ac:dyDescent="0.2">
      <c r="A41">
        <v>17</v>
      </c>
      <c r="B41">
        <v>-6.965241584112386E-2</v>
      </c>
      <c r="C41">
        <v>-7.5887453936101773E-2</v>
      </c>
    </row>
    <row r="42" spans="1:3" x14ac:dyDescent="0.2">
      <c r="A42">
        <v>18</v>
      </c>
      <c r="B42">
        <v>4.4877270217768279E-2</v>
      </c>
      <c r="C42">
        <v>-0.11923229934871996</v>
      </c>
    </row>
    <row r="43" spans="1:3" x14ac:dyDescent="0.2">
      <c r="A43">
        <v>19</v>
      </c>
      <c r="B43">
        <v>-9.8576671539908386E-2</v>
      </c>
      <c r="C43">
        <v>5.8681447967666854E-2</v>
      </c>
    </row>
    <row r="44" spans="1:3" x14ac:dyDescent="0.2">
      <c r="A44">
        <v>20</v>
      </c>
      <c r="B44">
        <v>-4.0824296440351619E-2</v>
      </c>
      <c r="C44">
        <v>-6.6410329820292241E-2</v>
      </c>
    </row>
    <row r="45" spans="1:3" x14ac:dyDescent="0.2">
      <c r="A45">
        <v>21</v>
      </c>
      <c r="B45">
        <v>4.8565271603919893E-2</v>
      </c>
      <c r="C45">
        <v>0.14814423926272674</v>
      </c>
    </row>
    <row r="46" spans="1:3" x14ac:dyDescent="0.2">
      <c r="A46">
        <v>22</v>
      </c>
      <c r="B46">
        <v>-1.9874597511971244E-2</v>
      </c>
      <c r="C46">
        <v>4.2371173091348878E-2</v>
      </c>
    </row>
    <row r="47" spans="1:3" x14ac:dyDescent="0.2">
      <c r="A47">
        <v>23</v>
      </c>
      <c r="B47">
        <v>2.3774800780497533E-2</v>
      </c>
      <c r="C47">
        <v>-1.1475875745404216E-2</v>
      </c>
    </row>
    <row r="48" spans="1:3" x14ac:dyDescent="0.2">
      <c r="A48">
        <v>24</v>
      </c>
      <c r="B48">
        <v>-6.7309579503268033E-2</v>
      </c>
      <c r="C48">
        <v>-4.9087024659080131E-2</v>
      </c>
    </row>
    <row r="49" spans="1:3" x14ac:dyDescent="0.2">
      <c r="A49">
        <v>25</v>
      </c>
      <c r="B49">
        <v>-2.9550319845292952E-2</v>
      </c>
      <c r="C49">
        <v>3.1042436391264059E-2</v>
      </c>
    </row>
    <row r="50" spans="1:3" x14ac:dyDescent="0.2">
      <c r="A50">
        <v>26</v>
      </c>
      <c r="B50">
        <v>4.3501701168564409E-2</v>
      </c>
      <c r="C50">
        <v>5.5224643389946357E-3</v>
      </c>
    </row>
    <row r="51" spans="1:3" x14ac:dyDescent="0.2">
      <c r="A51">
        <v>27</v>
      </c>
      <c r="B51">
        <v>3.2596129831912936E-2</v>
      </c>
      <c r="C51">
        <v>-2.2581634822900397E-2</v>
      </c>
    </row>
    <row r="52" spans="1:3" x14ac:dyDescent="0.2">
      <c r="A52">
        <v>28</v>
      </c>
      <c r="B52">
        <v>2.4403180201315627E-2</v>
      </c>
      <c r="C52">
        <v>-7.5519370077800213E-3</v>
      </c>
    </row>
    <row r="53" spans="1:3" x14ac:dyDescent="0.2">
      <c r="A53">
        <v>29</v>
      </c>
      <c r="B53">
        <v>-3.3607389091019034E-2</v>
      </c>
      <c r="C53">
        <v>-2.3846158693160813E-2</v>
      </c>
    </row>
    <row r="54" spans="1:3" x14ac:dyDescent="0.2">
      <c r="A54">
        <v>30</v>
      </c>
      <c r="B54">
        <v>6.8947562354082281E-2</v>
      </c>
      <c r="C54">
        <v>3.5926525856210562E-2</v>
      </c>
    </row>
    <row r="55" spans="1:3" x14ac:dyDescent="0.2">
      <c r="A55">
        <v>31</v>
      </c>
      <c r="B55">
        <v>-2.7812188834948782E-2</v>
      </c>
      <c r="C55">
        <v>9.6106012868872617E-2</v>
      </c>
    </row>
    <row r="56" spans="1:3" x14ac:dyDescent="0.2">
      <c r="A56">
        <v>32</v>
      </c>
      <c r="B56">
        <v>-4.8786666631597505E-3</v>
      </c>
      <c r="C56">
        <v>-3.724595881437226E-2</v>
      </c>
    </row>
    <row r="57" spans="1:3" x14ac:dyDescent="0.2">
      <c r="A57">
        <v>33</v>
      </c>
      <c r="B57">
        <v>-2.985832514788702E-2</v>
      </c>
      <c r="C57">
        <v>2.4083472759686204E-2</v>
      </c>
    </row>
    <row r="58" spans="1:3" x14ac:dyDescent="0.2">
      <c r="A58">
        <v>34</v>
      </c>
      <c r="B58">
        <v>1.7574205391934248E-2</v>
      </c>
      <c r="C58">
        <v>3.2486029767804972E-2</v>
      </c>
    </row>
    <row r="59" spans="1:3" x14ac:dyDescent="0.2">
      <c r="A59">
        <v>35</v>
      </c>
      <c r="B59">
        <v>4.1872280523750263E-2</v>
      </c>
      <c r="C59">
        <v>-4.9841881616867131E-2</v>
      </c>
    </row>
    <row r="60" spans="1:3" x14ac:dyDescent="0.2">
      <c r="A60">
        <v>36</v>
      </c>
      <c r="B60">
        <v>-1.2998868887003478E-2</v>
      </c>
      <c r="C60">
        <v>1.7941609897133854E-3</v>
      </c>
    </row>
    <row r="61" spans="1:3" x14ac:dyDescent="0.2">
      <c r="A61">
        <v>37</v>
      </c>
      <c r="B61">
        <v>1.363195798149904E-2</v>
      </c>
      <c r="C61">
        <v>9.0879514241949733E-2</v>
      </c>
    </row>
    <row r="62" spans="1:3" x14ac:dyDescent="0.2">
      <c r="A62">
        <v>38</v>
      </c>
      <c r="B62">
        <v>2.4856339308504553E-2</v>
      </c>
      <c r="C62">
        <v>-1.8788837570158118E-2</v>
      </c>
    </row>
    <row r="63" spans="1:3" x14ac:dyDescent="0.2">
      <c r="A63">
        <v>39</v>
      </c>
      <c r="B63">
        <v>4.6133328776039612E-3</v>
      </c>
      <c r="C63">
        <v>3.2061803469231584E-2</v>
      </c>
    </row>
    <row r="64" spans="1:3" x14ac:dyDescent="0.2">
      <c r="A64">
        <v>40</v>
      </c>
      <c r="B64">
        <v>-4.0488224100773254E-2</v>
      </c>
      <c r="C64">
        <v>4.6226791815867474E-2</v>
      </c>
    </row>
    <row r="65" spans="1:3" x14ac:dyDescent="0.2">
      <c r="A65">
        <v>41</v>
      </c>
      <c r="B65">
        <v>-3.4267010891706881E-3</v>
      </c>
      <c r="C65">
        <v>5.2972569544097438E-2</v>
      </c>
    </row>
    <row r="66" spans="1:3" x14ac:dyDescent="0.2">
      <c r="A66">
        <v>42</v>
      </c>
      <c r="B66">
        <v>-1.9626119768180392E-3</v>
      </c>
      <c r="C66">
        <v>-9.5935583625001819E-2</v>
      </c>
    </row>
    <row r="67" spans="1:3" x14ac:dyDescent="0.2">
      <c r="A67">
        <v>43</v>
      </c>
      <c r="B67">
        <v>-3.4574105899478971E-3</v>
      </c>
      <c r="C67">
        <v>9.040342235689261E-2</v>
      </c>
    </row>
    <row r="68" spans="1:3" x14ac:dyDescent="0.2">
      <c r="A68">
        <v>44</v>
      </c>
      <c r="B68">
        <v>-1.0272739822662804E-2</v>
      </c>
      <c r="C68">
        <v>-4.7922165340442274E-2</v>
      </c>
    </row>
    <row r="69" spans="1:3" x14ac:dyDescent="0.2">
      <c r="A69">
        <v>45</v>
      </c>
      <c r="B69">
        <v>4.2969963394130894E-2</v>
      </c>
      <c r="C69">
        <v>-8.5437756197860981E-2</v>
      </c>
    </row>
    <row r="70" spans="1:3" x14ac:dyDescent="0.2">
      <c r="A70">
        <v>46</v>
      </c>
      <c r="B70">
        <v>1.1808387321313221E-2</v>
      </c>
      <c r="C70">
        <v>-1.2798650515203387E-2</v>
      </c>
    </row>
    <row r="71" spans="1:3" x14ac:dyDescent="0.2">
      <c r="A71">
        <v>47</v>
      </c>
      <c r="B71">
        <v>1.7209502216623134E-2</v>
      </c>
      <c r="C71">
        <v>-2.1724479289600515E-2</v>
      </c>
    </row>
    <row r="72" spans="1:3" x14ac:dyDescent="0.2">
      <c r="A72">
        <v>48</v>
      </c>
      <c r="B72">
        <v>-7.9364071159530244E-3</v>
      </c>
      <c r="C72">
        <v>8.9823921760627784E-2</v>
      </c>
    </row>
    <row r="73" spans="1:3" x14ac:dyDescent="0.2">
      <c r="A73">
        <v>49</v>
      </c>
      <c r="B73">
        <v>-9.560572509343182E-3</v>
      </c>
      <c r="C73">
        <v>-1.6556260142570542E-3</v>
      </c>
    </row>
    <row r="74" spans="1:3" x14ac:dyDescent="0.2">
      <c r="A74">
        <v>50</v>
      </c>
      <c r="B74">
        <v>-5.1301858635179991E-2</v>
      </c>
      <c r="C74">
        <v>-2.9475812868857275E-2</v>
      </c>
    </row>
    <row r="75" spans="1:3" x14ac:dyDescent="0.2">
      <c r="A75">
        <v>51</v>
      </c>
      <c r="B75">
        <v>3.6064923998148112E-2</v>
      </c>
      <c r="C75">
        <v>-0.17213814440616429</v>
      </c>
    </row>
    <row r="76" spans="1:3" x14ac:dyDescent="0.2">
      <c r="A76">
        <v>52</v>
      </c>
      <c r="B76">
        <v>5.6707245282701432E-3</v>
      </c>
      <c r="C76">
        <v>-5.4281236744072821E-2</v>
      </c>
    </row>
    <row r="77" spans="1:3" x14ac:dyDescent="0.2">
      <c r="A77">
        <v>53</v>
      </c>
      <c r="B77">
        <v>2.742152837608839E-2</v>
      </c>
      <c r="C77">
        <v>5.4292674137571696E-2</v>
      </c>
    </row>
    <row r="78" spans="1:3" x14ac:dyDescent="0.2">
      <c r="A78">
        <v>54</v>
      </c>
      <c r="B78">
        <v>9.8712708984527945E-3</v>
      </c>
      <c r="C78">
        <v>3.697762805950823E-2</v>
      </c>
    </row>
    <row r="79" spans="1:3" x14ac:dyDescent="0.2">
      <c r="A79">
        <v>55</v>
      </c>
      <c r="B79">
        <v>7.0226762921873336E-3</v>
      </c>
      <c r="C79">
        <v>-2.5007703217755153E-3</v>
      </c>
    </row>
    <row r="80" spans="1:3" x14ac:dyDescent="0.2">
      <c r="A80">
        <v>56</v>
      </c>
      <c r="B80">
        <v>-2.2725953749859293E-2</v>
      </c>
      <c r="C80">
        <v>-8.9680390438593022E-3</v>
      </c>
    </row>
    <row r="81" spans="1:3" x14ac:dyDescent="0.2">
      <c r="A81">
        <v>57</v>
      </c>
      <c r="B81">
        <v>-8.0057787571288327E-2</v>
      </c>
      <c r="C81">
        <v>-8.0104461812159619E-2</v>
      </c>
    </row>
    <row r="82" spans="1:3" x14ac:dyDescent="0.2">
      <c r="A82">
        <v>58</v>
      </c>
      <c r="B82">
        <v>-3.6462650355851653E-2</v>
      </c>
      <c r="C82">
        <v>5.6801933586636696E-2</v>
      </c>
    </row>
    <row r="83" spans="1:3" x14ac:dyDescent="0.2">
      <c r="A83">
        <v>59</v>
      </c>
      <c r="B83">
        <v>-1.2253512935573949E-2</v>
      </c>
      <c r="C83">
        <v>-7.2093944684230263E-2</v>
      </c>
    </row>
    <row r="84" spans="1:3" ht="16" thickBot="1" x14ac:dyDescent="0.25">
      <c r="A84" s="14">
        <v>60</v>
      </c>
      <c r="B84" s="14">
        <v>4.2243502918360383E-2</v>
      </c>
      <c r="C84" s="14">
        <v>-3.7445944472666186E-2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ED86-C004-47A3-99B2-3B93D9FC8964}">
  <sheetPr>
    <tabColor theme="4" tint="0.59999389629810485"/>
  </sheetPr>
  <dimension ref="A1:I8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5" width="12" bestFit="1" customWidth="1"/>
    <col min="6" max="6" width="13.5" bestFit="1" customWidth="1"/>
    <col min="7" max="7" width="12" bestFit="1" customWidth="1"/>
    <col min="8" max="8" width="12.6640625" bestFit="1" customWidth="1"/>
    <col min="9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0.41576498090272723</v>
      </c>
    </row>
    <row r="5" spans="1:9" x14ac:dyDescent="0.2">
      <c r="A5" t="s">
        <v>66</v>
      </c>
      <c r="B5">
        <v>0.17286051934504515</v>
      </c>
    </row>
    <row r="6" spans="1:9" x14ac:dyDescent="0.2">
      <c r="A6" t="s">
        <v>67</v>
      </c>
      <c r="B6">
        <v>0.15859949381651145</v>
      </c>
    </row>
    <row r="7" spans="1:9" x14ac:dyDescent="0.2">
      <c r="A7" t="s">
        <v>68</v>
      </c>
      <c r="B7">
        <v>6.9948089483075487E-2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5.930574556913526E-2</v>
      </c>
      <c r="D12">
        <v>5.930574556913526E-2</v>
      </c>
      <c r="E12">
        <v>12.121184342541344</v>
      </c>
      <c r="F12">
        <v>9.5420965397191213E-4</v>
      </c>
    </row>
    <row r="13" spans="1:9" x14ac:dyDescent="0.2">
      <c r="A13" t="s">
        <v>72</v>
      </c>
      <c r="B13">
        <v>58</v>
      </c>
      <c r="C13">
        <v>0.28377864289527549</v>
      </c>
      <c r="D13">
        <v>4.8927352223323362E-3</v>
      </c>
    </row>
    <row r="14" spans="1:9" ht="16" thickBot="1" x14ac:dyDescent="0.25">
      <c r="A14" s="14" t="s">
        <v>73</v>
      </c>
      <c r="B14" s="14">
        <v>59</v>
      </c>
      <c r="C14" s="14">
        <v>0.34308438846441075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6.3012602570622668E-3</v>
      </c>
      <c r="C17">
        <v>9.0343276936158991E-3</v>
      </c>
      <c r="D17">
        <v>0.69747970969827089</v>
      </c>
      <c r="E17">
        <v>0.48828923176901851</v>
      </c>
      <c r="F17">
        <v>-1.1782911444746177E-2</v>
      </c>
      <c r="G17">
        <v>2.4385431958870711E-2</v>
      </c>
      <c r="H17">
        <v>-1.1782911444746177E-2</v>
      </c>
      <c r="I17">
        <v>2.4385431958870711E-2</v>
      </c>
    </row>
    <row r="18" spans="1:9" ht="16" thickBot="1" x14ac:dyDescent="0.25">
      <c r="A18" s="14" t="s">
        <v>87</v>
      </c>
      <c r="B18" s="14">
        <v>0.99748009774238311</v>
      </c>
      <c r="C18" s="14">
        <v>0.28650467380514694</v>
      </c>
      <c r="D18" s="14">
        <v>3.4815491297038093</v>
      </c>
      <c r="E18" s="14">
        <v>9.5420965397190324E-4</v>
      </c>
      <c r="F18" s="14">
        <v>0.42397868289729312</v>
      </c>
      <c r="G18" s="14">
        <v>1.5709815125874731</v>
      </c>
      <c r="H18" s="14">
        <v>0.42397868289729312</v>
      </c>
      <c r="I18" s="14">
        <v>1.5709815125874731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4.4449984131061451E-2</v>
      </c>
      <c r="C25">
        <v>-1.1607366338975925E-2</v>
      </c>
    </row>
    <row r="26" spans="1:9" x14ac:dyDescent="0.2">
      <c r="A26">
        <v>2</v>
      </c>
      <c r="B26">
        <v>1.8611143461559143E-3</v>
      </c>
      <c r="C26">
        <v>4.6844478183399853E-2</v>
      </c>
    </row>
    <row r="27" spans="1:9" x14ac:dyDescent="0.2">
      <c r="A27">
        <v>3</v>
      </c>
      <c r="B27">
        <v>1.663767107303446E-2</v>
      </c>
      <c r="C27">
        <v>8.2738618891335339E-2</v>
      </c>
    </row>
    <row r="28" spans="1:9" x14ac:dyDescent="0.2">
      <c r="A28">
        <v>4</v>
      </c>
      <c r="B28">
        <v>4.6474428573205539E-3</v>
      </c>
      <c r="C28">
        <v>2.3848706903879021E-4</v>
      </c>
    </row>
    <row r="29" spans="1:9" x14ac:dyDescent="0.2">
      <c r="A29">
        <v>5</v>
      </c>
      <c r="B29">
        <v>-1.2634129295551789E-2</v>
      </c>
      <c r="C29">
        <v>5.8309006572551614E-2</v>
      </c>
    </row>
    <row r="30" spans="1:9" x14ac:dyDescent="0.2">
      <c r="A30">
        <v>6</v>
      </c>
      <c r="B30">
        <v>4.8770867704428289E-2</v>
      </c>
      <c r="C30">
        <v>3.5030097041988478E-2</v>
      </c>
    </row>
    <row r="31" spans="1:9" x14ac:dyDescent="0.2">
      <c r="A31">
        <v>7</v>
      </c>
      <c r="B31">
        <v>4.3908863400630958E-3</v>
      </c>
      <c r="C31">
        <v>-3.5038083449821775E-2</v>
      </c>
    </row>
    <row r="32" spans="1:9" x14ac:dyDescent="0.2">
      <c r="A32">
        <v>8</v>
      </c>
      <c r="B32">
        <v>-5.3993886834042007E-2</v>
      </c>
      <c r="C32">
        <v>-2.5579418202992352E-2</v>
      </c>
    </row>
    <row r="33" spans="1:3" x14ac:dyDescent="0.2">
      <c r="A33">
        <v>9</v>
      </c>
      <c r="B33">
        <v>4.3326455658845672E-2</v>
      </c>
      <c r="C33">
        <v>-7.2199823740813449E-2</v>
      </c>
    </row>
    <row r="34" spans="1:3" x14ac:dyDescent="0.2">
      <c r="A34">
        <v>10</v>
      </c>
      <c r="B34">
        <v>-3.3421277099931299E-2</v>
      </c>
      <c r="C34">
        <v>-5.2511766518391581E-2</v>
      </c>
    </row>
    <row r="35" spans="1:3" x14ac:dyDescent="0.2">
      <c r="A35">
        <v>11</v>
      </c>
      <c r="B35">
        <v>2.1080207861420307E-2</v>
      </c>
      <c r="C35">
        <v>5.0010329598872312E-3</v>
      </c>
    </row>
    <row r="36" spans="1:3" x14ac:dyDescent="0.2">
      <c r="A36">
        <v>12</v>
      </c>
      <c r="B36">
        <v>3.4216502953725664E-2</v>
      </c>
      <c r="C36">
        <v>-7.0170511942946295E-2</v>
      </c>
    </row>
    <row r="37" spans="1:3" x14ac:dyDescent="0.2">
      <c r="A37">
        <v>13</v>
      </c>
      <c r="B37">
        <v>6.6411217665731201E-2</v>
      </c>
      <c r="C37">
        <v>4.3883948055136915E-2</v>
      </c>
    </row>
    <row r="38" spans="1:3" x14ac:dyDescent="0.2">
      <c r="A38">
        <v>14</v>
      </c>
      <c r="B38">
        <v>-1.8268598430490023E-3</v>
      </c>
      <c r="C38">
        <v>2.1250810746193085E-2</v>
      </c>
    </row>
    <row r="39" spans="1:3" x14ac:dyDescent="0.2">
      <c r="A39">
        <v>15</v>
      </c>
      <c r="B39">
        <v>-1.0597029872478677E-2</v>
      </c>
      <c r="C39">
        <v>1.5552014423836222E-2</v>
      </c>
    </row>
    <row r="40" spans="1:3" x14ac:dyDescent="0.2">
      <c r="A40">
        <v>16</v>
      </c>
      <c r="B40">
        <v>4.6552280318988889E-3</v>
      </c>
      <c r="C40">
        <v>-3.3387401105159621E-2</v>
      </c>
    </row>
    <row r="41" spans="1:3" x14ac:dyDescent="0.2">
      <c r="A41">
        <v>17</v>
      </c>
      <c r="B41">
        <v>-5.1378102019601815E-2</v>
      </c>
      <c r="C41">
        <v>2.6350108369507758E-2</v>
      </c>
    </row>
    <row r="42" spans="1:3" x14ac:dyDescent="0.2">
      <c r="A42">
        <v>18</v>
      </c>
      <c r="B42">
        <v>4.6709195085615468E-2</v>
      </c>
      <c r="C42">
        <v>1.8480813799140225E-2</v>
      </c>
    </row>
    <row r="43" spans="1:3" x14ac:dyDescent="0.2">
      <c r="A43">
        <v>19</v>
      </c>
      <c r="B43">
        <v>-7.6149863472043847E-2</v>
      </c>
      <c r="C43">
        <v>7.159248641175274E-2</v>
      </c>
    </row>
    <row r="44" spans="1:3" x14ac:dyDescent="0.2">
      <c r="A44">
        <v>20</v>
      </c>
      <c r="B44">
        <v>-2.6688675112466035E-2</v>
      </c>
      <c r="C44">
        <v>4.4890149668545973E-2</v>
      </c>
    </row>
    <row r="45" spans="1:3" x14ac:dyDescent="0.2">
      <c r="A45">
        <v>21</v>
      </c>
      <c r="B45">
        <v>4.9867730659544252E-2</v>
      </c>
      <c r="C45">
        <v>0.10100253583928129</v>
      </c>
    </row>
    <row r="46" spans="1:3" x14ac:dyDescent="0.2">
      <c r="A46">
        <v>22</v>
      </c>
      <c r="B46">
        <v>-8.7466077431706049E-3</v>
      </c>
      <c r="C46">
        <v>3.2488898533410804E-2</v>
      </c>
    </row>
    <row r="47" spans="1:3" x14ac:dyDescent="0.2">
      <c r="A47">
        <v>23</v>
      </c>
      <c r="B47">
        <v>2.8636289618267981E-2</v>
      </c>
      <c r="C47">
        <v>2.7077565922544108E-3</v>
      </c>
    </row>
    <row r="48" spans="1:3" x14ac:dyDescent="0.2">
      <c r="A48">
        <v>24</v>
      </c>
      <c r="B48">
        <v>-4.9371613642239132E-2</v>
      </c>
      <c r="C48">
        <v>-4.2005352518577024E-2</v>
      </c>
    </row>
    <row r="49" spans="1:3" x14ac:dyDescent="0.2">
      <c r="A49">
        <v>25</v>
      </c>
      <c r="B49">
        <v>-1.7033240526989596E-2</v>
      </c>
      <c r="C49">
        <v>-3.7760230145856416E-2</v>
      </c>
    </row>
    <row r="50" spans="1:3" x14ac:dyDescent="0.2">
      <c r="A50">
        <v>26</v>
      </c>
      <c r="B50">
        <v>4.5531108821163291E-2</v>
      </c>
      <c r="C50">
        <v>9.2018104545236207E-2</v>
      </c>
    </row>
    <row r="51" spans="1:3" x14ac:dyDescent="0.2">
      <c r="A51">
        <v>27</v>
      </c>
      <c r="B51">
        <v>3.619118960362324E-2</v>
      </c>
      <c r="C51">
        <v>2.9839956156568488E-2</v>
      </c>
    </row>
    <row r="52" spans="1:3" x14ac:dyDescent="0.2">
      <c r="A52">
        <v>28</v>
      </c>
      <c r="B52">
        <v>2.9174456106499644E-2</v>
      </c>
      <c r="C52">
        <v>3.7043756586836424E-2</v>
      </c>
    </row>
    <row r="53" spans="1:3" x14ac:dyDescent="0.2">
      <c r="A53">
        <v>29</v>
      </c>
      <c r="B53">
        <v>-2.0507858944063984E-2</v>
      </c>
      <c r="C53">
        <v>-7.9371475717975218E-2</v>
      </c>
    </row>
    <row r="54" spans="1:3" x14ac:dyDescent="0.2">
      <c r="A54">
        <v>30</v>
      </c>
      <c r="B54">
        <v>6.7323849481594214E-2</v>
      </c>
      <c r="C54">
        <v>3.1843858919904502E-2</v>
      </c>
    </row>
    <row r="55" spans="1:3" x14ac:dyDescent="0.2">
      <c r="A55">
        <v>31</v>
      </c>
      <c r="B55">
        <v>-1.5544643302233794E-2</v>
      </c>
      <c r="C55">
        <v>-1.8683282101847953E-2</v>
      </c>
    </row>
    <row r="56" spans="1:3" x14ac:dyDescent="0.2">
      <c r="A56">
        <v>32</v>
      </c>
      <c r="B56">
        <v>4.0964408597943189E-3</v>
      </c>
      <c r="C56">
        <v>0.10109025142518049</v>
      </c>
    </row>
    <row r="57" spans="1:3" x14ac:dyDescent="0.2">
      <c r="A57">
        <v>33</v>
      </c>
      <c r="B57">
        <v>-1.729702722426555E-2</v>
      </c>
      <c r="C57">
        <v>9.3221813551959354E-2</v>
      </c>
    </row>
    <row r="58" spans="1:3" x14ac:dyDescent="0.2">
      <c r="A58">
        <v>34</v>
      </c>
      <c r="B58">
        <v>2.3325879164558142E-2</v>
      </c>
      <c r="C58">
        <v>-3.4991701413889048E-2</v>
      </c>
    </row>
    <row r="59" spans="1:3" x14ac:dyDescent="0.2">
      <c r="A59">
        <v>35</v>
      </c>
      <c r="B59">
        <v>4.4135615020411259E-2</v>
      </c>
      <c r="C59">
        <v>9.8104907095915433E-3</v>
      </c>
    </row>
    <row r="60" spans="1:3" x14ac:dyDescent="0.2">
      <c r="A60">
        <v>36</v>
      </c>
      <c r="B60">
        <v>-2.8579891704691406E-3</v>
      </c>
      <c r="C60">
        <v>-1.8186159113714739E-2</v>
      </c>
    </row>
    <row r="61" spans="1:3" x14ac:dyDescent="0.2">
      <c r="A61">
        <v>37</v>
      </c>
      <c r="B61">
        <v>1.9949598251583357E-2</v>
      </c>
      <c r="C61">
        <v>1.6691534814732088E-2</v>
      </c>
    </row>
    <row r="62" spans="1:3" x14ac:dyDescent="0.2">
      <c r="A62">
        <v>38</v>
      </c>
      <c r="B62">
        <v>2.9562557685333266E-2</v>
      </c>
      <c r="C62">
        <v>8.2130806494934427E-2</v>
      </c>
    </row>
    <row r="63" spans="1:3" x14ac:dyDescent="0.2">
      <c r="A63">
        <v>39</v>
      </c>
      <c r="B63">
        <v>1.2225726908816797E-2</v>
      </c>
      <c r="C63">
        <v>3.9681145553748243E-2</v>
      </c>
    </row>
    <row r="64" spans="1:3" x14ac:dyDescent="0.2">
      <c r="A64">
        <v>40</v>
      </c>
      <c r="B64">
        <v>-2.6400850806337074E-2</v>
      </c>
      <c r="C64">
        <v>-7.5867874824663596E-3</v>
      </c>
    </row>
    <row r="65" spans="1:3" x14ac:dyDescent="0.2">
      <c r="A65">
        <v>41</v>
      </c>
      <c r="B65">
        <v>5.3399558255926112E-3</v>
      </c>
      <c r="C65">
        <v>3.6230039247899047E-2</v>
      </c>
    </row>
    <row r="66" spans="1:3" x14ac:dyDescent="0.2">
      <c r="A66">
        <v>42</v>
      </c>
      <c r="B66">
        <v>6.5938538208949243E-3</v>
      </c>
      <c r="C66">
        <v>-4.4749625715931968E-2</v>
      </c>
    </row>
    <row r="67" spans="1:3" x14ac:dyDescent="0.2">
      <c r="A67">
        <v>43</v>
      </c>
      <c r="B67">
        <v>5.3136551167516036E-3</v>
      </c>
      <c r="C67">
        <v>-3.0844032579327399E-2</v>
      </c>
    </row>
    <row r="68" spans="1:3" x14ac:dyDescent="0.2">
      <c r="A68">
        <v>44</v>
      </c>
      <c r="B68">
        <v>-5.232352679424802E-4</v>
      </c>
      <c r="C68">
        <v>-8.059490099866215E-3</v>
      </c>
    </row>
    <row r="69" spans="1:3" x14ac:dyDescent="0.2">
      <c r="A69">
        <v>45</v>
      </c>
      <c r="B69">
        <v>4.5075709676559786E-2</v>
      </c>
      <c r="C69">
        <v>3.6892304711581864E-2</v>
      </c>
    </row>
    <row r="70" spans="1:3" x14ac:dyDescent="0.2">
      <c r="A70">
        <v>46</v>
      </c>
      <c r="B70">
        <v>1.8387827471507807E-2</v>
      </c>
      <c r="C70">
        <v>3.2089092684741791E-2</v>
      </c>
    </row>
    <row r="71" spans="1:3" x14ac:dyDescent="0.2">
      <c r="A71">
        <v>47</v>
      </c>
      <c r="B71">
        <v>2.3013534392272963E-2</v>
      </c>
      <c r="C71">
        <v>-2.1576629439101977E-2</v>
      </c>
    </row>
    <row r="72" spans="1:3" x14ac:dyDescent="0.2">
      <c r="A72">
        <v>48</v>
      </c>
      <c r="B72">
        <v>1.4776831683644184E-3</v>
      </c>
      <c r="C72">
        <v>-3.073839218490941E-2</v>
      </c>
    </row>
    <row r="73" spans="1:3" x14ac:dyDescent="0.2">
      <c r="A73">
        <v>49</v>
      </c>
      <c r="B73">
        <v>8.6690151867771341E-5</v>
      </c>
      <c r="C73">
        <v>-7.781254339590106E-2</v>
      </c>
    </row>
    <row r="74" spans="1:3" x14ac:dyDescent="0.2">
      <c r="A74">
        <v>50</v>
      </c>
      <c r="B74">
        <v>-3.5662032076127517E-2</v>
      </c>
      <c r="C74">
        <v>-3.6997341198245715E-2</v>
      </c>
    </row>
    <row r="75" spans="1:3" x14ac:dyDescent="0.2">
      <c r="A75">
        <v>51</v>
      </c>
      <c r="B75">
        <v>3.9161988316940219E-2</v>
      </c>
      <c r="C75">
        <v>-0.10488101758185685</v>
      </c>
    </row>
    <row r="76" spans="1:3" x14ac:dyDescent="0.2">
      <c r="A76">
        <v>52</v>
      </c>
      <c r="B76">
        <v>1.3131314731192717E-2</v>
      </c>
      <c r="C76">
        <v>0.17868656916293965</v>
      </c>
    </row>
    <row r="77" spans="1:3" x14ac:dyDescent="0.2">
      <c r="A77">
        <v>53</v>
      </c>
      <c r="B77">
        <v>3.1759476849800114E-2</v>
      </c>
      <c r="C77">
        <v>-0.11561258457541075</v>
      </c>
    </row>
    <row r="78" spans="1:3" x14ac:dyDescent="0.2">
      <c r="A78">
        <v>54</v>
      </c>
      <c r="B78">
        <v>1.6728812061312728E-2</v>
      </c>
      <c r="C78">
        <v>3.3126171464132166E-2</v>
      </c>
    </row>
    <row r="79" spans="1:3" x14ac:dyDescent="0.2">
      <c r="A79">
        <v>55</v>
      </c>
      <c r="B79">
        <v>1.4289174312428966E-2</v>
      </c>
      <c r="C79">
        <v>-0.14537839004201275</v>
      </c>
    </row>
    <row r="80" spans="1:3" x14ac:dyDescent="0.2">
      <c r="A80">
        <v>56</v>
      </c>
      <c r="B80">
        <v>-1.1188610651610649E-2</v>
      </c>
      <c r="C80">
        <v>6.07185372489525E-2</v>
      </c>
    </row>
    <row r="81" spans="1:3" x14ac:dyDescent="0.2">
      <c r="A81">
        <v>57</v>
      </c>
      <c r="B81">
        <v>-6.0289632501419888E-2</v>
      </c>
      <c r="C81">
        <v>-2.523314343294511E-2</v>
      </c>
    </row>
    <row r="82" spans="1:3" x14ac:dyDescent="0.2">
      <c r="A82">
        <v>58</v>
      </c>
      <c r="B82">
        <v>-2.2953206256486058E-2</v>
      </c>
      <c r="C82">
        <v>-5.0765850324377901E-2</v>
      </c>
    </row>
    <row r="83" spans="1:3" x14ac:dyDescent="0.2">
      <c r="A83">
        <v>59</v>
      </c>
      <c r="B83">
        <v>-2.2196398204201405E-3</v>
      </c>
      <c r="C83">
        <v>-2.5341616805499654E-3</v>
      </c>
    </row>
    <row r="84" spans="1:3" ht="16" thickBot="1" x14ac:dyDescent="0.25">
      <c r="A84" s="14">
        <v>60</v>
      </c>
      <c r="B84" s="14">
        <v>4.4453543084000902E-2</v>
      </c>
      <c r="C84" s="14">
        <v>-0.28321311439233471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0938-DA97-4F3A-AE9C-A54C57D2B4D1}">
  <sheetPr>
    <tabColor theme="4" tint="0.59999389629810485"/>
  </sheetPr>
  <dimension ref="A1:I8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5" width="12" bestFit="1" customWidth="1"/>
    <col min="6" max="6" width="13.5" bestFit="1" customWidth="1"/>
    <col min="7" max="7" width="12" bestFit="1" customWidth="1"/>
    <col min="8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0.65481649282610166</v>
      </c>
    </row>
    <row r="5" spans="1:9" x14ac:dyDescent="0.2">
      <c r="A5" t="s">
        <v>66</v>
      </c>
      <c r="B5">
        <v>0.42878463927707605</v>
      </c>
    </row>
    <row r="6" spans="1:9" x14ac:dyDescent="0.2">
      <c r="A6" t="s">
        <v>67</v>
      </c>
      <c r="B6">
        <v>0.41893609857495667</v>
      </c>
    </row>
    <row r="7" spans="1:9" x14ac:dyDescent="0.2">
      <c r="A7" t="s">
        <v>68</v>
      </c>
      <c r="B7">
        <v>4.3394696306332289E-2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8.1986178062509768E-2</v>
      </c>
      <c r="D12">
        <v>8.1986178062509768E-2</v>
      </c>
      <c r="E12">
        <v>43.537885687450405</v>
      </c>
      <c r="F12">
        <v>1.3812010655738527E-8</v>
      </c>
    </row>
    <row r="13" spans="1:9" x14ac:dyDescent="0.2">
      <c r="A13" t="s">
        <v>72</v>
      </c>
      <c r="B13">
        <v>58</v>
      </c>
      <c r="C13">
        <v>0.10921978071609093</v>
      </c>
      <c r="D13">
        <v>1.8830996675188089E-3</v>
      </c>
    </row>
    <row r="14" spans="1:9" ht="16" thickBot="1" x14ac:dyDescent="0.25">
      <c r="A14" s="14" t="s">
        <v>73</v>
      </c>
      <c r="B14" s="14">
        <v>59</v>
      </c>
      <c r="C14" s="14">
        <v>0.19120595877860069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1.5771087048873492E-2</v>
      </c>
      <c r="C17">
        <v>5.6047550332480071E-3</v>
      </c>
      <c r="D17">
        <v>2.8138762453162922</v>
      </c>
      <c r="E17">
        <v>6.6725544335443226E-3</v>
      </c>
      <c r="F17">
        <v>4.5519509044699476E-3</v>
      </c>
      <c r="G17">
        <v>2.6990223193277034E-2</v>
      </c>
      <c r="H17">
        <v>4.5519509044699476E-3</v>
      </c>
      <c r="I17">
        <v>2.6990223193277034E-2</v>
      </c>
    </row>
    <row r="18" spans="1:9" ht="16" thickBot="1" x14ac:dyDescent="0.25">
      <c r="A18" s="14" t="s">
        <v>87</v>
      </c>
      <c r="B18" s="14">
        <v>1.1728059884815045</v>
      </c>
      <c r="C18" s="14">
        <v>0.17774300058799117</v>
      </c>
      <c r="D18" s="14">
        <v>6.5983244606074392</v>
      </c>
      <c r="E18" s="14">
        <v>1.3812010655738323E-8</v>
      </c>
      <c r="F18" s="14">
        <v>0.81701471652008584</v>
      </c>
      <c r="G18" s="14">
        <v>1.5285972604429232</v>
      </c>
      <c r="H18" s="14">
        <v>0.81701471652008584</v>
      </c>
      <c r="I18" s="14">
        <v>1.5285972604429232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6.0625166757949302E-2</v>
      </c>
      <c r="C25">
        <v>-2.2479487130396873E-2</v>
      </c>
    </row>
    <row r="26" spans="1:9" x14ac:dyDescent="0.2">
      <c r="A26">
        <v>2</v>
      </c>
      <c r="B26">
        <v>1.0550501970706302E-2</v>
      </c>
      <c r="C26">
        <v>1.6788550441790569E-2</v>
      </c>
    </row>
    <row r="27" spans="1:9" x14ac:dyDescent="0.2">
      <c r="A27">
        <v>3</v>
      </c>
      <c r="B27">
        <v>2.7924316503590958E-2</v>
      </c>
      <c r="C27">
        <v>-3.408067579823415E-2</v>
      </c>
    </row>
    <row r="28" spans="1:9" x14ac:dyDescent="0.2">
      <c r="A28">
        <v>4</v>
      </c>
      <c r="B28">
        <v>1.3826580131229779E-2</v>
      </c>
      <c r="C28">
        <v>2.4348285984078014E-2</v>
      </c>
    </row>
    <row r="29" spans="1:9" x14ac:dyDescent="0.2">
      <c r="A29">
        <v>5</v>
      </c>
      <c r="B29">
        <v>-6.4925534105187838E-3</v>
      </c>
      <c r="C29">
        <v>2.4831516344662269E-2</v>
      </c>
    </row>
    <row r="30" spans="1:9" x14ac:dyDescent="0.2">
      <c r="A30">
        <v>6</v>
      </c>
      <c r="B30">
        <v>6.5705526899315025E-2</v>
      </c>
      <c r="C30">
        <v>-8.6540960437249501E-2</v>
      </c>
    </row>
    <row r="31" spans="1:9" x14ac:dyDescent="0.2">
      <c r="A31">
        <v>7</v>
      </c>
      <c r="B31">
        <v>1.352492897998925E-2</v>
      </c>
      <c r="C31">
        <v>-1.9466386966647528E-2</v>
      </c>
    </row>
    <row r="32" spans="1:9" x14ac:dyDescent="0.2">
      <c r="A32">
        <v>8</v>
      </c>
      <c r="B32">
        <v>-5.5122066353254368E-2</v>
      </c>
      <c r="C32">
        <v>4.0776071572317572E-2</v>
      </c>
    </row>
    <row r="33" spans="1:3" x14ac:dyDescent="0.2">
      <c r="A33">
        <v>9</v>
      </c>
      <c r="B33">
        <v>5.9304157022089431E-2</v>
      </c>
      <c r="C33">
        <v>6.7132445568739152E-4</v>
      </c>
    </row>
    <row r="34" spans="1:3" x14ac:dyDescent="0.2">
      <c r="A34">
        <v>10</v>
      </c>
      <c r="B34">
        <v>-3.0933433467779665E-2</v>
      </c>
      <c r="C34">
        <v>-1.6098645521048477E-2</v>
      </c>
    </row>
    <row r="35" spans="1:3" x14ac:dyDescent="0.2">
      <c r="A35">
        <v>11</v>
      </c>
      <c r="B35">
        <v>3.3147712700929366E-2</v>
      </c>
      <c r="C35">
        <v>-1.6390490928396166E-2</v>
      </c>
    </row>
    <row r="36" spans="1:3" x14ac:dyDescent="0.2">
      <c r="A36">
        <v>12</v>
      </c>
      <c r="B36">
        <v>4.8592958762064181E-2</v>
      </c>
      <c r="C36">
        <v>1.5364211935726804E-2</v>
      </c>
    </row>
    <row r="37" spans="1:3" x14ac:dyDescent="0.2">
      <c r="A37">
        <v>13</v>
      </c>
      <c r="B37">
        <v>8.6446500198281789E-2</v>
      </c>
      <c r="C37">
        <v>8.3653756294008924E-2</v>
      </c>
    </row>
    <row r="38" spans="1:3" x14ac:dyDescent="0.2">
      <c r="A38">
        <v>14</v>
      </c>
      <c r="B38">
        <v>6.2142969434037642E-3</v>
      </c>
      <c r="C38">
        <v>4.4134227229016727E-2</v>
      </c>
    </row>
    <row r="39" spans="1:3" x14ac:dyDescent="0.2">
      <c r="A39">
        <v>15</v>
      </c>
      <c r="B39">
        <v>-4.0973954440393402E-3</v>
      </c>
      <c r="C39">
        <v>1.9158392714957718E-2</v>
      </c>
    </row>
    <row r="40" spans="1:3" x14ac:dyDescent="0.2">
      <c r="A40">
        <v>16</v>
      </c>
      <c r="B40">
        <v>1.3835733696686885E-2</v>
      </c>
      <c r="C40">
        <v>3.2786578722681925E-2</v>
      </c>
    </row>
    <row r="41" spans="1:3" x14ac:dyDescent="0.2">
      <c r="A41">
        <v>17</v>
      </c>
      <c r="B41">
        <v>-5.2046508152245777E-2</v>
      </c>
      <c r="C41">
        <v>7.0715886634762026E-2</v>
      </c>
    </row>
    <row r="42" spans="1:3" x14ac:dyDescent="0.2">
      <c r="A42">
        <v>18</v>
      </c>
      <c r="B42">
        <v>6.3281476535699155E-2</v>
      </c>
      <c r="C42">
        <v>-5.5841802574523439E-2</v>
      </c>
    </row>
    <row r="43" spans="1:3" x14ac:dyDescent="0.2">
      <c r="A43">
        <v>19</v>
      </c>
      <c r="B43">
        <v>-8.1172372660634817E-2</v>
      </c>
      <c r="C43">
        <v>3.6889028057913581E-3</v>
      </c>
    </row>
    <row r="44" spans="1:3" x14ac:dyDescent="0.2">
      <c r="A44">
        <v>20</v>
      </c>
      <c r="B44">
        <v>-2.3017450034292619E-2</v>
      </c>
      <c r="C44">
        <v>3.0867728306814272E-2</v>
      </c>
    </row>
    <row r="45" spans="1:3" x14ac:dyDescent="0.2">
      <c r="A45">
        <v>21</v>
      </c>
      <c r="B45">
        <v>6.6995184151840748E-2</v>
      </c>
      <c r="C45">
        <v>4.9137470383190121E-2</v>
      </c>
    </row>
    <row r="46" spans="1:3" x14ac:dyDescent="0.2">
      <c r="A46">
        <v>22</v>
      </c>
      <c r="B46">
        <v>-1.9217268172837462E-3</v>
      </c>
      <c r="C46">
        <v>-4.9910907073984101E-2</v>
      </c>
    </row>
    <row r="47" spans="1:3" x14ac:dyDescent="0.2">
      <c r="A47">
        <v>23</v>
      </c>
      <c r="B47">
        <v>4.2031917963714992E-2</v>
      </c>
      <c r="C47">
        <v>-7.0324405054205952E-3</v>
      </c>
    </row>
    <row r="48" spans="1:3" x14ac:dyDescent="0.2">
      <c r="A48">
        <v>24</v>
      </c>
      <c r="B48">
        <v>-4.9687341698583604E-2</v>
      </c>
      <c r="C48">
        <v>-8.7433956094935178E-2</v>
      </c>
    </row>
    <row r="49" spans="1:3" x14ac:dyDescent="0.2">
      <c r="A49">
        <v>25</v>
      </c>
      <c r="B49">
        <v>-1.1664891192399007E-2</v>
      </c>
      <c r="C49">
        <v>-9.2495006841765384E-2</v>
      </c>
    </row>
    <row r="50" spans="1:3" x14ac:dyDescent="0.2">
      <c r="A50">
        <v>26</v>
      </c>
      <c r="B50">
        <v>6.1896319449332736E-2</v>
      </c>
      <c r="C50">
        <v>-3.5298972739535514E-2</v>
      </c>
    </row>
    <row r="51" spans="1:3" x14ac:dyDescent="0.2">
      <c r="A51">
        <v>27</v>
      </c>
      <c r="B51">
        <v>5.091473373643815E-2</v>
      </c>
      <c r="C51">
        <v>-9.2010423386959361E-2</v>
      </c>
    </row>
    <row r="52" spans="1:3" x14ac:dyDescent="0.2">
      <c r="A52">
        <v>28</v>
      </c>
      <c r="B52">
        <v>4.2664677335683097E-2</v>
      </c>
      <c r="C52">
        <v>0.13452842551448582</v>
      </c>
    </row>
    <row r="53" spans="1:3" x14ac:dyDescent="0.2">
      <c r="A53">
        <v>29</v>
      </c>
      <c r="B53">
        <v>-1.5750239157191606E-2</v>
      </c>
      <c r="C53">
        <v>-3.394696102458291E-2</v>
      </c>
    </row>
    <row r="54" spans="1:3" x14ac:dyDescent="0.2">
      <c r="A54">
        <v>30</v>
      </c>
      <c r="B54">
        <v>8.7519544223265758E-2</v>
      </c>
      <c r="C54">
        <v>-9.482215680589573E-3</v>
      </c>
    </row>
    <row r="55" spans="1:3" x14ac:dyDescent="0.2">
      <c r="A55">
        <v>31</v>
      </c>
      <c r="B55">
        <v>-9.9146450034455248E-3</v>
      </c>
      <c r="C55">
        <v>9.3141430942438624E-2</v>
      </c>
    </row>
    <row r="56" spans="1:3" x14ac:dyDescent="0.2">
      <c r="A56">
        <v>32</v>
      </c>
      <c r="B56">
        <v>1.3178729167760292E-2</v>
      </c>
      <c r="C56">
        <v>7.360099851035258E-4</v>
      </c>
    </row>
    <row r="57" spans="1:3" x14ac:dyDescent="0.2">
      <c r="A57">
        <v>33</v>
      </c>
      <c r="B57">
        <v>-1.1975043363802926E-2</v>
      </c>
      <c r="C57">
        <v>-1.5574099411493205E-2</v>
      </c>
    </row>
    <row r="58" spans="1:3" x14ac:dyDescent="0.2">
      <c r="A58">
        <v>34</v>
      </c>
      <c r="B58">
        <v>3.578810297883276E-2</v>
      </c>
      <c r="C58">
        <v>1.4147703510715572E-2</v>
      </c>
    </row>
    <row r="59" spans="1:3" x14ac:dyDescent="0.2">
      <c r="A59">
        <v>35</v>
      </c>
      <c r="B59">
        <v>6.0255541362516728E-2</v>
      </c>
      <c r="C59">
        <v>-7.8790850707176549E-3</v>
      </c>
    </row>
    <row r="60" spans="1:3" x14ac:dyDescent="0.2">
      <c r="A60">
        <v>36</v>
      </c>
      <c r="B60">
        <v>5.0019272401542365E-3</v>
      </c>
      <c r="C60">
        <v>-2.6172006731677612E-2</v>
      </c>
    </row>
    <row r="61" spans="1:3" x14ac:dyDescent="0.2">
      <c r="A61">
        <v>37</v>
      </c>
      <c r="B61">
        <v>3.181837718430839E-2</v>
      </c>
      <c r="C61">
        <v>-9.0580699453235367E-3</v>
      </c>
    </row>
    <row r="62" spans="1:3" x14ac:dyDescent="0.2">
      <c r="A62">
        <v>38</v>
      </c>
      <c r="B62">
        <v>4.3120995067561049E-2</v>
      </c>
      <c r="C62">
        <v>-3.618868613452432E-3</v>
      </c>
    </row>
    <row r="63" spans="1:3" x14ac:dyDescent="0.2">
      <c r="A63">
        <v>39</v>
      </c>
      <c r="B63">
        <v>2.2736890159594993E-2</v>
      </c>
      <c r="C63">
        <v>6.8256533955366773E-3</v>
      </c>
    </row>
    <row r="64" spans="1:3" x14ac:dyDescent="0.2">
      <c r="A64">
        <v>40</v>
      </c>
      <c r="B64">
        <v>-2.2679035192109211E-2</v>
      </c>
      <c r="C64">
        <v>-1.4803574114529809E-2</v>
      </c>
    </row>
    <row r="65" spans="1:3" x14ac:dyDescent="0.2">
      <c r="A65">
        <v>41</v>
      </c>
      <c r="B65">
        <v>1.4640815280511255E-2</v>
      </c>
      <c r="C65">
        <v>2.1423551113675457E-3</v>
      </c>
    </row>
    <row r="66" spans="1:3" x14ac:dyDescent="0.2">
      <c r="A66">
        <v>42</v>
      </c>
      <c r="B66">
        <v>1.6115109435516351E-2</v>
      </c>
      <c r="C66">
        <v>-4.7708804799119181E-2</v>
      </c>
    </row>
    <row r="67" spans="1:3" x14ac:dyDescent="0.2">
      <c r="A67">
        <v>43</v>
      </c>
      <c r="B67">
        <v>1.4609891727349788E-2</v>
      </c>
      <c r="C67">
        <v>-4.7143028810186071E-3</v>
      </c>
    </row>
    <row r="68" spans="1:3" x14ac:dyDescent="0.2">
      <c r="A68">
        <v>44</v>
      </c>
      <c r="B68">
        <v>7.7470580600184965E-3</v>
      </c>
      <c r="C68">
        <v>3.8312632880719462E-2</v>
      </c>
    </row>
    <row r="69" spans="1:3" x14ac:dyDescent="0.2">
      <c r="A69">
        <v>45</v>
      </c>
      <c r="B69">
        <v>6.1360875338568856E-2</v>
      </c>
      <c r="C69">
        <v>1.8935081936772118E-2</v>
      </c>
    </row>
    <row r="70" spans="1:3" x14ac:dyDescent="0.2">
      <c r="A70">
        <v>46</v>
      </c>
      <c r="B70">
        <v>2.9982095811222693E-2</v>
      </c>
      <c r="C70">
        <v>-3.2604914891657302E-2</v>
      </c>
    </row>
    <row r="71" spans="1:3" x14ac:dyDescent="0.2">
      <c r="A71">
        <v>47</v>
      </c>
      <c r="B71">
        <v>3.5420857737312607E-2</v>
      </c>
      <c r="C71">
        <v>-1.2327048166090177E-3</v>
      </c>
    </row>
    <row r="72" spans="1:3" x14ac:dyDescent="0.2">
      <c r="A72">
        <v>48</v>
      </c>
      <c r="B72">
        <v>1.0099675550708374E-2</v>
      </c>
      <c r="C72">
        <v>2.3567182375439425E-2</v>
      </c>
    </row>
    <row r="73" spans="1:3" x14ac:dyDescent="0.2">
      <c r="A73">
        <v>49</v>
      </c>
      <c r="B73">
        <v>8.4641893456447112E-3</v>
      </c>
      <c r="C73">
        <v>-4.9016076874111268E-3</v>
      </c>
    </row>
    <row r="74" spans="1:3" x14ac:dyDescent="0.2">
      <c r="A74">
        <v>50</v>
      </c>
      <c r="B74">
        <v>-3.3568043281800609E-2</v>
      </c>
      <c r="C74">
        <v>2.4869047229069588E-2</v>
      </c>
    </row>
    <row r="75" spans="1:3" x14ac:dyDescent="0.2">
      <c r="A75">
        <v>51</v>
      </c>
      <c r="B75">
        <v>5.440770620720433E-2</v>
      </c>
      <c r="C75">
        <v>2.6622852672248537E-4</v>
      </c>
    </row>
    <row r="76" spans="1:3" x14ac:dyDescent="0.2">
      <c r="A76">
        <v>52</v>
      </c>
      <c r="B76">
        <v>2.3801652076732217E-2</v>
      </c>
      <c r="C76">
        <v>2.6388346040510637E-2</v>
      </c>
    </row>
    <row r="77" spans="1:3" x14ac:dyDescent="0.2">
      <c r="A77">
        <v>53</v>
      </c>
      <c r="B77">
        <v>4.5704064101347364E-2</v>
      </c>
      <c r="C77">
        <v>6.560080074974331E-2</v>
      </c>
    </row>
    <row r="78" spans="1:3" x14ac:dyDescent="0.2">
      <c r="A78">
        <v>54</v>
      </c>
      <c r="B78">
        <v>2.8031477235008859E-2</v>
      </c>
      <c r="C78">
        <v>-3.6452877013668311E-2</v>
      </c>
    </row>
    <row r="79" spans="1:3" x14ac:dyDescent="0.2">
      <c r="A79">
        <v>55</v>
      </c>
      <c r="B79">
        <v>2.5163027259824115E-2</v>
      </c>
      <c r="C79">
        <v>2.6743337294201568E-2</v>
      </c>
    </row>
    <row r="80" spans="1:3" x14ac:dyDescent="0.2">
      <c r="A80">
        <v>56</v>
      </c>
      <c r="B80">
        <v>-4.7929576733077156E-3</v>
      </c>
      <c r="C80">
        <v>-2.279184007074057E-2</v>
      </c>
    </row>
    <row r="81" spans="1:3" x14ac:dyDescent="0.2">
      <c r="A81">
        <v>57</v>
      </c>
      <c r="B81">
        <v>-6.2524407750710734E-2</v>
      </c>
      <c r="C81">
        <v>-9.2063394058465031E-3</v>
      </c>
    </row>
    <row r="82" spans="1:3" x14ac:dyDescent="0.2">
      <c r="A82">
        <v>58</v>
      </c>
      <c r="B82">
        <v>-1.86254022591089E-2</v>
      </c>
      <c r="C82">
        <v>-6.6890217593790803E-3</v>
      </c>
    </row>
    <row r="83" spans="1:3" x14ac:dyDescent="0.2">
      <c r="A83">
        <v>59</v>
      </c>
      <c r="B83">
        <v>5.752478496440153E-3</v>
      </c>
      <c r="C83">
        <v>-4.0978667160232164E-2</v>
      </c>
    </row>
    <row r="84" spans="1:3" ht="16" thickBot="1" x14ac:dyDescent="0.25">
      <c r="A84" s="14">
        <v>60</v>
      </c>
      <c r="B84" s="14">
        <v>6.062935126381519E-2</v>
      </c>
      <c r="C84" s="14">
        <v>9.7689777588328558E-3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EE0F-914B-4706-8302-8849919C03CF}">
  <sheetPr>
    <tabColor theme="4" tint="0.59999389629810485"/>
  </sheetPr>
  <dimension ref="A1:I84"/>
  <sheetViews>
    <sheetView workbookViewId="0">
      <selection sqref="A1:XFD1048576"/>
    </sheetView>
  </sheetViews>
  <sheetFormatPr baseColWidth="10" defaultColWidth="9.3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5" width="12" bestFit="1" customWidth="1"/>
    <col min="6" max="6" width="13.5" bestFit="1" customWidth="1"/>
    <col min="7" max="7" width="12" bestFit="1" customWidth="1"/>
    <col min="8" max="8" width="12.6640625" bestFit="1" customWidth="1"/>
    <col min="9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0.30375005412058037</v>
      </c>
    </row>
    <row r="5" spans="1:9" x14ac:dyDescent="0.2">
      <c r="A5" t="s">
        <v>66</v>
      </c>
      <c r="B5">
        <v>9.2264095378255501E-2</v>
      </c>
    </row>
    <row r="6" spans="1:9" x14ac:dyDescent="0.2">
      <c r="A6" t="s">
        <v>67</v>
      </c>
      <c r="B6">
        <v>7.6613476333053016E-2</v>
      </c>
    </row>
    <row r="7" spans="1:9" x14ac:dyDescent="0.2">
      <c r="A7" t="s">
        <v>68</v>
      </c>
      <c r="B7">
        <v>8.5153663423851847E-2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4.2747220452545975E-2</v>
      </c>
      <c r="D12">
        <v>4.2747220452545975E-2</v>
      </c>
      <c r="E12">
        <v>5.8952361636160289</v>
      </c>
      <c r="F12">
        <v>1.8305186067298931E-2</v>
      </c>
    </row>
    <row r="13" spans="1:9" x14ac:dyDescent="0.2">
      <c r="A13" t="s">
        <v>72</v>
      </c>
      <c r="B13">
        <v>58</v>
      </c>
      <c r="C13">
        <v>0.42056649088115339</v>
      </c>
      <c r="D13">
        <v>7.2511463945026449E-3</v>
      </c>
    </row>
    <row r="14" spans="1:9" ht="16" thickBot="1" x14ac:dyDescent="0.25">
      <c r="A14" s="14" t="s">
        <v>73</v>
      </c>
      <c r="B14" s="14">
        <v>59</v>
      </c>
      <c r="C14" s="14">
        <v>0.46331371133369936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1.844158146488558E-2</v>
      </c>
      <c r="C17">
        <v>1.0998243202469339E-2</v>
      </c>
      <c r="D17">
        <v>1.6767752017654103</v>
      </c>
      <c r="E17">
        <v>9.896886052780822E-2</v>
      </c>
      <c r="F17">
        <v>-3.573794248378781E-3</v>
      </c>
      <c r="G17">
        <v>4.0456957178149941E-2</v>
      </c>
      <c r="H17">
        <v>-3.573794248378781E-3</v>
      </c>
      <c r="I17">
        <v>4.0456957178149941E-2</v>
      </c>
    </row>
    <row r="18" spans="1:9" ht="16" thickBot="1" x14ac:dyDescent="0.25">
      <c r="A18" s="14" t="s">
        <v>87</v>
      </c>
      <c r="B18" s="14">
        <v>0.84685644015669159</v>
      </c>
      <c r="C18" s="14">
        <v>0.34878611757461908</v>
      </c>
      <c r="D18" s="14">
        <v>2.428010742071796</v>
      </c>
      <c r="E18" s="14">
        <v>1.8305186067298931E-2</v>
      </c>
      <c r="F18" s="14">
        <v>0.14868517038044093</v>
      </c>
      <c r="G18" s="14">
        <v>1.5450277099329424</v>
      </c>
      <c r="H18" s="14">
        <v>0.14868517038044093</v>
      </c>
      <c r="I18" s="14">
        <v>1.5450277099329424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5.0829688826200835E-2</v>
      </c>
      <c r="C25">
        <v>-6.9900561499043834E-2</v>
      </c>
    </row>
    <row r="26" spans="1:9" x14ac:dyDescent="0.2">
      <c r="A26">
        <v>2</v>
      </c>
      <c r="B26">
        <v>1.467191611677798E-2</v>
      </c>
      <c r="C26">
        <v>-9.2102448385630767E-2</v>
      </c>
    </row>
    <row r="27" spans="1:9" x14ac:dyDescent="0.2">
      <c r="A27">
        <v>3</v>
      </c>
      <c r="B27">
        <v>2.7217151110258166E-2</v>
      </c>
      <c r="C27">
        <v>4.0083368583571637E-2</v>
      </c>
    </row>
    <row r="28" spans="1:9" x14ac:dyDescent="0.2">
      <c r="A28">
        <v>4</v>
      </c>
      <c r="B28">
        <v>1.7037497394452147E-2</v>
      </c>
      <c r="C28">
        <v>-3.687961490476576E-3</v>
      </c>
    </row>
    <row r="29" spans="1:9" x14ac:dyDescent="0.2">
      <c r="A29">
        <v>5</v>
      </c>
      <c r="B29">
        <v>2.3655147585918412E-3</v>
      </c>
      <c r="C29">
        <v>-5.2718257229982177E-2</v>
      </c>
    </row>
    <row r="30" spans="1:9" x14ac:dyDescent="0.2">
      <c r="A30">
        <v>6</v>
      </c>
      <c r="B30">
        <v>5.4498100947460042E-2</v>
      </c>
      <c r="C30">
        <v>-4.1776173364193724E-2</v>
      </c>
    </row>
    <row r="31" spans="1:9" x14ac:dyDescent="0.2">
      <c r="A31">
        <v>7</v>
      </c>
      <c r="B31">
        <v>1.6819681981998912E-2</v>
      </c>
      <c r="C31">
        <v>0.11236868151465006</v>
      </c>
    </row>
    <row r="32" spans="1:9" x14ac:dyDescent="0.2">
      <c r="A32">
        <v>8</v>
      </c>
      <c r="B32">
        <v>-3.2748746783131409E-2</v>
      </c>
      <c r="C32">
        <v>1.5520314301595735E-3</v>
      </c>
    </row>
    <row r="33" spans="1:3" x14ac:dyDescent="0.2">
      <c r="A33">
        <v>9</v>
      </c>
      <c r="B33">
        <v>4.9875817842159331E-2</v>
      </c>
      <c r="C33">
        <v>-3.3923249904426259E-2</v>
      </c>
    </row>
    <row r="34" spans="1:3" x14ac:dyDescent="0.2">
      <c r="A34">
        <v>10</v>
      </c>
      <c r="B34">
        <v>-1.5282686975428408E-2</v>
      </c>
      <c r="C34">
        <v>9.9416002661898671E-3</v>
      </c>
    </row>
    <row r="35" spans="1:3" x14ac:dyDescent="0.2">
      <c r="A35">
        <v>11</v>
      </c>
      <c r="B35">
        <v>3.0988846303367901E-2</v>
      </c>
      <c r="C35">
        <v>-1.9768868014566628E-2</v>
      </c>
    </row>
    <row r="36" spans="1:3" x14ac:dyDescent="0.2">
      <c r="A36">
        <v>12</v>
      </c>
      <c r="B36">
        <v>4.2141506014469872E-2</v>
      </c>
      <c r="C36">
        <v>0.1531388591118408</v>
      </c>
    </row>
    <row r="37" spans="1:3" x14ac:dyDescent="0.2">
      <c r="A37">
        <v>13</v>
      </c>
      <c r="B37">
        <v>6.9474684445375023E-2</v>
      </c>
      <c r="C37">
        <v>-8.537455435746634E-2</v>
      </c>
    </row>
    <row r="38" spans="1:3" x14ac:dyDescent="0.2">
      <c r="A38">
        <v>14</v>
      </c>
      <c r="B38">
        <v>1.1540841421324301E-2</v>
      </c>
      <c r="C38">
        <v>7.5295373122104305E-3</v>
      </c>
    </row>
    <row r="39" spans="1:3" x14ac:dyDescent="0.2">
      <c r="A39">
        <v>15</v>
      </c>
      <c r="B39">
        <v>4.0950036672662803E-3</v>
      </c>
      <c r="C39">
        <v>-1.2910123041984415E-2</v>
      </c>
    </row>
    <row r="40" spans="1:3" x14ac:dyDescent="0.2">
      <c r="A40">
        <v>16</v>
      </c>
      <c r="B40">
        <v>1.7044106975178951E-2</v>
      </c>
      <c r="C40">
        <v>8.9723409768468626E-3</v>
      </c>
    </row>
    <row r="41" spans="1:3" x14ac:dyDescent="0.2">
      <c r="A41">
        <v>17</v>
      </c>
      <c r="B41">
        <v>-3.0527956392238959E-2</v>
      </c>
      <c r="C41">
        <v>6.0111801702278443E-2</v>
      </c>
    </row>
    <row r="42" spans="1:3" x14ac:dyDescent="0.2">
      <c r="A42">
        <v>18</v>
      </c>
      <c r="B42">
        <v>5.2747749498154951E-2</v>
      </c>
      <c r="C42">
        <v>5.4762946692151059E-2</v>
      </c>
    </row>
    <row r="43" spans="1:3" x14ac:dyDescent="0.2">
      <c r="A43">
        <v>19</v>
      </c>
      <c r="B43">
        <v>-5.1559078484304778E-2</v>
      </c>
      <c r="C43">
        <v>-8.2801596519990778E-2</v>
      </c>
    </row>
    <row r="44" spans="1:3" x14ac:dyDescent="0.2">
      <c r="A44">
        <v>20</v>
      </c>
      <c r="B44">
        <v>-9.5667359855278328E-3</v>
      </c>
      <c r="C44">
        <v>-0.12029276270059296</v>
      </c>
    </row>
    <row r="45" spans="1:3" x14ac:dyDescent="0.2">
      <c r="A45">
        <v>21</v>
      </c>
      <c r="B45">
        <v>5.5429333018768144E-2</v>
      </c>
      <c r="C45">
        <v>-0.19825814896824981</v>
      </c>
    </row>
    <row r="46" spans="1:3" x14ac:dyDescent="0.2">
      <c r="A46">
        <v>22</v>
      </c>
      <c r="B46">
        <v>5.666004332602578E-3</v>
      </c>
      <c r="C46">
        <v>0.18921135980501352</v>
      </c>
    </row>
    <row r="47" spans="1:3" x14ac:dyDescent="0.2">
      <c r="A47">
        <v>23</v>
      </c>
      <c r="B47">
        <v>3.7403928180810606E-2</v>
      </c>
      <c r="C47">
        <v>-2.5590188231208941E-2</v>
      </c>
    </row>
    <row r="48" spans="1:3" x14ac:dyDescent="0.2">
      <c r="A48">
        <v>24</v>
      </c>
      <c r="B48">
        <v>-2.8824456133622271E-2</v>
      </c>
      <c r="C48">
        <v>0.10670495764912533</v>
      </c>
    </row>
    <row r="49" spans="1:3" x14ac:dyDescent="0.2">
      <c r="A49">
        <v>25</v>
      </c>
      <c r="B49">
        <v>-1.3693123178987569E-3</v>
      </c>
      <c r="C49">
        <v>-0.13409844845966423</v>
      </c>
    </row>
    <row r="50" spans="1:3" x14ac:dyDescent="0.2">
      <c r="A50">
        <v>26</v>
      </c>
      <c r="B50">
        <v>5.1747559176193128E-2</v>
      </c>
      <c r="C50">
        <v>1.1120295805866237E-2</v>
      </c>
    </row>
    <row r="51" spans="1:3" x14ac:dyDescent="0.2">
      <c r="A51">
        <v>27</v>
      </c>
      <c r="B51">
        <v>4.3818006739188189E-2</v>
      </c>
      <c r="C51">
        <v>-4.5894943877815002E-2</v>
      </c>
    </row>
    <row r="52" spans="1:3" x14ac:dyDescent="0.2">
      <c r="A52">
        <v>28</v>
      </c>
      <c r="B52">
        <v>3.786082928336594E-2</v>
      </c>
      <c r="C52">
        <v>0.17569222919042193</v>
      </c>
    </row>
    <row r="53" spans="1:3" x14ac:dyDescent="0.2">
      <c r="A53">
        <v>29</v>
      </c>
      <c r="B53">
        <v>-4.319248853220433E-3</v>
      </c>
      <c r="C53">
        <v>-2.0913612772917124E-2</v>
      </c>
    </row>
    <row r="54" spans="1:3" x14ac:dyDescent="0.2">
      <c r="A54">
        <v>30</v>
      </c>
      <c r="B54">
        <v>7.0249505048317118E-2</v>
      </c>
      <c r="C54">
        <v>3.6350306143760835E-2</v>
      </c>
    </row>
    <row r="55" spans="1:3" x14ac:dyDescent="0.2">
      <c r="A55">
        <v>31</v>
      </c>
      <c r="B55">
        <v>-1.0549948650790189E-4</v>
      </c>
      <c r="C55">
        <v>0.24569167178635423</v>
      </c>
    </row>
    <row r="56" spans="1:3" x14ac:dyDescent="0.2">
      <c r="A56">
        <v>32</v>
      </c>
      <c r="B56">
        <v>1.6569698998072709E-2</v>
      </c>
      <c r="C56">
        <v>0.10366623214708279</v>
      </c>
    </row>
    <row r="57" spans="1:3" x14ac:dyDescent="0.2">
      <c r="A57">
        <v>33</v>
      </c>
      <c r="B57">
        <v>-1.5932661230136716E-3</v>
      </c>
      <c r="C57">
        <v>-4.8174481746732417E-2</v>
      </c>
    </row>
    <row r="58" spans="1:3" x14ac:dyDescent="0.2">
      <c r="A58">
        <v>34</v>
      </c>
      <c r="B58">
        <v>3.2895411867775295E-2</v>
      </c>
      <c r="C58">
        <v>-1.5953810103466418E-2</v>
      </c>
    </row>
    <row r="59" spans="1:3" x14ac:dyDescent="0.2">
      <c r="A59">
        <v>35</v>
      </c>
      <c r="B59">
        <v>5.0562790763228956E-2</v>
      </c>
      <c r="C59">
        <v>-4.3584000368382322E-2</v>
      </c>
    </row>
    <row r="60" spans="1:3" x14ac:dyDescent="0.2">
      <c r="A60">
        <v>36</v>
      </c>
      <c r="B60">
        <v>1.0665416925600973E-2</v>
      </c>
      <c r="C60">
        <v>-3.554821451109786E-2</v>
      </c>
    </row>
    <row r="61" spans="1:3" x14ac:dyDescent="0.2">
      <c r="A61">
        <v>37</v>
      </c>
      <c r="B61">
        <v>3.0028963463038044E-2</v>
      </c>
      <c r="C61">
        <v>-9.200260781942006E-2</v>
      </c>
    </row>
    <row r="62" spans="1:3" x14ac:dyDescent="0.2">
      <c r="A62">
        <v>38</v>
      </c>
      <c r="B62">
        <v>3.8190325904114676E-2</v>
      </c>
      <c r="C62">
        <v>1.0767783779986162E-2</v>
      </c>
    </row>
    <row r="63" spans="1:3" x14ac:dyDescent="0.2">
      <c r="A63">
        <v>39</v>
      </c>
      <c r="B63">
        <v>2.3471428927393699E-2</v>
      </c>
      <c r="C63">
        <v>4.4740100311223892E-2</v>
      </c>
    </row>
    <row r="64" spans="1:3" x14ac:dyDescent="0.2">
      <c r="A64">
        <v>40</v>
      </c>
      <c r="B64">
        <v>-9.3223743508139001E-3</v>
      </c>
      <c r="C64">
        <v>-7.5234908409668455E-3</v>
      </c>
    </row>
    <row r="65" spans="1:3" x14ac:dyDescent="0.2">
      <c r="A65">
        <v>41</v>
      </c>
      <c r="B65">
        <v>1.7625438014420972E-2</v>
      </c>
      <c r="C65">
        <v>-3.077661227665841E-2</v>
      </c>
    </row>
    <row r="66" spans="1:3" x14ac:dyDescent="0.2">
      <c r="A66">
        <v>42</v>
      </c>
      <c r="B66">
        <v>1.8689992179486203E-2</v>
      </c>
      <c r="C66">
        <v>-6.2463194864051066E-2</v>
      </c>
    </row>
    <row r="67" spans="1:3" x14ac:dyDescent="0.2">
      <c r="A67">
        <v>43</v>
      </c>
      <c r="B67">
        <v>1.7603108822376833E-2</v>
      </c>
      <c r="C67">
        <v>3.9363827981812982E-2</v>
      </c>
    </row>
    <row r="68" spans="1:3" x14ac:dyDescent="0.2">
      <c r="A68">
        <v>44</v>
      </c>
      <c r="B68">
        <v>1.2647613245117234E-2</v>
      </c>
      <c r="C68">
        <v>5.6698665897916306E-2</v>
      </c>
    </row>
    <row r="69" spans="1:3" x14ac:dyDescent="0.2">
      <c r="A69">
        <v>45</v>
      </c>
      <c r="B69">
        <v>5.1360927202961593E-2</v>
      </c>
      <c r="C69">
        <v>-9.0806630373154035E-3</v>
      </c>
    </row>
    <row r="70" spans="1:3" x14ac:dyDescent="0.2">
      <c r="A70">
        <v>46</v>
      </c>
      <c r="B70">
        <v>2.8703026588559069E-2</v>
      </c>
      <c r="C70">
        <v>9.6514374216287072E-2</v>
      </c>
    </row>
    <row r="71" spans="1:3" x14ac:dyDescent="0.2">
      <c r="A71">
        <v>47</v>
      </c>
      <c r="B71">
        <v>3.2630232459627054E-2</v>
      </c>
      <c r="C71">
        <v>-3.2530443920068104E-2</v>
      </c>
    </row>
    <row r="72" spans="1:3" x14ac:dyDescent="0.2">
      <c r="A72">
        <v>48</v>
      </c>
      <c r="B72">
        <v>1.4346384647022824E-2</v>
      </c>
      <c r="C72">
        <v>-6.7804132548116861E-2</v>
      </c>
    </row>
    <row r="73" spans="1:3" x14ac:dyDescent="0.2">
      <c r="A73">
        <v>49</v>
      </c>
      <c r="B73">
        <v>1.3165437381108151E-2</v>
      </c>
      <c r="C73">
        <v>-1.5117915951699741E-2</v>
      </c>
    </row>
    <row r="74" spans="1:3" x14ac:dyDescent="0.2">
      <c r="A74">
        <v>50</v>
      </c>
      <c r="B74">
        <v>-1.7185078598779886E-2</v>
      </c>
      <c r="C74">
        <v>-7.1789870911246584E-2</v>
      </c>
    </row>
    <row r="75" spans="1:3" x14ac:dyDescent="0.2">
      <c r="A75">
        <v>51</v>
      </c>
      <c r="B75">
        <v>4.6340202448632267E-2</v>
      </c>
      <c r="C75">
        <v>-0.10260078361181274</v>
      </c>
    </row>
    <row r="76" spans="1:3" x14ac:dyDescent="0.2">
      <c r="A76">
        <v>52</v>
      </c>
      <c r="B76">
        <v>2.4240269209262248E-2</v>
      </c>
      <c r="C76">
        <v>3.0295121060359594E-2</v>
      </c>
    </row>
    <row r="77" spans="1:3" x14ac:dyDescent="0.2">
      <c r="A77">
        <v>53</v>
      </c>
      <c r="B77">
        <v>4.0055501106249794E-2</v>
      </c>
      <c r="C77">
        <v>-8.9117673037926282E-2</v>
      </c>
    </row>
    <row r="78" spans="1:3" x14ac:dyDescent="0.2">
      <c r="A78">
        <v>54</v>
      </c>
      <c r="B78">
        <v>2.7294529428943809E-2</v>
      </c>
      <c r="C78">
        <v>0.10990099534992259</v>
      </c>
    </row>
    <row r="79" spans="1:3" x14ac:dyDescent="0.2">
      <c r="A79">
        <v>55</v>
      </c>
      <c r="B79">
        <v>2.5223287161586637E-2</v>
      </c>
      <c r="C79">
        <v>9.458587393904197E-2</v>
      </c>
    </row>
    <row r="80" spans="1:3" x14ac:dyDescent="0.2">
      <c r="A80">
        <v>56</v>
      </c>
      <c r="B80">
        <v>3.5927540546527442E-3</v>
      </c>
      <c r="C80">
        <v>-4.0740219997832297E-2</v>
      </c>
    </row>
    <row r="81" spans="1:3" x14ac:dyDescent="0.2">
      <c r="A81">
        <v>57</v>
      </c>
      <c r="B81">
        <v>-3.8093808580429066E-2</v>
      </c>
      <c r="C81">
        <v>-0.10770537256502008</v>
      </c>
    </row>
    <row r="82" spans="1:3" x14ac:dyDescent="0.2">
      <c r="A82">
        <v>58</v>
      </c>
      <c r="B82">
        <v>-6.3953385161936646E-3</v>
      </c>
      <c r="C82">
        <v>3.1377174662071461E-2</v>
      </c>
    </row>
    <row r="83" spans="1:3" x14ac:dyDescent="0.2">
      <c r="A83">
        <v>59</v>
      </c>
      <c r="B83">
        <v>1.1207372859741778E-2</v>
      </c>
      <c r="C83">
        <v>-3.7757819269988419E-2</v>
      </c>
    </row>
    <row r="84" spans="1:3" ht="16" thickBot="1" x14ac:dyDescent="0.25">
      <c r="A84" s="14">
        <v>60</v>
      </c>
      <c r="B84" s="14">
        <v>5.0832710362393702E-2</v>
      </c>
      <c r="C84" s="14">
        <v>0.11914106888386544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5389-79B4-41A8-9192-8CE5AF0223AA}">
  <sheetPr>
    <tabColor theme="9" tint="0.59999389629810485"/>
  </sheetPr>
  <dimension ref="A1:I8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5" width="12" bestFit="1" customWidth="1"/>
    <col min="6" max="6" width="13.5" bestFit="1" customWidth="1"/>
    <col min="7" max="7" width="12" bestFit="1" customWidth="1"/>
    <col min="8" max="8" width="12.6640625" bestFit="1" customWidth="1"/>
    <col min="9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0.62691254154803855</v>
      </c>
    </row>
    <row r="5" spans="1:9" x14ac:dyDescent="0.2">
      <c r="A5" t="s">
        <v>66</v>
      </c>
      <c r="B5">
        <v>0.39301933475022122</v>
      </c>
    </row>
    <row r="6" spans="1:9" x14ac:dyDescent="0.2">
      <c r="A6" t="s">
        <v>67</v>
      </c>
      <c r="B6">
        <v>0.38255415086660433</v>
      </c>
    </row>
    <row r="7" spans="1:9" x14ac:dyDescent="0.2">
      <c r="A7" t="s">
        <v>68</v>
      </c>
      <c r="B7">
        <v>5.0916275814353519E-2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9.7359943519141429E-2</v>
      </c>
      <c r="D12">
        <v>9.7359943519141429E-2</v>
      </c>
      <c r="E12">
        <v>37.554938271604421</v>
      </c>
      <c r="F12">
        <v>8.3687463134009637E-8</v>
      </c>
    </row>
    <row r="13" spans="1:9" x14ac:dyDescent="0.2">
      <c r="A13" t="s">
        <v>72</v>
      </c>
      <c r="B13">
        <v>58</v>
      </c>
      <c r="C13">
        <v>0.15036309428259265</v>
      </c>
      <c r="D13">
        <v>2.5924671428033215E-3</v>
      </c>
    </row>
    <row r="14" spans="1:9" ht="16" thickBot="1" x14ac:dyDescent="0.25">
      <c r="A14" s="14" t="s">
        <v>73</v>
      </c>
      <c r="B14" s="14">
        <v>59</v>
      </c>
      <c r="C14" s="14">
        <v>0.24772303780173408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5.0830901568602845E-3</v>
      </c>
      <c r="C17">
        <v>6.5762242263485817E-3</v>
      </c>
      <c r="D17">
        <v>0.77294964129935806</v>
      </c>
      <c r="E17">
        <v>0.44269088567271497</v>
      </c>
      <c r="F17">
        <v>-8.0806528566811434E-3</v>
      </c>
      <c r="G17">
        <v>1.8246833170401714E-2</v>
      </c>
      <c r="H17">
        <v>-8.0806528566811434E-3</v>
      </c>
      <c r="I17">
        <v>1.8246833170401714E-2</v>
      </c>
    </row>
    <row r="18" spans="1:9" ht="16" thickBot="1" x14ac:dyDescent="0.25">
      <c r="A18" s="14" t="s">
        <v>87</v>
      </c>
      <c r="B18" s="14">
        <v>1.2780446032063042</v>
      </c>
      <c r="C18" s="14">
        <v>0.20855109984231768</v>
      </c>
      <c r="D18" s="14">
        <v>6.1282084063455642</v>
      </c>
      <c r="E18" s="14">
        <v>8.3687463134009187E-8</v>
      </c>
      <c r="F18" s="14">
        <v>0.86058422031421822</v>
      </c>
      <c r="G18" s="14">
        <v>1.6955049860983902</v>
      </c>
      <c r="H18" s="14">
        <v>0.86058422031421822</v>
      </c>
      <c r="I18" s="14">
        <v>1.6955049860983902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5.3962030976553901E-2</v>
      </c>
      <c r="C25">
        <v>4.9700761187660217E-2</v>
      </c>
    </row>
    <row r="26" spans="1:9" x14ac:dyDescent="0.2">
      <c r="A26">
        <v>2</v>
      </c>
      <c r="B26">
        <v>-6.0595018762987264E-4</v>
      </c>
      <c r="C26">
        <v>-2.2052802079938823E-2</v>
      </c>
    </row>
    <row r="27" spans="1:9" x14ac:dyDescent="0.2">
      <c r="A27">
        <v>3</v>
      </c>
      <c r="B27">
        <v>1.83268572152466E-2</v>
      </c>
      <c r="C27">
        <v>-4.5450409596794202E-2</v>
      </c>
    </row>
    <row r="28" spans="1:9" x14ac:dyDescent="0.2">
      <c r="A28">
        <v>4</v>
      </c>
      <c r="B28">
        <v>2.9640981015677009E-3</v>
      </c>
      <c r="C28">
        <v>-0.14327807843306101</v>
      </c>
    </row>
    <row r="29" spans="1:9" x14ac:dyDescent="0.2">
      <c r="A29">
        <v>5</v>
      </c>
      <c r="B29">
        <v>-1.9178318649290732E-2</v>
      </c>
      <c r="C29">
        <v>4.0704969821228398E-2</v>
      </c>
    </row>
    <row r="30" spans="1:9" x14ac:dyDescent="0.2">
      <c r="A30">
        <v>6</v>
      </c>
      <c r="B30">
        <v>5.9498263673850783E-2</v>
      </c>
      <c r="C30">
        <v>-8.4926210614209158E-4</v>
      </c>
    </row>
    <row r="31" spans="1:9" x14ac:dyDescent="0.2">
      <c r="A31">
        <v>7</v>
      </c>
      <c r="B31">
        <v>2.6353790894887426E-3</v>
      </c>
      <c r="C31">
        <v>-3.4872152622122093E-2</v>
      </c>
    </row>
    <row r="32" spans="1:9" x14ac:dyDescent="0.2">
      <c r="A32">
        <v>8</v>
      </c>
      <c r="B32">
        <v>-7.2171471125843309E-2</v>
      </c>
      <c r="C32">
        <v>-2.5770745518957403E-2</v>
      </c>
    </row>
    <row r="33" spans="1:3" x14ac:dyDescent="0.2">
      <c r="A33">
        <v>9</v>
      </c>
      <c r="B33">
        <v>5.2522483958308677E-2</v>
      </c>
      <c r="C33">
        <v>1.5209979028680196E-2</v>
      </c>
    </row>
    <row r="34" spans="1:3" x14ac:dyDescent="0.2">
      <c r="A34">
        <v>10</v>
      </c>
      <c r="B34">
        <v>-4.5812335836769864E-2</v>
      </c>
      <c r="C34">
        <v>6.4407190510512607E-2</v>
      </c>
    </row>
    <row r="35" spans="1:3" x14ac:dyDescent="0.2">
      <c r="A35">
        <v>11</v>
      </c>
      <c r="B35">
        <v>2.4018960927182888E-2</v>
      </c>
      <c r="C35">
        <v>1.4531806873105398E-2</v>
      </c>
    </row>
    <row r="36" spans="1:3" x14ac:dyDescent="0.2">
      <c r="A36">
        <v>12</v>
      </c>
      <c r="B36">
        <v>4.0850144914557365E-2</v>
      </c>
      <c r="C36">
        <v>-4.0312249211985132E-2</v>
      </c>
    </row>
    <row r="37" spans="1:3" x14ac:dyDescent="0.2">
      <c r="A37">
        <v>13</v>
      </c>
      <c r="B37">
        <v>8.2100372846495545E-2</v>
      </c>
      <c r="C37">
        <v>0.111205539475982</v>
      </c>
    </row>
    <row r="38" spans="1:3" x14ac:dyDescent="0.2">
      <c r="A38">
        <v>14</v>
      </c>
      <c r="B38">
        <v>-5.3312529981274599E-3</v>
      </c>
      <c r="C38">
        <v>6.1799115867545731E-2</v>
      </c>
    </row>
    <row r="39" spans="1:3" x14ac:dyDescent="0.2">
      <c r="A39">
        <v>15</v>
      </c>
      <c r="B39">
        <v>-1.6568237576248944E-2</v>
      </c>
      <c r="C39">
        <v>3.3790949847226755E-2</v>
      </c>
    </row>
    <row r="40" spans="1:3" x14ac:dyDescent="0.2">
      <c r="A40">
        <v>16</v>
      </c>
      <c r="B40">
        <v>2.9740730377868598E-3</v>
      </c>
      <c r="C40">
        <v>2.3929052746689831E-2</v>
      </c>
    </row>
    <row r="41" spans="1:3" x14ac:dyDescent="0.2">
      <c r="A41">
        <v>17</v>
      </c>
      <c r="B41">
        <v>-6.8819935919465988E-2</v>
      </c>
      <c r="C41">
        <v>-6.0705022607364517E-3</v>
      </c>
    </row>
    <row r="42" spans="1:3" x14ac:dyDescent="0.2">
      <c r="A42">
        <v>18</v>
      </c>
      <c r="B42">
        <v>5.6856697621539977E-2</v>
      </c>
      <c r="C42">
        <v>3.8816921266440089E-2</v>
      </c>
    </row>
    <row r="43" spans="1:3" x14ac:dyDescent="0.2">
      <c r="A43">
        <v>19</v>
      </c>
      <c r="B43">
        <v>-0.10055933213184445</v>
      </c>
      <c r="C43">
        <v>5.2279692137237495E-2</v>
      </c>
    </row>
    <row r="44" spans="1:3" x14ac:dyDescent="0.2">
      <c r="A44">
        <v>20</v>
      </c>
      <c r="B44">
        <v>-3.7186032760557215E-2</v>
      </c>
      <c r="C44">
        <v>-5.496049757365562E-5</v>
      </c>
    </row>
    <row r="45" spans="1:3" x14ac:dyDescent="0.2">
      <c r="A45">
        <v>21</v>
      </c>
      <c r="B45">
        <v>6.090364487736119E-2</v>
      </c>
      <c r="C45">
        <v>-8.1679564784034833E-2</v>
      </c>
    </row>
    <row r="46" spans="1:3" x14ac:dyDescent="0.2">
      <c r="A46">
        <v>22</v>
      </c>
      <c r="B46">
        <v>-1.4197341132933156E-2</v>
      </c>
      <c r="C46">
        <v>4.8222621535903787E-2</v>
      </c>
    </row>
    <row r="47" spans="1:3" x14ac:dyDescent="0.2">
      <c r="A47">
        <v>23</v>
      </c>
      <c r="B47">
        <v>3.3700366634005198E-2</v>
      </c>
      <c r="C47">
        <v>5.8938207781612593E-2</v>
      </c>
    </row>
    <row r="48" spans="1:3" x14ac:dyDescent="0.2">
      <c r="A48">
        <v>24</v>
      </c>
      <c r="B48">
        <v>-6.6249075961569509E-2</v>
      </c>
      <c r="C48">
        <v>6.0111050616445449E-2</v>
      </c>
    </row>
    <row r="49" spans="1:3" x14ac:dyDescent="0.2">
      <c r="A49">
        <v>25</v>
      </c>
      <c r="B49">
        <v>-2.4814782355151437E-2</v>
      </c>
      <c r="C49">
        <v>6.9429577981011681E-2</v>
      </c>
    </row>
    <row r="50" spans="1:3" x14ac:dyDescent="0.2">
      <c r="A50">
        <v>26</v>
      </c>
      <c r="B50">
        <v>5.5347247161523436E-2</v>
      </c>
      <c r="C50">
        <v>-3.2984872776728111E-2</v>
      </c>
    </row>
    <row r="51" spans="1:3" x14ac:dyDescent="0.2">
      <c r="A51">
        <v>27</v>
      </c>
      <c r="B51">
        <v>4.3380258168583347E-2</v>
      </c>
      <c r="C51">
        <v>-3.2634268242474063E-3</v>
      </c>
    </row>
    <row r="52" spans="1:3" x14ac:dyDescent="0.2">
      <c r="A52">
        <v>28</v>
      </c>
      <c r="B52">
        <v>3.438990497914881E-2</v>
      </c>
      <c r="C52">
        <v>6.2394117108095663E-2</v>
      </c>
    </row>
    <row r="53" spans="1:3" x14ac:dyDescent="0.2">
      <c r="A53">
        <v>29</v>
      </c>
      <c r="B53">
        <v>-2.9266718114264737E-2</v>
      </c>
      <c r="C53">
        <v>8.2449240787803128E-3</v>
      </c>
    </row>
    <row r="54" spans="1:3" x14ac:dyDescent="0.2">
      <c r="A54">
        <v>30</v>
      </c>
      <c r="B54">
        <v>8.3269703612711327E-2</v>
      </c>
      <c r="C54">
        <v>-2.3871852707171091E-2</v>
      </c>
    </row>
    <row r="55" spans="1:3" x14ac:dyDescent="0.2">
      <c r="A55">
        <v>31</v>
      </c>
      <c r="B55">
        <v>-2.2907482496484593E-2</v>
      </c>
      <c r="C55">
        <v>-9.0363905653429111E-2</v>
      </c>
    </row>
    <row r="56" spans="1:3" x14ac:dyDescent="0.2">
      <c r="A56">
        <v>32</v>
      </c>
      <c r="B56">
        <v>2.2581139612443597E-3</v>
      </c>
      <c r="C56">
        <v>5.1528892010034869E-2</v>
      </c>
    </row>
    <row r="57" spans="1:3" x14ac:dyDescent="0.2">
      <c r="A57">
        <v>33</v>
      </c>
      <c r="B57">
        <v>-2.5152765203745792E-2</v>
      </c>
      <c r="C57">
        <v>5.0746430173083737E-3</v>
      </c>
    </row>
    <row r="58" spans="1:3" x14ac:dyDescent="0.2">
      <c r="A58">
        <v>34</v>
      </c>
      <c r="B58">
        <v>2.6896279578498803E-2</v>
      </c>
      <c r="C58">
        <v>-7.1329793017840759E-2</v>
      </c>
    </row>
    <row r="59" spans="1:3" x14ac:dyDescent="0.2">
      <c r="A59">
        <v>35</v>
      </c>
      <c r="B59">
        <v>5.3559238232928644E-2</v>
      </c>
      <c r="C59">
        <v>5.5346246845912328E-3</v>
      </c>
    </row>
    <row r="60" spans="1:3" x14ac:dyDescent="0.2">
      <c r="A60">
        <v>36</v>
      </c>
      <c r="B60">
        <v>-6.6524114604363553E-3</v>
      </c>
      <c r="C60">
        <v>-5.1909110726679683E-2</v>
      </c>
    </row>
    <row r="61" spans="1:3" x14ac:dyDescent="0.2">
      <c r="A61">
        <v>37</v>
      </c>
      <c r="B61">
        <v>2.257034103646454E-2</v>
      </c>
      <c r="C61">
        <v>2.4786498377163541E-2</v>
      </c>
    </row>
    <row r="62" spans="1:3" x14ac:dyDescent="0.2">
      <c r="A62">
        <v>38</v>
      </c>
      <c r="B62">
        <v>3.4887169164616559E-2</v>
      </c>
      <c r="C62">
        <v>2.1373791139743442E-2</v>
      </c>
    </row>
    <row r="63" spans="1:3" x14ac:dyDescent="0.2">
      <c r="A63">
        <v>39</v>
      </c>
      <c r="B63">
        <v>1.2673951015425639E-2</v>
      </c>
      <c r="C63">
        <v>4.9637845391692942E-2</v>
      </c>
    </row>
    <row r="64" spans="1:3" x14ac:dyDescent="0.2">
      <c r="A64">
        <v>40</v>
      </c>
      <c r="B64">
        <v>-3.6817251165864463E-2</v>
      </c>
      <c r="C64">
        <v>-3.0522182142937219E-2</v>
      </c>
    </row>
    <row r="65" spans="1:3" x14ac:dyDescent="0.2">
      <c r="A65">
        <v>41</v>
      </c>
      <c r="B65">
        <v>3.8513964684761355E-3</v>
      </c>
      <c r="C65">
        <v>1.2799281932965638E-2</v>
      </c>
    </row>
    <row r="66" spans="1:3" x14ac:dyDescent="0.2">
      <c r="A66">
        <v>42</v>
      </c>
      <c r="B66">
        <v>5.457982474045951E-3</v>
      </c>
      <c r="C66">
        <v>-8.6582844126513476E-3</v>
      </c>
    </row>
    <row r="67" spans="1:3" x14ac:dyDescent="0.2">
      <c r="A67">
        <v>43</v>
      </c>
      <c r="B67">
        <v>3.8176980728180879E-3</v>
      </c>
      <c r="C67">
        <v>1.7908203795054763E-2</v>
      </c>
    </row>
    <row r="68" spans="1:3" x14ac:dyDescent="0.2">
      <c r="A68">
        <v>44</v>
      </c>
      <c r="B68">
        <v>-3.6609536542178437E-3</v>
      </c>
      <c r="C68">
        <v>1.6168365724426727E-2</v>
      </c>
    </row>
    <row r="69" spans="1:3" x14ac:dyDescent="0.2">
      <c r="A69">
        <v>45</v>
      </c>
      <c r="B69">
        <v>5.4763756402777905E-2</v>
      </c>
      <c r="C69">
        <v>2.4974540225058531E-2</v>
      </c>
    </row>
    <row r="70" spans="1:3" x14ac:dyDescent="0.2">
      <c r="A70">
        <v>46</v>
      </c>
      <c r="B70">
        <v>2.0569285856077014E-2</v>
      </c>
      <c r="C70">
        <v>1.0233859108218918E-2</v>
      </c>
    </row>
    <row r="71" spans="1:3" x14ac:dyDescent="0.2">
      <c r="A71">
        <v>47</v>
      </c>
      <c r="B71">
        <v>2.6496080565543791E-2</v>
      </c>
      <c r="C71">
        <v>-1.0757478963142431E-2</v>
      </c>
    </row>
    <row r="72" spans="1:3" x14ac:dyDescent="0.2">
      <c r="A72">
        <v>48</v>
      </c>
      <c r="B72">
        <v>-1.0972303130043848E-3</v>
      </c>
      <c r="C72">
        <v>-4.9671389101828478E-3</v>
      </c>
    </row>
    <row r="73" spans="1:3" x14ac:dyDescent="0.2">
      <c r="A73">
        <v>49</v>
      </c>
      <c r="B73">
        <v>-2.879472506963761E-3</v>
      </c>
      <c r="C73">
        <v>1.5267317030520557E-2</v>
      </c>
    </row>
    <row r="74" spans="1:3" x14ac:dyDescent="0.2">
      <c r="A74">
        <v>50</v>
      </c>
      <c r="B74">
        <v>-4.868335532970703E-2</v>
      </c>
      <c r="C74">
        <v>-7.4909200006232704E-3</v>
      </c>
    </row>
    <row r="75" spans="1:3" x14ac:dyDescent="0.2">
      <c r="A75">
        <v>51</v>
      </c>
      <c r="B75">
        <v>4.7186663199982375E-2</v>
      </c>
      <c r="C75">
        <v>6.4997147499921692E-3</v>
      </c>
    </row>
    <row r="76" spans="1:3" x14ac:dyDescent="0.2">
      <c r="A76">
        <v>52</v>
      </c>
      <c r="B76">
        <v>1.3834256500955044E-2</v>
      </c>
      <c r="C76">
        <v>1.5458402583396168E-3</v>
      </c>
    </row>
    <row r="77" spans="1:3" x14ac:dyDescent="0.2">
      <c r="A77">
        <v>53</v>
      </c>
      <c r="B77">
        <v>3.7702023002986078E-2</v>
      </c>
      <c r="C77">
        <v>2.174777821093201E-2</v>
      </c>
    </row>
    <row r="78" spans="1:3" x14ac:dyDescent="0.2">
      <c r="A78">
        <v>54</v>
      </c>
      <c r="B78">
        <v>1.8443633728846786E-2</v>
      </c>
      <c r="C78">
        <v>-3.0224462850905638E-2</v>
      </c>
    </row>
    <row r="79" spans="1:3" x14ac:dyDescent="0.2">
      <c r="A79">
        <v>55</v>
      </c>
      <c r="B79">
        <v>1.53177910520894E-2</v>
      </c>
      <c r="C79">
        <v>-8.0939154947489281E-2</v>
      </c>
    </row>
    <row r="80" spans="1:3" x14ac:dyDescent="0.2">
      <c r="A80">
        <v>56</v>
      </c>
      <c r="B80">
        <v>-1.732621422544868E-2</v>
      </c>
      <c r="C80">
        <v>-2.4665316336079893E-2</v>
      </c>
    </row>
    <row r="81" spans="1:3" x14ac:dyDescent="0.2">
      <c r="A81">
        <v>57</v>
      </c>
      <c r="B81">
        <v>-8.0238041869022031E-2</v>
      </c>
      <c r="C81">
        <v>9.3948711384525818E-3</v>
      </c>
    </row>
    <row r="82" spans="1:3" x14ac:dyDescent="0.2">
      <c r="A82">
        <v>58</v>
      </c>
      <c r="B82">
        <v>-3.2399876302262216E-2</v>
      </c>
      <c r="C82">
        <v>-5.5614202924376195E-2</v>
      </c>
    </row>
    <row r="83" spans="1:3" x14ac:dyDescent="0.2">
      <c r="A83">
        <v>59</v>
      </c>
      <c r="B83">
        <v>-5.8345114906656467E-3</v>
      </c>
      <c r="C83">
        <v>-0.17144353810158333</v>
      </c>
    </row>
    <row r="84" spans="1:3" ht="16" thickBot="1" x14ac:dyDescent="0.25">
      <c r="A84" s="14">
        <v>60</v>
      </c>
      <c r="B84" s="14">
        <v>5.3966590967883678E-2</v>
      </c>
      <c r="C84" s="14">
        <v>-8.7961762512409059E-3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9970-7A1A-44C2-971F-B5FF1AF533AB}">
  <sheetPr>
    <tabColor theme="9" tint="0.59999389629810485"/>
  </sheetPr>
  <dimension ref="A1:I8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5" width="12" bestFit="1" customWidth="1"/>
    <col min="6" max="6" width="13.5" bestFit="1" customWidth="1"/>
    <col min="7" max="7" width="12" bestFit="1" customWidth="1"/>
    <col min="8" max="8" width="12.6640625" bestFit="1" customWidth="1"/>
    <col min="9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0.28397679117852803</v>
      </c>
    </row>
    <row r="5" spans="1:9" x14ac:dyDescent="0.2">
      <c r="A5" t="s">
        <v>66</v>
      </c>
      <c r="B5">
        <v>8.0642817928053306E-2</v>
      </c>
    </row>
    <row r="6" spans="1:9" x14ac:dyDescent="0.2">
      <c r="A6" t="s">
        <v>67</v>
      </c>
      <c r="B6">
        <v>6.4791832030261121E-2</v>
      </c>
    </row>
    <row r="7" spans="1:9" x14ac:dyDescent="0.2">
      <c r="A7" t="s">
        <v>68</v>
      </c>
      <c r="B7">
        <v>0.178723348198261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0.16250697242333323</v>
      </c>
      <c r="D12">
        <v>0.16250697242333323</v>
      </c>
      <c r="E12">
        <v>5.0875584930831144</v>
      </c>
      <c r="F12">
        <v>2.788586321909662E-2</v>
      </c>
    </row>
    <row r="13" spans="1:9" x14ac:dyDescent="0.2">
      <c r="A13" t="s">
        <v>72</v>
      </c>
      <c r="B13">
        <v>58</v>
      </c>
      <c r="C13">
        <v>1.8526380410894168</v>
      </c>
      <c r="D13">
        <v>3.1942035191196844E-2</v>
      </c>
    </row>
    <row r="14" spans="1:9" ht="16" thickBot="1" x14ac:dyDescent="0.25">
      <c r="A14" s="14" t="s">
        <v>73</v>
      </c>
      <c r="B14" s="14">
        <v>59</v>
      </c>
      <c r="C14" s="14">
        <v>2.01514501351275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3.7937077269097286E-2</v>
      </c>
      <c r="C17">
        <v>2.3083479563998432E-2</v>
      </c>
      <c r="D17">
        <v>1.643473080560389</v>
      </c>
      <c r="E17">
        <v>0.10569579436187991</v>
      </c>
      <c r="F17">
        <v>-8.2695273690676085E-3</v>
      </c>
      <c r="G17">
        <v>8.414368190726218E-2</v>
      </c>
      <c r="H17">
        <v>-8.2695273690676085E-3</v>
      </c>
      <c r="I17">
        <v>8.414368190726218E-2</v>
      </c>
    </row>
    <row r="18" spans="1:9" ht="16" thickBot="1" x14ac:dyDescent="0.25">
      <c r="A18" s="14" t="s">
        <v>87</v>
      </c>
      <c r="B18" s="14">
        <v>1.6511702449603505</v>
      </c>
      <c r="C18" s="14">
        <v>0.73204393365591403</v>
      </c>
      <c r="D18" s="14">
        <v>2.2555616801770499</v>
      </c>
      <c r="E18" s="14">
        <v>2.788586321909662E-2</v>
      </c>
      <c r="F18" s="14">
        <v>0.18582510379885275</v>
      </c>
      <c r="G18" s="14">
        <v>3.116515386121848</v>
      </c>
      <c r="H18" s="14">
        <v>0.18582510379885275</v>
      </c>
      <c r="I18" s="14">
        <v>3.116515386121848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0.10108624474273674</v>
      </c>
      <c r="C25">
        <v>-0.17220930777078414</v>
      </c>
    </row>
    <row r="26" spans="1:9" x14ac:dyDescent="0.2">
      <c r="A26">
        <v>2</v>
      </c>
      <c r="B26">
        <v>3.0587119282001272E-2</v>
      </c>
      <c r="C26">
        <v>-3.2748734025202807E-2</v>
      </c>
    </row>
    <row r="27" spans="1:9" x14ac:dyDescent="0.2">
      <c r="A27">
        <v>3</v>
      </c>
      <c r="B27">
        <v>5.5047367507116175E-2</v>
      </c>
      <c r="C27">
        <v>-9.2788947729557814E-2</v>
      </c>
    </row>
    <row r="28" spans="1:9" x14ac:dyDescent="0.2">
      <c r="A28">
        <v>4</v>
      </c>
      <c r="B28">
        <v>3.5199444621356504E-2</v>
      </c>
      <c r="C28">
        <v>-0.111522549368251</v>
      </c>
    </row>
    <row r="29" spans="1:9" x14ac:dyDescent="0.2">
      <c r="A29">
        <v>5</v>
      </c>
      <c r="B29">
        <v>6.592540293599361E-3</v>
      </c>
      <c r="C29">
        <v>0.27116181708103804</v>
      </c>
    </row>
    <row r="30" spans="1:9" x14ac:dyDescent="0.2">
      <c r="A30">
        <v>6</v>
      </c>
      <c r="B30">
        <v>0.10823878282788649</v>
      </c>
      <c r="C30">
        <v>0.10827037021695798</v>
      </c>
    </row>
    <row r="31" spans="1:9" x14ac:dyDescent="0.2">
      <c r="A31">
        <v>7</v>
      </c>
      <c r="B31">
        <v>3.4774755959993783E-2</v>
      </c>
      <c r="C31">
        <v>-0.13958899140970438</v>
      </c>
    </row>
    <row r="32" spans="1:9" x14ac:dyDescent="0.2">
      <c r="A32">
        <v>8</v>
      </c>
      <c r="B32">
        <v>-6.1871984603585312E-2</v>
      </c>
      <c r="C32">
        <v>-0.11185128878925332</v>
      </c>
    </row>
    <row r="33" spans="1:3" x14ac:dyDescent="0.2">
      <c r="A33">
        <v>9</v>
      </c>
      <c r="B33">
        <v>9.9226421386975322E-2</v>
      </c>
      <c r="C33">
        <v>-6.6722062179360969E-2</v>
      </c>
    </row>
    <row r="34" spans="1:3" x14ac:dyDescent="0.2">
      <c r="A34">
        <v>10</v>
      </c>
      <c r="B34">
        <v>-2.7817289045220059E-2</v>
      </c>
      <c r="C34">
        <v>5.8761945126793579E-2</v>
      </c>
    </row>
    <row r="35" spans="1:3" x14ac:dyDescent="0.2">
      <c r="A35">
        <v>11</v>
      </c>
      <c r="B35">
        <v>6.2401283213030248E-2</v>
      </c>
      <c r="C35">
        <v>-0.19347221560502748</v>
      </c>
    </row>
    <row r="36" spans="1:3" x14ac:dyDescent="0.2">
      <c r="A36">
        <v>12</v>
      </c>
      <c r="B36">
        <v>8.4146338211646549E-2</v>
      </c>
      <c r="C36">
        <v>0.372883776923849</v>
      </c>
    </row>
    <row r="37" spans="1:3" x14ac:dyDescent="0.2">
      <c r="A37">
        <v>13</v>
      </c>
      <c r="B37">
        <v>0.13743958696695158</v>
      </c>
      <c r="C37">
        <v>-0.14992740520425554</v>
      </c>
    </row>
    <row r="38" spans="1:3" x14ac:dyDescent="0.2">
      <c r="A38">
        <v>14</v>
      </c>
      <c r="B38">
        <v>2.4482262393949711E-2</v>
      </c>
      <c r="C38">
        <v>0.46067856115930372</v>
      </c>
    </row>
    <row r="39" spans="1:3" x14ac:dyDescent="0.2">
      <c r="A39">
        <v>15</v>
      </c>
      <c r="B39">
        <v>9.9646355975729628E-3</v>
      </c>
      <c r="C39">
        <v>0.53990178095232078</v>
      </c>
    </row>
    <row r="40" spans="1:3" x14ac:dyDescent="0.2">
      <c r="A40">
        <v>16</v>
      </c>
      <c r="B40">
        <v>3.5212331744262179E-2</v>
      </c>
      <c r="C40">
        <v>-9.2721883289828944E-2</v>
      </c>
    </row>
    <row r="41" spans="1:3" x14ac:dyDescent="0.2">
      <c r="A41">
        <v>17</v>
      </c>
      <c r="B41">
        <v>-5.7541967330460478E-2</v>
      </c>
      <c r="C41">
        <v>0.11470094633873011</v>
      </c>
    </row>
    <row r="42" spans="1:3" x14ac:dyDescent="0.2">
      <c r="A42">
        <v>18</v>
      </c>
      <c r="B42">
        <v>0.10482601049213967</v>
      </c>
      <c r="C42">
        <v>-0.19555060045503547</v>
      </c>
    </row>
    <row r="43" spans="1:3" x14ac:dyDescent="0.2">
      <c r="A43">
        <v>19</v>
      </c>
      <c r="B43">
        <v>-9.8547693177124779E-2</v>
      </c>
      <c r="C43">
        <v>3.5820928391048751E-2</v>
      </c>
    </row>
    <row r="44" spans="1:3" x14ac:dyDescent="0.2">
      <c r="A44">
        <v>20</v>
      </c>
      <c r="B44">
        <v>-1.6672533277135915E-2</v>
      </c>
      <c r="C44">
        <v>-7.6000591606081386E-2</v>
      </c>
    </row>
    <row r="45" spans="1:3" x14ac:dyDescent="0.2">
      <c r="A45">
        <v>21</v>
      </c>
      <c r="B45">
        <v>0.11005446564540422</v>
      </c>
      <c r="C45">
        <v>-0.12606728128684441</v>
      </c>
    </row>
    <row r="46" spans="1:3" x14ac:dyDescent="0.2">
      <c r="A46">
        <v>22</v>
      </c>
      <c r="B46">
        <v>1.3027716221883087E-2</v>
      </c>
      <c r="C46">
        <v>-0.20326003661750253</v>
      </c>
    </row>
    <row r="47" spans="1:3" x14ac:dyDescent="0.2">
      <c r="A47">
        <v>23</v>
      </c>
      <c r="B47">
        <v>7.4909179253896285E-2</v>
      </c>
      <c r="C47">
        <v>-5.2591367579539333E-3</v>
      </c>
    </row>
    <row r="48" spans="1:3" x14ac:dyDescent="0.2">
      <c r="A48">
        <v>24</v>
      </c>
      <c r="B48">
        <v>-5.4220543762152143E-2</v>
      </c>
      <c r="C48">
        <v>0.11883311369328513</v>
      </c>
    </row>
    <row r="49" spans="1:3" x14ac:dyDescent="0.2">
      <c r="A49">
        <v>25</v>
      </c>
      <c r="B49">
        <v>-6.894912838336445E-4</v>
      </c>
      <c r="C49">
        <v>-0.14170313029832982</v>
      </c>
    </row>
    <row r="50" spans="1:3" x14ac:dyDescent="0.2">
      <c r="A50">
        <v>26</v>
      </c>
      <c r="B50">
        <v>0.10287587535634841</v>
      </c>
      <c r="C50">
        <v>-3.2169577855023418E-2</v>
      </c>
    </row>
    <row r="51" spans="1:3" x14ac:dyDescent="0.2">
      <c r="A51">
        <v>27</v>
      </c>
      <c r="B51">
        <v>8.7415119059315566E-2</v>
      </c>
      <c r="C51">
        <v>0.18190309729828061</v>
      </c>
    </row>
    <row r="52" spans="1:3" x14ac:dyDescent="0.2">
      <c r="A52">
        <v>28</v>
      </c>
      <c r="B52">
        <v>7.5800028599376082E-2</v>
      </c>
      <c r="C52">
        <v>-7.7662089742647003E-2</v>
      </c>
    </row>
    <row r="53" spans="1:3" x14ac:dyDescent="0.2">
      <c r="A53">
        <v>29</v>
      </c>
      <c r="B53">
        <v>-6.4411714986565283E-3</v>
      </c>
      <c r="C53">
        <v>-0.12851096160230374</v>
      </c>
    </row>
    <row r="54" spans="1:3" x14ac:dyDescent="0.2">
      <c r="A54">
        <v>30</v>
      </c>
      <c r="B54">
        <v>0.13895030432599237</v>
      </c>
      <c r="C54">
        <v>0.7054496931901173</v>
      </c>
    </row>
    <row r="55" spans="1:3" x14ac:dyDescent="0.2">
      <c r="A55">
        <v>31</v>
      </c>
      <c r="B55">
        <v>1.7746455443701584E-3</v>
      </c>
      <c r="C55">
        <v>3.8371314805047387E-2</v>
      </c>
    </row>
    <row r="56" spans="1:3" x14ac:dyDescent="0.2">
      <c r="A56">
        <v>32</v>
      </c>
      <c r="B56">
        <v>3.4287348124104881E-2</v>
      </c>
      <c r="C56">
        <v>-3.5738214378326076E-2</v>
      </c>
    </row>
    <row r="57" spans="1:3" x14ac:dyDescent="0.2">
      <c r="A57">
        <v>33</v>
      </c>
      <c r="B57">
        <v>-1.1261483625505248E-3</v>
      </c>
      <c r="C57">
        <v>-4.0375949084882866E-2</v>
      </c>
    </row>
    <row r="58" spans="1:3" x14ac:dyDescent="0.2">
      <c r="A58">
        <v>34</v>
      </c>
      <c r="B58">
        <v>6.6118636214954687E-2</v>
      </c>
      <c r="C58">
        <v>9.9148577531675483E-2</v>
      </c>
    </row>
    <row r="59" spans="1:3" x14ac:dyDescent="0.2">
      <c r="A59">
        <v>35</v>
      </c>
      <c r="B59">
        <v>0.10056585649377309</v>
      </c>
      <c r="C59">
        <v>5.0923380142612468E-3</v>
      </c>
    </row>
    <row r="60" spans="1:3" x14ac:dyDescent="0.2">
      <c r="A60">
        <v>36</v>
      </c>
      <c r="B60">
        <v>2.2775391181185094E-2</v>
      </c>
      <c r="C60">
        <v>8.0695799734088053E-3</v>
      </c>
    </row>
    <row r="61" spans="1:3" x14ac:dyDescent="0.2">
      <c r="A61">
        <v>37</v>
      </c>
      <c r="B61">
        <v>6.0529738155986779E-2</v>
      </c>
      <c r="C61">
        <v>-0.12454566476858075</v>
      </c>
    </row>
    <row r="62" spans="1:3" x14ac:dyDescent="0.2">
      <c r="A62">
        <v>38</v>
      </c>
      <c r="B62">
        <v>7.6442469266054636E-2</v>
      </c>
      <c r="C62">
        <v>-0.10998938303603739</v>
      </c>
    </row>
    <row r="63" spans="1:3" x14ac:dyDescent="0.2">
      <c r="A63">
        <v>39</v>
      </c>
      <c r="B63">
        <v>4.7744093042923187E-2</v>
      </c>
      <c r="C63">
        <v>-4.9223659979977831E-2</v>
      </c>
    </row>
    <row r="64" spans="1:3" x14ac:dyDescent="0.2">
      <c r="A64">
        <v>40</v>
      </c>
      <c r="B64">
        <v>-1.6196085745869747E-2</v>
      </c>
      <c r="C64">
        <v>-2.0979317505185356E-2</v>
      </c>
    </row>
    <row r="65" spans="1:3" x14ac:dyDescent="0.2">
      <c r="A65">
        <v>41</v>
      </c>
      <c r="B65">
        <v>3.6345790107394776E-2</v>
      </c>
      <c r="C65">
        <v>3.6295872930395601E-2</v>
      </c>
    </row>
    <row r="66" spans="1:3" x14ac:dyDescent="0.2">
      <c r="A66">
        <v>42</v>
      </c>
      <c r="B66">
        <v>3.8421419550773731E-2</v>
      </c>
      <c r="C66">
        <v>9.8085407415808915E-2</v>
      </c>
    </row>
    <row r="67" spans="1:3" x14ac:dyDescent="0.2">
      <c r="A67">
        <v>43</v>
      </c>
      <c r="B67">
        <v>3.6302253451417452E-2</v>
      </c>
      <c r="C67">
        <v>2.2898060261946358E-2</v>
      </c>
    </row>
    <row r="68" spans="1:3" x14ac:dyDescent="0.2">
      <c r="A68">
        <v>44</v>
      </c>
      <c r="B68">
        <v>2.6640206310712341E-2</v>
      </c>
      <c r="C68">
        <v>5.2547536801957756E-4</v>
      </c>
    </row>
    <row r="69" spans="1:3" x14ac:dyDescent="0.2">
      <c r="A69">
        <v>45</v>
      </c>
      <c r="B69">
        <v>0.10212203423325074</v>
      </c>
      <c r="C69">
        <v>9.0898202695017624E-2</v>
      </c>
    </row>
    <row r="70" spans="1:3" x14ac:dyDescent="0.2">
      <c r="A70">
        <v>46</v>
      </c>
      <c r="B70">
        <v>5.7944474101750715E-2</v>
      </c>
      <c r="C70">
        <v>0.10344343072715187</v>
      </c>
    </row>
    <row r="71" spans="1:3" x14ac:dyDescent="0.2">
      <c r="A71">
        <v>47</v>
      </c>
      <c r="B71">
        <v>6.5601598937385472E-2</v>
      </c>
      <c r="C71">
        <v>-2.7023755458026141E-2</v>
      </c>
    </row>
    <row r="72" spans="1:3" x14ac:dyDescent="0.2">
      <c r="A72">
        <v>48</v>
      </c>
      <c r="B72">
        <v>2.9952409724194204E-2</v>
      </c>
      <c r="C72">
        <v>-3.1415577378965151E-2</v>
      </c>
    </row>
    <row r="73" spans="1:3" x14ac:dyDescent="0.2">
      <c r="A73">
        <v>49</v>
      </c>
      <c r="B73">
        <v>2.7649841196776742E-2</v>
      </c>
      <c r="C73">
        <v>0.10548597648155314</v>
      </c>
    </row>
    <row r="74" spans="1:3" x14ac:dyDescent="0.2">
      <c r="A74">
        <v>50</v>
      </c>
      <c r="B74">
        <v>-3.1526503846914883E-2</v>
      </c>
      <c r="C74">
        <v>-3.7733273977347465E-2</v>
      </c>
    </row>
    <row r="75" spans="1:3" x14ac:dyDescent="0.2">
      <c r="A75">
        <v>51</v>
      </c>
      <c r="B75">
        <v>9.2332805587896694E-2</v>
      </c>
      <c r="C75">
        <v>-0.14847253941345442</v>
      </c>
    </row>
    <row r="76" spans="1:3" x14ac:dyDescent="0.2">
      <c r="A76">
        <v>52</v>
      </c>
      <c r="B76">
        <v>4.9243150186910181E-2</v>
      </c>
      <c r="C76">
        <v>-0.16632843420823137</v>
      </c>
    </row>
    <row r="77" spans="1:3" x14ac:dyDescent="0.2">
      <c r="A77">
        <v>53</v>
      </c>
      <c r="B77">
        <v>8.0079120827485251E-2</v>
      </c>
      <c r="C77">
        <v>-0.1469153538369613</v>
      </c>
    </row>
    <row r="78" spans="1:3" x14ac:dyDescent="0.2">
      <c r="A78">
        <v>54</v>
      </c>
      <c r="B78">
        <v>5.5198236971361087E-2</v>
      </c>
      <c r="C78">
        <v>-5.6907084258589952E-2</v>
      </c>
    </row>
    <row r="79" spans="1:3" x14ac:dyDescent="0.2">
      <c r="A79">
        <v>55</v>
      </c>
      <c r="B79">
        <v>5.1159803253679748E-2</v>
      </c>
      <c r="C79">
        <v>-0.14585100575476373</v>
      </c>
    </row>
    <row r="80" spans="1:3" x14ac:dyDescent="0.2">
      <c r="A80">
        <v>56</v>
      </c>
      <c r="B80">
        <v>8.9853673573303885E-3</v>
      </c>
      <c r="C80">
        <v>-8.7527285985535525E-2</v>
      </c>
    </row>
    <row r="81" spans="1:3" x14ac:dyDescent="0.2">
      <c r="A81">
        <v>57</v>
      </c>
      <c r="B81">
        <v>-7.229359395633371E-2</v>
      </c>
      <c r="C81">
        <v>-0.1237451297682139</v>
      </c>
    </row>
    <row r="82" spans="1:3" x14ac:dyDescent="0.2">
      <c r="A82">
        <v>58</v>
      </c>
      <c r="B82">
        <v>-1.0489056494060109E-2</v>
      </c>
      <c r="C82">
        <v>0.14682581169671571</v>
      </c>
    </row>
    <row r="83" spans="1:3" x14ac:dyDescent="0.2">
      <c r="A83">
        <v>59</v>
      </c>
      <c r="B83">
        <v>2.3832077379813299E-2</v>
      </c>
      <c r="C83">
        <v>-5.57375751741776E-2</v>
      </c>
    </row>
    <row r="84" spans="1:3" ht="16" thickBot="1" x14ac:dyDescent="0.25">
      <c r="A84" s="14">
        <v>60</v>
      </c>
      <c r="B84" s="14">
        <v>0.10109213602539002</v>
      </c>
      <c r="C84" s="14">
        <v>-0.16526008271252063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6CE7-739D-4531-B356-54788452A40D}">
  <sheetPr>
    <tabColor theme="9" tint="0.59999389629810485"/>
  </sheetPr>
  <dimension ref="A1:I8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5" width="12" bestFit="1" customWidth="1"/>
    <col min="6" max="6" width="13.5" bestFit="1" customWidth="1"/>
    <col min="7" max="7" width="12" bestFit="1" customWidth="1"/>
    <col min="8" max="8" width="12.6640625" bestFit="1" customWidth="1"/>
    <col min="9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9.6636785151307698E-3</v>
      </c>
    </row>
    <row r="5" spans="1:9" x14ac:dyDescent="0.2">
      <c r="A5" t="s">
        <v>66</v>
      </c>
      <c r="B5">
        <v>9.3386682443800055E-5</v>
      </c>
    </row>
    <row r="6" spans="1:9" x14ac:dyDescent="0.2">
      <c r="A6" t="s">
        <v>67</v>
      </c>
      <c r="B6">
        <v>-1.7146382512686478E-2</v>
      </c>
    </row>
    <row r="7" spans="1:9" x14ac:dyDescent="0.2">
      <c r="A7" t="s">
        <v>68</v>
      </c>
      <c r="B7">
        <v>0.13755287358592366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1.0249267669659723E-4</v>
      </c>
      <c r="D12">
        <v>1.0249267669659723E-4</v>
      </c>
      <c r="E12">
        <v>5.416933451184428E-3</v>
      </c>
      <c r="F12">
        <v>0.94158205815157348</v>
      </c>
    </row>
    <row r="13" spans="1:9" x14ac:dyDescent="0.2">
      <c r="A13" t="s">
        <v>72</v>
      </c>
      <c r="B13">
        <v>58</v>
      </c>
      <c r="C13">
        <v>1.0974059958412155</v>
      </c>
      <c r="D13">
        <v>1.8920793031745094E-2</v>
      </c>
    </row>
    <row r="14" spans="1:9" ht="16" thickBot="1" x14ac:dyDescent="0.25">
      <c r="A14" s="14" t="s">
        <v>73</v>
      </c>
      <c r="B14" s="14">
        <v>59</v>
      </c>
      <c r="C14" s="14">
        <v>1.0975084885179121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6.685255669663475E-3</v>
      </c>
      <c r="C17">
        <v>1.7765999677152554E-2</v>
      </c>
      <c r="D17">
        <v>0.37629493364569028</v>
      </c>
      <c r="E17">
        <v>0.70807066707887723</v>
      </c>
      <c r="F17">
        <v>-2.8877256507411398E-2</v>
      </c>
      <c r="G17">
        <v>4.2247767846738352E-2</v>
      </c>
      <c r="H17">
        <v>-2.8877256507411398E-2</v>
      </c>
      <c r="I17">
        <v>4.2247767846738352E-2</v>
      </c>
    </row>
    <row r="18" spans="1:9" ht="16" thickBot="1" x14ac:dyDescent="0.25">
      <c r="A18" s="14" t="s">
        <v>87</v>
      </c>
      <c r="B18" s="14">
        <v>4.1466967064296451E-2</v>
      </c>
      <c r="C18" s="14">
        <v>0.56341125924863356</v>
      </c>
      <c r="D18" s="14">
        <v>7.3599819640801797E-2</v>
      </c>
      <c r="E18" s="14">
        <v>0.9415820581517127</v>
      </c>
      <c r="F18" s="14">
        <v>-1.0863232013379773</v>
      </c>
      <c r="G18" s="14">
        <v>1.1692571354665702</v>
      </c>
      <c r="H18" s="14">
        <v>-1.0863232013379773</v>
      </c>
      <c r="I18" s="14">
        <v>1.1692571354665702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8.27116387977056E-3</v>
      </c>
      <c r="C25">
        <v>-9.4935764273180276E-2</v>
      </c>
    </row>
    <row r="26" spans="1:9" x14ac:dyDescent="0.2">
      <c r="A26">
        <v>2</v>
      </c>
      <c r="B26">
        <v>6.5006711504686102E-3</v>
      </c>
      <c r="C26">
        <v>3.7491471825735354E-2</v>
      </c>
    </row>
    <row r="27" spans="1:9" x14ac:dyDescent="0.2">
      <c r="A27">
        <v>3</v>
      </c>
      <c r="B27">
        <v>7.1149580846179786E-3</v>
      </c>
      <c r="C27">
        <v>1.8640179174448018E-2</v>
      </c>
    </row>
    <row r="28" spans="1:9" x14ac:dyDescent="0.2">
      <c r="A28">
        <v>4</v>
      </c>
      <c r="B28">
        <v>6.6165036295970456E-3</v>
      </c>
      <c r="C28">
        <v>-7.3922879756305503E-3</v>
      </c>
    </row>
    <row r="29" spans="1:9" x14ac:dyDescent="0.2">
      <c r="A29">
        <v>5</v>
      </c>
      <c r="B29">
        <v>5.8980788861817662E-3</v>
      </c>
      <c r="C29">
        <v>0.14903239313606073</v>
      </c>
    </row>
    <row r="30" spans="1:9" x14ac:dyDescent="0.2">
      <c r="A30">
        <v>6</v>
      </c>
      <c r="B30">
        <v>8.4507904580160727E-3</v>
      </c>
      <c r="C30">
        <v>9.4266693323091427E-2</v>
      </c>
    </row>
    <row r="31" spans="1:9" x14ac:dyDescent="0.2">
      <c r="A31">
        <v>7</v>
      </c>
      <c r="B31">
        <v>6.605838132936687E-3</v>
      </c>
      <c r="C31">
        <v>-3.2010729268689654E-3</v>
      </c>
    </row>
    <row r="32" spans="1:9" x14ac:dyDescent="0.2">
      <c r="A32">
        <v>8</v>
      </c>
      <c r="B32">
        <v>4.1786824716391613E-3</v>
      </c>
      <c r="C32">
        <v>-3.4124128114866356E-2</v>
      </c>
    </row>
    <row r="33" spans="1:3" x14ac:dyDescent="0.2">
      <c r="A33">
        <v>9</v>
      </c>
      <c r="B33">
        <v>8.2244568645041729E-3</v>
      </c>
      <c r="C33">
        <v>-1.0412515396517932E-2</v>
      </c>
    </row>
    <row r="34" spans="1:3" x14ac:dyDescent="0.2">
      <c r="A34">
        <v>10</v>
      </c>
      <c r="B34">
        <v>5.0339213202154828E-3</v>
      </c>
      <c r="C34">
        <v>-7.2728117301732106E-3</v>
      </c>
    </row>
    <row r="35" spans="1:3" x14ac:dyDescent="0.2">
      <c r="A35">
        <v>11</v>
      </c>
      <c r="B35">
        <v>7.2996419967109281E-3</v>
      </c>
      <c r="C35">
        <v>1.9006421923462156E-2</v>
      </c>
    </row>
    <row r="36" spans="1:3" x14ac:dyDescent="0.2">
      <c r="A36">
        <v>12</v>
      </c>
      <c r="B36">
        <v>7.8457404273186027E-3</v>
      </c>
      <c r="C36">
        <v>-0.1212200696764047</v>
      </c>
    </row>
    <row r="37" spans="1:3" x14ac:dyDescent="0.2">
      <c r="A37">
        <v>13</v>
      </c>
      <c r="B37">
        <v>9.1841302133691977E-3</v>
      </c>
      <c r="C37">
        <v>8.2341189983879945E-2</v>
      </c>
    </row>
    <row r="38" spans="1:3" x14ac:dyDescent="0.2">
      <c r="A38">
        <v>14</v>
      </c>
      <c r="B38">
        <v>6.3473557062969791E-3</v>
      </c>
      <c r="C38">
        <v>-8.2576744804670643E-2</v>
      </c>
    </row>
    <row r="39" spans="1:3" x14ac:dyDescent="0.2">
      <c r="A39">
        <v>15</v>
      </c>
      <c r="B39">
        <v>5.9827646206384814E-3</v>
      </c>
      <c r="C39">
        <v>1.0641160054572546E-2</v>
      </c>
    </row>
    <row r="40" spans="1:3" x14ac:dyDescent="0.2">
      <c r="A40">
        <v>16</v>
      </c>
      <c r="B40">
        <v>6.6168272727239212E-3</v>
      </c>
      <c r="C40">
        <v>-3.2717333686230497E-2</v>
      </c>
    </row>
    <row r="41" spans="1:3" x14ac:dyDescent="0.2">
      <c r="A41">
        <v>17</v>
      </c>
      <c r="B41">
        <v>4.287425155320948E-3</v>
      </c>
      <c r="C41">
        <v>-0.13649448196728692</v>
      </c>
    </row>
    <row r="42" spans="1:3" x14ac:dyDescent="0.2">
      <c r="A42">
        <v>18</v>
      </c>
      <c r="B42">
        <v>8.3650831734545378E-3</v>
      </c>
      <c r="C42">
        <v>-5.2996399840427207E-2</v>
      </c>
    </row>
    <row r="43" spans="1:3" x14ac:dyDescent="0.2">
      <c r="A43">
        <v>19</v>
      </c>
      <c r="B43">
        <v>3.2576203315475946E-3</v>
      </c>
      <c r="C43">
        <v>-8.7115326410579119E-2</v>
      </c>
    </row>
    <row r="44" spans="1:3" x14ac:dyDescent="0.2">
      <c r="A44">
        <v>20</v>
      </c>
      <c r="B44">
        <v>5.3138071901221752E-3</v>
      </c>
      <c r="C44">
        <v>-0.16967937333325675</v>
      </c>
    </row>
    <row r="45" spans="1:3" x14ac:dyDescent="0.2">
      <c r="A45">
        <v>21</v>
      </c>
      <c r="B45">
        <v>8.4963889417720741E-3</v>
      </c>
      <c r="C45">
        <v>-0.16165240852553572</v>
      </c>
    </row>
    <row r="46" spans="1:3" x14ac:dyDescent="0.2">
      <c r="A46">
        <v>22</v>
      </c>
      <c r="B46">
        <v>6.0596898582093665E-3</v>
      </c>
      <c r="C46">
        <v>-9.2539806851237513E-2</v>
      </c>
    </row>
    <row r="47" spans="1:3" x14ac:dyDescent="0.2">
      <c r="A47">
        <v>23</v>
      </c>
      <c r="B47">
        <v>7.6137613400998295E-3</v>
      </c>
      <c r="C47">
        <v>-0.10713167729346304</v>
      </c>
    </row>
    <row r="48" spans="1:3" x14ac:dyDescent="0.2">
      <c r="A48">
        <v>24</v>
      </c>
      <c r="B48">
        <v>4.3708383358418493E-3</v>
      </c>
      <c r="C48">
        <v>-0.18008730323333552</v>
      </c>
    </row>
    <row r="49" spans="1:3" x14ac:dyDescent="0.2">
      <c r="A49">
        <v>25</v>
      </c>
      <c r="B49">
        <v>5.7152002493457248E-3</v>
      </c>
      <c r="C49">
        <v>0.11307760030267927</v>
      </c>
    </row>
    <row r="50" spans="1:3" x14ac:dyDescent="0.2">
      <c r="A50">
        <v>26</v>
      </c>
      <c r="B50">
        <v>8.3161080967211719E-3</v>
      </c>
      <c r="C50">
        <v>0.14364987424276174</v>
      </c>
    </row>
    <row r="51" spans="1:3" x14ac:dyDescent="0.2">
      <c r="A51">
        <v>27</v>
      </c>
      <c r="B51">
        <v>7.9278315552107174E-3</v>
      </c>
      <c r="C51">
        <v>8.8316682201109581E-3</v>
      </c>
    </row>
    <row r="52" spans="1:3" x14ac:dyDescent="0.2">
      <c r="A52">
        <v>28</v>
      </c>
      <c r="B52">
        <v>7.6361338486773123E-3</v>
      </c>
      <c r="C52">
        <v>-0.10635688685333505</v>
      </c>
    </row>
    <row r="53" spans="1:3" x14ac:dyDescent="0.2">
      <c r="A53">
        <v>29</v>
      </c>
      <c r="B53">
        <v>5.5707543723924648E-3</v>
      </c>
      <c r="C53">
        <v>7.9730384440499735E-2</v>
      </c>
    </row>
    <row r="54" spans="1:3" x14ac:dyDescent="0.2">
      <c r="A54">
        <v>30</v>
      </c>
      <c r="B54">
        <v>9.2220698910989822E-3</v>
      </c>
      <c r="C54">
        <v>-9.0865712851338959E-2</v>
      </c>
    </row>
    <row r="55" spans="1:3" x14ac:dyDescent="0.2">
      <c r="A55">
        <v>31</v>
      </c>
      <c r="B55">
        <v>5.7770838019405692E-3</v>
      </c>
      <c r="C55">
        <v>0.44190233877859764</v>
      </c>
    </row>
    <row r="56" spans="1:3" x14ac:dyDescent="0.2">
      <c r="A56">
        <v>32</v>
      </c>
      <c r="B56">
        <v>6.5935975267730441E-3</v>
      </c>
      <c r="C56">
        <v>0.2119555652859286</v>
      </c>
    </row>
    <row r="57" spans="1:3" x14ac:dyDescent="0.2">
      <c r="A57">
        <v>33</v>
      </c>
      <c r="B57">
        <v>5.7042341816390119E-3</v>
      </c>
      <c r="C57">
        <v>-5.6316924264344974E-2</v>
      </c>
    </row>
    <row r="58" spans="1:3" x14ac:dyDescent="0.2">
      <c r="A58">
        <v>34</v>
      </c>
      <c r="B58">
        <v>7.3929984237466311E-3</v>
      </c>
      <c r="C58">
        <v>-0.14676676210788114</v>
      </c>
    </row>
    <row r="59" spans="1:3" x14ac:dyDescent="0.2">
      <c r="A59">
        <v>35</v>
      </c>
      <c r="B59">
        <v>8.2580950139487085E-3</v>
      </c>
      <c r="C59">
        <v>0.15228887986646311</v>
      </c>
    </row>
    <row r="60" spans="1:3" x14ac:dyDescent="0.2">
      <c r="A60">
        <v>36</v>
      </c>
      <c r="B60">
        <v>6.3044898827522931E-3</v>
      </c>
      <c r="C60">
        <v>2.4926309651532676E-2</v>
      </c>
    </row>
    <row r="61" spans="1:3" x14ac:dyDescent="0.2">
      <c r="A61">
        <v>37</v>
      </c>
      <c r="B61">
        <v>7.2526406063475549E-3</v>
      </c>
      <c r="C61">
        <v>7.9428467919136891E-3</v>
      </c>
    </row>
    <row r="62" spans="1:3" x14ac:dyDescent="0.2">
      <c r="A62">
        <v>38</v>
      </c>
      <c r="B62">
        <v>7.6522679002975101E-3</v>
      </c>
      <c r="C62">
        <v>-0.1074802922899753</v>
      </c>
    </row>
    <row r="63" spans="1:3" x14ac:dyDescent="0.2">
      <c r="A63">
        <v>39</v>
      </c>
      <c r="B63">
        <v>6.9315459606455777E-3</v>
      </c>
      <c r="C63">
        <v>4.2498065292240664E-2</v>
      </c>
    </row>
    <row r="64" spans="1:3" x14ac:dyDescent="0.2">
      <c r="A64">
        <v>40</v>
      </c>
      <c r="B64">
        <v>5.3257725426636114E-3</v>
      </c>
      <c r="C64">
        <v>-0.14173498261500445</v>
      </c>
    </row>
    <row r="65" spans="1:3" x14ac:dyDescent="0.2">
      <c r="A65">
        <v>41</v>
      </c>
      <c r="B65">
        <v>6.6452925874037529E-3</v>
      </c>
      <c r="C65">
        <v>-8.077703623687307E-3</v>
      </c>
    </row>
    <row r="66" spans="1:3" x14ac:dyDescent="0.2">
      <c r="A66">
        <v>42</v>
      </c>
      <c r="B66">
        <v>6.6974192884686366E-3</v>
      </c>
      <c r="C66">
        <v>-5.8121820584129444E-2</v>
      </c>
    </row>
    <row r="67" spans="1:3" x14ac:dyDescent="0.2">
      <c r="A67">
        <v>43</v>
      </c>
      <c r="B67">
        <v>6.6441992216015218E-3</v>
      </c>
      <c r="C67">
        <v>-6.0681484802762697E-2</v>
      </c>
    </row>
    <row r="68" spans="1:3" x14ac:dyDescent="0.2">
      <c r="A68">
        <v>44</v>
      </c>
      <c r="B68">
        <v>6.4015496270002584E-3</v>
      </c>
      <c r="C68">
        <v>-3.0029500799371313E-2</v>
      </c>
    </row>
    <row r="69" spans="1:3" x14ac:dyDescent="0.2">
      <c r="A69">
        <v>45</v>
      </c>
      <c r="B69">
        <v>8.2971763692880913E-3</v>
      </c>
      <c r="C69">
        <v>-0.15744853462473038</v>
      </c>
    </row>
    <row r="70" spans="1:3" x14ac:dyDescent="0.2">
      <c r="A70">
        <v>46</v>
      </c>
      <c r="B70">
        <v>7.1877151029255317E-3</v>
      </c>
      <c r="C70">
        <v>0.64207610962742245</v>
      </c>
    </row>
    <row r="71" spans="1:3" x14ac:dyDescent="0.2">
      <c r="A71">
        <v>47</v>
      </c>
      <c r="B71">
        <v>7.3800137131600548E-3</v>
      </c>
      <c r="C71">
        <v>4.1278597308291122E-2</v>
      </c>
    </row>
    <row r="72" spans="1:3" x14ac:dyDescent="0.2">
      <c r="A72">
        <v>48</v>
      </c>
      <c r="B72">
        <v>6.4847312554703138E-3</v>
      </c>
      <c r="C72">
        <v>6.8975106348822368E-2</v>
      </c>
    </row>
    <row r="73" spans="1:3" x14ac:dyDescent="0.2">
      <c r="A73">
        <v>49</v>
      </c>
      <c r="B73">
        <v>6.4269052780575493E-3</v>
      </c>
      <c r="C73">
        <v>-5.7906428960758538E-2</v>
      </c>
    </row>
    <row r="74" spans="1:3" x14ac:dyDescent="0.2">
      <c r="A74">
        <v>50</v>
      </c>
      <c r="B74">
        <v>4.9407692733652369E-3</v>
      </c>
      <c r="C74">
        <v>1.1148532175936643E-3</v>
      </c>
    </row>
    <row r="75" spans="1:3" x14ac:dyDescent="0.2">
      <c r="A75">
        <v>51</v>
      </c>
      <c r="B75">
        <v>8.0513327786221802E-3</v>
      </c>
      <c r="C75">
        <v>-4.6959191934290642E-2</v>
      </c>
    </row>
    <row r="76" spans="1:3" x14ac:dyDescent="0.2">
      <c r="A76">
        <v>52</v>
      </c>
      <c r="B76">
        <v>6.9691928074240572E-3</v>
      </c>
      <c r="C76">
        <v>-8.6698614441298727E-3</v>
      </c>
    </row>
    <row r="77" spans="1:3" x14ac:dyDescent="0.2">
      <c r="A77">
        <v>53</v>
      </c>
      <c r="B77">
        <v>7.7435976168924135E-3</v>
      </c>
      <c r="C77">
        <v>-7.9129828781315609E-2</v>
      </c>
    </row>
    <row r="78" spans="1:3" x14ac:dyDescent="0.2">
      <c r="A78">
        <v>54</v>
      </c>
      <c r="B78">
        <v>7.1187469726045121E-3</v>
      </c>
      <c r="C78">
        <v>7.4505873642608383E-2</v>
      </c>
    </row>
    <row r="79" spans="1:3" x14ac:dyDescent="0.2">
      <c r="A79">
        <v>55</v>
      </c>
      <c r="B79">
        <v>7.0173270260704967E-3</v>
      </c>
      <c r="C79">
        <v>-8.5608465298699296E-2</v>
      </c>
    </row>
    <row r="80" spans="1:3" x14ac:dyDescent="0.2">
      <c r="A80">
        <v>56</v>
      </c>
      <c r="B80">
        <v>5.9581715879156649E-3</v>
      </c>
      <c r="C80">
        <v>3.4089619731345847E-2</v>
      </c>
    </row>
    <row r="81" spans="1:3" x14ac:dyDescent="0.2">
      <c r="A81">
        <v>57</v>
      </c>
      <c r="B81">
        <v>3.9169574719873177E-3</v>
      </c>
      <c r="C81">
        <v>0.16743272376029353</v>
      </c>
    </row>
    <row r="82" spans="1:3" x14ac:dyDescent="0.2">
      <c r="A82">
        <v>58</v>
      </c>
      <c r="B82">
        <v>5.4690970694603307E-3</v>
      </c>
      <c r="C82">
        <v>-2.1303960577304513E-2</v>
      </c>
    </row>
    <row r="83" spans="1:3" x14ac:dyDescent="0.2">
      <c r="A83">
        <v>59</v>
      </c>
      <c r="B83">
        <v>6.3310271655852117E-3</v>
      </c>
      <c r="C83">
        <v>-1.2748818958921694E-2</v>
      </c>
    </row>
    <row r="84" spans="1:3" ht="16" thickBot="1" x14ac:dyDescent="0.25">
      <c r="A84" s="14">
        <v>60</v>
      </c>
      <c r="B84" s="14">
        <v>8.271311831578981E-3</v>
      </c>
      <c r="C84" s="14">
        <v>-9.9392585187095314E-3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FD08-C6E7-49F3-A65B-628681840008}">
  <sheetPr>
    <tabColor theme="9" tint="0.59999389629810485"/>
  </sheetPr>
  <dimension ref="A1:I84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18" bestFit="1" customWidth="1"/>
    <col min="2" max="2" width="12.6640625" bestFit="1" customWidth="1"/>
    <col min="3" max="3" width="14.5" bestFit="1" customWidth="1"/>
    <col min="4" max="5" width="12" bestFit="1" customWidth="1"/>
    <col min="6" max="6" width="13.5" bestFit="1" customWidth="1"/>
    <col min="7" max="7" width="12" bestFit="1" customWidth="1"/>
    <col min="8" max="8" width="12.6640625" bestFit="1" customWidth="1"/>
    <col min="9" max="9" width="12.5" bestFit="1" customWidth="1"/>
  </cols>
  <sheetData>
    <row r="1" spans="1:9" x14ac:dyDescent="0.2">
      <c r="A1" t="s">
        <v>63</v>
      </c>
    </row>
    <row r="2" spans="1:9" ht="16" thickBot="1" x14ac:dyDescent="0.25"/>
    <row r="3" spans="1:9" x14ac:dyDescent="0.2">
      <c r="A3" s="16" t="s">
        <v>64</v>
      </c>
      <c r="B3" s="16"/>
    </row>
    <row r="4" spans="1:9" x14ac:dyDescent="0.2">
      <c r="A4" t="s">
        <v>65</v>
      </c>
      <c r="B4">
        <v>0.2065571274965064</v>
      </c>
    </row>
    <row r="5" spans="1:9" x14ac:dyDescent="0.2">
      <c r="A5" t="s">
        <v>66</v>
      </c>
      <c r="B5">
        <v>4.2665846919608001E-2</v>
      </c>
    </row>
    <row r="6" spans="1:9" x14ac:dyDescent="0.2">
      <c r="A6" t="s">
        <v>67</v>
      </c>
      <c r="B6">
        <v>2.6160085659601241E-2</v>
      </c>
    </row>
    <row r="7" spans="1:9" x14ac:dyDescent="0.2">
      <c r="A7" t="s">
        <v>68</v>
      </c>
      <c r="B7">
        <v>0.23246716498092948</v>
      </c>
    </row>
    <row r="8" spans="1:9" ht="16" thickBot="1" x14ac:dyDescent="0.25">
      <c r="A8" s="14" t="s">
        <v>69</v>
      </c>
      <c r="B8" s="14">
        <v>60</v>
      </c>
    </row>
    <row r="10" spans="1:9" ht="16" thickBot="1" x14ac:dyDescent="0.25">
      <c r="A10" t="s">
        <v>70</v>
      </c>
    </row>
    <row r="11" spans="1:9" x14ac:dyDescent="0.2">
      <c r="A11" s="15"/>
      <c r="B11" s="15" t="s">
        <v>75</v>
      </c>
      <c r="C11" s="15" t="s">
        <v>76</v>
      </c>
      <c r="D11" s="15" t="s">
        <v>77</v>
      </c>
      <c r="E11" s="15" t="s">
        <v>78</v>
      </c>
      <c r="F11" s="15" t="s">
        <v>79</v>
      </c>
    </row>
    <row r="12" spans="1:9" x14ac:dyDescent="0.2">
      <c r="A12" t="s">
        <v>71</v>
      </c>
      <c r="B12">
        <v>1</v>
      </c>
      <c r="C12">
        <v>0.13969087901884381</v>
      </c>
      <c r="D12">
        <v>0.13969087901884381</v>
      </c>
      <c r="E12">
        <v>2.5849063395207819</v>
      </c>
      <c r="F12">
        <v>0.1133174966640946</v>
      </c>
    </row>
    <row r="13" spans="1:9" x14ac:dyDescent="0.2">
      <c r="A13" t="s">
        <v>72</v>
      </c>
      <c r="B13">
        <v>58</v>
      </c>
      <c r="C13">
        <v>3.1343770020677</v>
      </c>
      <c r="D13">
        <v>5.4040982794270692E-2</v>
      </c>
    </row>
    <row r="14" spans="1:9" ht="16" thickBot="1" x14ac:dyDescent="0.25">
      <c r="A14" s="14" t="s">
        <v>73</v>
      </c>
      <c r="B14" s="14">
        <v>59</v>
      </c>
      <c r="C14" s="14">
        <v>3.2740678810865438</v>
      </c>
      <c r="D14" s="14"/>
      <c r="E14" s="14"/>
      <c r="F14" s="14"/>
    </row>
    <row r="15" spans="1:9" ht="16" thickBot="1" x14ac:dyDescent="0.25"/>
    <row r="16" spans="1:9" x14ac:dyDescent="0.2">
      <c r="A16" s="15"/>
      <c r="B16" s="15" t="s">
        <v>80</v>
      </c>
      <c r="C16" s="15" t="s">
        <v>68</v>
      </c>
      <c r="D16" s="15" t="s">
        <v>81</v>
      </c>
      <c r="E16" s="15" t="s">
        <v>82</v>
      </c>
      <c r="F16" s="15" t="s">
        <v>83</v>
      </c>
      <c r="G16" s="15" t="s">
        <v>84</v>
      </c>
      <c r="H16" s="15" t="s">
        <v>85</v>
      </c>
      <c r="I16" s="15" t="s">
        <v>86</v>
      </c>
    </row>
    <row r="17" spans="1:9" x14ac:dyDescent="0.2">
      <c r="A17" t="s">
        <v>74</v>
      </c>
      <c r="B17">
        <v>4.9562577296520478E-2</v>
      </c>
      <c r="C17">
        <v>3.0024902209112435E-2</v>
      </c>
      <c r="D17">
        <v>1.6507156943038581</v>
      </c>
      <c r="E17">
        <v>0.10420197572617956</v>
      </c>
      <c r="F17">
        <v>-1.053879441521078E-2</v>
      </c>
      <c r="G17">
        <v>0.10966394900825174</v>
      </c>
      <c r="H17">
        <v>-1.053879441521078E-2</v>
      </c>
      <c r="I17">
        <v>0.10966394900825174</v>
      </c>
    </row>
    <row r="18" spans="1:9" ht="16" thickBot="1" x14ac:dyDescent="0.25">
      <c r="A18" s="14" t="s">
        <v>87</v>
      </c>
      <c r="B18" s="14">
        <v>1.5308755230640756</v>
      </c>
      <c r="C18" s="14">
        <v>0.95217653213221209</v>
      </c>
      <c r="D18" s="14">
        <v>1.6077643917940101</v>
      </c>
      <c r="E18" s="14">
        <v>0.11331749666409562</v>
      </c>
      <c r="F18" s="14">
        <v>-0.37511288929775066</v>
      </c>
      <c r="G18" s="14">
        <v>3.4368639354259019</v>
      </c>
      <c r="H18" s="14">
        <v>-0.37511288929775066</v>
      </c>
      <c r="I18" s="14">
        <v>3.4368639354259019</v>
      </c>
    </row>
    <row r="22" spans="1:9" x14ac:dyDescent="0.2">
      <c r="A22" t="s">
        <v>88</v>
      </c>
    </row>
    <row r="23" spans="1:9" ht="16" thickBot="1" x14ac:dyDescent="0.25"/>
    <row r="24" spans="1:9" x14ac:dyDescent="0.2">
      <c r="A24" s="15" t="s">
        <v>89</v>
      </c>
      <c r="B24" s="15" t="s">
        <v>90</v>
      </c>
      <c r="C24" s="15" t="s">
        <v>91</v>
      </c>
    </row>
    <row r="25" spans="1:9" x14ac:dyDescent="0.2">
      <c r="A25">
        <v>1</v>
      </c>
      <c r="B25">
        <v>0.10811106136854912</v>
      </c>
      <c r="C25">
        <v>-0.11026860715521716</v>
      </c>
    </row>
    <row r="26" spans="1:9" x14ac:dyDescent="0.2">
      <c r="A26">
        <v>2</v>
      </c>
      <c r="B26">
        <v>4.274809477278485E-2</v>
      </c>
      <c r="C26">
        <v>-4.4909709515986385E-2</v>
      </c>
    </row>
    <row r="27" spans="1:9" x14ac:dyDescent="0.2">
      <c r="A27">
        <v>3</v>
      </c>
      <c r="B27">
        <v>6.5426310668565524E-2</v>
      </c>
      <c r="C27">
        <v>-0.20194069354440697</v>
      </c>
    </row>
    <row r="28" spans="1:9" x14ac:dyDescent="0.2">
      <c r="A28">
        <v>4</v>
      </c>
      <c r="B28">
        <v>4.702439274265087E-2</v>
      </c>
      <c r="C28">
        <v>7.1458901154450777E-2</v>
      </c>
    </row>
    <row r="29" spans="1:9" x14ac:dyDescent="0.2">
      <c r="A29">
        <v>5</v>
      </c>
      <c r="B29">
        <v>2.0501622144243677E-2</v>
      </c>
      <c r="C29">
        <v>-0.20732946813239858</v>
      </c>
    </row>
    <row r="30" spans="1:9" x14ac:dyDescent="0.2">
      <c r="A30">
        <v>6</v>
      </c>
      <c r="B30">
        <v>0.11474250686350004</v>
      </c>
      <c r="C30">
        <v>-4.149140295107355E-2</v>
      </c>
    </row>
    <row r="31" spans="1:9" x14ac:dyDescent="0.2">
      <c r="A31">
        <v>7</v>
      </c>
      <c r="B31">
        <v>4.663064444286931E-2</v>
      </c>
      <c r="C31">
        <v>-8.3900320541530099E-2</v>
      </c>
    </row>
    <row r="32" spans="1:9" x14ac:dyDescent="0.2">
      <c r="A32">
        <v>8</v>
      </c>
      <c r="B32">
        <v>-4.2974973127025785E-2</v>
      </c>
      <c r="C32">
        <v>-8.6465471982984571E-2</v>
      </c>
    </row>
    <row r="33" spans="1:3" x14ac:dyDescent="0.2">
      <c r="A33">
        <v>9</v>
      </c>
      <c r="B33">
        <v>0.10638673399452572</v>
      </c>
      <c r="C33">
        <v>-0.31690812585987277</v>
      </c>
    </row>
    <row r="34" spans="1:3" x14ac:dyDescent="0.2">
      <c r="A34">
        <v>10</v>
      </c>
      <c r="B34">
        <v>-1.1401305884159413E-2</v>
      </c>
      <c r="C34">
        <v>-0.20136390031527204</v>
      </c>
    </row>
    <row r="35" spans="1:3" x14ac:dyDescent="0.2">
      <c r="A35">
        <v>11</v>
      </c>
      <c r="B35">
        <v>7.2244462574597892E-2</v>
      </c>
      <c r="C35">
        <v>-0.24117644102436248</v>
      </c>
    </row>
    <row r="36" spans="1:3" x14ac:dyDescent="0.2">
      <c r="A36">
        <v>12</v>
      </c>
      <c r="B36">
        <v>9.2405298531197388E-2</v>
      </c>
      <c r="C36">
        <v>-9.4668578172967477E-2</v>
      </c>
    </row>
    <row r="37" spans="1:3" x14ac:dyDescent="0.2">
      <c r="A37">
        <v>13</v>
      </c>
      <c r="B37">
        <v>0.14181590916512421</v>
      </c>
      <c r="C37">
        <v>-0.14404056950769129</v>
      </c>
    </row>
    <row r="38" spans="1:3" x14ac:dyDescent="0.2">
      <c r="A38">
        <v>14</v>
      </c>
      <c r="B38">
        <v>3.7088002477485713E-2</v>
      </c>
      <c r="C38">
        <v>0.32096832758999266</v>
      </c>
    </row>
    <row r="39" spans="1:3" x14ac:dyDescent="0.2">
      <c r="A39">
        <v>15</v>
      </c>
      <c r="B39">
        <v>2.3628046071787541E-2</v>
      </c>
      <c r="C39">
        <v>-0.14316981832933187</v>
      </c>
    </row>
    <row r="40" spans="1:3" x14ac:dyDescent="0.2">
      <c r="A40">
        <v>16</v>
      </c>
      <c r="B40">
        <v>4.7036340984256624E-2</v>
      </c>
      <c r="C40">
        <v>0.31777234689868217</v>
      </c>
    </row>
    <row r="41" spans="1:3" x14ac:dyDescent="0.2">
      <c r="A41">
        <v>17</v>
      </c>
      <c r="B41">
        <v>-3.8960415889149537E-2</v>
      </c>
      <c r="C41">
        <v>-8.476301055913904E-2</v>
      </c>
    </row>
    <row r="42" spans="1:3" x14ac:dyDescent="0.2">
      <c r="A42">
        <v>18</v>
      </c>
      <c r="B42">
        <v>0.11157836939764446</v>
      </c>
      <c r="C42">
        <v>-0.19668595279296322</v>
      </c>
    </row>
    <row r="43" spans="1:3" x14ac:dyDescent="0.2">
      <c r="A43">
        <v>19</v>
      </c>
      <c r="B43">
        <v>-7.6978701523676418E-2</v>
      </c>
      <c r="C43">
        <v>-4.6001540235239211E-2</v>
      </c>
    </row>
    <row r="44" spans="1:3" x14ac:dyDescent="0.2">
      <c r="A44">
        <v>20</v>
      </c>
      <c r="B44">
        <v>-1.0684926155331495E-3</v>
      </c>
      <c r="C44">
        <v>0.34413204484830334</v>
      </c>
    </row>
    <row r="45" spans="1:3" x14ac:dyDescent="0.2">
      <c r="A45">
        <v>21</v>
      </c>
      <c r="B45">
        <v>0.11642590952380699</v>
      </c>
      <c r="C45">
        <v>0.85614247141594935</v>
      </c>
    </row>
    <row r="46" spans="1:3" x14ac:dyDescent="0.2">
      <c r="A46">
        <v>22</v>
      </c>
      <c r="B46">
        <v>2.6467968343425134E-2</v>
      </c>
      <c r="C46">
        <v>-1.525520541839764E-2</v>
      </c>
    </row>
    <row r="47" spans="1:3" x14ac:dyDescent="0.2">
      <c r="A47">
        <v>23</v>
      </c>
      <c r="B47">
        <v>8.3841105593350729E-2</v>
      </c>
      <c r="C47">
        <v>0.38868642978008427</v>
      </c>
    </row>
    <row r="48" spans="1:3" x14ac:dyDescent="0.2">
      <c r="A48">
        <v>24</v>
      </c>
      <c r="B48">
        <v>-3.5880972047443525E-2</v>
      </c>
      <c r="C48">
        <v>0.55569274845898664</v>
      </c>
    </row>
    <row r="49" spans="1:3" x14ac:dyDescent="0.2">
      <c r="A49">
        <v>25</v>
      </c>
      <c r="B49">
        <v>1.3750117304511318E-2</v>
      </c>
      <c r="C49">
        <v>-4.4218299689508272E-2</v>
      </c>
    </row>
    <row r="50" spans="1:3" x14ac:dyDescent="0.2">
      <c r="A50">
        <v>26</v>
      </c>
      <c r="B50">
        <v>0.10977030983797029</v>
      </c>
      <c r="C50">
        <v>0.38834926066486286</v>
      </c>
    </row>
    <row r="51" spans="1:3" x14ac:dyDescent="0.2">
      <c r="A51">
        <v>27</v>
      </c>
      <c r="B51">
        <v>9.5435934896666352E-2</v>
      </c>
      <c r="C51">
        <v>0.41246103164618619</v>
      </c>
    </row>
    <row r="52" spans="1:3" x14ac:dyDescent="0.2">
      <c r="A52">
        <v>28</v>
      </c>
      <c r="B52">
        <v>8.4667052803758108E-2</v>
      </c>
      <c r="C52">
        <v>0.12126309384517883</v>
      </c>
    </row>
    <row r="53" spans="1:3" x14ac:dyDescent="0.2">
      <c r="A53">
        <v>29</v>
      </c>
      <c r="B53">
        <v>8.4174712710457025E-3</v>
      </c>
      <c r="C53">
        <v>5.4442984837243143E-2</v>
      </c>
    </row>
    <row r="54" spans="1:3" x14ac:dyDescent="0.2">
      <c r="A54">
        <v>30</v>
      </c>
      <c r="B54">
        <v>0.14321656438785632</v>
      </c>
      <c r="C54">
        <v>-0.19536501239913281</v>
      </c>
    </row>
    <row r="55" spans="1:3" x14ac:dyDescent="0.2">
      <c r="A55">
        <v>31</v>
      </c>
      <c r="B55">
        <v>1.6034731363716664E-2</v>
      </c>
      <c r="C55">
        <v>-0.16656722797842627</v>
      </c>
    </row>
    <row r="56" spans="1:3" x14ac:dyDescent="0.2">
      <c r="A56">
        <v>32</v>
      </c>
      <c r="B56">
        <v>4.6178746325161966E-2</v>
      </c>
      <c r="C56">
        <v>-0.23512961257938317</v>
      </c>
    </row>
    <row r="57" spans="1:3" x14ac:dyDescent="0.2">
      <c r="A57">
        <v>33</v>
      </c>
      <c r="B57">
        <v>1.334527253709826E-2</v>
      </c>
      <c r="C57">
        <v>6.2145393349695113E-2</v>
      </c>
    </row>
    <row r="58" spans="1:3" x14ac:dyDescent="0.2">
      <c r="A58">
        <v>34</v>
      </c>
      <c r="B58">
        <v>7.5690990719472218E-2</v>
      </c>
      <c r="C58">
        <v>0.15143777345495138</v>
      </c>
    </row>
    <row r="59" spans="1:3" x14ac:dyDescent="0.2">
      <c r="A59">
        <v>35</v>
      </c>
      <c r="B59">
        <v>0.10762858560006908</v>
      </c>
      <c r="C59">
        <v>0.11184873035499374</v>
      </c>
    </row>
    <row r="60" spans="1:3" x14ac:dyDescent="0.2">
      <c r="A60">
        <v>36</v>
      </c>
      <c r="B60">
        <v>3.5505484037234393E-2</v>
      </c>
      <c r="C60">
        <v>0.12492791020237023</v>
      </c>
    </row>
    <row r="61" spans="1:3" x14ac:dyDescent="0.2">
      <c r="A61">
        <v>37</v>
      </c>
      <c r="B61">
        <v>7.0509267474707871E-2</v>
      </c>
      <c r="C61">
        <v>-0.25230850399232407</v>
      </c>
    </row>
    <row r="62" spans="1:3" x14ac:dyDescent="0.2">
      <c r="A62">
        <v>38</v>
      </c>
      <c r="B62">
        <v>8.5262688956142141E-2</v>
      </c>
      <c r="C62">
        <v>-0.17672995670842595</v>
      </c>
    </row>
    <row r="63" spans="1:3" x14ac:dyDescent="0.2">
      <c r="A63">
        <v>39</v>
      </c>
      <c r="B63">
        <v>5.8655110576039386E-2</v>
      </c>
      <c r="C63">
        <v>-0.12606874344715993</v>
      </c>
    </row>
    <row r="64" spans="1:3" x14ac:dyDescent="0.2">
      <c r="A64">
        <v>40</v>
      </c>
      <c r="B64">
        <v>-6.2675629799358035E-4</v>
      </c>
      <c r="C64">
        <v>7.2106815231812366E-2</v>
      </c>
    </row>
    <row r="65" spans="1:3" x14ac:dyDescent="0.2">
      <c r="A65">
        <v>41</v>
      </c>
      <c r="B65">
        <v>4.8087222121333817E-2</v>
      </c>
      <c r="C65">
        <v>-0.32364244017516114</v>
      </c>
    </row>
    <row r="66" spans="1:3" x14ac:dyDescent="0.2">
      <c r="A66">
        <v>42</v>
      </c>
      <c r="B66">
        <v>5.0011633198579375E-2</v>
      </c>
      <c r="C66">
        <v>6.0346636626634267E-2</v>
      </c>
    </row>
    <row r="67" spans="1:3" x14ac:dyDescent="0.2">
      <c r="A67">
        <v>43</v>
      </c>
      <c r="B67">
        <v>4.8046857294511643E-2</v>
      </c>
      <c r="C67">
        <v>-1.6843908535034501E-2</v>
      </c>
    </row>
    <row r="68" spans="1:3" x14ac:dyDescent="0.2">
      <c r="A68">
        <v>44</v>
      </c>
      <c r="B68">
        <v>3.9088731071281482E-2</v>
      </c>
      <c r="C68">
        <v>0.32792657466760089</v>
      </c>
    </row>
    <row r="69" spans="1:3" x14ac:dyDescent="0.2">
      <c r="A69">
        <v>45</v>
      </c>
      <c r="B69">
        <v>0.10907138922263601</v>
      </c>
      <c r="C69">
        <v>0.2164274801842648</v>
      </c>
    </row>
    <row r="70" spans="1:3" x14ac:dyDescent="0.2">
      <c r="A70">
        <v>46</v>
      </c>
      <c r="B70">
        <v>6.8112350819161893E-2</v>
      </c>
      <c r="C70">
        <v>4.6426885320829295E-2</v>
      </c>
    </row>
    <row r="71" spans="1:3" x14ac:dyDescent="0.2">
      <c r="A71">
        <v>47</v>
      </c>
      <c r="B71">
        <v>7.5211621789976146E-2</v>
      </c>
      <c r="C71">
        <v>-8.1828583505422048E-2</v>
      </c>
    </row>
    <row r="72" spans="1:3" x14ac:dyDescent="0.2">
      <c r="A72">
        <v>48</v>
      </c>
      <c r="B72">
        <v>4.2159626485358197E-2</v>
      </c>
      <c r="C72">
        <v>-0.17678206306963312</v>
      </c>
    </row>
    <row r="73" spans="1:3" x14ac:dyDescent="0.2">
      <c r="A73">
        <v>49</v>
      </c>
      <c r="B73">
        <v>4.0024809794250896E-2</v>
      </c>
      <c r="C73">
        <v>1.2712490738574028E-2</v>
      </c>
    </row>
    <row r="74" spans="1:3" x14ac:dyDescent="0.2">
      <c r="A74">
        <v>50</v>
      </c>
      <c r="B74">
        <v>-1.4840288731041991E-2</v>
      </c>
      <c r="C74">
        <v>-0.14090859320944327</v>
      </c>
    </row>
    <row r="75" spans="1:3" x14ac:dyDescent="0.2">
      <c r="A75">
        <v>51</v>
      </c>
      <c r="B75">
        <v>9.9995347204200724E-2</v>
      </c>
      <c r="C75">
        <v>-6.780584270052005E-2</v>
      </c>
    </row>
    <row r="76" spans="1:3" x14ac:dyDescent="0.2">
      <c r="A76">
        <v>52</v>
      </c>
      <c r="B76">
        <v>6.0044955079601843E-2</v>
      </c>
      <c r="C76">
        <v>7.8777252100685868E-2</v>
      </c>
    </row>
    <row r="77" spans="1:3" x14ac:dyDescent="0.2">
      <c r="A77">
        <v>53</v>
      </c>
      <c r="B77">
        <v>8.8634395101101521E-2</v>
      </c>
      <c r="C77">
        <v>-0.22205839439935299</v>
      </c>
    </row>
    <row r="78" spans="1:3" x14ac:dyDescent="0.2">
      <c r="A78">
        <v>54</v>
      </c>
      <c r="B78">
        <v>6.556618865552373E-2</v>
      </c>
      <c r="C78">
        <v>-0.1266809765368119</v>
      </c>
    </row>
    <row r="79" spans="1:3" x14ac:dyDescent="0.2">
      <c r="A79">
        <v>55</v>
      </c>
      <c r="B79">
        <v>6.1821971880309565E-2</v>
      </c>
      <c r="C79">
        <v>-0.10559518172533489</v>
      </c>
    </row>
    <row r="80" spans="1:3" x14ac:dyDescent="0.2">
      <c r="A80">
        <v>56</v>
      </c>
      <c r="B80">
        <v>2.2720121656314932E-2</v>
      </c>
      <c r="C80">
        <v>-0.11225105127353091</v>
      </c>
    </row>
    <row r="81" spans="1:3" x14ac:dyDescent="0.2">
      <c r="A81">
        <v>57</v>
      </c>
      <c r="B81">
        <v>-5.2637324249057572E-2</v>
      </c>
      <c r="C81">
        <v>-6.943888274188903E-2</v>
      </c>
    </row>
    <row r="82" spans="1:3" x14ac:dyDescent="0.2">
      <c r="A82">
        <v>58</v>
      </c>
      <c r="B82">
        <v>4.6644917835849814E-3</v>
      </c>
      <c r="C82">
        <v>0.22661794126507911</v>
      </c>
    </row>
    <row r="83" spans="1:3" x14ac:dyDescent="0.2">
      <c r="A83">
        <v>59</v>
      </c>
      <c r="B83">
        <v>3.6485186186044849E-2</v>
      </c>
      <c r="C83">
        <v>-0.2343839499736752</v>
      </c>
    </row>
    <row r="84" spans="1:3" ht="16" thickBot="1" x14ac:dyDescent="0.25">
      <c r="A84" s="14">
        <v>60</v>
      </c>
      <c r="B84" s="14">
        <v>0.10811652344639415</v>
      </c>
      <c r="C84" s="14">
        <v>-0.18812548395840945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Historical Data</vt:lpstr>
      <vt:lpstr>Portfolio Optimisation</vt:lpstr>
      <vt:lpstr>CAPM Analysis</vt:lpstr>
      <vt:lpstr>CAPM regression output</vt:lpstr>
      <vt:lpstr>E regression output</vt:lpstr>
      <vt:lpstr>F regression output</vt:lpstr>
      <vt:lpstr>M regression output</vt:lpstr>
      <vt:lpstr>ORG.AX</vt:lpstr>
      <vt:lpstr>WOR.AX</vt:lpstr>
      <vt:lpstr>COE.AX</vt:lpstr>
      <vt:lpstr>WPL.AX</vt:lpstr>
      <vt:lpstr>PPT.AX</vt:lpstr>
      <vt:lpstr>CGF.AX</vt:lpstr>
      <vt:lpstr>MQG.AX</vt:lpstr>
      <vt:lpstr>CCP.AX</vt:lpstr>
      <vt:lpstr>ABC.AX</vt:lpstr>
      <vt:lpstr>MMI.AX</vt:lpstr>
      <vt:lpstr>ZMI.AX</vt:lpstr>
      <vt:lpstr>GXY.AX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Joshua Redolfi</cp:lastModifiedBy>
  <dcterms:created xsi:type="dcterms:W3CDTF">2019-03-10T07:22:57Z</dcterms:created>
  <dcterms:modified xsi:type="dcterms:W3CDTF">2024-06-20T04:27:22Z</dcterms:modified>
</cp:coreProperties>
</file>