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Run set up notes" sheetId="1" state="visible" r:id="rId2"/>
    <sheet name="Plate1_2_salLOD" sheetId="2" state="visible" r:id="rId3"/>
    <sheet name="Sal2_1_sal" sheetId="3" state="visible" r:id="rId4"/>
    <sheet name="plate3" sheetId="4" state="visible" r:id="rId5"/>
    <sheet name="plate4" sheetId="5" state="visible" r:id="rId6"/>
    <sheet name="barcode organization" sheetId="6" state="visible" r:id="rId7"/>
    <sheet name="MasterMi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<sst xmlns="http://schemas.openxmlformats.org/spreadsheetml/2006/main" count="1568" uniqueCount="153">
  <si>
    <t xml:space="preserve">V28</t>
  </si>
  <si>
    <t xml:space="preserve">Plates set up Tuesday 7/14</t>
  </si>
  <si>
    <t xml:space="preserve">fill out yellow wells and these will autopopulate sections of experimental plan</t>
  </si>
  <si>
    <t xml:space="preserve">MiSeq wednesday 7/15</t>
  </si>
  <si>
    <t xml:space="preserve">** load only 7 uL</t>
  </si>
  <si>
    <t xml:space="preserve">** saliva confirmation of LOD using new ATCC dilution</t>
  </si>
  <si>
    <t xml:space="preserve">** saliva redo prlim LOD using new ATCC dilution with 3 replicates</t>
  </si>
  <si>
    <t xml:space="preserve">** Try VTM or Aimes with quantabio vs TaqPath; do 1:4 dilution; spike after heat</t>
  </si>
  <si>
    <t xml:space="preserve">384-Primer Sets: 2, 3, 4?</t>
  </si>
  <si>
    <t xml:space="preserve">384-well primer plates</t>
  </si>
  <si>
    <t xml:space="preserve">Quadrent  1</t>
  </si>
  <si>
    <t xml:space="preserve">Plate 1</t>
  </si>
  <si>
    <t xml:space="preserve">Saliva Confirmatory LOD_TBE+Tw20</t>
  </si>
  <si>
    <t xml:space="preserve">Plate 2</t>
  </si>
  <si>
    <t xml:space="preserve">Saliva Prelim LOD </t>
  </si>
  <si>
    <t xml:space="preserve">Plate 3</t>
  </si>
  <si>
    <t xml:space="preserve">Ashe Center-  #1/ED study</t>
  </si>
  <si>
    <t xml:space="preserve">Ashe Center #2</t>
  </si>
  <si>
    <t xml:space="preserve">Plate 4</t>
  </si>
  <si>
    <t xml:space="preserve">Ashe Center #2_replicate</t>
  </si>
  <si>
    <t xml:space="preserve">Ashe Center #1/ ED Study_replicate</t>
  </si>
  <si>
    <t xml:space="preserve">Run 28</t>
  </si>
  <si>
    <t xml:space="preserve">96-well sample plate used for each quadrant</t>
  </si>
  <si>
    <t xml:space="preserve">quadrant</t>
  </si>
  <si>
    <t xml:space="preserve">TC used</t>
  </si>
  <si>
    <t xml:space="preserve">Ashe Center #3</t>
  </si>
  <si>
    <t xml:space="preserve">2</t>
  </si>
  <si>
    <t xml:space="preserve">Ashe Center #3_replicate</t>
  </si>
  <si>
    <t xml:space="preserve">4</t>
  </si>
  <si>
    <t xml:space="preserve">Plate Number 1</t>
  </si>
  <si>
    <t xml:space="preserve">All Saliva is diluted with Buffer, heated to 95C, cooled and then S2 RNA is added after in dilution</t>
  </si>
  <si>
    <t xml:space="preserve">Prelim LOD</t>
  </si>
  <si>
    <t xml:space="preserve">Ashe Center-#3</t>
  </si>
  <si>
    <t xml:space="preserve">Plate 1.1</t>
  </si>
  <si>
    <t xml:space="preserve">A</t>
  </si>
  <si>
    <t xml:space="preserve">TBE + 1%TW20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</si>
  <si>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</si>
  <si>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</si>
  <si>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</si>
  <si>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</si>
  <si>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</si>
  <si>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</si>
  <si>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</si>
  <si>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PPC</t>
  </si>
  <si>
    <t xml:space="preserve">Confirmatory LOD TBE + Tw20</t>
  </si>
  <si>
    <t xml:space="preserve">Load 7uL of final dilution plate</t>
  </si>
  <si>
    <t xml:space="preserve">plate 1.2</t>
  </si>
  <si>
    <t xml:space="preserve">Saliva</t>
  </si>
  <si>
    <t xml:space="preserve">10uL of Saliva</t>
  </si>
  <si>
    <t xml:space="preserve">TBE + 0.5% Tw20</t>
  </si>
  <si>
    <t xml:space="preserve">Diliution 1:1</t>
  </si>
  <si>
    <t xml:space="preserve">Copies per mL</t>
  </si>
  <si>
    <t xml:space="preserve">-</t>
  </si>
  <si>
    <t xml:space="preserve">Each reaction = 7uL of lysate</t>
  </si>
  <si>
    <t xml:space="preserve">Virus Copies/Reaction</t>
  </si>
  <si>
    <t xml:space="preserve">Virus Copies/Reaction after dilutions</t>
  </si>
  <si>
    <t xml:space="preserve">SampleName</t>
  </si>
  <si>
    <t xml:space="preserve">Contrived</t>
  </si>
  <si>
    <t xml:space="preserve">S-021</t>
  </si>
  <si>
    <t xml:space="preserve">Heat Treatment</t>
  </si>
  <si>
    <t xml:space="preserve">95C-30min</t>
  </si>
  <si>
    <t xml:space="preserve">Copies/Reaction after d ilution</t>
  </si>
  <si>
    <t xml:space="preserve">Copies  Per  Reaction before dilution</t>
  </si>
  <si>
    <t xml:space="preserve">Copies/uL</t>
  </si>
  <si>
    <t xml:space="preserve">Copies into saliva (total volume)</t>
  </si>
  <si>
    <t xml:space="preserve">uL of  dilution</t>
  </si>
  <si>
    <t xml:space="preserve">Saliva Needed (uL) per well</t>
  </si>
  <si>
    <t xml:space="preserve">number of wells</t>
  </si>
  <si>
    <t xml:space="preserve">scale up factor</t>
  </si>
  <si>
    <t xml:space="preserve">total uL needed</t>
  </si>
  <si>
    <t xml:space="preserve">per dilution, 4 dilutions</t>
  </si>
  <si>
    <t xml:space="preserve">uL per reaction</t>
  </si>
  <si>
    <t xml:space="preserve">VR-1986HK™
Lot Number:</t>
  </si>
  <si>
    <t xml:space="preserve">minimum volume needed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</si>
  <si>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</si>
  <si>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</si>
  <si>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</si>
  <si>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</si>
  <si>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</si>
  <si>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1 : 1</t>
  </si>
  <si>
    <t xml:space="preserve">uL for D1</t>
  </si>
  <si>
    <t xml:space="preserve">number of 96-well plates</t>
  </si>
  <si>
    <t xml:space="preserve">2) ATCC inactivated Virus Spike</t>
  </si>
  <si>
    <t xml:space="preserve">&gt; make these three dilutions</t>
  </si>
  <si>
    <t xml:space="preserve">&gt; pipet 10, 20, or 30uL of water into each well of plate for dilutions</t>
  </si>
  <si>
    <t xml:space="preserve">&gt; perform 2x dilution series from vial 1 (D1) as detailed above</t>
  </si>
  <si>
    <t xml:space="preserve">&gt;make the dilutions of saliva</t>
  </si>
  <si>
    <t xml:space="preserve">&gt; make atcc dilutions with RNAsecure in TE</t>
  </si>
  <si>
    <t xml:space="preserve">Copies/uL of Final Dilution of Virus</t>
  </si>
  <si>
    <t xml:space="preserve">&gt;  make contrived saliva + ATCC  </t>
  </si>
  <si>
    <t xml:space="preserve">ATCC to add to D1</t>
  </si>
  <si>
    <t xml:space="preserve">&gt; pipet 40uL into A1-A4</t>
  </si>
  <si>
    <t xml:space="preserve">background Saliva</t>
  </si>
  <si>
    <t xml:space="preserve">&gt; Do serial Dilutions  until row F; carryover 40 uL</t>
  </si>
  <si>
    <t xml:space="preserve">&gt; use multichannel to add 10uL of each well into the dilution plate made in step 2</t>
  </si>
  <si>
    <t xml:space="preserve">&gt; Incubate the mixture at 60°C for 10 minutes, then cool to room temperature</t>
  </si>
  <si>
    <t xml:space="preserve">make contrived at concentrations above</t>
  </si>
  <si>
    <t xml:space="preserve">dilute into 1:1, 1:2, 1:3 with water</t>
  </si>
  <si>
    <t xml:space="preserve">Plate Number 2</t>
  </si>
  <si>
    <t xml:space="preserve">plate 2.1</t>
  </si>
  <si>
    <t xml:space="preserve">Plate 2.2</t>
  </si>
  <si>
    <t xml:space="preserve">Plate Number 3</t>
  </si>
  <si>
    <t xml:space="preserve">Ashe Center-#1/ED Study</t>
  </si>
  <si>
    <t xml:space="preserve">Plate 3.3</t>
  </si>
  <si>
    <t xml:space="preserve">368283814 diluted 2fold</t>
  </si>
  <si>
    <t xml:space="preserve">368283814 diluted 3fold</t>
  </si>
  <si>
    <t xml:space="preserve">Ashe Center-#2</t>
  </si>
  <si>
    <t xml:space="preserve">Plate 3.4</t>
  </si>
  <si>
    <t xml:space="preserve">TBE+1%TW20</t>
  </si>
  <si>
    <t xml:space="preserve">Plate Number 4</t>
  </si>
  <si>
    <t xml:space="preserve">Plate 4.3</t>
  </si>
  <si>
    <t xml:space="preserve">Plate 4.4</t>
  </si>
  <si>
    <t xml:space="preserve">Barcode organization</t>
  </si>
  <si>
    <t xml:space="preserve">plate # TS01399605</t>
  </si>
  <si>
    <t xml:space="preserve">ASHE SALIVA</t>
  </si>
  <si>
    <t xml:space="preserve">ED STUDY SALIVA</t>
  </si>
  <si>
    <t xml:space="preserve">No Tube</t>
  </si>
  <si>
    <t xml:space="preserve">SSV25 - Mastermixes</t>
  </si>
  <si>
    <t xml:space="preserve">Mix 1 - all plates</t>
  </si>
  <si>
    <t xml:space="preserve">RT-PCR mix:</t>
  </si>
  <si>
    <t xml:space="preserve">uL or (total copies in totalMM)</t>
  </si>
  <si>
    <t xml:space="preserve">4x Mastermix</t>
  </si>
  <si>
    <t xml:space="preserve">H2O</t>
  </si>
  <si>
    <t xml:space="preserve">Stock is 3000ng/uL (per EJ)</t>
  </si>
  <si>
    <t xml:space="preserve">S2 dil 4</t>
  </si>
  <si>
    <t xml:space="preserve">S2 RNA spike </t>
  </si>
  <si>
    <t xml:space="preserve">1:20 working stock prepared from Eric's stock</t>
  </si>
  <si>
    <t xml:space="preserve">RPP dil</t>
  </si>
  <si>
    <t xml:space="preserve">RPP RNA spike </t>
  </si>
  <si>
    <t xml:space="preserve">Lysate</t>
  </si>
  <si>
    <t xml:space="preserve">qubit RNA HS(ng/uL)</t>
  </si>
  <si>
    <t xml:space="preserve">77.6 ng/uL</t>
  </si>
  <si>
    <t xml:space="preserve">indexed primers (prestampled)</t>
  </si>
  <si>
    <t xml:space="preserve">&gt; prepare 4 consecutive 1:100 dilution steps </t>
  </si>
  <si>
    <t xml:space="preserve">Total Volume</t>
  </si>
  <si>
    <t xml:space="preserve">&gt; 99 uL ddH2O, 0.1% Tween + 1 uL previous dilution</t>
  </si>
  <si>
    <t xml:space="preserve">Total to add to 384 well plate</t>
  </si>
  <si>
    <t xml:space="preserve">&gt; the final dilution should have 3600 copies / uL</t>
  </si>
  <si>
    <t xml:space="preserve">&gt; add 3.8uL (42500 copies) to RT-PCR mix</t>
  </si>
  <si>
    <t xml:space="preserve">From V3 expt: Measured at 25 ng/uL, corresponding to 3.6*10^11 copies/uL (assuming a length of 130 nt)</t>
  </si>
  <si>
    <t xml:space="preserve">Based on this should 3.6*10^11 (3.104)=</t>
  </si>
  <si>
    <t xml:space="preserve">copies/uL</t>
  </si>
  <si>
    <t xml:space="preserve">From qubit</t>
  </si>
  <si>
    <t xml:space="preserve">6/22/2020 spike dil</t>
  </si>
  <si>
    <t xml:space="preserve">dilution </t>
  </si>
  <si>
    <t xml:space="preserve">dilution step</t>
  </si>
  <si>
    <t xml:space="preserve">dilution 1: X</t>
  </si>
  <si>
    <t xml:space="preserve">ng/uL</t>
  </si>
  <si>
    <t xml:space="preserve">actual copies/uL</t>
  </si>
  <si>
    <t xml:space="preserve">2.58E+10</t>
  </si>
  <si>
    <t xml:space="preserve">1.717e+10</t>
  </si>
  <si>
    <t xml:space="preserve">RPP spike dil 5</t>
  </si>
  <si>
    <t xml:space="preserve">S2 spike dil 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</si>
</sst>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:MM"/>
    <numFmt numFmtId="166" formatCode="@"/>
    <numFmt numFmtId="167" formatCode="M/D"/>
    <numFmt numFmtId="168" formatCode="0.00"/>
    <numFmt numFmtId="169" formatCode="#,##0"/>
    <numFmt numFmtId="170" formatCode="0.0"/>
    <numFmt numFmtId="171" formatCode="0.000"/>
    <numFmt numFmtId="172" formatCode="#,##0.00"/>
  </numFmts>
  <fonts count="2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Roboto"/>
      <family val="0"/>
      <charset val="1"/>
    </font>
    <font>
      <sz val="11"/>
      <color rgb="FF000000"/>
      <name val="Inconsolata"/>
      <family val="0"/>
      <charset val="1"/>
    </font>
    <font>
      <sz val="11"/>
      <color rgb="FF393939"/>
      <name val="Arial"/>
      <family val="2"/>
      <charset val="1"/>
    </font>
    <font>
      <sz val="11"/>
      <color rgb="FF1155CC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BFBFBF"/>
        <bgColor rgb="FFB7B7B7"/>
      </patternFill>
    </fill>
    <fill>
      <patternFill patternType="solid">
        <fgColor rgb="FFC9DAF8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4CCCC"/>
        <bgColor rgb="FFD9D9D9"/>
      </patternFill>
    </fill>
    <fill>
      <patternFill patternType="solid">
        <fgColor rgb="FFCCCCCC"/>
        <bgColor rgb="FFBFBFBF"/>
      </patternFill>
    </fill>
    <fill>
      <patternFill patternType="solid">
        <fgColor rgb="FFD9D9D9"/>
        <bgColor rgb="FFCCCCCC"/>
      </patternFill>
    </fill>
    <fill>
      <patternFill patternType="solid">
        <fgColor rgb="FFF8F8F8"/>
        <bgColor rgb="FFF3F3F3"/>
      </patternFill>
    </fill>
    <fill>
      <patternFill patternType="solid">
        <fgColor rgb="FFB7B7B7"/>
        <bgColor rgb="FFBFBFBF"/>
      </patternFill>
    </fill>
    <fill>
      <patternFill patternType="solid">
        <fgColor rgb="FFF3F3F3"/>
        <bgColor rgb="FFF8F8F8"/>
      </patternFill>
    </fill>
    <fill>
      <patternFill patternType="solid">
        <fgColor rgb="FFFCE5CD"/>
        <bgColor rgb="FFF3F3F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4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8F8F8"/>
      <rgbColor rgb="FFF3F3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222222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9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75" zoomScaleNormal="75" zoomScalePageLayoutView="100" workbookViewId="0">
      <selection pane="topLeft" activeCell="F39" activeCellId="0" sqref="F39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1025" min="7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1"/>
      <c r="F1" s="2" t="s">
        <v>2</v>
      </c>
      <c r="G1" s="2"/>
      <c r="H1" s="2"/>
      <c r="I1" s="2"/>
      <c r="J1" s="2"/>
      <c r="K1" s="2"/>
      <c r="L1" s="2"/>
      <c r="M1" s="2"/>
      <c r="N1" s="2"/>
      <c r="O1" s="2"/>
    </row>
    <row r="2" customFormat="false" ht="15.75" hidden="false" customHeight="false" outlineLevel="0" collapsed="false">
      <c r="A2" s="2"/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.75" hidden="false" customHeight="false" outlineLevel="0" collapsed="false">
      <c r="A4" s="2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.75" hidden="false" customHeight="false" outlineLevel="0" collapsed="false">
      <c r="A5" s="3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.75" hidden="false" customHeight="false" outlineLevel="0" collapsed="false">
      <c r="A6" s="4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.75" hidden="false" customHeight="false" outlineLevel="0" collapsed="false">
      <c r="A7" s="2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.75" hidden="false" customHeight="false" outlineLevel="0" collapsed="false">
      <c r="A13" s="4"/>
      <c r="B13" s="1" t="s">
        <v>8</v>
      </c>
      <c r="C13" s="2" t="s">
        <v>9</v>
      </c>
      <c r="D13" s="2" t="s">
        <v>10</v>
      </c>
      <c r="E13" s="2" t="n">
        <v>2</v>
      </c>
      <c r="F13" s="2" t="n">
        <v>3</v>
      </c>
      <c r="G13" s="2" t="n">
        <v>4</v>
      </c>
      <c r="H13" s="2"/>
      <c r="I13" s="2"/>
      <c r="J13" s="2"/>
      <c r="K13" s="2"/>
      <c r="L13" s="2"/>
      <c r="M13" s="2"/>
      <c r="N13" s="2"/>
      <c r="O13" s="2"/>
    </row>
    <row r="14" customFormat="false" ht="15.75" hidden="false" customHeight="false" outlineLevel="0" collapsed="false">
      <c r="A14" s="2"/>
      <c r="B14" s="2" t="s">
        <v>11</v>
      </c>
      <c r="C14" s="1" t="n">
        <v>1</v>
      </c>
      <c r="E14" s="5" t="s">
        <v>12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5.75" hidden="false" customHeight="false" outlineLevel="0" collapsed="false">
      <c r="A15" s="2"/>
      <c r="B15" s="2" t="s">
        <v>13</v>
      </c>
      <c r="C15" s="1" t="n">
        <v>2</v>
      </c>
      <c r="D15" s="2" t="s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5.75" hidden="false" customHeight="false" outlineLevel="0" collapsed="false">
      <c r="A16" s="2"/>
      <c r="B16" s="2" t="s">
        <v>15</v>
      </c>
      <c r="C16" s="1" t="n">
        <v>3</v>
      </c>
      <c r="D16" s="2"/>
      <c r="E16" s="2"/>
      <c r="F16" s="2" t="s">
        <v>16</v>
      </c>
      <c r="G16" s="2" t="s">
        <v>17</v>
      </c>
      <c r="H16" s="2"/>
      <c r="I16" s="2"/>
      <c r="J16" s="2"/>
      <c r="K16" s="2"/>
      <c r="L16" s="2"/>
      <c r="M16" s="2"/>
      <c r="N16" s="2"/>
      <c r="O16" s="2"/>
    </row>
    <row r="17" customFormat="false" ht="15.75" hidden="false" customHeight="false" outlineLevel="0" collapsed="false">
      <c r="A17" s="2"/>
      <c r="B17" s="2" t="s">
        <v>18</v>
      </c>
      <c r="C17" s="1" t="n">
        <v>4</v>
      </c>
      <c r="D17" s="2"/>
      <c r="E17" s="2"/>
      <c r="F17" s="2" t="s">
        <v>19</v>
      </c>
      <c r="G17" s="2" t="s">
        <v>20</v>
      </c>
      <c r="H17" s="2"/>
      <c r="I17" s="2"/>
      <c r="J17" s="2"/>
      <c r="K17" s="2"/>
      <c r="L17" s="2"/>
      <c r="M17" s="2"/>
      <c r="N17" s="2"/>
      <c r="O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5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  <c r="N20" s="2"/>
      <c r="O20" s="2"/>
    </row>
    <row r="21" customFormat="false" ht="15.75" hidden="false" customHeight="false" outlineLevel="0" collapsed="false">
      <c r="A21" s="7"/>
      <c r="B21" s="7"/>
      <c r="C21" s="2"/>
      <c r="D21" s="2"/>
      <c r="E21" s="2"/>
      <c r="F21" s="2"/>
      <c r="G21" s="2"/>
      <c r="H21" s="2"/>
      <c r="I21" s="4"/>
      <c r="J21" s="2"/>
      <c r="K21" s="2"/>
      <c r="L21" s="2"/>
      <c r="M21" s="2"/>
      <c r="N21" s="2"/>
      <c r="O21" s="2"/>
    </row>
    <row r="22" customFormat="false" ht="15.75" hidden="false" customHeight="false" outlineLevel="0" collapsed="false">
      <c r="A22" s="7"/>
      <c r="B22" s="7"/>
      <c r="C22" s="2"/>
      <c r="D22" s="2"/>
      <c r="E22" s="7"/>
      <c r="F22" s="7"/>
      <c r="G22" s="7"/>
      <c r="H22" s="7"/>
      <c r="I22" s="7"/>
      <c r="J22" s="7"/>
      <c r="K22" s="7"/>
      <c r="L22" s="2"/>
      <c r="M22" s="2"/>
      <c r="N22" s="2"/>
      <c r="O22" s="2"/>
    </row>
    <row r="23" customFormat="false" ht="15.75" hidden="false" customHeight="false" outlineLevel="0" collapsed="false">
      <c r="A23" s="7"/>
      <c r="B23" s="7"/>
      <c r="C23" s="2"/>
      <c r="D23" s="2"/>
      <c r="E23" s="7"/>
      <c r="F23" s="7"/>
      <c r="G23" s="7"/>
      <c r="H23" s="7"/>
      <c r="I23" s="7"/>
      <c r="J23" s="7"/>
      <c r="K23" s="7"/>
      <c r="L23" s="2"/>
      <c r="M23" s="2"/>
      <c r="N23" s="2"/>
      <c r="O23" s="2"/>
    </row>
    <row r="24" customFormat="false" ht="15.75" hidden="false" customHeight="false" outlineLevel="0" collapsed="false">
      <c r="H24" s="8" t="s">
        <v>21</v>
      </c>
      <c r="I24" s="8"/>
      <c r="M24" s="9"/>
      <c r="N24" s="8"/>
      <c r="O24" s="8"/>
      <c r="P24" s="10"/>
      <c r="Q24" s="10"/>
    </row>
    <row r="25" customFormat="false" ht="15.75" hidden="false" customHeight="false" outlineLevel="0" collapsed="false">
      <c r="A25" s="11"/>
      <c r="B25" s="11" t="str">
        <f aca="false">TEXT(A1,"0") &amp; " " &amp; TEXT(B14,"0")</f>
        <v>V28 Plate 1</v>
      </c>
      <c r="C25" s="11" t="str">
        <f aca="false">"384 primer plate " &amp; TEXT(C14,"0")</f>
        <v>384 primer plate 1</v>
      </c>
      <c r="E25" s="11" t="s">
        <v>22</v>
      </c>
      <c r="H25" s="11" t="s">
        <v>23</v>
      </c>
      <c r="I25" s="12"/>
      <c r="K25" s="3" t="s">
        <v>24</v>
      </c>
      <c r="N25" s="11"/>
      <c r="O25" s="12"/>
      <c r="P25" s="11"/>
      <c r="Q25" s="12"/>
    </row>
    <row r="26" customFormat="false" ht="15.75" hidden="false" customHeight="false" outlineLevel="0" collapsed="false">
      <c r="A26" s="13"/>
      <c r="B26" s="14" t="n">
        <v>1</v>
      </c>
      <c r="C26" s="14" t="n">
        <v>2</v>
      </c>
      <c r="D26" s="15"/>
      <c r="E26" s="16" t="s">
        <v>25</v>
      </c>
      <c r="F26" s="17" t="s">
        <v>12</v>
      </c>
      <c r="H26" s="18" t="n">
        <v>1</v>
      </c>
      <c r="I26" s="19" t="s">
        <v>26</v>
      </c>
      <c r="K26" s="18"/>
      <c r="L26" s="19"/>
      <c r="M26" s="9"/>
      <c r="N26" s="20"/>
      <c r="O26" s="21"/>
      <c r="P26" s="11"/>
      <c r="Q26" s="21"/>
    </row>
    <row r="27" customFormat="false" ht="15.75" hidden="false" customHeight="false" outlineLevel="0" collapsed="false">
      <c r="A27" s="13"/>
      <c r="B27" s="14" t="n">
        <v>3</v>
      </c>
      <c r="C27" s="14" t="n">
        <v>4</v>
      </c>
      <c r="D27" s="15"/>
      <c r="E27" s="22"/>
      <c r="F27" s="23"/>
      <c r="H27" s="18"/>
      <c r="I27" s="19"/>
      <c r="K27" s="18"/>
      <c r="L27" s="19"/>
      <c r="M27" s="9"/>
      <c r="N27" s="3"/>
      <c r="O27" s="24"/>
      <c r="P27" s="25"/>
      <c r="Q27" s="21"/>
    </row>
    <row r="28" customFormat="false" ht="15.75" hidden="false" customHeight="false" outlineLevel="0" collapsed="false">
      <c r="A28" s="26"/>
      <c r="B28" s="26"/>
      <c r="C28" s="26"/>
      <c r="E28" s="25"/>
      <c r="F28" s="25"/>
      <c r="H28" s="20"/>
      <c r="I28" s="21"/>
      <c r="K28" s="20"/>
      <c r="L28" s="21"/>
      <c r="N28" s="3"/>
      <c r="O28" s="24"/>
      <c r="P28" s="25"/>
      <c r="Q28" s="21"/>
    </row>
    <row r="29" customFormat="false" ht="15.75" hidden="false" customHeight="false" outlineLevel="0" collapsed="false">
      <c r="A29" s="11"/>
      <c r="B29" s="11" t="str">
        <f aca="false">TEXT(A1,"0") &amp; " " &amp; TEXT(B15,"0")</f>
        <v>V28 Plate 2</v>
      </c>
      <c r="C29" s="11" t="str">
        <f aca="false">"384 primer plate " &amp; TEXT(C15,"0")</f>
        <v>384 primer plate 2</v>
      </c>
      <c r="E29" s="25"/>
      <c r="F29" s="25"/>
      <c r="H29" s="20"/>
      <c r="I29" s="21"/>
      <c r="K29" s="20"/>
      <c r="L29" s="21"/>
      <c r="N29" s="3"/>
      <c r="O29" s="24"/>
      <c r="P29" s="25"/>
      <c r="Q29" s="21"/>
    </row>
    <row r="30" customFormat="false" ht="15.75" hidden="false" customHeight="false" outlineLevel="0" collapsed="false">
      <c r="A30" s="13"/>
      <c r="B30" s="14" t="n">
        <v>5</v>
      </c>
      <c r="C30" s="14" t="n">
        <v>6</v>
      </c>
      <c r="D30" s="27"/>
      <c r="E30" s="28" t="s">
        <v>14</v>
      </c>
      <c r="F30" s="22" t="s">
        <v>27</v>
      </c>
      <c r="H30" s="18" t="n">
        <v>1</v>
      </c>
      <c r="I30" s="19" t="s">
        <v>26</v>
      </c>
      <c r="K30" s="18"/>
      <c r="L30" s="19"/>
      <c r="N30" s="20"/>
      <c r="O30" s="21"/>
      <c r="P30" s="11"/>
      <c r="Q30" s="21"/>
    </row>
    <row r="31" customFormat="false" ht="15.75" hidden="false" customHeight="false" outlineLevel="0" collapsed="false">
      <c r="A31" s="13"/>
      <c r="B31" s="14" t="n">
        <v>7</v>
      </c>
      <c r="C31" s="14" t="n">
        <v>8</v>
      </c>
      <c r="D31" s="27"/>
      <c r="E31" s="23"/>
      <c r="F31" s="29"/>
      <c r="H31" s="18"/>
      <c r="I31" s="19"/>
      <c r="K31" s="18"/>
      <c r="L31" s="19"/>
      <c r="N31" s="3"/>
      <c r="O31" s="24"/>
      <c r="P31" s="25"/>
      <c r="Q31" s="21"/>
    </row>
    <row r="32" customFormat="false" ht="15.75" hidden="false" customHeight="false" outlineLevel="0" collapsed="false">
      <c r="A32" s="26"/>
      <c r="B32" s="26"/>
      <c r="C32" s="26"/>
      <c r="D32" s="30"/>
      <c r="E32" s="25"/>
      <c r="F32" s="25"/>
      <c r="H32" s="20"/>
      <c r="I32" s="31"/>
      <c r="K32" s="20"/>
      <c r="L32" s="31"/>
      <c r="N32" s="3"/>
      <c r="O32" s="3"/>
      <c r="P32" s="25"/>
      <c r="Q32" s="31"/>
    </row>
    <row r="33" customFormat="false" ht="15.75" hidden="false" customHeight="false" outlineLevel="0" collapsed="false">
      <c r="A33" s="11"/>
      <c r="B33" s="11" t="str">
        <f aca="false">TEXT(A1,"0") &amp; " " &amp; TEXT(B16,"0")</f>
        <v>V28 Plate 3</v>
      </c>
      <c r="C33" s="11" t="str">
        <f aca="false">"384 primer plate " &amp; TEXT(C16,"0")</f>
        <v>384 primer plate 3</v>
      </c>
      <c r="D33" s="32"/>
      <c r="E33" s="33"/>
      <c r="F33" s="33"/>
      <c r="H33" s="20"/>
      <c r="I33" s="34"/>
      <c r="K33" s="20"/>
      <c r="L33" s="34"/>
      <c r="N33" s="3"/>
      <c r="O33" s="35"/>
      <c r="P33" s="25"/>
      <c r="Q33" s="34"/>
    </row>
    <row r="34" customFormat="false" ht="15.75" hidden="false" customHeight="false" outlineLevel="0" collapsed="false">
      <c r="A34" s="36"/>
      <c r="B34" s="37" t="n">
        <v>9</v>
      </c>
      <c r="C34" s="37" t="n">
        <v>10</v>
      </c>
      <c r="D34" s="38"/>
      <c r="E34" s="39"/>
      <c r="F34" s="22"/>
      <c r="G34" s="40"/>
      <c r="H34" s="18"/>
      <c r="I34" s="19"/>
      <c r="K34" s="18"/>
      <c r="L34" s="19"/>
      <c r="N34" s="20"/>
      <c r="O34" s="21"/>
      <c r="P34" s="11"/>
      <c r="Q34" s="31"/>
    </row>
    <row r="35" customFormat="false" ht="15.75" hidden="false" customHeight="false" outlineLevel="0" collapsed="false">
      <c r="A35" s="36"/>
      <c r="B35" s="37" t="n">
        <v>11</v>
      </c>
      <c r="C35" s="37" t="n">
        <v>12</v>
      </c>
      <c r="D35" s="38"/>
      <c r="E35" s="28" t="s">
        <v>16</v>
      </c>
      <c r="F35" s="28" t="s">
        <v>17</v>
      </c>
      <c r="H35" s="18" t="n">
        <v>3</v>
      </c>
      <c r="I35" s="19" t="s">
        <v>28</v>
      </c>
      <c r="K35" s="18"/>
      <c r="L35" s="19"/>
      <c r="N35" s="3"/>
      <c r="O35" s="3"/>
      <c r="P35" s="11"/>
      <c r="Q35" s="31"/>
    </row>
    <row r="36" customFormat="false" ht="15.75" hidden="false" customHeight="false" outlineLevel="0" collapsed="false">
      <c r="A36" s="26"/>
      <c r="B36" s="26"/>
      <c r="C36" s="26"/>
      <c r="D36" s="32"/>
      <c r="E36" s="33"/>
      <c r="F36" s="33"/>
      <c r="H36" s="20"/>
      <c r="I36" s="31"/>
      <c r="K36" s="20"/>
      <c r="L36" s="31"/>
      <c r="N36" s="3"/>
      <c r="O36" s="3"/>
      <c r="P36" s="25"/>
      <c r="Q36" s="31"/>
    </row>
    <row r="37" customFormat="false" ht="15.75" hidden="false" customHeight="false" outlineLevel="0" collapsed="false">
      <c r="A37" s="11"/>
      <c r="B37" s="11" t="str">
        <f aca="false">TEXT(A1,"0") &amp; " " &amp; TEXT(B17,"0")</f>
        <v>V28 Plate 4</v>
      </c>
      <c r="C37" s="11" t="str">
        <f aca="false">"384 primer plate " &amp; TEXT(C17,"0")</f>
        <v>384 primer plate 4</v>
      </c>
      <c r="D37" s="32"/>
      <c r="E37" s="33"/>
      <c r="F37" s="33"/>
      <c r="H37" s="20"/>
      <c r="I37" s="31"/>
      <c r="K37" s="20"/>
      <c r="L37" s="31"/>
      <c r="N37" s="3"/>
      <c r="O37" s="3"/>
      <c r="P37" s="25"/>
      <c r="Q37" s="31"/>
    </row>
    <row r="38" customFormat="false" ht="15.75" hidden="false" customHeight="false" outlineLevel="0" collapsed="false">
      <c r="A38" s="13"/>
      <c r="B38" s="37" t="n">
        <v>13</v>
      </c>
      <c r="C38" s="37" t="n">
        <v>14</v>
      </c>
      <c r="D38" s="38"/>
      <c r="E38" s="22"/>
      <c r="F38" s="22"/>
      <c r="H38" s="18"/>
      <c r="I38" s="19"/>
      <c r="K38" s="18"/>
      <c r="L38" s="19"/>
      <c r="N38" s="20"/>
      <c r="O38" s="21"/>
      <c r="P38" s="11"/>
      <c r="Q38" s="31"/>
    </row>
    <row r="39" customFormat="false" ht="15.75" hidden="false" customHeight="false" outlineLevel="0" collapsed="false">
      <c r="A39" s="41"/>
      <c r="B39" s="37" t="n">
        <v>15</v>
      </c>
      <c r="C39" s="37" t="n">
        <v>16</v>
      </c>
      <c r="D39" s="38"/>
      <c r="E39" s="28" t="s">
        <v>19</v>
      </c>
      <c r="F39" s="28" t="s">
        <v>20</v>
      </c>
      <c r="H39" s="18" t="n">
        <v>3</v>
      </c>
      <c r="I39" s="19" t="s">
        <v>28</v>
      </c>
      <c r="K39" s="18"/>
      <c r="L39" s="19"/>
    </row>
  </sheetData>
  <mergeCells count="3">
    <mergeCell ref="H24:I24"/>
    <mergeCell ref="N24:O24"/>
    <mergeCell ref="P24:Q24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8" activeCellId="0" sqref="B5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2" t="s">
        <v>29</v>
      </c>
      <c r="B1" s="43"/>
      <c r="C1" s="44"/>
      <c r="D1" s="45"/>
      <c r="E1" s="45"/>
      <c r="F1" s="44"/>
      <c r="G1" s="44"/>
      <c r="H1" s="44"/>
      <c r="I1" s="44"/>
      <c r="J1" s="46"/>
      <c r="K1" s="46"/>
      <c r="L1" s="44"/>
      <c r="M1" s="44"/>
      <c r="N1" s="3"/>
    </row>
    <row r="2" customFormat="false" ht="15.75" hidden="false" customHeight="false" outlineLevel="0" collapsed="false">
      <c r="A2" s="42" t="n">
        <v>1</v>
      </c>
      <c r="B2" s="42" t="n">
        <v>2</v>
      </c>
      <c r="C2" s="43"/>
      <c r="D2" s="22" t="str">
        <f aca="false">'Run set up notes'!E26</f>
        <v>Ashe Center #3</v>
      </c>
      <c r="E2" s="47" t="str">
        <f aca="false">'Run set up notes'!F26</f>
        <v>Saliva Confirmatory LOD_TBE+Tw20</v>
      </c>
      <c r="F2" s="44"/>
      <c r="G2" s="44"/>
      <c r="H2" s="44"/>
      <c r="I2" s="44"/>
      <c r="J2" s="46"/>
      <c r="K2" s="46"/>
      <c r="L2" s="44"/>
      <c r="M2" s="44"/>
      <c r="N2" s="3"/>
    </row>
    <row r="3" customFormat="false" ht="15.75" hidden="false" customHeight="false" outlineLevel="0" collapsed="false">
      <c r="A3" s="42" t="n">
        <v>3</v>
      </c>
      <c r="B3" s="42" t="n">
        <v>4</v>
      </c>
      <c r="C3" s="43"/>
      <c r="D3" s="22" t="n">
        <f aca="false">'Run set up notes'!E27</f>
        <v>0</v>
      </c>
      <c r="E3" s="23" t="n">
        <f aca="false">'Run set up notes'!F27</f>
        <v>0</v>
      </c>
      <c r="F3" s="44"/>
      <c r="G3" s="48"/>
      <c r="H3" s="44"/>
      <c r="I3" s="44"/>
      <c r="J3" s="3"/>
      <c r="K3" s="46"/>
      <c r="L3" s="44"/>
      <c r="M3" s="44"/>
      <c r="N3" s="3"/>
    </row>
    <row r="4" customFormat="false" ht="15.75" hidden="false" customHeight="false" outlineLevel="0" collapsed="false">
      <c r="A4" s="44" t="s">
        <v>30</v>
      </c>
      <c r="B4" s="44"/>
      <c r="C4" s="44"/>
      <c r="D4" s="3"/>
      <c r="E4" s="44"/>
      <c r="F4" s="44"/>
      <c r="G4" s="44"/>
      <c r="H4" s="48"/>
      <c r="I4" s="44"/>
      <c r="J4" s="46"/>
      <c r="K4" s="44"/>
      <c r="L4" s="44"/>
      <c r="M4" s="44"/>
      <c r="N4" s="3"/>
    </row>
    <row r="5" customFormat="false" ht="15.75" hidden="false" customHeight="false" outlineLevel="0" collapsed="false">
      <c r="A5" s="3" t="s">
        <v>31</v>
      </c>
      <c r="B5" s="44"/>
      <c r="C5" s="44"/>
      <c r="D5" s="3"/>
      <c r="E5" s="44"/>
      <c r="F5" s="44"/>
      <c r="G5" s="44"/>
      <c r="H5" s="44"/>
      <c r="I5" s="44"/>
      <c r="J5" s="46"/>
      <c r="K5" s="44"/>
      <c r="L5" s="44"/>
      <c r="M5" s="44"/>
      <c r="N5" s="3"/>
    </row>
    <row r="6" customFormat="false" ht="15.75" hidden="false" customHeight="false" outlineLevel="0" collapsed="false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3"/>
    </row>
    <row r="7" customFormat="false" ht="15.75" hidden="false" customHeight="false" outlineLevel="0" collapsed="false">
      <c r="A7" s="49" t="s">
        <v>32</v>
      </c>
      <c r="B7" s="49"/>
      <c r="C7" s="50" t="s">
        <v>33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3"/>
    </row>
    <row r="8" customFormat="false" ht="15.75" hidden="false" customHeight="false" outlineLevel="0" collapsed="false">
      <c r="A8" s="51"/>
      <c r="B8" s="52" t="n">
        <v>1</v>
      </c>
      <c r="C8" s="52" t="n">
        <v>2</v>
      </c>
      <c r="D8" s="52" t="n">
        <v>3</v>
      </c>
      <c r="E8" s="52" t="n">
        <v>4</v>
      </c>
      <c r="F8" s="52" t="n">
        <v>5</v>
      </c>
      <c r="G8" s="52" t="n">
        <v>6</v>
      </c>
      <c r="H8" s="52" t="n">
        <v>7</v>
      </c>
      <c r="I8" s="52" t="n">
        <v>8</v>
      </c>
      <c r="J8" s="52" t="n">
        <v>9</v>
      </c>
      <c r="K8" s="52" t="n">
        <v>10</v>
      </c>
      <c r="L8" s="52" t="n">
        <v>11</v>
      </c>
      <c r="M8" s="52" t="n">
        <v>12</v>
      </c>
      <c r="N8" s="53"/>
    </row>
    <row r="9" customFormat="false" ht="15.75" hidden="false" customHeight="false" outlineLevel="0" collapsed="false">
      <c r="A9" s="52" t="s">
        <v>34</v>
      </c>
      <c r="B9" s="54" t="n">
        <v>368287639</v>
      </c>
      <c r="C9" s="54" t="n">
        <v>368265062</v>
      </c>
      <c r="D9" s="54" t="n">
        <v>368287671</v>
      </c>
      <c r="E9" s="54" t="n">
        <v>368287341</v>
      </c>
      <c r="F9" s="54" t="n">
        <v>368313588</v>
      </c>
      <c r="G9" s="54" t="n">
        <v>368264989</v>
      </c>
      <c r="H9" s="54" t="n">
        <v>368286844</v>
      </c>
      <c r="I9" s="3" t="s">
        <v>35</v>
      </c>
      <c r="J9" s="3" t="s">
        <v>35</v>
      </c>
      <c r="K9" s="3" t="s">
        <v>35</v>
      </c>
      <c r="L9" s="3" t="s">
        <v>35</v>
      </c>
      <c r="M9" s="3" t="s">
        <v>35</v>
      </c>
      <c r="N9" s="52" t="s">
        <v>34</v>
      </c>
    </row>
    <row r="10" customFormat="false" ht="15.75" hidden="false" customHeight="false" outlineLevel="0" collapsed="false">
      <c r="A10" s="52" t="s">
        <v>36</v>
      </c>
      <c r="B10" s="54" t="n">
        <v>368286813</v>
      </c>
      <c r="C10" s="54" t="n">
        <v>368298493</v>
      </c>
      <c r="D10" s="54" t="n">
        <v>368288831</v>
      </c>
      <c r="E10" s="54" t="n">
        <v>368311107</v>
      </c>
      <c r="F10" s="54" t="n">
        <v>368287435</v>
      </c>
      <c r="G10" s="54" t="n">
        <v>368288855</v>
      </c>
      <c r="H10" s="54" t="n">
        <v>368287682</v>
      </c>
      <c r="I10" s="3" t="s">
        <v>35</v>
      </c>
      <c r="J10" s="3" t="s">
        <v>35</v>
      </c>
      <c r="K10" s="3" t="s">
        <v>35</v>
      </c>
      <c r="L10" s="3" t="s">
        <v>35</v>
      </c>
      <c r="M10" s="3" t="s">
        <v>35</v>
      </c>
      <c r="N10" s="52" t="s">
        <v>36</v>
      </c>
    </row>
    <row r="11" customFormat="false" ht="15.75" hidden="false" customHeight="false" outlineLevel="0" collapsed="false">
      <c r="A11" s="52" t="s">
        <v>37</v>
      </c>
      <c r="B11" s="54" t="n">
        <v>368289494</v>
      </c>
      <c r="C11" s="54" t="n">
        <v>368312565</v>
      </c>
      <c r="D11" s="54" t="n">
        <v>368259511</v>
      </c>
      <c r="E11" s="54" t="n">
        <v>368287351</v>
      </c>
      <c r="F11" s="54" t="n">
        <v>368280613</v>
      </c>
      <c r="G11" s="54" t="n">
        <v>368286841</v>
      </c>
      <c r="H11" s="3" t="s">
        <v>35</v>
      </c>
      <c r="I11" s="3" t="s">
        <v>35</v>
      </c>
      <c r="J11" s="3" t="s">
        <v>35</v>
      </c>
      <c r="K11" s="3" t="s">
        <v>35</v>
      </c>
      <c r="L11" s="3" t="s">
        <v>35</v>
      </c>
      <c r="M11" s="3" t="s">
        <v>35</v>
      </c>
      <c r="N11" s="52" t="s">
        <v>37</v>
      </c>
    </row>
    <row r="12" customFormat="false" ht="15.75" hidden="false" customHeight="false" outlineLevel="0" collapsed="false">
      <c r="A12" s="52" t="s">
        <v>38</v>
      </c>
      <c r="B12" s="54" t="n">
        <v>368286826</v>
      </c>
      <c r="C12" s="54" t="n">
        <v>368311048</v>
      </c>
      <c r="D12" s="54" t="n">
        <v>368286823</v>
      </c>
      <c r="E12" s="54" t="n">
        <v>368280676</v>
      </c>
      <c r="F12" s="54" t="n">
        <v>368288602</v>
      </c>
      <c r="G12" s="54" t="n">
        <v>368288829</v>
      </c>
      <c r="H12" s="3" t="s">
        <v>35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52" t="s">
        <v>38</v>
      </c>
    </row>
    <row r="13" customFormat="false" ht="15.75" hidden="false" customHeight="false" outlineLevel="0" collapsed="false">
      <c r="A13" s="52" t="s">
        <v>39</v>
      </c>
      <c r="B13" s="54" t="n">
        <v>368287677</v>
      </c>
      <c r="C13" s="54" t="n">
        <v>368259212</v>
      </c>
      <c r="D13" s="54" t="n">
        <v>368287650</v>
      </c>
      <c r="E13" s="54" t="n">
        <v>368259242</v>
      </c>
      <c r="F13" s="54" t="n">
        <v>368288865</v>
      </c>
      <c r="G13" s="54" t="n">
        <v>368311654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  <c r="N13" s="52" t="s">
        <v>39</v>
      </c>
    </row>
    <row r="14" customFormat="false" ht="15.75" hidden="false" customHeight="false" outlineLevel="0" collapsed="false">
      <c r="A14" s="52" t="s">
        <v>40</v>
      </c>
      <c r="B14" s="54" t="n">
        <v>368259249</v>
      </c>
      <c r="C14" s="54" t="n">
        <v>368309235</v>
      </c>
      <c r="D14" s="54" t="n">
        <v>368289039</v>
      </c>
      <c r="E14" s="54" t="n">
        <v>368286791</v>
      </c>
      <c r="F14" s="54" t="n">
        <v>368287635</v>
      </c>
      <c r="G14" s="54" t="n">
        <v>368265055</v>
      </c>
      <c r="H14" s="3" t="s">
        <v>35</v>
      </c>
      <c r="I14" s="3" t="s">
        <v>35</v>
      </c>
      <c r="J14" s="3" t="s">
        <v>35</v>
      </c>
      <c r="K14" s="3" t="s">
        <v>35</v>
      </c>
      <c r="L14" s="3" t="s">
        <v>35</v>
      </c>
      <c r="M14" s="3" t="s">
        <v>35</v>
      </c>
      <c r="N14" s="52" t="s">
        <v>40</v>
      </c>
    </row>
    <row r="15" customFormat="false" ht="15.75" hidden="false" customHeight="false" outlineLevel="0" collapsed="false">
      <c r="A15" s="52" t="s">
        <v>41</v>
      </c>
      <c r="B15" s="54" t="n">
        <v>368287712</v>
      </c>
      <c r="C15" s="54" t="n">
        <v>368259236</v>
      </c>
      <c r="D15" s="54" t="n">
        <v>368289479</v>
      </c>
      <c r="E15" s="54" t="n">
        <v>368287353</v>
      </c>
      <c r="F15" s="54" t="n">
        <v>368289514</v>
      </c>
      <c r="G15" s="54" t="n">
        <v>368286788</v>
      </c>
      <c r="H15" s="3" t="s">
        <v>35</v>
      </c>
      <c r="I15" s="3" t="s">
        <v>35</v>
      </c>
      <c r="J15" s="3" t="s">
        <v>35</v>
      </c>
      <c r="K15" s="3" t="s">
        <v>35</v>
      </c>
      <c r="L15" s="3" t="s">
        <v>35</v>
      </c>
      <c r="M15" s="3" t="s">
        <v>35</v>
      </c>
      <c r="N15" s="52" t="s">
        <v>41</v>
      </c>
    </row>
    <row r="16" customFormat="false" ht="15.75" hidden="false" customHeight="false" outlineLevel="0" collapsed="false">
      <c r="A16" s="52" t="s">
        <v>42</v>
      </c>
      <c r="B16" s="54" t="n">
        <v>368289528</v>
      </c>
      <c r="C16" s="54" t="n">
        <v>368287513</v>
      </c>
      <c r="D16" s="54" t="n">
        <v>368288641</v>
      </c>
      <c r="E16" s="54" t="n">
        <v>368311642</v>
      </c>
      <c r="F16" s="54" t="n">
        <v>368288789</v>
      </c>
      <c r="G16" s="54" t="n">
        <v>368259529</v>
      </c>
      <c r="H16" s="3" t="s">
        <v>35</v>
      </c>
      <c r="I16" s="3" t="s">
        <v>35</v>
      </c>
      <c r="J16" s="3" t="s">
        <v>35</v>
      </c>
      <c r="K16" s="3" t="s">
        <v>35</v>
      </c>
      <c r="L16" s="3" t="s">
        <v>35</v>
      </c>
      <c r="M16" s="55" t="s">
        <v>43</v>
      </c>
      <c r="N16" s="56" t="s">
        <v>42</v>
      </c>
    </row>
    <row r="17" customFormat="false" ht="15.75" hidden="false" customHeight="false" outlineLevel="0" collapsed="false">
      <c r="A17" s="53"/>
      <c r="B17" s="52" t="n">
        <v>1</v>
      </c>
      <c r="C17" s="52" t="n">
        <v>2</v>
      </c>
      <c r="D17" s="52" t="n">
        <v>3</v>
      </c>
      <c r="E17" s="52" t="n">
        <v>4</v>
      </c>
      <c r="F17" s="52" t="n">
        <v>5</v>
      </c>
      <c r="G17" s="52" t="n">
        <v>6</v>
      </c>
      <c r="H17" s="52" t="n">
        <v>7</v>
      </c>
      <c r="I17" s="52" t="n">
        <v>8</v>
      </c>
      <c r="J17" s="52" t="n">
        <v>9</v>
      </c>
      <c r="K17" s="52" t="n">
        <v>10</v>
      </c>
      <c r="L17" s="52" t="n">
        <v>11</v>
      </c>
      <c r="M17" s="57" t="n">
        <v>12</v>
      </c>
      <c r="N17" s="3"/>
    </row>
    <row r="18" customFormat="false" ht="15.75" hidden="false" customHeight="false" outlineLevel="0" collapsed="false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3"/>
    </row>
    <row r="19" customFormat="false" ht="15.75" hidden="false" customHeight="false" outlineLevel="0" collapsed="false">
      <c r="A19" s="58" t="s">
        <v>44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3"/>
    </row>
    <row r="20" customFormat="false" ht="15.75" hidden="false" customHeight="false" outlineLevel="0" collapsed="false">
      <c r="A20" s="43" t="s">
        <v>45</v>
      </c>
      <c r="B20" s="43"/>
      <c r="C20" s="43" t="s">
        <v>46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53"/>
    </row>
    <row r="21" customFormat="false" ht="15.75" hidden="false" customHeight="false" outlineLevel="0" collapsed="false">
      <c r="A21" s="51" t="str">
        <f aca="false">E2</f>
        <v>Saliva Confirmatory LOD_TBE+Tw20</v>
      </c>
      <c r="B21" s="52" t="n">
        <v>1</v>
      </c>
      <c r="C21" s="52" t="n">
        <v>2</v>
      </c>
      <c r="D21" s="52" t="n">
        <v>3</v>
      </c>
      <c r="E21" s="52" t="n">
        <v>4</v>
      </c>
      <c r="F21" s="52" t="n">
        <v>5</v>
      </c>
      <c r="G21" s="52" t="n">
        <v>6</v>
      </c>
      <c r="H21" s="52" t="n">
        <v>7</v>
      </c>
      <c r="I21" s="52" t="n">
        <v>8</v>
      </c>
      <c r="J21" s="52" t="n">
        <v>9</v>
      </c>
      <c r="K21" s="52" t="n">
        <v>10</v>
      </c>
      <c r="L21" s="52" t="n">
        <v>11</v>
      </c>
      <c r="M21" s="52" t="n">
        <v>12</v>
      </c>
      <c r="N21" s="53"/>
    </row>
    <row r="22" customFormat="false" ht="15.75" hidden="false" customHeight="false" outlineLevel="0" collapsed="false">
      <c r="A22" s="52" t="s">
        <v>34</v>
      </c>
      <c r="B22" s="53" t="s">
        <v>47</v>
      </c>
      <c r="C22" s="53" t="s">
        <v>47</v>
      </c>
      <c r="D22" s="53" t="s">
        <v>47</v>
      </c>
      <c r="E22" s="53" t="s">
        <v>47</v>
      </c>
      <c r="F22" s="53" t="s">
        <v>47</v>
      </c>
      <c r="G22" s="53" t="s">
        <v>47</v>
      </c>
      <c r="H22" s="53" t="s">
        <v>47</v>
      </c>
      <c r="I22" s="53" t="s">
        <v>47</v>
      </c>
      <c r="J22" s="53" t="s">
        <v>47</v>
      </c>
      <c r="K22" s="53" t="s">
        <v>47</v>
      </c>
      <c r="L22" s="53" t="s">
        <v>47</v>
      </c>
      <c r="M22" s="53" t="s">
        <v>47</v>
      </c>
      <c r="N22" s="52" t="s">
        <v>34</v>
      </c>
    </row>
    <row r="23" customFormat="false" ht="15.75" hidden="false" customHeight="false" outlineLevel="0" collapsed="false">
      <c r="A23" s="52" t="s">
        <v>36</v>
      </c>
      <c r="B23" s="53" t="s">
        <v>47</v>
      </c>
      <c r="C23" s="53" t="s">
        <v>47</v>
      </c>
      <c r="D23" s="53" t="s">
        <v>47</v>
      </c>
      <c r="E23" s="53" t="s">
        <v>47</v>
      </c>
      <c r="F23" s="53" t="s">
        <v>47</v>
      </c>
      <c r="G23" s="53" t="s">
        <v>47</v>
      </c>
      <c r="H23" s="53" t="s">
        <v>47</v>
      </c>
      <c r="I23" s="53" t="s">
        <v>47</v>
      </c>
      <c r="J23" s="53" t="s">
        <v>47</v>
      </c>
      <c r="K23" s="53" t="s">
        <v>47</v>
      </c>
      <c r="L23" s="53" t="s">
        <v>47</v>
      </c>
      <c r="M23" s="53" t="s">
        <v>47</v>
      </c>
      <c r="N23" s="52" t="s">
        <v>36</v>
      </c>
    </row>
    <row r="24" customFormat="false" ht="15.75" hidden="false" customHeight="false" outlineLevel="0" collapsed="false">
      <c r="A24" s="52" t="s">
        <v>37</v>
      </c>
      <c r="B24" s="53" t="s">
        <v>47</v>
      </c>
      <c r="C24" s="53" t="s">
        <v>47</v>
      </c>
      <c r="D24" s="53" t="s">
        <v>47</v>
      </c>
      <c r="E24" s="53" t="s">
        <v>47</v>
      </c>
      <c r="F24" s="53" t="s">
        <v>47</v>
      </c>
      <c r="G24" s="53" t="s">
        <v>47</v>
      </c>
      <c r="H24" s="53" t="s">
        <v>47</v>
      </c>
      <c r="I24" s="53" t="s">
        <v>47</v>
      </c>
      <c r="J24" s="53" t="s">
        <v>47</v>
      </c>
      <c r="K24" s="53" t="s">
        <v>47</v>
      </c>
      <c r="L24" s="53" t="s">
        <v>47</v>
      </c>
      <c r="M24" s="53" t="s">
        <v>47</v>
      </c>
      <c r="N24" s="52" t="s">
        <v>37</v>
      </c>
    </row>
    <row r="25" customFormat="false" ht="15.75" hidden="false" customHeight="false" outlineLevel="0" collapsed="false">
      <c r="A25" s="52" t="s">
        <v>38</v>
      </c>
      <c r="B25" s="53" t="s">
        <v>47</v>
      </c>
      <c r="C25" s="53" t="s">
        <v>47</v>
      </c>
      <c r="D25" s="53" t="s">
        <v>47</v>
      </c>
      <c r="E25" s="53" t="s">
        <v>47</v>
      </c>
      <c r="F25" s="53" t="s">
        <v>47</v>
      </c>
      <c r="G25" s="53" t="s">
        <v>47</v>
      </c>
      <c r="H25" s="53" t="s">
        <v>47</v>
      </c>
      <c r="I25" s="53" t="s">
        <v>47</v>
      </c>
      <c r="J25" s="53" t="s">
        <v>47</v>
      </c>
      <c r="K25" s="53" t="s">
        <v>47</v>
      </c>
      <c r="L25" s="53" t="s">
        <v>47</v>
      </c>
      <c r="M25" s="53" t="s">
        <v>47</v>
      </c>
      <c r="N25" s="52" t="s">
        <v>38</v>
      </c>
    </row>
    <row r="26" customFormat="false" ht="15.75" hidden="false" customHeight="false" outlineLevel="0" collapsed="false">
      <c r="A26" s="52" t="s">
        <v>39</v>
      </c>
      <c r="B26" s="53" t="s">
        <v>47</v>
      </c>
      <c r="C26" s="53" t="s">
        <v>47</v>
      </c>
      <c r="D26" s="53" t="s">
        <v>47</v>
      </c>
      <c r="E26" s="53" t="s">
        <v>47</v>
      </c>
      <c r="F26" s="53" t="s">
        <v>47</v>
      </c>
      <c r="G26" s="53" t="s">
        <v>47</v>
      </c>
      <c r="H26" s="53" t="s">
        <v>47</v>
      </c>
      <c r="I26" s="53" t="s">
        <v>47</v>
      </c>
      <c r="J26" s="53" t="s">
        <v>47</v>
      </c>
      <c r="K26" s="53" t="s">
        <v>47</v>
      </c>
      <c r="L26" s="53" t="s">
        <v>47</v>
      </c>
      <c r="M26" s="53" t="s">
        <v>47</v>
      </c>
      <c r="N26" s="52" t="s">
        <v>39</v>
      </c>
    </row>
    <row r="27" customFormat="false" ht="15.75" hidden="false" customHeight="false" outlineLevel="0" collapsed="false">
      <c r="A27" s="52" t="s">
        <v>40</v>
      </c>
      <c r="B27" s="53" t="s">
        <v>47</v>
      </c>
      <c r="C27" s="53" t="s">
        <v>47</v>
      </c>
      <c r="D27" s="53" t="s">
        <v>47</v>
      </c>
      <c r="E27" s="53" t="s">
        <v>47</v>
      </c>
      <c r="F27" s="53" t="s">
        <v>47</v>
      </c>
      <c r="G27" s="53" t="s">
        <v>47</v>
      </c>
      <c r="H27" s="53" t="s">
        <v>47</v>
      </c>
      <c r="I27" s="53" t="s">
        <v>47</v>
      </c>
      <c r="J27" s="53" t="s">
        <v>47</v>
      </c>
      <c r="K27" s="53" t="s">
        <v>47</v>
      </c>
      <c r="L27" s="53" t="s">
        <v>47</v>
      </c>
      <c r="M27" s="53" t="s">
        <v>47</v>
      </c>
      <c r="N27" s="52" t="s">
        <v>40</v>
      </c>
    </row>
    <row r="28" customFormat="false" ht="15.75" hidden="false" customHeight="false" outlineLevel="0" collapsed="false">
      <c r="A28" s="52" t="s">
        <v>41</v>
      </c>
      <c r="B28" s="53" t="s">
        <v>47</v>
      </c>
      <c r="C28" s="53" t="s">
        <v>47</v>
      </c>
      <c r="D28" s="53" t="s">
        <v>47</v>
      </c>
      <c r="E28" s="53" t="s">
        <v>47</v>
      </c>
      <c r="F28" s="53" t="s">
        <v>47</v>
      </c>
      <c r="G28" s="53" t="s">
        <v>47</v>
      </c>
      <c r="H28" s="53" t="s">
        <v>47</v>
      </c>
      <c r="I28" s="53" t="s">
        <v>47</v>
      </c>
      <c r="J28" s="53" t="s">
        <v>47</v>
      </c>
      <c r="K28" s="53" t="s">
        <v>47</v>
      </c>
      <c r="L28" s="53" t="s">
        <v>47</v>
      </c>
      <c r="M28" s="53" t="s">
        <v>47</v>
      </c>
      <c r="N28" s="52" t="s">
        <v>41</v>
      </c>
    </row>
    <row r="29" customFormat="false" ht="15.75" hidden="false" customHeight="false" outlineLevel="0" collapsed="false">
      <c r="A29" s="52" t="s">
        <v>42</v>
      </c>
      <c r="B29" s="53" t="s">
        <v>47</v>
      </c>
      <c r="C29" s="53" t="s">
        <v>47</v>
      </c>
      <c r="D29" s="53" t="s">
        <v>47</v>
      </c>
      <c r="E29" s="53" t="s">
        <v>47</v>
      </c>
      <c r="F29" s="53" t="s">
        <v>47</v>
      </c>
      <c r="G29" s="53" t="s">
        <v>47</v>
      </c>
      <c r="H29" s="53" t="s">
        <v>47</v>
      </c>
      <c r="I29" s="53" t="s">
        <v>47</v>
      </c>
      <c r="J29" s="53" t="s">
        <v>47</v>
      </c>
      <c r="K29" s="53" t="s">
        <v>47</v>
      </c>
      <c r="L29" s="53" t="s">
        <v>47</v>
      </c>
      <c r="M29" s="53" t="s">
        <v>47</v>
      </c>
      <c r="N29" s="52" t="s">
        <v>42</v>
      </c>
    </row>
    <row r="30" customFormat="false" ht="15.75" hidden="false" customHeight="false" outlineLevel="0" collapsed="false">
      <c r="A30" s="53"/>
      <c r="B30" s="52" t="n">
        <v>1</v>
      </c>
      <c r="C30" s="52" t="n">
        <v>2</v>
      </c>
      <c r="D30" s="52" t="n">
        <v>3</v>
      </c>
      <c r="E30" s="52" t="n">
        <v>4</v>
      </c>
      <c r="F30" s="52" t="n">
        <v>5</v>
      </c>
      <c r="G30" s="52" t="n">
        <v>6</v>
      </c>
      <c r="H30" s="52" t="n">
        <v>7</v>
      </c>
      <c r="I30" s="52" t="n">
        <v>8</v>
      </c>
      <c r="J30" s="52" t="n">
        <v>9</v>
      </c>
      <c r="K30" s="52" t="n">
        <v>10</v>
      </c>
      <c r="L30" s="52" t="n">
        <v>11</v>
      </c>
      <c r="M30" s="52" t="n">
        <v>12</v>
      </c>
      <c r="N30" s="3"/>
    </row>
    <row r="31" customFormat="false" ht="15.75" hidden="false" customHeight="false" outlineLevel="0" collapsed="false">
      <c r="A31" s="3"/>
      <c r="B31" s="59" t="s">
        <v>48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3"/>
    </row>
    <row r="32" customFormat="false" ht="15.75" hidden="false" customHeight="false" outlineLevel="0" collapsed="false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3"/>
    </row>
    <row r="33" customFormat="false" ht="15.75" hidden="false" customHeight="false" outlineLevel="0" collapsed="false">
      <c r="A33" s="61"/>
      <c r="B33" s="62" t="s">
        <v>49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3"/>
    </row>
    <row r="34" customFormat="false" ht="15.75" hidden="false" customHeight="false" outlineLevel="0" collapsed="false">
      <c r="A34" s="63" t="str">
        <f aca="false">D29</f>
        <v>Saliva</v>
      </c>
      <c r="B34" s="52" t="n">
        <v>1</v>
      </c>
      <c r="C34" s="52" t="n">
        <v>2</v>
      </c>
      <c r="D34" s="52" t="n">
        <v>3</v>
      </c>
      <c r="E34" s="52" t="n">
        <v>4</v>
      </c>
      <c r="F34" s="52" t="n">
        <v>5</v>
      </c>
      <c r="G34" s="52" t="n">
        <v>6</v>
      </c>
      <c r="H34" s="52" t="n">
        <v>7</v>
      </c>
      <c r="I34" s="52" t="n">
        <v>8</v>
      </c>
      <c r="J34" s="52" t="n">
        <v>9</v>
      </c>
      <c r="K34" s="52" t="n">
        <v>10</v>
      </c>
      <c r="L34" s="52" t="n">
        <v>11</v>
      </c>
      <c r="M34" s="52" t="n">
        <v>12</v>
      </c>
      <c r="N34" s="53"/>
    </row>
    <row r="35" customFormat="false" ht="15.75" hidden="false" customHeight="false" outlineLevel="0" collapsed="false">
      <c r="A35" s="52" t="s">
        <v>34</v>
      </c>
      <c r="B35" s="64" t="s">
        <v>50</v>
      </c>
      <c r="C35" s="64" t="s">
        <v>50</v>
      </c>
      <c r="D35" s="64" t="s">
        <v>50</v>
      </c>
      <c r="E35" s="64" t="s">
        <v>50</v>
      </c>
      <c r="F35" s="64" t="s">
        <v>50</v>
      </c>
      <c r="G35" s="64" t="s">
        <v>50</v>
      </c>
      <c r="H35" s="64" t="s">
        <v>50</v>
      </c>
      <c r="I35" s="64" t="s">
        <v>50</v>
      </c>
      <c r="J35" s="64" t="s">
        <v>50</v>
      </c>
      <c r="K35" s="64" t="s">
        <v>50</v>
      </c>
      <c r="L35" s="64" t="s">
        <v>50</v>
      </c>
      <c r="M35" s="64" t="s">
        <v>50</v>
      </c>
      <c r="N35" s="52" t="s">
        <v>34</v>
      </c>
    </row>
    <row r="36" customFormat="false" ht="15.75" hidden="false" customHeight="false" outlineLevel="0" collapsed="false">
      <c r="A36" s="52" t="s">
        <v>36</v>
      </c>
      <c r="B36" s="64" t="s">
        <v>50</v>
      </c>
      <c r="C36" s="64" t="s">
        <v>50</v>
      </c>
      <c r="D36" s="64" t="s">
        <v>50</v>
      </c>
      <c r="E36" s="64" t="s">
        <v>50</v>
      </c>
      <c r="F36" s="64" t="s">
        <v>50</v>
      </c>
      <c r="G36" s="64" t="s">
        <v>50</v>
      </c>
      <c r="H36" s="64" t="s">
        <v>50</v>
      </c>
      <c r="I36" s="64" t="s">
        <v>50</v>
      </c>
      <c r="J36" s="64" t="s">
        <v>50</v>
      </c>
      <c r="K36" s="64" t="s">
        <v>50</v>
      </c>
      <c r="L36" s="64" t="s">
        <v>50</v>
      </c>
      <c r="M36" s="64" t="s">
        <v>50</v>
      </c>
      <c r="N36" s="52" t="s">
        <v>36</v>
      </c>
    </row>
    <row r="37" customFormat="false" ht="15.75" hidden="false" customHeight="false" outlineLevel="0" collapsed="false">
      <c r="A37" s="52" t="s">
        <v>37</v>
      </c>
      <c r="B37" s="64" t="s">
        <v>50</v>
      </c>
      <c r="C37" s="64" t="s">
        <v>50</v>
      </c>
      <c r="D37" s="64" t="s">
        <v>50</v>
      </c>
      <c r="E37" s="64" t="s">
        <v>50</v>
      </c>
      <c r="F37" s="64" t="s">
        <v>50</v>
      </c>
      <c r="G37" s="64" t="s">
        <v>50</v>
      </c>
      <c r="H37" s="64" t="s">
        <v>50</v>
      </c>
      <c r="I37" s="64" t="s">
        <v>50</v>
      </c>
      <c r="J37" s="64" t="s">
        <v>50</v>
      </c>
      <c r="K37" s="64" t="s">
        <v>50</v>
      </c>
      <c r="L37" s="64" t="s">
        <v>50</v>
      </c>
      <c r="M37" s="64" t="s">
        <v>50</v>
      </c>
      <c r="N37" s="52" t="s">
        <v>37</v>
      </c>
    </row>
    <row r="38" customFormat="false" ht="15.75" hidden="false" customHeight="false" outlineLevel="0" collapsed="false">
      <c r="A38" s="52" t="s">
        <v>38</v>
      </c>
      <c r="B38" s="64" t="s">
        <v>50</v>
      </c>
      <c r="C38" s="64" t="s">
        <v>50</v>
      </c>
      <c r="D38" s="64" t="s">
        <v>50</v>
      </c>
      <c r="E38" s="64" t="s">
        <v>50</v>
      </c>
      <c r="F38" s="64" t="s">
        <v>50</v>
      </c>
      <c r="G38" s="64" t="s">
        <v>50</v>
      </c>
      <c r="H38" s="64" t="s">
        <v>50</v>
      </c>
      <c r="I38" s="64" t="s">
        <v>50</v>
      </c>
      <c r="J38" s="64" t="s">
        <v>50</v>
      </c>
      <c r="K38" s="64" t="s">
        <v>50</v>
      </c>
      <c r="L38" s="64" t="s">
        <v>50</v>
      </c>
      <c r="M38" s="64" t="s">
        <v>50</v>
      </c>
      <c r="N38" s="52" t="s">
        <v>38</v>
      </c>
    </row>
    <row r="39" customFormat="false" ht="15.75" hidden="false" customHeight="false" outlineLevel="0" collapsed="false">
      <c r="A39" s="52" t="s">
        <v>39</v>
      </c>
      <c r="B39" s="64" t="s">
        <v>50</v>
      </c>
      <c r="C39" s="64" t="s">
        <v>50</v>
      </c>
      <c r="D39" s="64" t="s">
        <v>50</v>
      </c>
      <c r="E39" s="64" t="s">
        <v>50</v>
      </c>
      <c r="F39" s="64" t="s">
        <v>50</v>
      </c>
      <c r="G39" s="64" t="s">
        <v>50</v>
      </c>
      <c r="H39" s="64" t="s">
        <v>50</v>
      </c>
      <c r="I39" s="64" t="s">
        <v>50</v>
      </c>
      <c r="J39" s="64" t="s">
        <v>50</v>
      </c>
      <c r="K39" s="64" t="s">
        <v>50</v>
      </c>
      <c r="L39" s="64" t="s">
        <v>50</v>
      </c>
      <c r="M39" s="64" t="s">
        <v>50</v>
      </c>
      <c r="N39" s="52" t="s">
        <v>39</v>
      </c>
    </row>
    <row r="40" customFormat="false" ht="15.75" hidden="false" customHeight="false" outlineLevel="0" collapsed="false">
      <c r="A40" s="52" t="s">
        <v>40</v>
      </c>
      <c r="B40" s="64" t="s">
        <v>50</v>
      </c>
      <c r="C40" s="64" t="s">
        <v>50</v>
      </c>
      <c r="D40" s="64" t="s">
        <v>50</v>
      </c>
      <c r="E40" s="64" t="s">
        <v>50</v>
      </c>
      <c r="F40" s="64" t="s">
        <v>50</v>
      </c>
      <c r="G40" s="64" t="s">
        <v>50</v>
      </c>
      <c r="H40" s="64" t="s">
        <v>50</v>
      </c>
      <c r="I40" s="64" t="s">
        <v>50</v>
      </c>
      <c r="J40" s="64" t="s">
        <v>50</v>
      </c>
      <c r="K40" s="64" t="s">
        <v>50</v>
      </c>
      <c r="L40" s="64" t="s">
        <v>50</v>
      </c>
      <c r="M40" s="64" t="s">
        <v>50</v>
      </c>
      <c r="N40" s="52" t="s">
        <v>40</v>
      </c>
    </row>
    <row r="41" customFormat="false" ht="15.75" hidden="false" customHeight="false" outlineLevel="0" collapsed="false">
      <c r="A41" s="52" t="s">
        <v>41</v>
      </c>
      <c r="B41" s="64" t="s">
        <v>50</v>
      </c>
      <c r="C41" s="64" t="s">
        <v>50</v>
      </c>
      <c r="D41" s="64" t="s">
        <v>50</v>
      </c>
      <c r="E41" s="64" t="s">
        <v>50</v>
      </c>
      <c r="F41" s="64" t="s">
        <v>50</v>
      </c>
      <c r="G41" s="64" t="s">
        <v>50</v>
      </c>
      <c r="H41" s="64" t="s">
        <v>50</v>
      </c>
      <c r="I41" s="64" t="s">
        <v>50</v>
      </c>
      <c r="J41" s="64" t="s">
        <v>50</v>
      </c>
      <c r="K41" s="64" t="s">
        <v>50</v>
      </c>
      <c r="L41" s="64" t="s">
        <v>50</v>
      </c>
      <c r="M41" s="64" t="s">
        <v>50</v>
      </c>
      <c r="N41" s="52" t="s">
        <v>41</v>
      </c>
    </row>
    <row r="42" customFormat="false" ht="15.75" hidden="false" customHeight="false" outlineLevel="0" collapsed="false">
      <c r="A42" s="52" t="s">
        <v>42</v>
      </c>
      <c r="B42" s="64" t="s">
        <v>50</v>
      </c>
      <c r="C42" s="64" t="s">
        <v>50</v>
      </c>
      <c r="D42" s="64" t="s">
        <v>50</v>
      </c>
      <c r="E42" s="64" t="s">
        <v>50</v>
      </c>
      <c r="F42" s="64" t="s">
        <v>50</v>
      </c>
      <c r="G42" s="64" t="s">
        <v>50</v>
      </c>
      <c r="H42" s="64" t="s">
        <v>50</v>
      </c>
      <c r="I42" s="64" t="s">
        <v>50</v>
      </c>
      <c r="J42" s="64" t="s">
        <v>50</v>
      </c>
      <c r="K42" s="64" t="s">
        <v>50</v>
      </c>
      <c r="L42" s="64" t="s">
        <v>50</v>
      </c>
      <c r="M42" s="64" t="s">
        <v>50</v>
      </c>
      <c r="N42" s="52" t="s">
        <v>42</v>
      </c>
    </row>
    <row r="43" customFormat="false" ht="15.75" hidden="false" customHeight="false" outlineLevel="0" collapsed="false">
      <c r="A43" s="53"/>
      <c r="B43" s="52" t="n">
        <v>1</v>
      </c>
      <c r="C43" s="52" t="n">
        <v>2</v>
      </c>
      <c r="D43" s="52" t="n">
        <v>3</v>
      </c>
      <c r="E43" s="52" t="n">
        <v>4</v>
      </c>
      <c r="F43" s="52" t="n">
        <v>5</v>
      </c>
      <c r="G43" s="52" t="n">
        <v>6</v>
      </c>
      <c r="H43" s="52" t="n">
        <v>7</v>
      </c>
      <c r="I43" s="52" t="n">
        <v>8</v>
      </c>
      <c r="J43" s="52" t="n">
        <v>9</v>
      </c>
      <c r="K43" s="52" t="n">
        <v>10</v>
      </c>
      <c r="L43" s="52" t="n">
        <v>11</v>
      </c>
      <c r="M43" s="52" t="n">
        <v>12</v>
      </c>
      <c r="N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false" outlineLevel="0" collapsed="false">
      <c r="A45" s="6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3"/>
    </row>
    <row r="46" customFormat="false" ht="15.75" hidden="false" customHeight="false" outlineLevel="0" collapsed="false">
      <c r="A46" s="63" t="str">
        <f aca="false">D42</f>
        <v>Diliution 1:1</v>
      </c>
      <c r="B46" s="52" t="n">
        <v>1</v>
      </c>
      <c r="C46" s="52" t="n">
        <v>2</v>
      </c>
      <c r="D46" s="52" t="n">
        <v>3</v>
      </c>
      <c r="E46" s="52" t="n">
        <v>4</v>
      </c>
      <c r="F46" s="52" t="n">
        <v>5</v>
      </c>
      <c r="G46" s="52" t="n">
        <v>6</v>
      </c>
      <c r="H46" s="52" t="n">
        <v>7</v>
      </c>
      <c r="I46" s="52" t="n">
        <v>8</v>
      </c>
      <c r="J46" s="52" t="n">
        <v>9</v>
      </c>
      <c r="K46" s="52" t="n">
        <v>10</v>
      </c>
      <c r="L46" s="52" t="n">
        <v>11</v>
      </c>
      <c r="M46" s="52" t="n">
        <v>12</v>
      </c>
      <c r="N46" s="53"/>
    </row>
    <row r="47" customFormat="false" ht="15.75" hidden="false" customHeight="false" outlineLevel="0" collapsed="false">
      <c r="A47" s="52" t="s">
        <v>34</v>
      </c>
      <c r="B47" s="65" t="s">
        <v>49</v>
      </c>
      <c r="C47" s="65" t="s">
        <v>49</v>
      </c>
      <c r="D47" s="65" t="s">
        <v>49</v>
      </c>
      <c r="E47" s="65" t="s">
        <v>49</v>
      </c>
      <c r="F47" s="65" t="s">
        <v>49</v>
      </c>
      <c r="G47" s="65" t="s">
        <v>49</v>
      </c>
      <c r="H47" s="65" t="s">
        <v>49</v>
      </c>
      <c r="I47" s="65" t="s">
        <v>49</v>
      </c>
      <c r="J47" s="65" t="s">
        <v>49</v>
      </c>
      <c r="K47" s="65" t="s">
        <v>49</v>
      </c>
      <c r="L47" s="65" t="s">
        <v>49</v>
      </c>
      <c r="M47" s="65" t="s">
        <v>49</v>
      </c>
      <c r="N47" s="52" t="s">
        <v>34</v>
      </c>
    </row>
    <row r="48" customFormat="false" ht="15.75" hidden="false" customHeight="false" outlineLevel="0" collapsed="false">
      <c r="A48" s="52" t="s">
        <v>36</v>
      </c>
      <c r="B48" s="65" t="s">
        <v>49</v>
      </c>
      <c r="C48" s="65" t="s">
        <v>49</v>
      </c>
      <c r="D48" s="65" t="s">
        <v>49</v>
      </c>
      <c r="E48" s="65" t="s">
        <v>49</v>
      </c>
      <c r="F48" s="65" t="s">
        <v>49</v>
      </c>
      <c r="G48" s="65" t="s">
        <v>49</v>
      </c>
      <c r="H48" s="65" t="s">
        <v>49</v>
      </c>
      <c r="I48" s="65" t="s">
        <v>49</v>
      </c>
      <c r="J48" s="65" t="s">
        <v>49</v>
      </c>
      <c r="K48" s="65" t="s">
        <v>49</v>
      </c>
      <c r="L48" s="65" t="s">
        <v>49</v>
      </c>
      <c r="M48" s="65" t="s">
        <v>49</v>
      </c>
      <c r="N48" s="52" t="s">
        <v>36</v>
      </c>
    </row>
    <row r="49" customFormat="false" ht="15.75" hidden="false" customHeight="false" outlineLevel="0" collapsed="false">
      <c r="A49" s="52" t="s">
        <v>37</v>
      </c>
      <c r="B49" s="65" t="s">
        <v>49</v>
      </c>
      <c r="C49" s="65" t="s">
        <v>49</v>
      </c>
      <c r="D49" s="65" t="s">
        <v>49</v>
      </c>
      <c r="E49" s="65" t="s">
        <v>49</v>
      </c>
      <c r="F49" s="65" t="s">
        <v>49</v>
      </c>
      <c r="G49" s="65" t="s">
        <v>49</v>
      </c>
      <c r="H49" s="65" t="s">
        <v>49</v>
      </c>
      <c r="I49" s="65" t="s">
        <v>49</v>
      </c>
      <c r="J49" s="65" t="s">
        <v>49</v>
      </c>
      <c r="K49" s="65" t="s">
        <v>49</v>
      </c>
      <c r="L49" s="65" t="s">
        <v>49</v>
      </c>
      <c r="M49" s="65" t="s">
        <v>49</v>
      </c>
      <c r="N49" s="52" t="s">
        <v>37</v>
      </c>
    </row>
    <row r="50" customFormat="false" ht="15.75" hidden="false" customHeight="false" outlineLevel="0" collapsed="false">
      <c r="A50" s="52" t="s">
        <v>38</v>
      </c>
      <c r="B50" s="65" t="s">
        <v>49</v>
      </c>
      <c r="C50" s="65" t="s">
        <v>49</v>
      </c>
      <c r="D50" s="65" t="s">
        <v>49</v>
      </c>
      <c r="E50" s="65" t="s">
        <v>49</v>
      </c>
      <c r="F50" s="65" t="s">
        <v>49</v>
      </c>
      <c r="G50" s="65" t="s">
        <v>49</v>
      </c>
      <c r="H50" s="65" t="s">
        <v>49</v>
      </c>
      <c r="I50" s="65" t="s">
        <v>49</v>
      </c>
      <c r="J50" s="65" t="s">
        <v>49</v>
      </c>
      <c r="K50" s="65" t="s">
        <v>49</v>
      </c>
      <c r="L50" s="65" t="s">
        <v>49</v>
      </c>
      <c r="M50" s="65" t="s">
        <v>49</v>
      </c>
      <c r="N50" s="52" t="s">
        <v>38</v>
      </c>
    </row>
    <row r="51" customFormat="false" ht="15.75" hidden="false" customHeight="false" outlineLevel="0" collapsed="false">
      <c r="A51" s="52" t="s">
        <v>39</v>
      </c>
      <c r="B51" s="65" t="s">
        <v>49</v>
      </c>
      <c r="C51" s="65" t="s">
        <v>49</v>
      </c>
      <c r="D51" s="65" t="s">
        <v>49</v>
      </c>
      <c r="E51" s="65" t="s">
        <v>49</v>
      </c>
      <c r="F51" s="65" t="s">
        <v>49</v>
      </c>
      <c r="G51" s="65" t="s">
        <v>49</v>
      </c>
      <c r="H51" s="65" t="s">
        <v>49</v>
      </c>
      <c r="I51" s="65" t="s">
        <v>49</v>
      </c>
      <c r="J51" s="65" t="s">
        <v>49</v>
      </c>
      <c r="K51" s="65" t="s">
        <v>49</v>
      </c>
      <c r="L51" s="65" t="s">
        <v>49</v>
      </c>
      <c r="M51" s="65" t="s">
        <v>49</v>
      </c>
      <c r="N51" s="52" t="s">
        <v>39</v>
      </c>
    </row>
    <row r="52" customFormat="false" ht="15.75" hidden="false" customHeight="false" outlineLevel="0" collapsed="false">
      <c r="A52" s="52" t="s">
        <v>40</v>
      </c>
      <c r="B52" s="65" t="s">
        <v>49</v>
      </c>
      <c r="C52" s="65" t="s">
        <v>49</v>
      </c>
      <c r="D52" s="65" t="s">
        <v>49</v>
      </c>
      <c r="E52" s="65" t="s">
        <v>49</v>
      </c>
      <c r="F52" s="65" t="s">
        <v>49</v>
      </c>
      <c r="G52" s="65" t="s">
        <v>49</v>
      </c>
      <c r="H52" s="65" t="s">
        <v>49</v>
      </c>
      <c r="I52" s="65" t="s">
        <v>49</v>
      </c>
      <c r="J52" s="65" t="s">
        <v>49</v>
      </c>
      <c r="K52" s="65" t="s">
        <v>49</v>
      </c>
      <c r="L52" s="65" t="s">
        <v>49</v>
      </c>
      <c r="M52" s="65" t="s">
        <v>49</v>
      </c>
      <c r="N52" s="52" t="s">
        <v>40</v>
      </c>
    </row>
    <row r="53" customFormat="false" ht="15.75" hidden="false" customHeight="false" outlineLevel="0" collapsed="false">
      <c r="A53" s="52" t="s">
        <v>41</v>
      </c>
      <c r="B53" s="65" t="s">
        <v>49</v>
      </c>
      <c r="C53" s="65" t="s">
        <v>49</v>
      </c>
      <c r="D53" s="65" t="s">
        <v>49</v>
      </c>
      <c r="E53" s="65" t="s">
        <v>49</v>
      </c>
      <c r="F53" s="65" t="s">
        <v>49</v>
      </c>
      <c r="G53" s="65" t="s">
        <v>49</v>
      </c>
      <c r="H53" s="65" t="s">
        <v>49</v>
      </c>
      <c r="I53" s="65" t="s">
        <v>49</v>
      </c>
      <c r="J53" s="65" t="s">
        <v>49</v>
      </c>
      <c r="K53" s="65" t="s">
        <v>49</v>
      </c>
      <c r="L53" s="65" t="s">
        <v>49</v>
      </c>
      <c r="M53" s="65" t="s">
        <v>49</v>
      </c>
      <c r="N53" s="52" t="s">
        <v>41</v>
      </c>
    </row>
    <row r="54" customFormat="false" ht="15.75" hidden="false" customHeight="false" outlineLevel="0" collapsed="false">
      <c r="A54" s="52" t="s">
        <v>42</v>
      </c>
      <c r="B54" s="65" t="s">
        <v>49</v>
      </c>
      <c r="C54" s="65" t="s">
        <v>49</v>
      </c>
      <c r="D54" s="65" t="s">
        <v>49</v>
      </c>
      <c r="E54" s="65" t="s">
        <v>49</v>
      </c>
      <c r="F54" s="65" t="s">
        <v>49</v>
      </c>
      <c r="G54" s="65" t="s">
        <v>49</v>
      </c>
      <c r="H54" s="65" t="s">
        <v>49</v>
      </c>
      <c r="I54" s="65" t="s">
        <v>49</v>
      </c>
      <c r="J54" s="65" t="s">
        <v>49</v>
      </c>
      <c r="K54" s="65" t="s">
        <v>49</v>
      </c>
      <c r="L54" s="65" t="s">
        <v>49</v>
      </c>
      <c r="M54" s="65" t="s">
        <v>49</v>
      </c>
      <c r="N54" s="52" t="s">
        <v>42</v>
      </c>
    </row>
    <row r="55" customFormat="false" ht="15.75" hidden="false" customHeight="false" outlineLevel="0" collapsed="false">
      <c r="A55" s="53"/>
      <c r="B55" s="52" t="n">
        <v>1</v>
      </c>
      <c r="C55" s="52" t="n">
        <v>2</v>
      </c>
      <c r="D55" s="52" t="n">
        <v>3</v>
      </c>
      <c r="E55" s="52" t="n">
        <v>4</v>
      </c>
      <c r="F55" s="52" t="n">
        <v>5</v>
      </c>
      <c r="G55" s="52" t="n">
        <v>6</v>
      </c>
      <c r="H55" s="52" t="n">
        <v>7</v>
      </c>
      <c r="I55" s="52" t="n">
        <v>8</v>
      </c>
      <c r="J55" s="52" t="n">
        <v>9</v>
      </c>
      <c r="K55" s="52" t="n">
        <v>10</v>
      </c>
      <c r="L55" s="52" t="n">
        <v>11</v>
      </c>
      <c r="M55" s="52" t="n">
        <v>12</v>
      </c>
      <c r="N55" s="3"/>
    </row>
    <row r="56" customFormat="false" ht="15.75" hidden="false" customHeight="false" outlineLevel="0" collapsed="false">
      <c r="A56" s="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3"/>
    </row>
    <row r="57" customFormat="false" ht="15.75" hidden="false" customHeight="false" outlineLevel="0" collapsed="false">
      <c r="A57" s="66" t="s">
        <v>51</v>
      </c>
      <c r="B57" s="67" t="n">
        <v>1</v>
      </c>
      <c r="C57" s="67" t="n">
        <v>2</v>
      </c>
      <c r="D57" s="67" t="n">
        <v>3</v>
      </c>
      <c r="E57" s="67" t="n">
        <v>4</v>
      </c>
      <c r="F57" s="67" t="n">
        <v>5</v>
      </c>
      <c r="G57" s="67" t="n">
        <v>6</v>
      </c>
      <c r="H57" s="67" t="n">
        <v>7</v>
      </c>
      <c r="I57" s="67" t="n">
        <v>8</v>
      </c>
      <c r="J57" s="67" t="n">
        <v>9</v>
      </c>
      <c r="K57" s="67" t="n">
        <v>10</v>
      </c>
      <c r="L57" s="67" t="n">
        <v>11</v>
      </c>
      <c r="M57" s="67" t="n">
        <v>12</v>
      </c>
      <c r="N57" s="3"/>
    </row>
    <row r="58" customFormat="false" ht="15.75" hidden="false" customHeight="false" outlineLevel="0" collapsed="false">
      <c r="A58" s="68" t="s">
        <v>34</v>
      </c>
      <c r="B58" s="69" t="n">
        <v>8000</v>
      </c>
      <c r="C58" s="69" t="n">
        <v>8000</v>
      </c>
      <c r="D58" s="69" t="n">
        <v>8000</v>
      </c>
      <c r="E58" s="69" t="n">
        <v>8000</v>
      </c>
      <c r="F58" s="69" t="n">
        <v>8000</v>
      </c>
      <c r="G58" s="69" t="n">
        <v>8000</v>
      </c>
      <c r="H58" s="69" t="n">
        <f aca="false">H59*2</f>
        <v>8000</v>
      </c>
      <c r="I58" s="69" t="n">
        <f aca="false">I59*2</f>
        <v>8000</v>
      </c>
      <c r="J58" s="69" t="n">
        <f aca="false">J59*2</f>
        <v>8000</v>
      </c>
      <c r="K58" s="69" t="n">
        <f aca="false">K59*2</f>
        <v>8000</v>
      </c>
      <c r="L58" s="69" t="n">
        <f aca="false">L59*2</f>
        <v>8000</v>
      </c>
      <c r="M58" s="69" t="n">
        <f aca="false">M59*2</f>
        <v>8000</v>
      </c>
      <c r="N58" s="50" t="s">
        <v>34</v>
      </c>
    </row>
    <row r="59" customFormat="false" ht="15.75" hidden="false" customHeight="false" outlineLevel="0" collapsed="false">
      <c r="A59" s="70" t="s">
        <v>36</v>
      </c>
      <c r="B59" s="69" t="n">
        <v>4000</v>
      </c>
      <c r="C59" s="69" t="n">
        <v>4000</v>
      </c>
      <c r="D59" s="69" t="n">
        <v>4000</v>
      </c>
      <c r="E59" s="69" t="n">
        <v>4000</v>
      </c>
      <c r="F59" s="69" t="n">
        <v>4000</v>
      </c>
      <c r="G59" s="69" t="n">
        <v>4000</v>
      </c>
      <c r="H59" s="69" t="n">
        <f aca="false">H60*2</f>
        <v>4000</v>
      </c>
      <c r="I59" s="69" t="n">
        <f aca="false">I60*2</f>
        <v>4000</v>
      </c>
      <c r="J59" s="69" t="n">
        <f aca="false">J60*2</f>
        <v>4000</v>
      </c>
      <c r="K59" s="69" t="n">
        <f aca="false">K60*2</f>
        <v>4000</v>
      </c>
      <c r="L59" s="69" t="n">
        <f aca="false">L60*2</f>
        <v>4000</v>
      </c>
      <c r="M59" s="69" t="n">
        <f aca="false">M60*2</f>
        <v>4000</v>
      </c>
      <c r="N59" s="50" t="s">
        <v>36</v>
      </c>
    </row>
    <row r="60" customFormat="false" ht="15.75" hidden="false" customHeight="false" outlineLevel="0" collapsed="false">
      <c r="A60" s="68" t="s">
        <v>37</v>
      </c>
      <c r="B60" s="69" t="n">
        <v>2000</v>
      </c>
      <c r="C60" s="69" t="n">
        <v>2000</v>
      </c>
      <c r="D60" s="69" t="n">
        <v>2000</v>
      </c>
      <c r="E60" s="69" t="n">
        <v>2000</v>
      </c>
      <c r="F60" s="69" t="n">
        <v>2000</v>
      </c>
      <c r="G60" s="69" t="n">
        <v>2000</v>
      </c>
      <c r="H60" s="69" t="n">
        <f aca="false">H61*2</f>
        <v>2000</v>
      </c>
      <c r="I60" s="69" t="n">
        <f aca="false">I61*2</f>
        <v>2000</v>
      </c>
      <c r="J60" s="69" t="n">
        <f aca="false">J61*2</f>
        <v>2000</v>
      </c>
      <c r="K60" s="69" t="n">
        <f aca="false">K61*2</f>
        <v>2000</v>
      </c>
      <c r="L60" s="69" t="n">
        <f aca="false">L61*2</f>
        <v>2000</v>
      </c>
      <c r="M60" s="69" t="n">
        <f aca="false">M61*2</f>
        <v>2000</v>
      </c>
      <c r="N60" s="50" t="s">
        <v>37</v>
      </c>
    </row>
    <row r="61" customFormat="false" ht="15.75" hidden="false" customHeight="false" outlineLevel="0" collapsed="false">
      <c r="A61" s="68" t="s">
        <v>38</v>
      </c>
      <c r="B61" s="69" t="n">
        <v>1000</v>
      </c>
      <c r="C61" s="69" t="n">
        <v>1000</v>
      </c>
      <c r="D61" s="69" t="n">
        <v>1000</v>
      </c>
      <c r="E61" s="69" t="n">
        <v>1000</v>
      </c>
      <c r="F61" s="69" t="n">
        <v>1000</v>
      </c>
      <c r="G61" s="69" t="n">
        <v>1000</v>
      </c>
      <c r="H61" s="69" t="n">
        <v>1000</v>
      </c>
      <c r="I61" s="69" t="n">
        <v>1000</v>
      </c>
      <c r="J61" s="69" t="n">
        <v>1000</v>
      </c>
      <c r="K61" s="69" t="n">
        <v>1000</v>
      </c>
      <c r="L61" s="69" t="n">
        <v>1000</v>
      </c>
      <c r="M61" s="69" t="n">
        <v>1000</v>
      </c>
      <c r="N61" s="50" t="s">
        <v>38</v>
      </c>
    </row>
    <row r="62" customFormat="false" ht="15.75" hidden="false" customHeight="false" outlineLevel="0" collapsed="false">
      <c r="A62" s="68" t="s">
        <v>39</v>
      </c>
      <c r="B62" s="71" t="s">
        <v>52</v>
      </c>
      <c r="C62" s="71" t="s">
        <v>52</v>
      </c>
      <c r="D62" s="71" t="s">
        <v>52</v>
      </c>
      <c r="E62" s="69" t="n">
        <f aca="false">E63*2</f>
        <v>8000</v>
      </c>
      <c r="F62" s="69" t="n">
        <f aca="false">F63*2</f>
        <v>8000</v>
      </c>
      <c r="G62" s="69" t="n">
        <f aca="false">G63*2</f>
        <v>8000</v>
      </c>
      <c r="H62" s="69" t="n">
        <f aca="false">H63*2</f>
        <v>8000</v>
      </c>
      <c r="I62" s="69" t="n">
        <f aca="false">I63*2</f>
        <v>8000</v>
      </c>
      <c r="J62" s="69" t="n">
        <f aca="false">J63*2</f>
        <v>8000</v>
      </c>
      <c r="K62" s="69" t="n">
        <f aca="false">K63*2</f>
        <v>8000</v>
      </c>
      <c r="L62" s="69" t="n">
        <f aca="false">L63*2</f>
        <v>8000</v>
      </c>
      <c r="M62" s="69" t="n">
        <f aca="false">M63*2</f>
        <v>8000</v>
      </c>
      <c r="N62" s="50" t="s">
        <v>39</v>
      </c>
    </row>
    <row r="63" customFormat="false" ht="15.75" hidden="false" customHeight="false" outlineLevel="0" collapsed="false">
      <c r="A63" s="68" t="s">
        <v>40</v>
      </c>
      <c r="B63" s="71" t="s">
        <v>52</v>
      </c>
      <c r="C63" s="71" t="s">
        <v>52</v>
      </c>
      <c r="D63" s="71" t="s">
        <v>52</v>
      </c>
      <c r="E63" s="69" t="n">
        <f aca="false">E64*2</f>
        <v>4000</v>
      </c>
      <c r="F63" s="69" t="n">
        <f aca="false">F64*2</f>
        <v>4000</v>
      </c>
      <c r="G63" s="69" t="n">
        <f aca="false">G64*2</f>
        <v>4000</v>
      </c>
      <c r="H63" s="69" t="n">
        <f aca="false">H64*2</f>
        <v>4000</v>
      </c>
      <c r="I63" s="69" t="n">
        <f aca="false">I64*2</f>
        <v>4000</v>
      </c>
      <c r="J63" s="69" t="n">
        <f aca="false">J64*2</f>
        <v>4000</v>
      </c>
      <c r="K63" s="69" t="n">
        <f aca="false">K64*2</f>
        <v>4000</v>
      </c>
      <c r="L63" s="69" t="n">
        <f aca="false">L64*2</f>
        <v>4000</v>
      </c>
      <c r="M63" s="69" t="n">
        <f aca="false">M64*2</f>
        <v>4000</v>
      </c>
      <c r="N63" s="50" t="s">
        <v>40</v>
      </c>
    </row>
    <row r="64" customFormat="false" ht="15.75" hidden="false" customHeight="false" outlineLevel="0" collapsed="false">
      <c r="A64" s="68" t="s">
        <v>41</v>
      </c>
      <c r="B64" s="71" t="s">
        <v>52</v>
      </c>
      <c r="C64" s="71" t="s">
        <v>52</v>
      </c>
      <c r="D64" s="71" t="s">
        <v>52</v>
      </c>
      <c r="E64" s="69" t="n">
        <f aca="false">E65*2</f>
        <v>2000</v>
      </c>
      <c r="F64" s="69" t="n">
        <f aca="false">F65*2</f>
        <v>2000</v>
      </c>
      <c r="G64" s="69" t="n">
        <f aca="false">G65*2</f>
        <v>2000</v>
      </c>
      <c r="H64" s="69" t="n">
        <f aca="false">H65*2</f>
        <v>2000</v>
      </c>
      <c r="I64" s="69" t="n">
        <f aca="false">I65*2</f>
        <v>2000</v>
      </c>
      <c r="J64" s="69" t="n">
        <f aca="false">J65*2</f>
        <v>2000</v>
      </c>
      <c r="K64" s="69" t="n">
        <f aca="false">K65*2</f>
        <v>2000</v>
      </c>
      <c r="L64" s="69" t="n">
        <f aca="false">L65*2</f>
        <v>2000</v>
      </c>
      <c r="M64" s="69" t="n">
        <f aca="false">M65*2</f>
        <v>2000</v>
      </c>
      <c r="N64" s="50" t="s">
        <v>41</v>
      </c>
    </row>
    <row r="65" customFormat="false" ht="15.75" hidden="false" customHeight="false" outlineLevel="0" collapsed="false">
      <c r="A65" s="68" t="s">
        <v>42</v>
      </c>
      <c r="B65" s="71" t="s">
        <v>52</v>
      </c>
      <c r="C65" s="71" t="s">
        <v>52</v>
      </c>
      <c r="D65" s="71" t="s">
        <v>52</v>
      </c>
      <c r="E65" s="69" t="n">
        <v>1000</v>
      </c>
      <c r="F65" s="69" t="n">
        <v>1000</v>
      </c>
      <c r="G65" s="69" t="n">
        <v>1000</v>
      </c>
      <c r="H65" s="69" t="n">
        <v>1000</v>
      </c>
      <c r="I65" s="69" t="n">
        <v>1000</v>
      </c>
      <c r="J65" s="69" t="n">
        <v>1000</v>
      </c>
      <c r="K65" s="69" t="n">
        <v>1000</v>
      </c>
      <c r="L65" s="69" t="n">
        <v>1000</v>
      </c>
      <c r="M65" s="69" t="n">
        <v>1000</v>
      </c>
      <c r="N65" s="50" t="s">
        <v>42</v>
      </c>
    </row>
    <row r="66" customFormat="false" ht="15.75" hidden="false" customHeight="false" outlineLevel="0" collapsed="false">
      <c r="A66" s="72"/>
      <c r="B66" s="3"/>
      <c r="C66" s="3"/>
      <c r="D66" s="3"/>
      <c r="E66" s="3"/>
      <c r="F66" s="3"/>
      <c r="G66" s="3"/>
      <c r="H66" s="3"/>
      <c r="I66" s="3" t="s">
        <v>52</v>
      </c>
      <c r="J66" s="3" t="s">
        <v>52</v>
      </c>
      <c r="K66" s="3" t="s">
        <v>52</v>
      </c>
      <c r="L66" s="3" t="s">
        <v>52</v>
      </c>
      <c r="M66" s="3"/>
      <c r="N66" s="3"/>
    </row>
    <row r="67" customFormat="false" ht="15.75" hidden="false" customHeight="false" outlineLevel="0" collapsed="false">
      <c r="A67" s="73" t="s">
        <v>53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3"/>
    </row>
    <row r="68" customFormat="false" ht="15.75" hidden="false" customHeight="false" outlineLevel="0" collapsed="false">
      <c r="A68" s="74" t="s">
        <v>54</v>
      </c>
      <c r="B68" s="75" t="n">
        <v>1</v>
      </c>
      <c r="C68" s="75" t="n">
        <v>2</v>
      </c>
      <c r="D68" s="75" t="n">
        <v>3</v>
      </c>
      <c r="E68" s="75" t="n">
        <v>4</v>
      </c>
      <c r="F68" s="75" t="n">
        <v>5</v>
      </c>
      <c r="G68" s="75" t="n">
        <v>6</v>
      </c>
      <c r="H68" s="75" t="n">
        <v>7</v>
      </c>
      <c r="I68" s="75" t="n">
        <v>8</v>
      </c>
      <c r="J68" s="75" t="n">
        <v>9</v>
      </c>
      <c r="K68" s="75" t="n">
        <v>10</v>
      </c>
      <c r="L68" s="75" t="n">
        <v>11</v>
      </c>
      <c r="M68" s="75" t="n">
        <v>12</v>
      </c>
      <c r="N68" s="3"/>
    </row>
    <row r="69" customFormat="false" ht="15.75" hidden="false" customHeight="false" outlineLevel="0" collapsed="false">
      <c r="A69" s="76" t="s">
        <v>34</v>
      </c>
      <c r="B69" s="77" t="n">
        <f aca="false">(B58/1000)*7</f>
        <v>56</v>
      </c>
      <c r="C69" s="77" t="n">
        <f aca="false">(C58/1000)*7</f>
        <v>56</v>
      </c>
      <c r="D69" s="77" t="n">
        <f aca="false">(D58/1000)*7</f>
        <v>56</v>
      </c>
      <c r="E69" s="77" t="n">
        <f aca="false">(E58/1000)*7</f>
        <v>56</v>
      </c>
      <c r="F69" s="77" t="n">
        <f aca="false">(F58/1000)*7</f>
        <v>56</v>
      </c>
      <c r="G69" s="77" t="n">
        <f aca="false">(G58/1000)*7</f>
        <v>56</v>
      </c>
      <c r="H69" s="77" t="n">
        <f aca="false">(H58/1000)*7</f>
        <v>56</v>
      </c>
      <c r="I69" s="77" t="n">
        <f aca="false">(I58/1000)*7</f>
        <v>56</v>
      </c>
      <c r="J69" s="77" t="n">
        <f aca="false">(J58/1000)*7</f>
        <v>56</v>
      </c>
      <c r="K69" s="77" t="n">
        <f aca="false">(K58/1000)*7</f>
        <v>56</v>
      </c>
      <c r="L69" s="77" t="n">
        <f aca="false">(L58/1000)*7</f>
        <v>56</v>
      </c>
      <c r="M69" s="77" t="n">
        <f aca="false">(M58/1000)*7</f>
        <v>56</v>
      </c>
      <c r="N69" s="50" t="s">
        <v>34</v>
      </c>
    </row>
    <row r="70" customFormat="false" ht="15.75" hidden="false" customHeight="false" outlineLevel="0" collapsed="false">
      <c r="A70" s="52" t="s">
        <v>36</v>
      </c>
      <c r="B70" s="77" t="n">
        <f aca="false">(B59/1000)*7</f>
        <v>28</v>
      </c>
      <c r="C70" s="77" t="n">
        <f aca="false">(C59/1000)*7</f>
        <v>28</v>
      </c>
      <c r="D70" s="77" t="n">
        <f aca="false">(D59/1000)*7</f>
        <v>28</v>
      </c>
      <c r="E70" s="77" t="n">
        <f aca="false">(E59/1000)*7</f>
        <v>28</v>
      </c>
      <c r="F70" s="77" t="n">
        <f aca="false">(F59/1000)*7</f>
        <v>28</v>
      </c>
      <c r="G70" s="77" t="n">
        <f aca="false">(G59/1000)*7</f>
        <v>28</v>
      </c>
      <c r="H70" s="77" t="n">
        <f aca="false">(H59/1000)*7</f>
        <v>28</v>
      </c>
      <c r="I70" s="77" t="n">
        <f aca="false">(I59/1000)*7</f>
        <v>28</v>
      </c>
      <c r="J70" s="77" t="n">
        <f aca="false">(J59/1000)*7</f>
        <v>28</v>
      </c>
      <c r="K70" s="77" t="n">
        <f aca="false">(K59/1000)*7</f>
        <v>28</v>
      </c>
      <c r="L70" s="77" t="n">
        <f aca="false">(L59/1000)*7</f>
        <v>28</v>
      </c>
      <c r="M70" s="77" t="n">
        <f aca="false">(M59/1000)*7</f>
        <v>28</v>
      </c>
      <c r="N70" s="50" t="s">
        <v>36</v>
      </c>
    </row>
    <row r="71" customFormat="false" ht="15.75" hidden="false" customHeight="false" outlineLevel="0" collapsed="false">
      <c r="A71" s="52" t="s">
        <v>37</v>
      </c>
      <c r="B71" s="77" t="n">
        <f aca="false">(B60/1000)*7</f>
        <v>14</v>
      </c>
      <c r="C71" s="77" t="n">
        <f aca="false">(C60/1000)*7</f>
        <v>14</v>
      </c>
      <c r="D71" s="77" t="n">
        <f aca="false">(D60/1000)*7</f>
        <v>14</v>
      </c>
      <c r="E71" s="77" t="n">
        <f aca="false">(E60/1000)*7</f>
        <v>14</v>
      </c>
      <c r="F71" s="77" t="n">
        <f aca="false">(F60/1000)*7</f>
        <v>14</v>
      </c>
      <c r="G71" s="77" t="n">
        <f aca="false">(G60/1000)*7</f>
        <v>14</v>
      </c>
      <c r="H71" s="77" t="n">
        <f aca="false">(H60/1000)*7</f>
        <v>14</v>
      </c>
      <c r="I71" s="77" t="n">
        <f aca="false">(I60/1000)*7</f>
        <v>14</v>
      </c>
      <c r="J71" s="77" t="n">
        <f aca="false">(J60/1000)*7</f>
        <v>14</v>
      </c>
      <c r="K71" s="77" t="n">
        <f aca="false">(K60/1000)*7</f>
        <v>14</v>
      </c>
      <c r="L71" s="77" t="n">
        <f aca="false">(L60/1000)*7</f>
        <v>14</v>
      </c>
      <c r="M71" s="77" t="n">
        <f aca="false">(M60/1000)*7</f>
        <v>14</v>
      </c>
      <c r="N71" s="50" t="s">
        <v>37</v>
      </c>
    </row>
    <row r="72" customFormat="false" ht="15.75" hidden="false" customHeight="false" outlineLevel="0" collapsed="false">
      <c r="A72" s="52" t="s">
        <v>38</v>
      </c>
      <c r="B72" s="77" t="n">
        <f aca="false">(B61/1000)*7</f>
        <v>7</v>
      </c>
      <c r="C72" s="77" t="n">
        <f aca="false">(C61/1000)*7</f>
        <v>7</v>
      </c>
      <c r="D72" s="77" t="n">
        <f aca="false">(D61/1000)*7</f>
        <v>7</v>
      </c>
      <c r="E72" s="77" t="n">
        <f aca="false">(E61/1000)*7</f>
        <v>7</v>
      </c>
      <c r="F72" s="77" t="n">
        <f aca="false">(F61/1000)*7</f>
        <v>7</v>
      </c>
      <c r="G72" s="77" t="n">
        <f aca="false">(G61/1000)*7</f>
        <v>7</v>
      </c>
      <c r="H72" s="77" t="n">
        <f aca="false">(H61/1000)*7</f>
        <v>7</v>
      </c>
      <c r="I72" s="77" t="n">
        <f aca="false">(I61/1000)*7</f>
        <v>7</v>
      </c>
      <c r="J72" s="77" t="n">
        <f aca="false">(J61/1000)*7</f>
        <v>7</v>
      </c>
      <c r="K72" s="77" t="n">
        <f aca="false">(K61/1000)*7</f>
        <v>7</v>
      </c>
      <c r="L72" s="77" t="n">
        <f aca="false">(L61/1000)*7</f>
        <v>7</v>
      </c>
      <c r="M72" s="77" t="n">
        <f aca="false">(M61/1000)*7</f>
        <v>7</v>
      </c>
      <c r="N72" s="50" t="s">
        <v>38</v>
      </c>
    </row>
    <row r="73" customFormat="false" ht="15.75" hidden="false" customHeight="false" outlineLevel="0" collapsed="false">
      <c r="A73" s="52" t="s">
        <v>39</v>
      </c>
      <c r="B73" s="71" t="s">
        <v>52</v>
      </c>
      <c r="C73" s="71" t="s">
        <v>52</v>
      </c>
      <c r="D73" s="71" t="s">
        <v>52</v>
      </c>
      <c r="E73" s="77" t="n">
        <f aca="false">(E62/1000)*7</f>
        <v>56</v>
      </c>
      <c r="F73" s="77" t="n">
        <f aca="false">(F62/1000)*7</f>
        <v>56</v>
      </c>
      <c r="G73" s="77" t="n">
        <f aca="false">(G62/1000)*7</f>
        <v>56</v>
      </c>
      <c r="H73" s="77" t="n">
        <f aca="false">(H62/1000)*7</f>
        <v>56</v>
      </c>
      <c r="I73" s="77" t="n">
        <f aca="false">(I62/1000)*7</f>
        <v>56</v>
      </c>
      <c r="J73" s="77" t="n">
        <f aca="false">(J62/1000)*7</f>
        <v>56</v>
      </c>
      <c r="K73" s="77" t="n">
        <f aca="false">(K62/1000)*7</f>
        <v>56</v>
      </c>
      <c r="L73" s="77" t="n">
        <f aca="false">(L62/1000)*7</f>
        <v>56</v>
      </c>
      <c r="M73" s="77" t="n">
        <f aca="false">(M62/1000)*7</f>
        <v>56</v>
      </c>
      <c r="N73" s="50" t="s">
        <v>39</v>
      </c>
    </row>
    <row r="74" customFormat="false" ht="15.75" hidden="false" customHeight="false" outlineLevel="0" collapsed="false">
      <c r="A74" s="52" t="s">
        <v>40</v>
      </c>
      <c r="B74" s="71" t="s">
        <v>52</v>
      </c>
      <c r="C74" s="71" t="s">
        <v>52</v>
      </c>
      <c r="D74" s="71" t="s">
        <v>52</v>
      </c>
      <c r="E74" s="77" t="n">
        <f aca="false">(E63/1000)*7</f>
        <v>28</v>
      </c>
      <c r="F74" s="77" t="n">
        <f aca="false">(F63/1000)*7</f>
        <v>28</v>
      </c>
      <c r="G74" s="77" t="n">
        <f aca="false">(G63/1000)*7</f>
        <v>28</v>
      </c>
      <c r="H74" s="77" t="n">
        <f aca="false">(H63/1000)*7</f>
        <v>28</v>
      </c>
      <c r="I74" s="77" t="n">
        <f aca="false">(I63/1000)*7</f>
        <v>28</v>
      </c>
      <c r="J74" s="77" t="n">
        <f aca="false">(J63/1000)*7</f>
        <v>28</v>
      </c>
      <c r="K74" s="77" t="n">
        <f aca="false">(K63/1000)*7</f>
        <v>28</v>
      </c>
      <c r="L74" s="77" t="n">
        <f aca="false">(L63/1000)*7</f>
        <v>28</v>
      </c>
      <c r="M74" s="77" t="n">
        <f aca="false">(M63/1000)*7</f>
        <v>28</v>
      </c>
      <c r="N74" s="50" t="s">
        <v>40</v>
      </c>
    </row>
    <row r="75" customFormat="false" ht="15.75" hidden="false" customHeight="false" outlineLevel="0" collapsed="false">
      <c r="A75" s="52" t="s">
        <v>41</v>
      </c>
      <c r="B75" s="71" t="s">
        <v>52</v>
      </c>
      <c r="C75" s="71" t="s">
        <v>52</v>
      </c>
      <c r="D75" s="71" t="s">
        <v>52</v>
      </c>
      <c r="E75" s="77" t="n">
        <f aca="false">(E64/1000)*7</f>
        <v>14</v>
      </c>
      <c r="F75" s="77" t="n">
        <f aca="false">(F64/1000)*7</f>
        <v>14</v>
      </c>
      <c r="G75" s="77" t="n">
        <f aca="false">(G64/1000)*7</f>
        <v>14</v>
      </c>
      <c r="H75" s="77" t="n">
        <f aca="false">(H64/1000)*7</f>
        <v>14</v>
      </c>
      <c r="I75" s="77" t="n">
        <f aca="false">(I64/1000)*7</f>
        <v>14</v>
      </c>
      <c r="J75" s="77" t="n">
        <f aca="false">(J64/1000)*7</f>
        <v>14</v>
      </c>
      <c r="K75" s="77" t="n">
        <f aca="false">(K64/1000)*7</f>
        <v>14</v>
      </c>
      <c r="L75" s="77" t="n">
        <f aca="false">(L64/1000)*7</f>
        <v>14</v>
      </c>
      <c r="M75" s="77" t="n">
        <f aca="false">(M64/1000)*7</f>
        <v>14</v>
      </c>
      <c r="N75" s="50" t="s">
        <v>41</v>
      </c>
    </row>
    <row r="76" customFormat="false" ht="15.75" hidden="false" customHeight="false" outlineLevel="0" collapsed="false">
      <c r="A76" s="52" t="s">
        <v>42</v>
      </c>
      <c r="B76" s="71" t="s">
        <v>52</v>
      </c>
      <c r="C76" s="71" t="s">
        <v>52</v>
      </c>
      <c r="D76" s="71" t="s">
        <v>52</v>
      </c>
      <c r="E76" s="77" t="n">
        <f aca="false">(E65/1000)*7</f>
        <v>7</v>
      </c>
      <c r="F76" s="77" t="n">
        <f aca="false">(F65/1000)*7</f>
        <v>7</v>
      </c>
      <c r="G76" s="77" t="n">
        <f aca="false">(G65/1000)*7</f>
        <v>7</v>
      </c>
      <c r="H76" s="77" t="n">
        <f aca="false">(H65/1000)*7</f>
        <v>7</v>
      </c>
      <c r="I76" s="77" t="n">
        <f aca="false">(I65/1000)*7</f>
        <v>7</v>
      </c>
      <c r="J76" s="77" t="n">
        <f aca="false">(J65/1000)*7</f>
        <v>7</v>
      </c>
      <c r="K76" s="77" t="n">
        <f aca="false">(K65/1000)*7</f>
        <v>7</v>
      </c>
      <c r="L76" s="77" t="n">
        <f aca="false">(L65/1000)*7</f>
        <v>7</v>
      </c>
      <c r="M76" s="77" t="n">
        <f aca="false">(M65/1000)*7</f>
        <v>7</v>
      </c>
      <c r="N76" s="50" t="s">
        <v>42</v>
      </c>
    </row>
    <row r="77" customFormat="false" ht="15.75" hidden="false" customHeight="false" outlineLevel="0" collapsed="false">
      <c r="A77" s="53"/>
      <c r="B77" s="52" t="n">
        <v>1</v>
      </c>
      <c r="C77" s="52" t="n">
        <v>2</v>
      </c>
      <c r="D77" s="52" t="n">
        <v>3</v>
      </c>
      <c r="E77" s="52" t="n">
        <v>4</v>
      </c>
      <c r="F77" s="52" t="n">
        <v>5</v>
      </c>
      <c r="G77" s="52" t="n">
        <v>6</v>
      </c>
      <c r="H77" s="52" t="n">
        <v>7</v>
      </c>
      <c r="I77" s="52" t="n">
        <v>8</v>
      </c>
      <c r="J77" s="52" t="n">
        <v>9</v>
      </c>
      <c r="K77" s="52" t="n">
        <v>10</v>
      </c>
      <c r="L77" s="52" t="n">
        <v>11</v>
      </c>
      <c r="M77" s="52" t="n">
        <v>12</v>
      </c>
      <c r="N77" s="3"/>
    </row>
    <row r="78" customFormat="false" ht="15.75" hidden="false" customHeight="false" outlineLevel="0" collapsed="false">
      <c r="A78" s="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3"/>
    </row>
    <row r="79" customFormat="false" ht="15.75" hidden="false" customHeight="false" outlineLevel="0" collapsed="false">
      <c r="A79" s="3"/>
      <c r="B79" s="53" t="n">
        <v>2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3"/>
    </row>
    <row r="80" customFormat="false" ht="15.75" hidden="false" customHeight="false" outlineLevel="0" collapsed="false">
      <c r="A80" s="74" t="s">
        <v>55</v>
      </c>
      <c r="B80" s="75" t="n">
        <v>1</v>
      </c>
      <c r="C80" s="75" t="n">
        <v>2</v>
      </c>
      <c r="D80" s="75" t="n">
        <v>3</v>
      </c>
      <c r="E80" s="75" t="n">
        <v>4</v>
      </c>
      <c r="F80" s="75" t="n">
        <v>5</v>
      </c>
      <c r="G80" s="75" t="n">
        <v>6</v>
      </c>
      <c r="H80" s="75" t="n">
        <v>7</v>
      </c>
      <c r="I80" s="75" t="n">
        <v>8</v>
      </c>
      <c r="J80" s="75" t="n">
        <v>9</v>
      </c>
      <c r="K80" s="75" t="n">
        <v>10</v>
      </c>
      <c r="L80" s="75" t="n">
        <v>11</v>
      </c>
      <c r="M80" s="75" t="n">
        <v>12</v>
      </c>
      <c r="N80" s="3"/>
    </row>
    <row r="81" customFormat="false" ht="15.75" hidden="false" customHeight="false" outlineLevel="0" collapsed="false">
      <c r="A81" s="76" t="s">
        <v>34</v>
      </c>
      <c r="B81" s="77" t="n">
        <f aca="false">B69/$B$79</f>
        <v>28</v>
      </c>
      <c r="C81" s="77" t="n">
        <f aca="false">C69/$B$79</f>
        <v>28</v>
      </c>
      <c r="D81" s="77" t="n">
        <f aca="false">D69/$B$79</f>
        <v>28</v>
      </c>
      <c r="E81" s="77" t="n">
        <f aca="false">E69/$B$79</f>
        <v>28</v>
      </c>
      <c r="F81" s="77" t="n">
        <f aca="false">F69/$B$79</f>
        <v>28</v>
      </c>
      <c r="G81" s="77" t="n">
        <f aca="false">G69/$B$79</f>
        <v>28</v>
      </c>
      <c r="H81" s="77" t="n">
        <f aca="false">H69/$B$79</f>
        <v>28</v>
      </c>
      <c r="I81" s="77" t="n">
        <f aca="false">I69/$B$79</f>
        <v>28</v>
      </c>
      <c r="J81" s="77" t="n">
        <f aca="false">J69/$B$79</f>
        <v>28</v>
      </c>
      <c r="K81" s="77" t="n">
        <f aca="false">K69/$B$79</f>
        <v>28</v>
      </c>
      <c r="L81" s="77" t="n">
        <f aca="false">L69/$B$79</f>
        <v>28</v>
      </c>
      <c r="M81" s="77" t="n">
        <f aca="false">M69/$B$79</f>
        <v>28</v>
      </c>
      <c r="N81" s="50" t="s">
        <v>34</v>
      </c>
    </row>
    <row r="82" customFormat="false" ht="15.75" hidden="false" customHeight="false" outlineLevel="0" collapsed="false">
      <c r="A82" s="52" t="s">
        <v>36</v>
      </c>
      <c r="B82" s="77" t="n">
        <f aca="false">B70/$B$79</f>
        <v>14</v>
      </c>
      <c r="C82" s="77" t="n">
        <f aca="false">C70/$B$79</f>
        <v>14</v>
      </c>
      <c r="D82" s="77" t="n">
        <f aca="false">D70/$B$79</f>
        <v>14</v>
      </c>
      <c r="E82" s="77" t="n">
        <f aca="false">E70/$B$79</f>
        <v>14</v>
      </c>
      <c r="F82" s="77" t="n">
        <f aca="false">F70/$B$79</f>
        <v>14</v>
      </c>
      <c r="G82" s="77" t="n">
        <f aca="false">G70/$B$79</f>
        <v>14</v>
      </c>
      <c r="H82" s="77" t="n">
        <f aca="false">H70/$B$79</f>
        <v>14</v>
      </c>
      <c r="I82" s="77" t="n">
        <f aca="false">I70/$B$79</f>
        <v>14</v>
      </c>
      <c r="J82" s="77" t="n">
        <f aca="false">J70/$B$79</f>
        <v>14</v>
      </c>
      <c r="K82" s="77" t="n">
        <f aca="false">K70/$B$79</f>
        <v>14</v>
      </c>
      <c r="L82" s="77" t="n">
        <f aca="false">L70/$B$79</f>
        <v>14</v>
      </c>
      <c r="M82" s="77" t="n">
        <f aca="false">M70/$B$79</f>
        <v>14</v>
      </c>
      <c r="N82" s="50" t="s">
        <v>36</v>
      </c>
    </row>
    <row r="83" customFormat="false" ht="15.75" hidden="false" customHeight="false" outlineLevel="0" collapsed="false">
      <c r="A83" s="52" t="s">
        <v>37</v>
      </c>
      <c r="B83" s="77" t="n">
        <f aca="false">B71/$B$79</f>
        <v>7</v>
      </c>
      <c r="C83" s="77" t="n">
        <f aca="false">C71/$B$79</f>
        <v>7</v>
      </c>
      <c r="D83" s="77" t="n">
        <f aca="false">D71/$B$79</f>
        <v>7</v>
      </c>
      <c r="E83" s="77" t="n">
        <f aca="false">E71/$B$79</f>
        <v>7</v>
      </c>
      <c r="F83" s="77" t="n">
        <f aca="false">F71/$B$79</f>
        <v>7</v>
      </c>
      <c r="G83" s="77" t="n">
        <f aca="false">G71/$B$79</f>
        <v>7</v>
      </c>
      <c r="H83" s="77" t="n">
        <f aca="false">H71/$B$79</f>
        <v>7</v>
      </c>
      <c r="I83" s="77" t="n">
        <f aca="false">I71/$B$79</f>
        <v>7</v>
      </c>
      <c r="J83" s="77" t="n">
        <f aca="false">J71/$B$79</f>
        <v>7</v>
      </c>
      <c r="K83" s="77" t="n">
        <f aca="false">K71/$B$79</f>
        <v>7</v>
      </c>
      <c r="L83" s="77" t="n">
        <f aca="false">L71/$B$79</f>
        <v>7</v>
      </c>
      <c r="M83" s="77" t="n">
        <f aca="false">M71/$B$79</f>
        <v>7</v>
      </c>
      <c r="N83" s="50" t="s">
        <v>37</v>
      </c>
    </row>
    <row r="84" customFormat="false" ht="15.75" hidden="false" customHeight="false" outlineLevel="0" collapsed="false">
      <c r="A84" s="52" t="s">
        <v>38</v>
      </c>
      <c r="B84" s="77" t="n">
        <f aca="false">B72/$B$79</f>
        <v>3.5</v>
      </c>
      <c r="C84" s="77" t="n">
        <f aca="false">C72/$B$79</f>
        <v>3.5</v>
      </c>
      <c r="D84" s="77" t="n">
        <f aca="false">D72/$B$79</f>
        <v>3.5</v>
      </c>
      <c r="E84" s="77" t="n">
        <f aca="false">E72/$B$79</f>
        <v>3.5</v>
      </c>
      <c r="F84" s="77" t="n">
        <f aca="false">F72/$B$79</f>
        <v>3.5</v>
      </c>
      <c r="G84" s="77" t="n">
        <f aca="false">G72/$B$79</f>
        <v>3.5</v>
      </c>
      <c r="H84" s="77" t="n">
        <f aca="false">H72/$B$79</f>
        <v>3.5</v>
      </c>
      <c r="I84" s="77" t="n">
        <f aca="false">I72/$B$79</f>
        <v>3.5</v>
      </c>
      <c r="J84" s="77" t="n">
        <f aca="false">J72/$B$79</f>
        <v>3.5</v>
      </c>
      <c r="K84" s="77" t="n">
        <f aca="false">K72/$B$79</f>
        <v>3.5</v>
      </c>
      <c r="L84" s="77" t="n">
        <f aca="false">L72/$B$79</f>
        <v>3.5</v>
      </c>
      <c r="M84" s="77" t="n">
        <f aca="false">M72/$B$79</f>
        <v>3.5</v>
      </c>
      <c r="N84" s="50" t="s">
        <v>38</v>
      </c>
    </row>
    <row r="85" customFormat="false" ht="15.75" hidden="false" customHeight="false" outlineLevel="0" collapsed="false">
      <c r="A85" s="52" t="s">
        <v>39</v>
      </c>
      <c r="B85" s="53" t="s">
        <v>52</v>
      </c>
      <c r="C85" s="53" t="s">
        <v>52</v>
      </c>
      <c r="D85" s="53" t="s">
        <v>52</v>
      </c>
      <c r="E85" s="77" t="n">
        <f aca="false">E73/$B$79</f>
        <v>28</v>
      </c>
      <c r="F85" s="77" t="n">
        <f aca="false">F73/$B$79</f>
        <v>28</v>
      </c>
      <c r="G85" s="77" t="n">
        <f aca="false">G73/$B$79</f>
        <v>28</v>
      </c>
      <c r="H85" s="77" t="n">
        <f aca="false">H73/$B$79</f>
        <v>28</v>
      </c>
      <c r="I85" s="77" t="n">
        <f aca="false">I73/$B$79</f>
        <v>28</v>
      </c>
      <c r="J85" s="77" t="n">
        <f aca="false">J73/$B$79</f>
        <v>28</v>
      </c>
      <c r="K85" s="77" t="n">
        <f aca="false">K73/$B$79</f>
        <v>28</v>
      </c>
      <c r="L85" s="77" t="n">
        <f aca="false">L73/$B$79</f>
        <v>28</v>
      </c>
      <c r="M85" s="77" t="n">
        <f aca="false">M73/$B$79</f>
        <v>28</v>
      </c>
      <c r="N85" s="50" t="s">
        <v>39</v>
      </c>
    </row>
    <row r="86" customFormat="false" ht="15.75" hidden="false" customHeight="false" outlineLevel="0" collapsed="false">
      <c r="A86" s="52" t="s">
        <v>40</v>
      </c>
      <c r="B86" s="53" t="s">
        <v>52</v>
      </c>
      <c r="C86" s="53" t="s">
        <v>52</v>
      </c>
      <c r="D86" s="53" t="s">
        <v>52</v>
      </c>
      <c r="E86" s="77" t="n">
        <f aca="false">E74/$B$79</f>
        <v>14</v>
      </c>
      <c r="F86" s="77" t="n">
        <f aca="false">F74/$B$79</f>
        <v>14</v>
      </c>
      <c r="G86" s="77" t="n">
        <f aca="false">G74/$B$79</f>
        <v>14</v>
      </c>
      <c r="H86" s="77" t="n">
        <f aca="false">H74/$B$79</f>
        <v>14</v>
      </c>
      <c r="I86" s="77" t="n">
        <f aca="false">I74/$B$79</f>
        <v>14</v>
      </c>
      <c r="J86" s="77" t="n">
        <f aca="false">J74/$B$79</f>
        <v>14</v>
      </c>
      <c r="K86" s="77" t="n">
        <f aca="false">K74/$B$79</f>
        <v>14</v>
      </c>
      <c r="L86" s="77" t="n">
        <f aca="false">L74/$B$79</f>
        <v>14</v>
      </c>
      <c r="M86" s="77" t="n">
        <f aca="false">M74/$B$79</f>
        <v>14</v>
      </c>
      <c r="N86" s="50" t="s">
        <v>40</v>
      </c>
    </row>
    <row r="87" customFormat="false" ht="15.75" hidden="false" customHeight="false" outlineLevel="0" collapsed="false">
      <c r="A87" s="52" t="s">
        <v>41</v>
      </c>
      <c r="B87" s="53" t="s">
        <v>52</v>
      </c>
      <c r="C87" s="53" t="s">
        <v>52</v>
      </c>
      <c r="D87" s="53" t="s">
        <v>52</v>
      </c>
      <c r="E87" s="77" t="n">
        <f aca="false">E75/$B$79</f>
        <v>7</v>
      </c>
      <c r="F87" s="77" t="n">
        <f aca="false">F75/$B$79</f>
        <v>7</v>
      </c>
      <c r="G87" s="77" t="n">
        <f aca="false">G75/$B$79</f>
        <v>7</v>
      </c>
      <c r="H87" s="77" t="n">
        <f aca="false">H75/$B$79</f>
        <v>7</v>
      </c>
      <c r="I87" s="77" t="n">
        <f aca="false">I75/$B$79</f>
        <v>7</v>
      </c>
      <c r="J87" s="77" t="n">
        <f aca="false">J75/$B$79</f>
        <v>7</v>
      </c>
      <c r="K87" s="77" t="n">
        <f aca="false">K75/$B$79</f>
        <v>7</v>
      </c>
      <c r="L87" s="77" t="n">
        <f aca="false">L75/$B$79</f>
        <v>7</v>
      </c>
      <c r="M87" s="77" t="n">
        <f aca="false">M75/$B$79</f>
        <v>7</v>
      </c>
      <c r="N87" s="50" t="s">
        <v>41</v>
      </c>
    </row>
    <row r="88" customFormat="false" ht="15.75" hidden="false" customHeight="false" outlineLevel="0" collapsed="false">
      <c r="A88" s="52" t="s">
        <v>42</v>
      </c>
      <c r="B88" s="53" t="s">
        <v>52</v>
      </c>
      <c r="C88" s="53" t="s">
        <v>52</v>
      </c>
      <c r="D88" s="53" t="s">
        <v>52</v>
      </c>
      <c r="E88" s="77" t="n">
        <f aca="false">E76/$B$79</f>
        <v>3.5</v>
      </c>
      <c r="F88" s="77" t="n">
        <f aca="false">F76/$B$79</f>
        <v>3.5</v>
      </c>
      <c r="G88" s="77" t="n">
        <f aca="false">G76/$B$79</f>
        <v>3.5</v>
      </c>
      <c r="H88" s="77" t="n">
        <f aca="false">H76/$B$79</f>
        <v>3.5</v>
      </c>
      <c r="I88" s="77" t="n">
        <f aca="false">I76/$B$79</f>
        <v>3.5</v>
      </c>
      <c r="J88" s="77" t="n">
        <f aca="false">J76/$B$79</f>
        <v>3.5</v>
      </c>
      <c r="K88" s="77" t="n">
        <f aca="false">K76/$B$79</f>
        <v>3.5</v>
      </c>
      <c r="L88" s="77" t="n">
        <f aca="false">L76/$B$79</f>
        <v>3.5</v>
      </c>
      <c r="M88" s="77" t="n">
        <f aca="false">M76/$B$79</f>
        <v>3.5</v>
      </c>
      <c r="N88" s="50" t="s">
        <v>42</v>
      </c>
    </row>
    <row r="89" customFormat="false" ht="15.75" hidden="false" customHeight="false" outlineLevel="0" collapsed="false">
      <c r="A89" s="53"/>
      <c r="B89" s="52" t="n">
        <v>1</v>
      </c>
      <c r="C89" s="52" t="n">
        <v>2</v>
      </c>
      <c r="D89" s="52" t="n">
        <v>3</v>
      </c>
      <c r="E89" s="52" t="n">
        <v>4</v>
      </c>
      <c r="F89" s="52" t="n">
        <v>5</v>
      </c>
      <c r="G89" s="52" t="n">
        <v>6</v>
      </c>
      <c r="H89" s="52" t="n">
        <v>7</v>
      </c>
      <c r="I89" s="52" t="n">
        <v>8</v>
      </c>
      <c r="J89" s="52" t="n">
        <v>9</v>
      </c>
      <c r="K89" s="52" t="n">
        <v>10</v>
      </c>
      <c r="L89" s="52" t="n">
        <v>11</v>
      </c>
      <c r="M89" s="52" t="n">
        <v>12</v>
      </c>
      <c r="N89" s="3"/>
    </row>
    <row r="90" customFormat="false" ht="15.75" hidden="false" customHeight="false" outlineLevel="0" collapsed="false">
      <c r="A90" s="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3"/>
    </row>
    <row r="91" customFormat="false" ht="15.75" hidden="false" customHeight="false" outlineLevel="0" collapsed="false">
      <c r="A91" s="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3"/>
    </row>
    <row r="92" customFormat="false" ht="15.75" hidden="false" customHeight="false" outlineLevel="0" collapsed="false">
      <c r="A92" s="74" t="s">
        <v>56</v>
      </c>
      <c r="B92" s="78" t="n">
        <v>1</v>
      </c>
      <c r="C92" s="78" t="n">
        <v>2</v>
      </c>
      <c r="D92" s="78" t="n">
        <v>3</v>
      </c>
      <c r="E92" s="78" t="n">
        <v>4</v>
      </c>
      <c r="F92" s="78" t="n">
        <v>5</v>
      </c>
      <c r="G92" s="78" t="n">
        <v>6</v>
      </c>
      <c r="H92" s="78" t="n">
        <v>7</v>
      </c>
      <c r="I92" s="78" t="n">
        <v>8</v>
      </c>
      <c r="J92" s="78" t="n">
        <v>9</v>
      </c>
      <c r="K92" s="78" t="n">
        <v>10</v>
      </c>
      <c r="L92" s="78" t="n">
        <v>11</v>
      </c>
      <c r="M92" s="78" t="n">
        <v>12</v>
      </c>
      <c r="N92" s="3"/>
    </row>
    <row r="93" customFormat="false" ht="15.75" hidden="false" customHeight="false" outlineLevel="0" collapsed="false">
      <c r="A93" s="76" t="s">
        <v>34</v>
      </c>
      <c r="B93" s="77" t="s">
        <v>57</v>
      </c>
      <c r="C93" s="77" t="s">
        <v>57</v>
      </c>
      <c r="D93" s="77" t="s">
        <v>57</v>
      </c>
      <c r="E93" s="77" t="s">
        <v>57</v>
      </c>
      <c r="F93" s="77" t="s">
        <v>57</v>
      </c>
      <c r="G93" s="77" t="s">
        <v>57</v>
      </c>
      <c r="H93" s="77" t="s">
        <v>57</v>
      </c>
      <c r="I93" s="77" t="s">
        <v>57</v>
      </c>
      <c r="J93" s="77" t="s">
        <v>57</v>
      </c>
      <c r="K93" s="77" t="s">
        <v>57</v>
      </c>
      <c r="L93" s="77" t="s">
        <v>57</v>
      </c>
      <c r="M93" s="77" t="s">
        <v>57</v>
      </c>
      <c r="N93" s="50" t="s">
        <v>34</v>
      </c>
    </row>
    <row r="94" customFormat="false" ht="15.75" hidden="false" customHeight="false" outlineLevel="0" collapsed="false">
      <c r="A94" s="52" t="s">
        <v>36</v>
      </c>
      <c r="B94" s="77" t="s">
        <v>57</v>
      </c>
      <c r="C94" s="77" t="s">
        <v>57</v>
      </c>
      <c r="D94" s="77" t="s">
        <v>57</v>
      </c>
      <c r="E94" s="77" t="s">
        <v>57</v>
      </c>
      <c r="F94" s="77" t="s">
        <v>57</v>
      </c>
      <c r="G94" s="77" t="s">
        <v>57</v>
      </c>
      <c r="H94" s="77" t="s">
        <v>57</v>
      </c>
      <c r="I94" s="77" t="s">
        <v>57</v>
      </c>
      <c r="J94" s="77" t="s">
        <v>57</v>
      </c>
      <c r="K94" s="77" t="s">
        <v>57</v>
      </c>
      <c r="L94" s="77" t="s">
        <v>57</v>
      </c>
      <c r="M94" s="77" t="s">
        <v>57</v>
      </c>
      <c r="N94" s="50" t="s">
        <v>36</v>
      </c>
    </row>
    <row r="95" customFormat="false" ht="15.75" hidden="false" customHeight="false" outlineLevel="0" collapsed="false">
      <c r="A95" s="52" t="s">
        <v>37</v>
      </c>
      <c r="B95" s="77" t="s">
        <v>57</v>
      </c>
      <c r="C95" s="77" t="s">
        <v>57</v>
      </c>
      <c r="D95" s="77" t="s">
        <v>57</v>
      </c>
      <c r="E95" s="77" t="s">
        <v>57</v>
      </c>
      <c r="F95" s="77" t="s">
        <v>57</v>
      </c>
      <c r="G95" s="77" t="s">
        <v>57</v>
      </c>
      <c r="H95" s="77" t="s">
        <v>57</v>
      </c>
      <c r="I95" s="77" t="s">
        <v>57</v>
      </c>
      <c r="J95" s="77" t="s">
        <v>57</v>
      </c>
      <c r="K95" s="77" t="s">
        <v>57</v>
      </c>
      <c r="L95" s="77" t="s">
        <v>57</v>
      </c>
      <c r="M95" s="77" t="s">
        <v>57</v>
      </c>
      <c r="N95" s="50" t="s">
        <v>37</v>
      </c>
    </row>
    <row r="96" customFormat="false" ht="15.75" hidden="false" customHeight="false" outlineLevel="0" collapsed="false">
      <c r="A96" s="52" t="s">
        <v>38</v>
      </c>
      <c r="B96" s="77" t="s">
        <v>57</v>
      </c>
      <c r="C96" s="77" t="s">
        <v>57</v>
      </c>
      <c r="D96" s="77" t="s">
        <v>57</v>
      </c>
      <c r="E96" s="77" t="s">
        <v>57</v>
      </c>
      <c r="F96" s="77" t="s">
        <v>57</v>
      </c>
      <c r="G96" s="77" t="s">
        <v>57</v>
      </c>
      <c r="H96" s="77" t="s">
        <v>57</v>
      </c>
      <c r="I96" s="77" t="s">
        <v>57</v>
      </c>
      <c r="J96" s="77" t="s">
        <v>57</v>
      </c>
      <c r="K96" s="77" t="s">
        <v>57</v>
      </c>
      <c r="L96" s="77" t="s">
        <v>57</v>
      </c>
      <c r="M96" s="77" t="s">
        <v>57</v>
      </c>
      <c r="N96" s="50" t="s">
        <v>38</v>
      </c>
    </row>
    <row r="97" customFormat="false" ht="15.75" hidden="false" customHeight="false" outlineLevel="0" collapsed="false">
      <c r="A97" s="52" t="s">
        <v>39</v>
      </c>
      <c r="B97" s="77" t="s">
        <v>57</v>
      </c>
      <c r="C97" s="77" t="s">
        <v>57</v>
      </c>
      <c r="D97" s="77" t="s">
        <v>57</v>
      </c>
      <c r="E97" s="77" t="s">
        <v>57</v>
      </c>
      <c r="F97" s="77" t="s">
        <v>57</v>
      </c>
      <c r="G97" s="77" t="s">
        <v>57</v>
      </c>
      <c r="H97" s="77" t="s">
        <v>57</v>
      </c>
      <c r="I97" s="77" t="s">
        <v>57</v>
      </c>
      <c r="J97" s="77" t="s">
        <v>57</v>
      </c>
      <c r="K97" s="77" t="s">
        <v>57</v>
      </c>
      <c r="L97" s="77" t="s">
        <v>57</v>
      </c>
      <c r="M97" s="77" t="s">
        <v>57</v>
      </c>
      <c r="N97" s="50" t="s">
        <v>39</v>
      </c>
    </row>
    <row r="98" customFormat="false" ht="15.75" hidden="false" customHeight="false" outlineLevel="0" collapsed="false">
      <c r="A98" s="52" t="s">
        <v>40</v>
      </c>
      <c r="B98" s="77" t="s">
        <v>57</v>
      </c>
      <c r="C98" s="77" t="s">
        <v>57</v>
      </c>
      <c r="D98" s="77" t="s">
        <v>57</v>
      </c>
      <c r="E98" s="77" t="s">
        <v>57</v>
      </c>
      <c r="F98" s="77" t="s">
        <v>57</v>
      </c>
      <c r="G98" s="77" t="s">
        <v>57</v>
      </c>
      <c r="H98" s="77" t="s">
        <v>57</v>
      </c>
      <c r="I98" s="77" t="s">
        <v>57</v>
      </c>
      <c r="J98" s="77" t="s">
        <v>57</v>
      </c>
      <c r="K98" s="77" t="s">
        <v>57</v>
      </c>
      <c r="L98" s="77" t="s">
        <v>57</v>
      </c>
      <c r="M98" s="77" t="s">
        <v>57</v>
      </c>
      <c r="N98" s="50" t="s">
        <v>40</v>
      </c>
    </row>
    <row r="99" customFormat="false" ht="15.75" hidden="false" customHeight="false" outlineLevel="0" collapsed="false">
      <c r="A99" s="52" t="s">
        <v>41</v>
      </c>
      <c r="B99" s="77" t="s">
        <v>57</v>
      </c>
      <c r="C99" s="77" t="s">
        <v>57</v>
      </c>
      <c r="D99" s="77" t="s">
        <v>57</v>
      </c>
      <c r="E99" s="77" t="s">
        <v>57</v>
      </c>
      <c r="F99" s="77" t="s">
        <v>57</v>
      </c>
      <c r="G99" s="77" t="s">
        <v>57</v>
      </c>
      <c r="H99" s="77" t="s">
        <v>57</v>
      </c>
      <c r="I99" s="77" t="s">
        <v>57</v>
      </c>
      <c r="J99" s="77" t="s">
        <v>57</v>
      </c>
      <c r="K99" s="77" t="s">
        <v>57</v>
      </c>
      <c r="L99" s="77" t="s">
        <v>57</v>
      </c>
      <c r="M99" s="77" t="s">
        <v>57</v>
      </c>
      <c r="N99" s="50" t="s">
        <v>41</v>
      </c>
    </row>
    <row r="100" customFormat="false" ht="15.75" hidden="false" customHeight="false" outlineLevel="0" collapsed="false">
      <c r="A100" s="52" t="s">
        <v>42</v>
      </c>
      <c r="B100" s="77" t="s">
        <v>57</v>
      </c>
      <c r="C100" s="77" t="s">
        <v>57</v>
      </c>
      <c r="D100" s="77" t="s">
        <v>57</v>
      </c>
      <c r="E100" s="77" t="s">
        <v>58</v>
      </c>
      <c r="F100" s="77" t="s">
        <v>58</v>
      </c>
      <c r="G100" s="77" t="s">
        <v>58</v>
      </c>
      <c r="H100" s="77" t="s">
        <v>57</v>
      </c>
      <c r="I100" s="77" t="s">
        <v>57</v>
      </c>
      <c r="J100" s="77" t="s">
        <v>57</v>
      </c>
      <c r="K100" s="77" t="s">
        <v>57</v>
      </c>
      <c r="L100" s="77" t="s">
        <v>57</v>
      </c>
      <c r="M100" s="77" t="s">
        <v>57</v>
      </c>
      <c r="N100" s="50" t="s">
        <v>42</v>
      </c>
    </row>
    <row r="101" customFormat="false" ht="15.75" hidden="false" customHeight="false" outlineLevel="0" collapsed="false">
      <c r="A101" s="53"/>
      <c r="B101" s="52" t="n">
        <v>1</v>
      </c>
      <c r="C101" s="52" t="n">
        <v>2</v>
      </c>
      <c r="D101" s="52" t="n">
        <v>3</v>
      </c>
      <c r="E101" s="52" t="n">
        <v>4</v>
      </c>
      <c r="F101" s="52" t="n">
        <v>5</v>
      </c>
      <c r="G101" s="52" t="n">
        <v>6</v>
      </c>
      <c r="H101" s="52" t="n">
        <v>7</v>
      </c>
      <c r="I101" s="52" t="n">
        <v>8</v>
      </c>
      <c r="J101" s="52" t="n">
        <v>9</v>
      </c>
      <c r="K101" s="52" t="n">
        <v>10</v>
      </c>
      <c r="L101" s="52" t="n">
        <v>11</v>
      </c>
      <c r="M101" s="52" t="n">
        <v>12</v>
      </c>
      <c r="N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53"/>
      <c r="I102" s="53"/>
      <c r="J102" s="53"/>
      <c r="K102" s="53"/>
      <c r="L102" s="53"/>
      <c r="M102" s="53"/>
      <c r="N102" s="3"/>
    </row>
    <row r="103" customFormat="false" ht="15.75" hidden="false" customHeight="false" outlineLevel="0" collapsed="false">
      <c r="A103" s="74" t="s">
        <v>59</v>
      </c>
      <c r="B103" s="78" t="n">
        <v>1</v>
      </c>
      <c r="C103" s="78" t="n">
        <v>2</v>
      </c>
      <c r="D103" s="78" t="n">
        <v>3</v>
      </c>
      <c r="E103" s="78" t="n">
        <v>4</v>
      </c>
      <c r="F103" s="78" t="n">
        <v>5</v>
      </c>
      <c r="G103" s="78" t="n">
        <v>6</v>
      </c>
      <c r="H103" s="78" t="n">
        <v>7</v>
      </c>
      <c r="I103" s="78" t="n">
        <v>8</v>
      </c>
      <c r="J103" s="78" t="n">
        <v>9</v>
      </c>
      <c r="K103" s="78" t="n">
        <v>10</v>
      </c>
      <c r="L103" s="78" t="n">
        <v>11</v>
      </c>
      <c r="M103" s="78" t="n">
        <v>12</v>
      </c>
      <c r="N103" s="3"/>
    </row>
    <row r="104" customFormat="false" ht="15.75" hidden="false" customHeight="false" outlineLevel="0" collapsed="false">
      <c r="A104" s="76" t="s">
        <v>34</v>
      </c>
      <c r="B104" s="77" t="s">
        <v>60</v>
      </c>
      <c r="C104" s="77" t="s">
        <v>60</v>
      </c>
      <c r="D104" s="77" t="s">
        <v>60</v>
      </c>
      <c r="E104" s="77" t="s">
        <v>60</v>
      </c>
      <c r="F104" s="77" t="s">
        <v>60</v>
      </c>
      <c r="G104" s="77" t="s">
        <v>60</v>
      </c>
      <c r="H104" s="77" t="s">
        <v>60</v>
      </c>
      <c r="I104" s="77" t="s">
        <v>60</v>
      </c>
      <c r="J104" s="77" t="s">
        <v>60</v>
      </c>
      <c r="K104" s="77" t="s">
        <v>60</v>
      </c>
      <c r="L104" s="77" t="s">
        <v>60</v>
      </c>
      <c r="M104" s="77" t="s">
        <v>60</v>
      </c>
      <c r="N104" s="50" t="s">
        <v>34</v>
      </c>
    </row>
    <row r="105" customFormat="false" ht="15.75" hidden="false" customHeight="false" outlineLevel="0" collapsed="false">
      <c r="A105" s="52" t="s">
        <v>36</v>
      </c>
      <c r="B105" s="77" t="s">
        <v>60</v>
      </c>
      <c r="C105" s="77" t="s">
        <v>60</v>
      </c>
      <c r="D105" s="77" t="s">
        <v>60</v>
      </c>
      <c r="E105" s="77" t="s">
        <v>60</v>
      </c>
      <c r="F105" s="77" t="s">
        <v>60</v>
      </c>
      <c r="G105" s="77" t="s">
        <v>60</v>
      </c>
      <c r="H105" s="77" t="s">
        <v>60</v>
      </c>
      <c r="I105" s="77" t="s">
        <v>60</v>
      </c>
      <c r="J105" s="77" t="s">
        <v>60</v>
      </c>
      <c r="K105" s="77" t="s">
        <v>60</v>
      </c>
      <c r="L105" s="77" t="s">
        <v>60</v>
      </c>
      <c r="M105" s="77" t="s">
        <v>60</v>
      </c>
      <c r="N105" s="50" t="s">
        <v>36</v>
      </c>
    </row>
    <row r="106" customFormat="false" ht="15.75" hidden="false" customHeight="false" outlineLevel="0" collapsed="false">
      <c r="A106" s="52" t="s">
        <v>37</v>
      </c>
      <c r="B106" s="77" t="s">
        <v>60</v>
      </c>
      <c r="C106" s="77" t="s">
        <v>60</v>
      </c>
      <c r="D106" s="77" t="s">
        <v>60</v>
      </c>
      <c r="E106" s="77" t="s">
        <v>60</v>
      </c>
      <c r="F106" s="77" t="s">
        <v>60</v>
      </c>
      <c r="G106" s="77" t="s">
        <v>60</v>
      </c>
      <c r="H106" s="77" t="s">
        <v>60</v>
      </c>
      <c r="I106" s="77" t="s">
        <v>60</v>
      </c>
      <c r="J106" s="77" t="s">
        <v>60</v>
      </c>
      <c r="K106" s="77" t="s">
        <v>60</v>
      </c>
      <c r="L106" s="77" t="s">
        <v>60</v>
      </c>
      <c r="M106" s="77" t="s">
        <v>60</v>
      </c>
      <c r="N106" s="50" t="s">
        <v>37</v>
      </c>
    </row>
    <row r="107" customFormat="false" ht="15.75" hidden="false" customHeight="false" outlineLevel="0" collapsed="false">
      <c r="A107" s="52" t="s">
        <v>38</v>
      </c>
      <c r="B107" s="77" t="s">
        <v>60</v>
      </c>
      <c r="C107" s="77" t="s">
        <v>60</v>
      </c>
      <c r="D107" s="77" t="s">
        <v>60</v>
      </c>
      <c r="E107" s="77" t="s">
        <v>60</v>
      </c>
      <c r="F107" s="77" t="s">
        <v>60</v>
      </c>
      <c r="G107" s="77" t="s">
        <v>60</v>
      </c>
      <c r="H107" s="77" t="s">
        <v>60</v>
      </c>
      <c r="I107" s="77" t="s">
        <v>60</v>
      </c>
      <c r="J107" s="77" t="s">
        <v>60</v>
      </c>
      <c r="K107" s="77" t="s">
        <v>60</v>
      </c>
      <c r="L107" s="77" t="s">
        <v>60</v>
      </c>
      <c r="M107" s="77" t="s">
        <v>60</v>
      </c>
      <c r="N107" s="50" t="s">
        <v>38</v>
      </c>
    </row>
    <row r="108" customFormat="false" ht="15.75" hidden="false" customHeight="false" outlineLevel="0" collapsed="false">
      <c r="A108" s="52" t="s">
        <v>39</v>
      </c>
      <c r="B108" s="77" t="s">
        <v>60</v>
      </c>
      <c r="C108" s="77" t="s">
        <v>60</v>
      </c>
      <c r="D108" s="77" t="s">
        <v>60</v>
      </c>
      <c r="E108" s="77" t="s">
        <v>60</v>
      </c>
      <c r="F108" s="77" t="s">
        <v>60</v>
      </c>
      <c r="G108" s="77" t="s">
        <v>60</v>
      </c>
      <c r="H108" s="77" t="s">
        <v>60</v>
      </c>
      <c r="I108" s="77" t="s">
        <v>60</v>
      </c>
      <c r="J108" s="77" t="s">
        <v>60</v>
      </c>
      <c r="K108" s="77" t="s">
        <v>60</v>
      </c>
      <c r="L108" s="77" t="s">
        <v>60</v>
      </c>
      <c r="M108" s="77" t="s">
        <v>60</v>
      </c>
      <c r="N108" s="50" t="s">
        <v>39</v>
      </c>
    </row>
    <row r="109" customFormat="false" ht="15.75" hidden="false" customHeight="false" outlineLevel="0" collapsed="false">
      <c r="A109" s="52" t="s">
        <v>40</v>
      </c>
      <c r="B109" s="77" t="s">
        <v>60</v>
      </c>
      <c r="C109" s="77" t="s">
        <v>60</v>
      </c>
      <c r="D109" s="77" t="s">
        <v>60</v>
      </c>
      <c r="E109" s="77" t="s">
        <v>60</v>
      </c>
      <c r="F109" s="77" t="s">
        <v>60</v>
      </c>
      <c r="G109" s="77" t="s">
        <v>60</v>
      </c>
      <c r="H109" s="77" t="s">
        <v>60</v>
      </c>
      <c r="I109" s="77" t="s">
        <v>60</v>
      </c>
      <c r="J109" s="77" t="s">
        <v>60</v>
      </c>
      <c r="K109" s="77" t="s">
        <v>60</v>
      </c>
      <c r="L109" s="77" t="s">
        <v>60</v>
      </c>
      <c r="M109" s="77" t="s">
        <v>60</v>
      </c>
      <c r="N109" s="50" t="s">
        <v>40</v>
      </c>
    </row>
    <row r="110" customFormat="false" ht="15.75" hidden="false" customHeight="false" outlineLevel="0" collapsed="false">
      <c r="A110" s="52" t="s">
        <v>41</v>
      </c>
      <c r="B110" s="77" t="s">
        <v>60</v>
      </c>
      <c r="C110" s="77" t="s">
        <v>60</v>
      </c>
      <c r="D110" s="77" t="s">
        <v>60</v>
      </c>
      <c r="E110" s="77" t="s">
        <v>60</v>
      </c>
      <c r="F110" s="77" t="s">
        <v>60</v>
      </c>
      <c r="G110" s="77" t="s">
        <v>60</v>
      </c>
      <c r="H110" s="77" t="s">
        <v>60</v>
      </c>
      <c r="I110" s="77" t="s">
        <v>60</v>
      </c>
      <c r="J110" s="77" t="s">
        <v>60</v>
      </c>
      <c r="K110" s="77" t="s">
        <v>60</v>
      </c>
      <c r="L110" s="77" t="s">
        <v>60</v>
      </c>
      <c r="M110" s="77" t="s">
        <v>60</v>
      </c>
      <c r="N110" s="50" t="s">
        <v>41</v>
      </c>
    </row>
    <row r="111" customFormat="false" ht="15.75" hidden="false" customHeight="false" outlineLevel="0" collapsed="false">
      <c r="A111" s="52" t="s">
        <v>42</v>
      </c>
      <c r="B111" s="77" t="s">
        <v>60</v>
      </c>
      <c r="C111" s="77" t="s">
        <v>60</v>
      </c>
      <c r="D111" s="77" t="s">
        <v>60</v>
      </c>
      <c r="E111" s="77" t="s">
        <v>60</v>
      </c>
      <c r="F111" s="77" t="s">
        <v>60</v>
      </c>
      <c r="G111" s="77" t="s">
        <v>60</v>
      </c>
      <c r="H111" s="77" t="s">
        <v>60</v>
      </c>
      <c r="I111" s="77" t="s">
        <v>60</v>
      </c>
      <c r="J111" s="77" t="s">
        <v>60</v>
      </c>
      <c r="K111" s="77" t="s">
        <v>60</v>
      </c>
      <c r="L111" s="77" t="s">
        <v>60</v>
      </c>
      <c r="M111" s="77" t="s">
        <v>60</v>
      </c>
      <c r="N111" s="50" t="s">
        <v>42</v>
      </c>
    </row>
    <row r="112" customFormat="false" ht="15.75" hidden="false" customHeight="false" outlineLevel="0" collapsed="false">
      <c r="A112" s="53"/>
      <c r="B112" s="52" t="n">
        <v>1</v>
      </c>
      <c r="C112" s="52" t="n">
        <v>2</v>
      </c>
      <c r="D112" s="52" t="n">
        <v>3</v>
      </c>
      <c r="E112" s="52" t="n">
        <v>4</v>
      </c>
      <c r="F112" s="52" t="n">
        <v>5</v>
      </c>
      <c r="G112" s="52" t="n">
        <v>6</v>
      </c>
      <c r="H112" s="52" t="n">
        <v>7</v>
      </c>
      <c r="I112" s="52" t="n">
        <v>8</v>
      </c>
      <c r="J112" s="52" t="n">
        <v>9</v>
      </c>
      <c r="K112" s="52" t="n">
        <v>10</v>
      </c>
      <c r="L112" s="52" t="n">
        <v>11</v>
      </c>
      <c r="M112" s="52" t="n">
        <v>12</v>
      </c>
      <c r="N112" s="3"/>
    </row>
    <row r="114" customFormat="false" ht="15.75" hidden="false" customHeight="false" outlineLevel="0" collapsed="false">
      <c r="E114" s="79" t="s">
        <v>61</v>
      </c>
      <c r="F114" s="79" t="s">
        <v>62</v>
      </c>
      <c r="G114" s="79" t="s">
        <v>63</v>
      </c>
      <c r="H114" s="79" t="s">
        <v>64</v>
      </c>
      <c r="I114" s="80" t="s">
        <v>65</v>
      </c>
    </row>
    <row r="115" customFormat="false" ht="15.75" hidden="false" customHeight="false" outlineLevel="0" collapsed="false">
      <c r="A115" s="3"/>
      <c r="B115" s="53"/>
      <c r="C115" s="53"/>
      <c r="D115" s="3"/>
      <c r="E115" s="53" t="n">
        <v>28</v>
      </c>
      <c r="F115" s="53" t="n">
        <f aca="false">E115*2</f>
        <v>56</v>
      </c>
      <c r="G115" s="53" t="n">
        <f aca="false">F115/7</f>
        <v>8</v>
      </c>
      <c r="H115" s="53" t="n">
        <f aca="false">G115*C119</f>
        <v>12000</v>
      </c>
      <c r="I115" s="81" t="n">
        <f aca="false">H115/$J$126</f>
        <v>3.2</v>
      </c>
      <c r="J115" s="3"/>
      <c r="K115" s="3"/>
    </row>
    <row r="116" customFormat="false" ht="15.75" hidden="false" customHeight="false" outlineLevel="0" collapsed="false">
      <c r="A116" s="53"/>
      <c r="B116" s="53" t="s">
        <v>66</v>
      </c>
      <c r="C116" s="82" t="n">
        <v>20</v>
      </c>
      <c r="D116" s="3"/>
      <c r="E116" s="53" t="n">
        <v>14</v>
      </c>
      <c r="F116" s="53" t="n">
        <f aca="false">E116*2</f>
        <v>28</v>
      </c>
      <c r="G116" s="53" t="n">
        <f aca="false">F116/7</f>
        <v>4</v>
      </c>
      <c r="H116" s="53" t="n">
        <f aca="false">G116*C119</f>
        <v>6000</v>
      </c>
      <c r="I116" s="81" t="n">
        <f aca="false">H116/$J$126</f>
        <v>1.6</v>
      </c>
      <c r="J116" s="3"/>
      <c r="K116" s="3"/>
    </row>
    <row r="117" customFormat="false" ht="15.75" hidden="false" customHeight="false" outlineLevel="0" collapsed="false">
      <c r="A117" s="43"/>
      <c r="B117" s="43" t="s">
        <v>67</v>
      </c>
      <c r="C117" s="82" t="n">
        <v>21</v>
      </c>
      <c r="D117" s="44"/>
      <c r="E117" s="53" t="n">
        <v>7</v>
      </c>
      <c r="F117" s="53" t="n">
        <f aca="false">E117*2</f>
        <v>14</v>
      </c>
      <c r="G117" s="53" t="n">
        <f aca="false">F117/7</f>
        <v>2</v>
      </c>
      <c r="H117" s="53" t="n">
        <f aca="false">G117*C119</f>
        <v>3000</v>
      </c>
      <c r="I117" s="81" t="n">
        <f aca="false">H117/$J$126</f>
        <v>0.8</v>
      </c>
      <c r="J117" s="3"/>
      <c r="K117" s="3"/>
    </row>
    <row r="118" customFormat="false" ht="15.75" hidden="false" customHeight="false" outlineLevel="0" collapsed="false">
      <c r="A118" s="43"/>
      <c r="B118" s="43" t="s">
        <v>68</v>
      </c>
      <c r="C118" s="82" t="n">
        <v>1.2</v>
      </c>
      <c r="D118" s="44" t="n">
        <f aca="false">C116*C117*C118</f>
        <v>504</v>
      </c>
      <c r="E118" s="53" t="n">
        <v>3.5</v>
      </c>
      <c r="F118" s="53" t="n">
        <f aca="false">E118*2</f>
        <v>7</v>
      </c>
      <c r="G118" s="53" t="n">
        <f aca="false">F118/7</f>
        <v>1</v>
      </c>
      <c r="H118" s="53" t="n">
        <f aca="false">G118*C119</f>
        <v>1500</v>
      </c>
      <c r="I118" s="81" t="n">
        <f aca="false">H118/$J$126</f>
        <v>0.4</v>
      </c>
      <c r="J118" s="3"/>
      <c r="K118" s="3"/>
    </row>
    <row r="119" customFormat="false" ht="15.75" hidden="false" customHeight="false" outlineLevel="0" collapsed="false">
      <c r="A119" s="53"/>
      <c r="B119" s="53" t="s">
        <v>69</v>
      </c>
      <c r="C119" s="83" t="n">
        <v>1500</v>
      </c>
      <c r="D119" s="3" t="s">
        <v>70</v>
      </c>
      <c r="E119" s="3"/>
      <c r="F119" s="3"/>
      <c r="G119" s="3"/>
      <c r="H119" s="3"/>
      <c r="I119" s="3"/>
      <c r="J119" s="3"/>
      <c r="K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84"/>
      <c r="H120" s="85"/>
      <c r="I120" s="3"/>
      <c r="J120" s="2"/>
      <c r="K120" s="85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84"/>
      <c r="H121" s="85"/>
      <c r="I121" s="3"/>
      <c r="J121" s="2"/>
      <c r="K121" s="85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53"/>
      <c r="G122" s="86" t="s">
        <v>71</v>
      </c>
      <c r="H122" s="87" t="n">
        <v>20</v>
      </c>
      <c r="I122" s="3"/>
      <c r="J122" s="88" t="s">
        <v>72</v>
      </c>
      <c r="K122" s="89" t="n">
        <v>70035039</v>
      </c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53"/>
      <c r="G123" s="74" t="s">
        <v>73</v>
      </c>
      <c r="H123" s="90" t="n">
        <v>20</v>
      </c>
      <c r="I123" s="3"/>
      <c r="J123" s="3"/>
      <c r="K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53"/>
      <c r="G124" s="74" t="s">
        <v>74</v>
      </c>
      <c r="H124" s="91" t="n">
        <v>20</v>
      </c>
      <c r="I124" s="3"/>
      <c r="J124" s="75" t="s">
        <v>75</v>
      </c>
      <c r="K124" s="75" t="s">
        <v>76</v>
      </c>
    </row>
    <row r="125" customFormat="false" ht="15.75" hidden="false" customHeight="false" outlineLevel="0" collapsed="false">
      <c r="A125" s="88" t="s">
        <v>77</v>
      </c>
      <c r="B125" s="53"/>
      <c r="C125" s="53"/>
      <c r="D125" s="53"/>
      <c r="E125" s="53"/>
      <c r="F125" s="53"/>
      <c r="G125" s="74" t="s">
        <v>78</v>
      </c>
      <c r="H125" s="92" t="n">
        <v>2</v>
      </c>
      <c r="I125" s="75" t="s">
        <v>79</v>
      </c>
      <c r="J125" s="93" t="n">
        <v>375000</v>
      </c>
      <c r="K125" s="53"/>
    </row>
    <row r="126" customFormat="false" ht="15.75" hidden="false" customHeight="false" outlineLevel="0" collapsed="false">
      <c r="A126" s="71" t="str">
        <f aca="false">"&gt;We aim for " &amp; TEXT(F126,"0") &amp;" copies at the highest dilution in "&amp; TEXT(H122,"0") &amp;" uL volume (amount added to PCR rxn)"</f>
        <v>&gt;We aim for 56 copies at the highest dilution in 20 uL volume (amount added to PCR rxn)</v>
      </c>
      <c r="B126" s="53"/>
      <c r="C126" s="53"/>
      <c r="D126" s="53"/>
      <c r="E126" s="53"/>
      <c r="F126" s="92" t="n">
        <v>56</v>
      </c>
      <c r="G126" s="94" t="s">
        <v>80</v>
      </c>
      <c r="H126" s="92" t="n">
        <v>40</v>
      </c>
      <c r="I126" s="42" t="str">
        <f aca="false">"1 : " &amp; TEXT(K126,"0")</f>
        <v>1 : 100</v>
      </c>
      <c r="J126" s="95" t="n">
        <f aca="false">J125/K126</f>
        <v>3750</v>
      </c>
      <c r="K126" s="96" t="n">
        <v>100</v>
      </c>
    </row>
    <row r="127" customFormat="false" ht="15.75" hidden="false" customHeight="false" outlineLevel="0" collapsed="false">
      <c r="A127" s="71" t="str">
        <f aca="false">"&gt; that translates into " &amp; TEXT(F127,"0.0") &amp;" copies/ul  in D1 "</f>
        <v>&gt; that translates into 2.8 copies/ul  in D1</v>
      </c>
      <c r="B127" s="53"/>
      <c r="C127" s="53"/>
      <c r="D127" s="53"/>
      <c r="E127" s="53"/>
      <c r="F127" s="97" t="n">
        <f aca="false">F126/H122</f>
        <v>2.8</v>
      </c>
      <c r="G127" s="74" t="s">
        <v>81</v>
      </c>
      <c r="H127" s="92" t="n">
        <v>1</v>
      </c>
      <c r="I127" s="3"/>
      <c r="J127" s="3"/>
      <c r="K127" s="3"/>
    </row>
    <row r="128" customFormat="false" ht="15.75" hidden="false" customHeight="false" outlineLevel="0" collapsed="false">
      <c r="A128" s="71" t="str">
        <f aca="false">"&gt; that translates into " &amp; TEXT(F128,"0") &amp;" copies in " &amp; TEXT(H126,"0") &amp;" uL D1"</f>
        <v>&gt; that translates into 112 copies in 40 uL D1</v>
      </c>
      <c r="B128" s="53"/>
      <c r="C128" s="53"/>
      <c r="D128" s="53"/>
      <c r="E128" s="53"/>
      <c r="F128" s="97" t="n">
        <f aca="false">F127*H126</f>
        <v>112</v>
      </c>
      <c r="G128" s="74" t="str">
        <f aca="false">"copies for " &amp; TEXT(H127,"0") &amp;" 96-well plates"</f>
        <v>copies for 1 96-well plates</v>
      </c>
      <c r="H128" s="91" t="n">
        <f aca="false">F128*H127</f>
        <v>112</v>
      </c>
      <c r="I128" s="3"/>
      <c r="J128" s="3"/>
      <c r="K128" s="3"/>
    </row>
    <row r="129" customFormat="false" ht="15.75" hidden="false" customHeight="false" outlineLevel="0" collapsed="false">
      <c r="A129" s="98" t="str">
        <f aca="false">"&gt; that translates to " &amp; TEXT(N128,"0") &amp; " copies in " &amp; TEXT(P126, "0") &amp; " uL (" &amp; TEXT(P123,"0.0") &amp; " is total of well + " &amp; TEXT(P124,"0.0") &amp; " added for dilution)"</f>
        <v>&gt; that translates to 0 copies in 0 uL (0.0 is total of well + 0.0 added for dilution)</v>
      </c>
      <c r="B129" s="98"/>
      <c r="C129" s="98"/>
      <c r="D129" s="98"/>
      <c r="E129" s="98"/>
      <c r="F129" s="99" t="n">
        <f aca="false">F127*H126</f>
        <v>112</v>
      </c>
      <c r="G129" s="3"/>
      <c r="H129" s="3"/>
      <c r="I129" s="3"/>
      <c r="J129" s="3"/>
      <c r="K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customFormat="false" ht="15.75" hidden="false" customHeight="false" outlineLevel="0" collapsed="false">
      <c r="A131" s="88" t="s">
        <v>82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customFormat="false" ht="15.75" hidden="false" customHeight="false" outlineLevel="0" collapsed="false">
      <c r="A133" s="71" t="str">
        <f aca="false">"&gt;prepare a 1 to "&amp; TEXT(K126,"0") &amp;" dilution to "&amp; TEXT(J126,"0") &amp;" copies per uL"</f>
        <v>&gt;prepare a 1 to 100 dilution to 3750 copies per uL</v>
      </c>
      <c r="B133" s="53"/>
      <c r="C133" s="3"/>
      <c r="D133" s="3"/>
      <c r="E133" s="3"/>
      <c r="F133" s="3"/>
      <c r="G133" s="3"/>
      <c r="H133" s="8" t="s">
        <v>83</v>
      </c>
      <c r="I133" s="8"/>
      <c r="J133" s="8"/>
      <c r="K133" s="3"/>
    </row>
    <row r="134" customFormat="false" ht="15.75" hidden="false" customHeight="false" outlineLevel="0" collapsed="false">
      <c r="A134" s="71" t="str">
        <f aca="false">"&gt; add "&amp; TEXT(D138,"0.0") &amp;" uL to "&amp; TEXT(D139,"0.0") &amp;" uL background in first dilution well D1 (for "&amp; TEXT(F128,"0") &amp;" total viral copies)"</f>
        <v>&gt; add 0.0 uL to 20.0 uL background in first dilution well D1 (for 112 total viral copies)</v>
      </c>
      <c r="B134" s="53"/>
      <c r="C134" s="53"/>
      <c r="D134" s="53"/>
      <c r="E134" s="3"/>
      <c r="F134" s="3"/>
      <c r="G134" s="3"/>
      <c r="H134" s="8" t="s">
        <v>84</v>
      </c>
      <c r="I134" s="8"/>
      <c r="J134" s="8"/>
      <c r="K134" s="3"/>
    </row>
    <row r="135" customFormat="false" ht="15.75" hidden="false" customHeight="false" outlineLevel="0" collapsed="false">
      <c r="A135" s="71" t="s">
        <v>85</v>
      </c>
      <c r="B135" s="53"/>
      <c r="C135" s="53"/>
      <c r="D135" s="3"/>
      <c r="E135" s="3"/>
      <c r="F135" s="3"/>
      <c r="G135" s="3"/>
      <c r="H135" s="8" t="s">
        <v>86</v>
      </c>
      <c r="I135" s="8"/>
      <c r="J135" s="8"/>
      <c r="K135" s="3"/>
    </row>
    <row r="136" customFormat="false" ht="15.75" hidden="false" customHeight="false" outlineLevel="0" collapsed="false">
      <c r="A136" s="3"/>
      <c r="B136" s="10"/>
      <c r="C136" s="10"/>
      <c r="D136" s="10"/>
      <c r="E136" s="10"/>
      <c r="F136" s="3"/>
      <c r="G136" s="3"/>
      <c r="H136" s="100" t="s">
        <v>87</v>
      </c>
      <c r="I136" s="100"/>
      <c r="J136" s="100"/>
      <c r="K136" s="3"/>
    </row>
    <row r="137" customFormat="false" ht="15.75" hidden="false" customHeight="false" outlineLevel="0" collapsed="false">
      <c r="A137" s="3"/>
      <c r="B137" s="53"/>
      <c r="C137" s="84" t="s">
        <v>88</v>
      </c>
      <c r="D137" s="101" t="n">
        <f aca="false">J126</f>
        <v>3750</v>
      </c>
      <c r="E137" s="53"/>
      <c r="F137" s="3"/>
      <c r="G137" s="3"/>
      <c r="H137" s="100" t="s">
        <v>89</v>
      </c>
      <c r="I137" s="100"/>
      <c r="J137" s="100"/>
      <c r="K137" s="3"/>
    </row>
    <row r="138" customFormat="false" ht="15.75" hidden="false" customHeight="false" outlineLevel="0" collapsed="false">
      <c r="A138" s="3"/>
      <c r="B138" s="53"/>
      <c r="C138" s="84" t="s">
        <v>90</v>
      </c>
      <c r="D138" s="102" t="n">
        <f aca="false">H128/D137</f>
        <v>0.02986666667</v>
      </c>
      <c r="E138" s="103" t="n">
        <f aca="false">D138*6</f>
        <v>0.17920000002</v>
      </c>
      <c r="F138" s="3"/>
      <c r="G138" s="3"/>
      <c r="H138" s="100" t="s">
        <v>91</v>
      </c>
      <c r="I138" s="100"/>
      <c r="J138" s="100"/>
      <c r="K138" s="3"/>
    </row>
    <row r="139" customFormat="false" ht="15.75" hidden="false" customHeight="false" outlineLevel="0" collapsed="false">
      <c r="A139" s="3"/>
      <c r="B139" s="53"/>
      <c r="C139" s="74" t="s">
        <v>92</v>
      </c>
      <c r="D139" s="104" t="n">
        <f aca="false">H124-D138</f>
        <v>19.97013333</v>
      </c>
      <c r="E139" s="69" t="n">
        <f aca="false">D139*6</f>
        <v>119.82079998</v>
      </c>
      <c r="F139" s="3"/>
      <c r="G139" s="3"/>
      <c r="H139" s="71" t="s">
        <v>93</v>
      </c>
      <c r="I139" s="53"/>
      <c r="J139" s="3"/>
      <c r="K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100" t="s">
        <v>94</v>
      </c>
      <c r="I140" s="100"/>
      <c r="J140" s="100"/>
      <c r="K140" s="100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105" t="s">
        <v>95</v>
      </c>
      <c r="I141" s="105"/>
      <c r="J141" s="105"/>
      <c r="K141" s="105"/>
    </row>
    <row r="142" customFormat="false" ht="15.75" hidden="false" customHeight="false" outlineLevel="0" collapsed="false">
      <c r="A142" s="53" t="s">
        <v>96</v>
      </c>
      <c r="B142" s="53"/>
      <c r="C142" s="3"/>
      <c r="D142" s="3"/>
      <c r="E142" s="3"/>
      <c r="F142" s="3"/>
      <c r="G142" s="3"/>
      <c r="H142" s="3"/>
      <c r="I142" s="3"/>
      <c r="J142" s="3"/>
      <c r="K142" s="3"/>
    </row>
    <row r="143" customFormat="false" ht="15.75" hidden="false" customHeight="false" outlineLevel="0" collapsed="false">
      <c r="A143" s="53" t="s">
        <v>97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</sheetData>
  <mergeCells count="16">
    <mergeCell ref="A7:B7"/>
    <mergeCell ref="B33:M33"/>
    <mergeCell ref="B45:D45"/>
    <mergeCell ref="E45:G45"/>
    <mergeCell ref="H45:J45"/>
    <mergeCell ref="K45:M45"/>
    <mergeCell ref="A129:E129"/>
    <mergeCell ref="H133:J133"/>
    <mergeCell ref="H134:J134"/>
    <mergeCell ref="H135:J135"/>
    <mergeCell ref="B136:E136"/>
    <mergeCell ref="H136:J136"/>
    <mergeCell ref="H137:J137"/>
    <mergeCell ref="H138:J138"/>
    <mergeCell ref="H140:K140"/>
    <mergeCell ref="H141:K14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5" activeCellId="0" sqref="B35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2" t="s">
        <v>98</v>
      </c>
      <c r="B1" s="43"/>
      <c r="C1" s="44"/>
      <c r="D1" s="45"/>
      <c r="E1" s="45"/>
      <c r="F1" s="44"/>
      <c r="G1" s="44"/>
      <c r="H1" s="44"/>
      <c r="I1" s="44"/>
      <c r="J1" s="46"/>
      <c r="K1" s="46"/>
      <c r="L1" s="44"/>
      <c r="M1" s="44"/>
      <c r="N1" s="3"/>
    </row>
    <row r="2" customFormat="false" ht="15.75" hidden="false" customHeight="false" outlineLevel="0" collapsed="false">
      <c r="A2" s="42" t="n">
        <v>5</v>
      </c>
      <c r="B2" s="42" t="n">
        <v>6</v>
      </c>
      <c r="C2" s="43"/>
      <c r="D2" s="23" t="str">
        <f aca="false">'Run set up notes'!E30</f>
        <v>Saliva Prelim LOD</v>
      </c>
      <c r="E2" s="22" t="str">
        <f aca="false">'Run set up notes'!F30</f>
        <v>Ashe Center #3_replicate</v>
      </c>
      <c r="F2" s="44"/>
      <c r="G2" s="44"/>
      <c r="H2" s="44"/>
      <c r="I2" s="44"/>
      <c r="J2" s="46"/>
      <c r="K2" s="46"/>
      <c r="L2" s="44"/>
      <c r="M2" s="44"/>
      <c r="N2" s="3"/>
    </row>
    <row r="3" customFormat="false" ht="15.75" hidden="false" customHeight="false" outlineLevel="0" collapsed="false">
      <c r="A3" s="42" t="n">
        <v>7</v>
      </c>
      <c r="B3" s="42" t="n">
        <v>8</v>
      </c>
      <c r="C3" s="43"/>
      <c r="D3" s="23" t="n">
        <f aca="false">'Run set up notes'!E31</f>
        <v>0</v>
      </c>
      <c r="E3" s="22" t="n">
        <f aca="false">'Run set up notes'!F31</f>
        <v>0</v>
      </c>
      <c r="F3" s="44"/>
      <c r="G3" s="48"/>
      <c r="H3" s="44"/>
      <c r="I3" s="44"/>
      <c r="J3" s="3"/>
      <c r="K3" s="46"/>
      <c r="L3" s="44"/>
      <c r="M3" s="44"/>
      <c r="N3" s="3"/>
    </row>
    <row r="4" customFormat="false" ht="15.75" hidden="false" customHeight="false" outlineLevel="0" collapsed="false">
      <c r="A4" s="44" t="s">
        <v>30</v>
      </c>
      <c r="B4" s="44"/>
      <c r="C4" s="44"/>
      <c r="D4" s="3"/>
      <c r="E4" s="44"/>
      <c r="F4" s="44"/>
      <c r="G4" s="44"/>
      <c r="H4" s="48"/>
      <c r="I4" s="44"/>
      <c r="J4" s="46"/>
      <c r="K4" s="44"/>
      <c r="L4" s="44"/>
      <c r="M4" s="44"/>
      <c r="N4" s="3"/>
    </row>
    <row r="5" customFormat="false" ht="15.75" hidden="false" customHeight="false" outlineLevel="0" collapsed="false">
      <c r="A5" s="3" t="s">
        <v>31</v>
      </c>
      <c r="B5" s="106" t="s">
        <v>99</v>
      </c>
      <c r="C5" s="44"/>
      <c r="D5" s="3"/>
      <c r="E5" s="44"/>
      <c r="F5" s="44"/>
      <c r="G5" s="44"/>
      <c r="H5" s="44"/>
      <c r="I5" s="44"/>
      <c r="J5" s="46"/>
      <c r="K5" s="44"/>
      <c r="L5" s="44"/>
      <c r="M5" s="44"/>
      <c r="N5" s="3"/>
    </row>
    <row r="6" customFormat="false" ht="15.75" hidden="false" customHeight="false" outlineLevel="0" collapsed="false">
      <c r="A6" s="43" t="s">
        <v>45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3"/>
    </row>
    <row r="7" customFormat="false" ht="15.75" hidden="false" customHeight="false" outlineLevel="0" collapsed="false">
      <c r="A7" s="51" t="str">
        <f aca="false">D2</f>
        <v>Saliva Prelim LOD</v>
      </c>
      <c r="B7" s="52" t="n">
        <v>1</v>
      </c>
      <c r="C7" s="52" t="n">
        <v>2</v>
      </c>
      <c r="D7" s="52" t="n">
        <v>3</v>
      </c>
      <c r="E7" s="52" t="n">
        <v>4</v>
      </c>
      <c r="F7" s="52" t="n">
        <v>5</v>
      </c>
      <c r="G7" s="52" t="n">
        <v>6</v>
      </c>
      <c r="H7" s="52" t="n">
        <v>7</v>
      </c>
      <c r="I7" s="52" t="n">
        <v>8</v>
      </c>
      <c r="J7" s="52" t="n">
        <v>9</v>
      </c>
      <c r="K7" s="52" t="n">
        <v>10</v>
      </c>
      <c r="L7" s="52" t="n">
        <v>11</v>
      </c>
      <c r="M7" s="52" t="n">
        <v>12</v>
      </c>
      <c r="N7" s="53"/>
    </row>
    <row r="8" customFormat="false" ht="15.75" hidden="false" customHeight="false" outlineLevel="0" collapsed="false">
      <c r="A8" s="52" t="s">
        <v>34</v>
      </c>
      <c r="B8" s="53" t="s">
        <v>47</v>
      </c>
      <c r="C8" s="53" t="s">
        <v>47</v>
      </c>
      <c r="D8" s="53" t="s">
        <v>47</v>
      </c>
      <c r="E8" s="53"/>
      <c r="F8" s="53"/>
      <c r="G8" s="53"/>
      <c r="H8" s="53"/>
      <c r="I8" s="53"/>
      <c r="J8" s="53"/>
      <c r="K8" s="53"/>
      <c r="L8" s="53"/>
      <c r="M8" s="53"/>
      <c r="N8" s="52" t="s">
        <v>34</v>
      </c>
    </row>
    <row r="9" customFormat="false" ht="15.75" hidden="false" customHeight="false" outlineLevel="0" collapsed="false">
      <c r="A9" s="52" t="s">
        <v>36</v>
      </c>
      <c r="B9" s="53" t="s">
        <v>47</v>
      </c>
      <c r="C9" s="53" t="s">
        <v>47</v>
      </c>
      <c r="D9" s="53" t="s">
        <v>47</v>
      </c>
      <c r="E9" s="53"/>
      <c r="F9" s="53"/>
      <c r="G9" s="53"/>
      <c r="H9" s="53"/>
      <c r="I9" s="53"/>
      <c r="J9" s="53"/>
      <c r="K9" s="53"/>
      <c r="L9" s="53"/>
      <c r="M9" s="53"/>
      <c r="N9" s="52" t="s">
        <v>36</v>
      </c>
    </row>
    <row r="10" customFormat="false" ht="15.75" hidden="false" customHeight="false" outlineLevel="0" collapsed="false">
      <c r="A10" s="52" t="s">
        <v>37</v>
      </c>
      <c r="B10" s="53" t="s">
        <v>47</v>
      </c>
      <c r="C10" s="53" t="s">
        <v>47</v>
      </c>
      <c r="D10" s="53" t="s">
        <v>47</v>
      </c>
      <c r="E10" s="53"/>
      <c r="F10" s="53"/>
      <c r="G10" s="53"/>
      <c r="H10" s="53"/>
      <c r="I10" s="53"/>
      <c r="J10" s="53"/>
      <c r="K10" s="53"/>
      <c r="L10" s="53"/>
      <c r="M10" s="53"/>
      <c r="N10" s="52" t="s">
        <v>37</v>
      </c>
    </row>
    <row r="11" customFormat="false" ht="15.75" hidden="false" customHeight="false" outlineLevel="0" collapsed="false">
      <c r="A11" s="52" t="s">
        <v>38</v>
      </c>
      <c r="B11" s="53" t="s">
        <v>47</v>
      </c>
      <c r="C11" s="53" t="s">
        <v>47</v>
      </c>
      <c r="D11" s="53" t="s">
        <v>47</v>
      </c>
      <c r="E11" s="53"/>
      <c r="F11" s="53"/>
      <c r="G11" s="53"/>
      <c r="H11" s="53"/>
      <c r="I11" s="53"/>
      <c r="J11" s="53"/>
      <c r="K11" s="53"/>
      <c r="L11" s="53"/>
      <c r="M11" s="53"/>
      <c r="N11" s="52" t="s">
        <v>38</v>
      </c>
    </row>
    <row r="12" customFormat="false" ht="15.75" hidden="false" customHeight="false" outlineLevel="0" collapsed="false">
      <c r="A12" s="52" t="s">
        <v>39</v>
      </c>
      <c r="B12" s="53" t="s">
        <v>47</v>
      </c>
      <c r="C12" s="53" t="s">
        <v>47</v>
      </c>
      <c r="D12" s="53" t="s">
        <v>47</v>
      </c>
      <c r="E12" s="53"/>
      <c r="F12" s="53"/>
      <c r="G12" s="53"/>
      <c r="H12" s="53"/>
      <c r="I12" s="53"/>
      <c r="J12" s="53"/>
      <c r="K12" s="53"/>
      <c r="L12" s="53"/>
      <c r="M12" s="53"/>
      <c r="N12" s="52" t="s">
        <v>39</v>
      </c>
    </row>
    <row r="13" customFormat="false" ht="15.75" hidden="false" customHeight="false" outlineLevel="0" collapsed="false">
      <c r="A13" s="52" t="s">
        <v>40</v>
      </c>
      <c r="B13" s="53" t="s">
        <v>47</v>
      </c>
      <c r="C13" s="53" t="s">
        <v>47</v>
      </c>
      <c r="D13" s="53" t="s">
        <v>47</v>
      </c>
      <c r="E13" s="53"/>
      <c r="F13" s="53"/>
      <c r="G13" s="53"/>
      <c r="H13" s="53"/>
      <c r="I13" s="53"/>
      <c r="J13" s="53"/>
      <c r="K13" s="53"/>
      <c r="L13" s="53"/>
      <c r="M13" s="53"/>
      <c r="N13" s="52" t="s">
        <v>40</v>
      </c>
    </row>
    <row r="14" customFormat="false" ht="15.75" hidden="false" customHeight="false" outlineLevel="0" collapsed="false">
      <c r="A14" s="52" t="s">
        <v>41</v>
      </c>
      <c r="B14" s="53" t="s">
        <v>47</v>
      </c>
      <c r="C14" s="53" t="s">
        <v>47</v>
      </c>
      <c r="D14" s="53" t="s">
        <v>47</v>
      </c>
      <c r="E14" s="53"/>
      <c r="F14" s="53"/>
      <c r="G14" s="53"/>
      <c r="H14" s="53"/>
      <c r="I14" s="53"/>
      <c r="J14" s="53"/>
      <c r="K14" s="53"/>
      <c r="L14" s="53"/>
      <c r="M14" s="53"/>
      <c r="N14" s="52" t="s">
        <v>41</v>
      </c>
    </row>
    <row r="15" customFormat="false" ht="15.75" hidden="false" customHeight="false" outlineLevel="0" collapsed="false">
      <c r="A15" s="52" t="s">
        <v>42</v>
      </c>
      <c r="B15" s="53" t="s">
        <v>47</v>
      </c>
      <c r="C15" s="53" t="s">
        <v>47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2" t="s">
        <v>42</v>
      </c>
    </row>
    <row r="16" customFormat="false" ht="15.75" hidden="false" customHeight="false" outlineLevel="0" collapsed="false">
      <c r="A16" s="53"/>
      <c r="B16" s="52" t="n">
        <v>1</v>
      </c>
      <c r="C16" s="52" t="n">
        <v>2</v>
      </c>
      <c r="D16" s="52" t="n">
        <v>3</v>
      </c>
      <c r="E16" s="52" t="n">
        <v>4</v>
      </c>
      <c r="F16" s="52" t="n">
        <v>5</v>
      </c>
      <c r="G16" s="52" t="n">
        <v>6</v>
      </c>
      <c r="H16" s="52" t="n">
        <v>7</v>
      </c>
      <c r="I16" s="52" t="n">
        <v>8</v>
      </c>
      <c r="J16" s="52" t="n">
        <v>9</v>
      </c>
      <c r="K16" s="52" t="n">
        <v>10</v>
      </c>
      <c r="L16" s="52" t="n">
        <v>11</v>
      </c>
      <c r="M16" s="52" t="n">
        <v>12</v>
      </c>
      <c r="N16" s="3"/>
    </row>
    <row r="17" customFormat="false" ht="15.75" hidden="false" customHeight="false" outlineLevel="0" collapsed="false">
      <c r="A17" s="3"/>
      <c r="B17" s="59" t="s">
        <v>48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"/>
    </row>
    <row r="18" customFormat="false" ht="15.75" hidden="false" customHeight="false" outlineLevel="0" collapsed="false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"/>
    </row>
    <row r="19" customFormat="false" ht="15.75" hidden="false" customHeight="false" outlineLevel="0" collapsed="false">
      <c r="A19" s="61"/>
      <c r="B19" s="62" t="s">
        <v>49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3"/>
    </row>
    <row r="20" customFormat="false" ht="15.75" hidden="false" customHeight="false" outlineLevel="0" collapsed="false">
      <c r="A20" s="63" t="str">
        <f aca="false">D15</f>
        <v>Saliva</v>
      </c>
      <c r="B20" s="52" t="n">
        <v>1</v>
      </c>
      <c r="C20" s="52" t="n">
        <v>2</v>
      </c>
      <c r="D20" s="52" t="n">
        <v>3</v>
      </c>
      <c r="E20" s="52" t="n">
        <v>4</v>
      </c>
      <c r="F20" s="52" t="n">
        <v>5</v>
      </c>
      <c r="G20" s="52" t="n">
        <v>6</v>
      </c>
      <c r="H20" s="52" t="n">
        <v>7</v>
      </c>
      <c r="I20" s="52" t="n">
        <v>8</v>
      </c>
      <c r="J20" s="52" t="n">
        <v>9</v>
      </c>
      <c r="K20" s="52" t="n">
        <v>10</v>
      </c>
      <c r="L20" s="52" t="n">
        <v>11</v>
      </c>
      <c r="M20" s="52" t="n">
        <v>12</v>
      </c>
      <c r="N20" s="53"/>
    </row>
    <row r="21" customFormat="false" ht="15.75" hidden="false" customHeight="false" outlineLevel="0" collapsed="false">
      <c r="A21" s="52" t="s">
        <v>34</v>
      </c>
      <c r="B21" s="64" t="s">
        <v>50</v>
      </c>
      <c r="C21" s="64" t="s">
        <v>50</v>
      </c>
      <c r="D21" s="64" t="s">
        <v>50</v>
      </c>
      <c r="E21" s="64"/>
      <c r="F21" s="64"/>
      <c r="G21" s="64"/>
      <c r="H21" s="64"/>
      <c r="I21" s="64"/>
      <c r="J21" s="64"/>
      <c r="K21" s="64"/>
      <c r="L21" s="64"/>
      <c r="M21" s="64"/>
      <c r="N21" s="52" t="s">
        <v>34</v>
      </c>
    </row>
    <row r="22" customFormat="false" ht="15.75" hidden="false" customHeight="false" outlineLevel="0" collapsed="false">
      <c r="A22" s="52" t="s">
        <v>36</v>
      </c>
      <c r="B22" s="64" t="s">
        <v>50</v>
      </c>
      <c r="C22" s="64" t="s">
        <v>50</v>
      </c>
      <c r="D22" s="64" t="s">
        <v>50</v>
      </c>
      <c r="E22" s="64"/>
      <c r="F22" s="64"/>
      <c r="G22" s="64"/>
      <c r="H22" s="64"/>
      <c r="I22" s="64"/>
      <c r="J22" s="64"/>
      <c r="K22" s="64"/>
      <c r="L22" s="64"/>
      <c r="M22" s="64"/>
      <c r="N22" s="52" t="s">
        <v>36</v>
      </c>
    </row>
    <row r="23" customFormat="false" ht="15.75" hidden="false" customHeight="false" outlineLevel="0" collapsed="false">
      <c r="A23" s="52" t="s">
        <v>37</v>
      </c>
      <c r="B23" s="64" t="s">
        <v>50</v>
      </c>
      <c r="C23" s="64" t="s">
        <v>50</v>
      </c>
      <c r="D23" s="64" t="s">
        <v>50</v>
      </c>
      <c r="E23" s="64"/>
      <c r="F23" s="64"/>
      <c r="G23" s="64"/>
      <c r="H23" s="64"/>
      <c r="I23" s="64"/>
      <c r="J23" s="64"/>
      <c r="K23" s="64"/>
      <c r="L23" s="64"/>
      <c r="M23" s="64"/>
      <c r="N23" s="52" t="s">
        <v>37</v>
      </c>
    </row>
    <row r="24" customFormat="false" ht="15.75" hidden="false" customHeight="false" outlineLevel="0" collapsed="false">
      <c r="A24" s="52" t="s">
        <v>38</v>
      </c>
      <c r="B24" s="64" t="s">
        <v>50</v>
      </c>
      <c r="C24" s="64" t="s">
        <v>50</v>
      </c>
      <c r="D24" s="64" t="s">
        <v>50</v>
      </c>
      <c r="E24" s="64"/>
      <c r="F24" s="64"/>
      <c r="G24" s="64"/>
      <c r="H24" s="64"/>
      <c r="I24" s="64"/>
      <c r="J24" s="64"/>
      <c r="K24" s="64"/>
      <c r="L24" s="64"/>
      <c r="M24" s="64"/>
      <c r="N24" s="52" t="s">
        <v>38</v>
      </c>
    </row>
    <row r="25" customFormat="false" ht="15.75" hidden="false" customHeight="false" outlineLevel="0" collapsed="false">
      <c r="A25" s="52" t="s">
        <v>39</v>
      </c>
      <c r="B25" s="64" t="s">
        <v>50</v>
      </c>
      <c r="C25" s="64" t="s">
        <v>50</v>
      </c>
      <c r="D25" s="64" t="s">
        <v>50</v>
      </c>
      <c r="E25" s="64"/>
      <c r="F25" s="64"/>
      <c r="G25" s="64"/>
      <c r="H25" s="64"/>
      <c r="I25" s="64"/>
      <c r="J25" s="64"/>
      <c r="K25" s="64"/>
      <c r="L25" s="64"/>
      <c r="M25" s="64"/>
      <c r="N25" s="52" t="s">
        <v>39</v>
      </c>
    </row>
    <row r="26" customFormat="false" ht="15.75" hidden="false" customHeight="false" outlineLevel="0" collapsed="false">
      <c r="A26" s="52" t="s">
        <v>40</v>
      </c>
      <c r="B26" s="64" t="s">
        <v>50</v>
      </c>
      <c r="C26" s="64" t="s">
        <v>50</v>
      </c>
      <c r="D26" s="64" t="s">
        <v>50</v>
      </c>
      <c r="E26" s="64"/>
      <c r="F26" s="64"/>
      <c r="G26" s="64"/>
      <c r="H26" s="64"/>
      <c r="I26" s="64"/>
      <c r="J26" s="64"/>
      <c r="K26" s="64"/>
      <c r="L26" s="64"/>
      <c r="M26" s="64"/>
      <c r="N26" s="52" t="s">
        <v>40</v>
      </c>
    </row>
    <row r="27" customFormat="false" ht="15.75" hidden="false" customHeight="false" outlineLevel="0" collapsed="false">
      <c r="A27" s="52" t="s">
        <v>41</v>
      </c>
      <c r="B27" s="64" t="s">
        <v>50</v>
      </c>
      <c r="C27" s="64" t="s">
        <v>50</v>
      </c>
      <c r="D27" s="64" t="s">
        <v>50</v>
      </c>
      <c r="E27" s="64"/>
      <c r="F27" s="64"/>
      <c r="G27" s="64"/>
      <c r="H27" s="64"/>
      <c r="I27" s="64"/>
      <c r="J27" s="64"/>
      <c r="K27" s="64"/>
      <c r="L27" s="64"/>
      <c r="M27" s="64"/>
      <c r="N27" s="52" t="s">
        <v>41</v>
      </c>
    </row>
    <row r="28" customFormat="false" ht="15.75" hidden="false" customHeight="false" outlineLevel="0" collapsed="false">
      <c r="A28" s="52" t="s">
        <v>42</v>
      </c>
      <c r="B28" s="64" t="s">
        <v>50</v>
      </c>
      <c r="C28" s="64" t="s">
        <v>50</v>
      </c>
      <c r="D28" s="64" t="s">
        <v>50</v>
      </c>
      <c r="E28" s="64"/>
      <c r="F28" s="64"/>
      <c r="G28" s="64"/>
      <c r="H28" s="64"/>
      <c r="I28" s="64"/>
      <c r="J28" s="64"/>
      <c r="K28" s="64"/>
      <c r="L28" s="64"/>
      <c r="M28" s="64"/>
      <c r="N28" s="52" t="s">
        <v>42</v>
      </c>
    </row>
    <row r="29" customFormat="false" ht="15.75" hidden="false" customHeight="false" outlineLevel="0" collapsed="false">
      <c r="A29" s="53"/>
      <c r="B29" s="52" t="n">
        <v>1</v>
      </c>
      <c r="C29" s="52" t="n">
        <v>2</v>
      </c>
      <c r="D29" s="52" t="n">
        <v>3</v>
      </c>
      <c r="E29" s="52" t="n">
        <v>4</v>
      </c>
      <c r="F29" s="52" t="n">
        <v>5</v>
      </c>
      <c r="G29" s="52" t="n">
        <v>6</v>
      </c>
      <c r="H29" s="52" t="n">
        <v>7</v>
      </c>
      <c r="I29" s="52" t="n">
        <v>8</v>
      </c>
      <c r="J29" s="52" t="n">
        <v>9</v>
      </c>
      <c r="K29" s="52" t="n">
        <v>10</v>
      </c>
      <c r="L29" s="52" t="n">
        <v>11</v>
      </c>
      <c r="M29" s="52" t="n">
        <v>12</v>
      </c>
      <c r="N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customFormat="false" ht="15.75" hidden="false" customHeight="false" outlineLevel="0" collapsed="false">
      <c r="A31" s="6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3"/>
    </row>
    <row r="32" customFormat="false" ht="15.75" hidden="false" customHeight="false" outlineLevel="0" collapsed="false">
      <c r="A32" s="63" t="str">
        <f aca="false">D28</f>
        <v>Diliution 1:1</v>
      </c>
      <c r="B32" s="52" t="n">
        <v>1</v>
      </c>
      <c r="C32" s="52" t="n">
        <v>2</v>
      </c>
      <c r="D32" s="52" t="n">
        <v>3</v>
      </c>
      <c r="E32" s="52" t="n">
        <v>4</v>
      </c>
      <c r="F32" s="52" t="n">
        <v>5</v>
      </c>
      <c r="G32" s="52" t="n">
        <v>6</v>
      </c>
      <c r="H32" s="52" t="n">
        <v>7</v>
      </c>
      <c r="I32" s="52" t="n">
        <v>8</v>
      </c>
      <c r="J32" s="52" t="n">
        <v>9</v>
      </c>
      <c r="K32" s="52" t="n">
        <v>10</v>
      </c>
      <c r="L32" s="52" t="n">
        <v>11</v>
      </c>
      <c r="M32" s="52" t="n">
        <v>12</v>
      </c>
      <c r="N32" s="53"/>
    </row>
    <row r="33" customFormat="false" ht="15.75" hidden="false" customHeight="false" outlineLevel="0" collapsed="false">
      <c r="A33" s="52" t="s">
        <v>34</v>
      </c>
      <c r="B33" s="65" t="s">
        <v>49</v>
      </c>
      <c r="C33" s="65" t="s">
        <v>49</v>
      </c>
      <c r="D33" s="65" t="s">
        <v>49</v>
      </c>
      <c r="E33" s="65"/>
      <c r="F33" s="65"/>
      <c r="G33" s="65"/>
      <c r="H33" s="65"/>
      <c r="I33" s="65"/>
      <c r="J33" s="65"/>
      <c r="K33" s="65"/>
      <c r="L33" s="65"/>
      <c r="M33" s="65"/>
      <c r="N33" s="52" t="s">
        <v>34</v>
      </c>
    </row>
    <row r="34" customFormat="false" ht="15.75" hidden="false" customHeight="false" outlineLevel="0" collapsed="false">
      <c r="A34" s="52" t="s">
        <v>36</v>
      </c>
      <c r="B34" s="65" t="s">
        <v>49</v>
      </c>
      <c r="C34" s="65" t="s">
        <v>49</v>
      </c>
      <c r="D34" s="65" t="s">
        <v>49</v>
      </c>
      <c r="E34" s="65"/>
      <c r="F34" s="65"/>
      <c r="G34" s="65"/>
      <c r="H34" s="65"/>
      <c r="I34" s="65"/>
      <c r="J34" s="65"/>
      <c r="K34" s="65"/>
      <c r="L34" s="65"/>
      <c r="M34" s="65"/>
      <c r="N34" s="52" t="s">
        <v>36</v>
      </c>
    </row>
    <row r="35" customFormat="false" ht="15.75" hidden="false" customHeight="false" outlineLevel="0" collapsed="false">
      <c r="A35" s="52" t="s">
        <v>37</v>
      </c>
      <c r="B35" s="65" t="s">
        <v>49</v>
      </c>
      <c r="C35" s="65" t="s">
        <v>49</v>
      </c>
      <c r="D35" s="65" t="s">
        <v>49</v>
      </c>
      <c r="E35" s="65"/>
      <c r="F35" s="65"/>
      <c r="G35" s="65"/>
      <c r="H35" s="65"/>
      <c r="I35" s="65"/>
      <c r="J35" s="65"/>
      <c r="K35" s="65"/>
      <c r="L35" s="65"/>
      <c r="M35" s="65"/>
      <c r="N35" s="52" t="s">
        <v>37</v>
      </c>
    </row>
    <row r="36" customFormat="false" ht="15.75" hidden="false" customHeight="false" outlineLevel="0" collapsed="false">
      <c r="A36" s="52" t="s">
        <v>38</v>
      </c>
      <c r="B36" s="65" t="s">
        <v>49</v>
      </c>
      <c r="C36" s="65" t="s">
        <v>49</v>
      </c>
      <c r="D36" s="65" t="s">
        <v>49</v>
      </c>
      <c r="E36" s="65"/>
      <c r="F36" s="65"/>
      <c r="G36" s="65"/>
      <c r="H36" s="65"/>
      <c r="I36" s="65"/>
      <c r="J36" s="65"/>
      <c r="K36" s="65"/>
      <c r="L36" s="65"/>
      <c r="M36" s="65"/>
      <c r="N36" s="52" t="s">
        <v>38</v>
      </c>
    </row>
    <row r="37" customFormat="false" ht="15.75" hidden="false" customHeight="false" outlineLevel="0" collapsed="false">
      <c r="A37" s="52" t="s">
        <v>39</v>
      </c>
      <c r="B37" s="65" t="s">
        <v>49</v>
      </c>
      <c r="C37" s="65" t="s">
        <v>49</v>
      </c>
      <c r="D37" s="65" t="s">
        <v>49</v>
      </c>
      <c r="E37" s="65"/>
      <c r="F37" s="65"/>
      <c r="G37" s="65"/>
      <c r="H37" s="65"/>
      <c r="I37" s="65"/>
      <c r="J37" s="65"/>
      <c r="K37" s="65"/>
      <c r="L37" s="65"/>
      <c r="M37" s="65"/>
      <c r="N37" s="52" t="s">
        <v>39</v>
      </c>
    </row>
    <row r="38" customFormat="false" ht="15.75" hidden="false" customHeight="false" outlineLevel="0" collapsed="false">
      <c r="A38" s="52" t="s">
        <v>40</v>
      </c>
      <c r="B38" s="65" t="s">
        <v>49</v>
      </c>
      <c r="C38" s="65" t="s">
        <v>49</v>
      </c>
      <c r="D38" s="65" t="s">
        <v>49</v>
      </c>
      <c r="E38" s="65"/>
      <c r="F38" s="65"/>
      <c r="G38" s="65"/>
      <c r="H38" s="65"/>
      <c r="I38" s="65"/>
      <c r="J38" s="65"/>
      <c r="K38" s="65"/>
      <c r="L38" s="65"/>
      <c r="M38" s="65"/>
      <c r="N38" s="52" t="s">
        <v>40</v>
      </c>
    </row>
    <row r="39" customFormat="false" ht="15.75" hidden="false" customHeight="false" outlineLevel="0" collapsed="false">
      <c r="A39" s="52" t="s">
        <v>41</v>
      </c>
      <c r="B39" s="65" t="s">
        <v>49</v>
      </c>
      <c r="C39" s="65" t="s">
        <v>49</v>
      </c>
      <c r="D39" s="65" t="s">
        <v>49</v>
      </c>
      <c r="E39" s="65"/>
      <c r="F39" s="65"/>
      <c r="G39" s="65"/>
      <c r="H39" s="65"/>
      <c r="I39" s="65"/>
      <c r="J39" s="65"/>
      <c r="K39" s="65"/>
      <c r="L39" s="65"/>
      <c r="M39" s="65"/>
      <c r="N39" s="52" t="s">
        <v>41</v>
      </c>
    </row>
    <row r="40" customFormat="false" ht="15.75" hidden="false" customHeight="false" outlineLevel="0" collapsed="false">
      <c r="A40" s="52" t="s">
        <v>42</v>
      </c>
      <c r="B40" s="65" t="s">
        <v>49</v>
      </c>
      <c r="C40" s="65" t="s">
        <v>49</v>
      </c>
      <c r="D40" s="65" t="s">
        <v>49</v>
      </c>
      <c r="E40" s="65"/>
      <c r="F40" s="65"/>
      <c r="G40" s="65"/>
      <c r="H40" s="65"/>
      <c r="I40" s="65"/>
      <c r="J40" s="65"/>
      <c r="K40" s="65"/>
      <c r="L40" s="65"/>
      <c r="M40" s="65"/>
      <c r="N40" s="52" t="s">
        <v>42</v>
      </c>
    </row>
    <row r="41" customFormat="false" ht="15.75" hidden="false" customHeight="false" outlineLevel="0" collapsed="false">
      <c r="A41" s="53"/>
      <c r="B41" s="52" t="n">
        <v>1</v>
      </c>
      <c r="C41" s="52" t="n">
        <v>2</v>
      </c>
      <c r="D41" s="52" t="n">
        <v>3</v>
      </c>
      <c r="E41" s="52" t="n">
        <v>4</v>
      </c>
      <c r="F41" s="52" t="n">
        <v>5</v>
      </c>
      <c r="G41" s="52" t="n">
        <v>6</v>
      </c>
      <c r="H41" s="52" t="n">
        <v>7</v>
      </c>
      <c r="I41" s="52" t="n">
        <v>8</v>
      </c>
      <c r="J41" s="52" t="n">
        <v>9</v>
      </c>
      <c r="K41" s="52" t="n">
        <v>10</v>
      </c>
      <c r="L41" s="52" t="n">
        <v>11</v>
      </c>
      <c r="M41" s="52" t="n">
        <v>12</v>
      </c>
      <c r="N41" s="3"/>
    </row>
    <row r="42" customFormat="false" ht="15.75" hidden="false" customHeight="false" outlineLevel="0" collapsed="false">
      <c r="A42" s="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3"/>
    </row>
    <row r="43" customFormat="false" ht="15.75" hidden="false" customHeight="false" outlineLevel="0" collapsed="false">
      <c r="A43" s="66" t="s">
        <v>51</v>
      </c>
      <c r="B43" s="67" t="n">
        <v>1</v>
      </c>
      <c r="C43" s="67" t="n">
        <v>2</v>
      </c>
      <c r="D43" s="67" t="n">
        <v>3</v>
      </c>
      <c r="E43" s="67" t="n">
        <v>4</v>
      </c>
      <c r="F43" s="67" t="n">
        <v>5</v>
      </c>
      <c r="G43" s="67" t="n">
        <v>6</v>
      </c>
      <c r="H43" s="67" t="n">
        <v>7</v>
      </c>
      <c r="I43" s="67" t="n">
        <v>8</v>
      </c>
      <c r="J43" s="67" t="n">
        <v>9</v>
      </c>
      <c r="K43" s="67" t="n">
        <v>10</v>
      </c>
      <c r="L43" s="67" t="n">
        <v>11</v>
      </c>
      <c r="M43" s="67" t="n">
        <v>12</v>
      </c>
      <c r="N43" s="3"/>
    </row>
    <row r="44" customFormat="false" ht="15.75" hidden="false" customHeight="false" outlineLevel="0" collapsed="false">
      <c r="A44" s="68" t="s">
        <v>34</v>
      </c>
      <c r="B44" s="107" t="n">
        <f aca="false">B45*2</f>
        <v>32000</v>
      </c>
      <c r="C44" s="69" t="n">
        <f aca="false">C45*2</f>
        <v>32000</v>
      </c>
      <c r="D44" s="69" t="n">
        <f aca="false">D45*2</f>
        <v>32000</v>
      </c>
      <c r="E44" s="71" t="s">
        <v>52</v>
      </c>
      <c r="F44" s="71" t="s">
        <v>52</v>
      </c>
      <c r="G44" s="71" t="s">
        <v>52</v>
      </c>
      <c r="H44" s="71" t="s">
        <v>52</v>
      </c>
      <c r="I44" s="71" t="s">
        <v>52</v>
      </c>
      <c r="J44" s="71" t="s">
        <v>52</v>
      </c>
      <c r="K44" s="71" t="s">
        <v>52</v>
      </c>
      <c r="L44" s="71" t="s">
        <v>52</v>
      </c>
      <c r="M44" s="71" t="s">
        <v>52</v>
      </c>
      <c r="N44" s="50" t="s">
        <v>34</v>
      </c>
    </row>
    <row r="45" customFormat="false" ht="15.75" hidden="false" customHeight="false" outlineLevel="0" collapsed="false">
      <c r="A45" s="70" t="s">
        <v>36</v>
      </c>
      <c r="B45" s="69" t="n">
        <f aca="false">B46*2</f>
        <v>16000</v>
      </c>
      <c r="C45" s="69" t="n">
        <f aca="false">C46*2</f>
        <v>16000</v>
      </c>
      <c r="D45" s="69" t="n">
        <f aca="false">D46*2</f>
        <v>16000</v>
      </c>
      <c r="E45" s="71" t="s">
        <v>52</v>
      </c>
      <c r="F45" s="71" t="s">
        <v>52</v>
      </c>
      <c r="G45" s="71" t="s">
        <v>52</v>
      </c>
      <c r="H45" s="71" t="s">
        <v>52</v>
      </c>
      <c r="I45" s="71" t="s">
        <v>52</v>
      </c>
      <c r="J45" s="71" t="s">
        <v>52</v>
      </c>
      <c r="K45" s="71" t="s">
        <v>52</v>
      </c>
      <c r="L45" s="71" t="s">
        <v>52</v>
      </c>
      <c r="M45" s="71" t="s">
        <v>52</v>
      </c>
      <c r="N45" s="50" t="s">
        <v>36</v>
      </c>
    </row>
    <row r="46" customFormat="false" ht="15.75" hidden="false" customHeight="false" outlineLevel="0" collapsed="false">
      <c r="A46" s="68" t="s">
        <v>37</v>
      </c>
      <c r="B46" s="69" t="n">
        <f aca="false">B47*2</f>
        <v>8000</v>
      </c>
      <c r="C46" s="69" t="n">
        <f aca="false">C47*2</f>
        <v>8000</v>
      </c>
      <c r="D46" s="69" t="n">
        <f aca="false">D47*2</f>
        <v>8000</v>
      </c>
      <c r="E46" s="71" t="s">
        <v>52</v>
      </c>
      <c r="F46" s="71" t="s">
        <v>52</v>
      </c>
      <c r="G46" s="71" t="s">
        <v>52</v>
      </c>
      <c r="H46" s="71" t="s">
        <v>52</v>
      </c>
      <c r="I46" s="71" t="s">
        <v>52</v>
      </c>
      <c r="J46" s="71" t="s">
        <v>52</v>
      </c>
      <c r="K46" s="71" t="s">
        <v>52</v>
      </c>
      <c r="L46" s="71" t="s">
        <v>52</v>
      </c>
      <c r="M46" s="71" t="s">
        <v>52</v>
      </c>
      <c r="N46" s="50" t="s">
        <v>37</v>
      </c>
    </row>
    <row r="47" customFormat="false" ht="15.75" hidden="false" customHeight="false" outlineLevel="0" collapsed="false">
      <c r="A47" s="68" t="s">
        <v>38</v>
      </c>
      <c r="B47" s="69" t="n">
        <f aca="false">B48*2</f>
        <v>4000</v>
      </c>
      <c r="C47" s="69" t="n">
        <f aca="false">C48*2</f>
        <v>4000</v>
      </c>
      <c r="D47" s="69" t="n">
        <f aca="false">D48*2</f>
        <v>4000</v>
      </c>
      <c r="E47" s="71" t="s">
        <v>52</v>
      </c>
      <c r="F47" s="71" t="s">
        <v>52</v>
      </c>
      <c r="G47" s="71" t="s">
        <v>52</v>
      </c>
      <c r="H47" s="71" t="s">
        <v>52</v>
      </c>
      <c r="I47" s="71" t="s">
        <v>52</v>
      </c>
      <c r="J47" s="71" t="s">
        <v>52</v>
      </c>
      <c r="K47" s="71" t="s">
        <v>52</v>
      </c>
      <c r="L47" s="71" t="s">
        <v>52</v>
      </c>
      <c r="M47" s="71" t="s">
        <v>52</v>
      </c>
      <c r="N47" s="50" t="s">
        <v>38</v>
      </c>
    </row>
    <row r="48" customFormat="false" ht="15.75" hidden="false" customHeight="false" outlineLevel="0" collapsed="false">
      <c r="A48" s="68" t="s">
        <v>39</v>
      </c>
      <c r="B48" s="69" t="n">
        <f aca="false">B49*2</f>
        <v>2000</v>
      </c>
      <c r="C48" s="69" t="n">
        <f aca="false">C49*2</f>
        <v>2000</v>
      </c>
      <c r="D48" s="69" t="n">
        <f aca="false">D49*2</f>
        <v>2000</v>
      </c>
      <c r="E48" s="71" t="s">
        <v>52</v>
      </c>
      <c r="F48" s="71" t="s">
        <v>52</v>
      </c>
      <c r="G48" s="71" t="s">
        <v>52</v>
      </c>
      <c r="H48" s="71" t="s">
        <v>52</v>
      </c>
      <c r="I48" s="71" t="s">
        <v>52</v>
      </c>
      <c r="J48" s="71" t="s">
        <v>52</v>
      </c>
      <c r="K48" s="71" t="s">
        <v>52</v>
      </c>
      <c r="L48" s="71" t="s">
        <v>52</v>
      </c>
      <c r="M48" s="71" t="s">
        <v>52</v>
      </c>
      <c r="N48" s="50" t="s">
        <v>39</v>
      </c>
    </row>
    <row r="49" customFormat="false" ht="15.75" hidden="false" customHeight="false" outlineLevel="0" collapsed="false">
      <c r="A49" s="68" t="s">
        <v>40</v>
      </c>
      <c r="B49" s="69" t="n">
        <v>1000</v>
      </c>
      <c r="C49" s="69" t="n">
        <v>1000</v>
      </c>
      <c r="D49" s="69" t="n">
        <v>1000</v>
      </c>
      <c r="E49" s="71" t="s">
        <v>52</v>
      </c>
      <c r="F49" s="71" t="s">
        <v>52</v>
      </c>
      <c r="G49" s="71" t="s">
        <v>52</v>
      </c>
      <c r="H49" s="71" t="s">
        <v>52</v>
      </c>
      <c r="I49" s="71" t="s">
        <v>52</v>
      </c>
      <c r="J49" s="71" t="s">
        <v>52</v>
      </c>
      <c r="K49" s="71" t="s">
        <v>52</v>
      </c>
      <c r="L49" s="71" t="s">
        <v>52</v>
      </c>
      <c r="M49" s="71" t="s">
        <v>52</v>
      </c>
      <c r="N49" s="50" t="s">
        <v>40</v>
      </c>
    </row>
    <row r="50" customFormat="false" ht="15.75" hidden="false" customHeight="false" outlineLevel="0" collapsed="false">
      <c r="A50" s="68" t="s">
        <v>41</v>
      </c>
      <c r="B50" s="71" t="s">
        <v>52</v>
      </c>
      <c r="C50" s="71" t="s">
        <v>52</v>
      </c>
      <c r="D50" s="71" t="s">
        <v>52</v>
      </c>
      <c r="E50" s="71" t="s">
        <v>52</v>
      </c>
      <c r="F50" s="71" t="s">
        <v>52</v>
      </c>
      <c r="G50" s="71" t="s">
        <v>52</v>
      </c>
      <c r="H50" s="71" t="s">
        <v>52</v>
      </c>
      <c r="I50" s="71" t="s">
        <v>52</v>
      </c>
      <c r="J50" s="71" t="s">
        <v>52</v>
      </c>
      <c r="K50" s="71" t="s">
        <v>52</v>
      </c>
      <c r="L50" s="71" t="s">
        <v>52</v>
      </c>
      <c r="M50" s="71" t="s">
        <v>52</v>
      </c>
      <c r="N50" s="50" t="s">
        <v>41</v>
      </c>
    </row>
    <row r="51" customFormat="false" ht="15.75" hidden="false" customHeight="false" outlineLevel="0" collapsed="false">
      <c r="A51" s="68" t="s">
        <v>42</v>
      </c>
      <c r="B51" s="71" t="s">
        <v>52</v>
      </c>
      <c r="C51" s="71" t="s">
        <v>52</v>
      </c>
      <c r="D51" s="71" t="s">
        <v>52</v>
      </c>
      <c r="E51" s="71" t="s">
        <v>52</v>
      </c>
      <c r="F51" s="71" t="s">
        <v>52</v>
      </c>
      <c r="G51" s="71" t="s">
        <v>52</v>
      </c>
      <c r="H51" s="71" t="s">
        <v>52</v>
      </c>
      <c r="I51" s="71" t="s">
        <v>52</v>
      </c>
      <c r="J51" s="71" t="s">
        <v>52</v>
      </c>
      <c r="K51" s="71" t="s">
        <v>52</v>
      </c>
      <c r="L51" s="71" t="s">
        <v>52</v>
      </c>
      <c r="M51" s="71" t="s">
        <v>52</v>
      </c>
      <c r="N51" s="50" t="s">
        <v>42</v>
      </c>
    </row>
    <row r="52" customFormat="false" ht="15.75" hidden="false" customHeight="false" outlineLevel="0" collapsed="false">
      <c r="A52" s="72"/>
      <c r="B52" s="3"/>
      <c r="C52" s="3"/>
      <c r="D52" s="3"/>
      <c r="E52" s="3"/>
      <c r="F52" s="3"/>
      <c r="G52" s="3"/>
      <c r="H52" s="3"/>
      <c r="I52" s="3" t="s">
        <v>52</v>
      </c>
      <c r="J52" s="3" t="s">
        <v>52</v>
      </c>
      <c r="K52" s="3" t="s">
        <v>52</v>
      </c>
      <c r="L52" s="3" t="s">
        <v>52</v>
      </c>
      <c r="M52" s="3"/>
      <c r="N52" s="3"/>
    </row>
    <row r="53" customFormat="false" ht="15.75" hidden="false" customHeight="false" outlineLevel="0" collapsed="false">
      <c r="A53" s="73" t="s">
        <v>53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3"/>
    </row>
    <row r="54" customFormat="false" ht="15.75" hidden="false" customHeight="false" outlineLevel="0" collapsed="false">
      <c r="A54" s="74" t="s">
        <v>54</v>
      </c>
      <c r="B54" s="75" t="n">
        <v>1</v>
      </c>
      <c r="C54" s="75" t="n">
        <v>2</v>
      </c>
      <c r="D54" s="75" t="n">
        <v>3</v>
      </c>
      <c r="E54" s="75" t="n">
        <v>4</v>
      </c>
      <c r="F54" s="75" t="n">
        <v>5</v>
      </c>
      <c r="G54" s="75" t="n">
        <v>6</v>
      </c>
      <c r="H54" s="75" t="n">
        <v>7</v>
      </c>
      <c r="I54" s="75" t="n">
        <v>8</v>
      </c>
      <c r="J54" s="75" t="n">
        <v>9</v>
      </c>
      <c r="K54" s="75" t="n">
        <v>10</v>
      </c>
      <c r="L54" s="75" t="n">
        <v>11</v>
      </c>
      <c r="M54" s="75" t="n">
        <v>12</v>
      </c>
      <c r="N54" s="3"/>
    </row>
    <row r="55" customFormat="false" ht="15.75" hidden="false" customHeight="false" outlineLevel="0" collapsed="false">
      <c r="A55" s="76" t="s">
        <v>34</v>
      </c>
      <c r="B55" s="77" t="n">
        <f aca="false">(B44/1000)*7</f>
        <v>224</v>
      </c>
      <c r="C55" s="77" t="n">
        <f aca="false">(C44/1000)*7</f>
        <v>224</v>
      </c>
      <c r="D55" s="77" t="n">
        <f aca="false">(D44/1000)*7</f>
        <v>224</v>
      </c>
      <c r="E55" s="71" t="s">
        <v>52</v>
      </c>
      <c r="F55" s="71" t="s">
        <v>52</v>
      </c>
      <c r="G55" s="71" t="s">
        <v>52</v>
      </c>
      <c r="H55" s="71" t="s">
        <v>52</v>
      </c>
      <c r="I55" s="71" t="s">
        <v>52</v>
      </c>
      <c r="J55" s="71" t="s">
        <v>52</v>
      </c>
      <c r="K55" s="71" t="s">
        <v>52</v>
      </c>
      <c r="L55" s="71" t="s">
        <v>52</v>
      </c>
      <c r="M55" s="71" t="s">
        <v>52</v>
      </c>
      <c r="N55" s="50" t="s">
        <v>34</v>
      </c>
    </row>
    <row r="56" customFormat="false" ht="15.75" hidden="false" customHeight="false" outlineLevel="0" collapsed="false">
      <c r="A56" s="52" t="s">
        <v>36</v>
      </c>
      <c r="B56" s="77" t="n">
        <f aca="false">(B45/1000)*7</f>
        <v>112</v>
      </c>
      <c r="C56" s="77" t="n">
        <f aca="false">(C45/1000)*7</f>
        <v>112</v>
      </c>
      <c r="D56" s="77" t="n">
        <f aca="false">(D45/1000)*7</f>
        <v>112</v>
      </c>
      <c r="E56" s="71" t="s">
        <v>52</v>
      </c>
      <c r="F56" s="71" t="s">
        <v>52</v>
      </c>
      <c r="G56" s="71" t="s">
        <v>52</v>
      </c>
      <c r="H56" s="71" t="s">
        <v>52</v>
      </c>
      <c r="I56" s="71" t="s">
        <v>52</v>
      </c>
      <c r="J56" s="71" t="s">
        <v>52</v>
      </c>
      <c r="K56" s="71" t="s">
        <v>52</v>
      </c>
      <c r="L56" s="71" t="s">
        <v>52</v>
      </c>
      <c r="M56" s="71" t="s">
        <v>52</v>
      </c>
      <c r="N56" s="50" t="s">
        <v>36</v>
      </c>
    </row>
    <row r="57" customFormat="false" ht="15.75" hidden="false" customHeight="false" outlineLevel="0" collapsed="false">
      <c r="A57" s="52" t="s">
        <v>37</v>
      </c>
      <c r="B57" s="77" t="n">
        <f aca="false">(B46/1000)*7</f>
        <v>56</v>
      </c>
      <c r="C57" s="77" t="n">
        <f aca="false">(C46/1000)*7</f>
        <v>56</v>
      </c>
      <c r="D57" s="77" t="n">
        <f aca="false">(D46/1000)*7</f>
        <v>56</v>
      </c>
      <c r="E57" s="71" t="s">
        <v>52</v>
      </c>
      <c r="F57" s="71" t="s">
        <v>52</v>
      </c>
      <c r="G57" s="71" t="s">
        <v>52</v>
      </c>
      <c r="H57" s="71" t="s">
        <v>52</v>
      </c>
      <c r="I57" s="71" t="s">
        <v>52</v>
      </c>
      <c r="J57" s="71" t="s">
        <v>52</v>
      </c>
      <c r="K57" s="71" t="s">
        <v>52</v>
      </c>
      <c r="L57" s="71" t="s">
        <v>52</v>
      </c>
      <c r="M57" s="71" t="s">
        <v>52</v>
      </c>
      <c r="N57" s="50" t="s">
        <v>37</v>
      </c>
    </row>
    <row r="58" customFormat="false" ht="15.75" hidden="false" customHeight="false" outlineLevel="0" collapsed="false">
      <c r="A58" s="52" t="s">
        <v>38</v>
      </c>
      <c r="B58" s="77" t="n">
        <f aca="false">(B47/1000)*7</f>
        <v>28</v>
      </c>
      <c r="C58" s="77" t="n">
        <f aca="false">(C47/1000)*7</f>
        <v>28</v>
      </c>
      <c r="D58" s="77" t="n">
        <f aca="false">(D47/1000)*7</f>
        <v>28</v>
      </c>
      <c r="E58" s="71" t="s">
        <v>52</v>
      </c>
      <c r="F58" s="71" t="s">
        <v>52</v>
      </c>
      <c r="G58" s="71" t="s">
        <v>52</v>
      </c>
      <c r="H58" s="71" t="s">
        <v>52</v>
      </c>
      <c r="I58" s="71" t="s">
        <v>52</v>
      </c>
      <c r="J58" s="71" t="s">
        <v>52</v>
      </c>
      <c r="K58" s="71" t="s">
        <v>52</v>
      </c>
      <c r="L58" s="71" t="s">
        <v>52</v>
      </c>
      <c r="M58" s="71" t="s">
        <v>52</v>
      </c>
      <c r="N58" s="50" t="s">
        <v>38</v>
      </c>
    </row>
    <row r="59" customFormat="false" ht="15.75" hidden="false" customHeight="false" outlineLevel="0" collapsed="false">
      <c r="A59" s="52" t="s">
        <v>39</v>
      </c>
      <c r="B59" s="77" t="n">
        <f aca="false">(B48/1000)*7</f>
        <v>14</v>
      </c>
      <c r="C59" s="77" t="n">
        <f aca="false">(C48/1000)*7</f>
        <v>14</v>
      </c>
      <c r="D59" s="77" t="n">
        <f aca="false">(D48/1000)*7</f>
        <v>14</v>
      </c>
      <c r="E59" s="71" t="s">
        <v>52</v>
      </c>
      <c r="F59" s="71" t="s">
        <v>52</v>
      </c>
      <c r="G59" s="71" t="s">
        <v>52</v>
      </c>
      <c r="H59" s="71" t="s">
        <v>52</v>
      </c>
      <c r="I59" s="71" t="s">
        <v>52</v>
      </c>
      <c r="J59" s="71" t="s">
        <v>52</v>
      </c>
      <c r="K59" s="71" t="s">
        <v>52</v>
      </c>
      <c r="L59" s="71" t="s">
        <v>52</v>
      </c>
      <c r="M59" s="71" t="s">
        <v>52</v>
      </c>
      <c r="N59" s="50" t="s">
        <v>39</v>
      </c>
    </row>
    <row r="60" customFormat="false" ht="15.75" hidden="false" customHeight="false" outlineLevel="0" collapsed="false">
      <c r="A60" s="52" t="s">
        <v>40</v>
      </c>
      <c r="B60" s="77" t="n">
        <f aca="false">(B49/1000)*7</f>
        <v>7</v>
      </c>
      <c r="C60" s="77" t="n">
        <f aca="false">(C49/1000)*7</f>
        <v>7</v>
      </c>
      <c r="D60" s="77" t="n">
        <f aca="false">(D49/1000)*7</f>
        <v>7</v>
      </c>
      <c r="E60" s="71" t="s">
        <v>52</v>
      </c>
      <c r="F60" s="71" t="s">
        <v>52</v>
      </c>
      <c r="G60" s="71" t="s">
        <v>52</v>
      </c>
      <c r="H60" s="71" t="s">
        <v>52</v>
      </c>
      <c r="I60" s="71" t="s">
        <v>52</v>
      </c>
      <c r="J60" s="71" t="s">
        <v>52</v>
      </c>
      <c r="K60" s="71" t="s">
        <v>52</v>
      </c>
      <c r="L60" s="71" t="s">
        <v>52</v>
      </c>
      <c r="M60" s="71" t="s">
        <v>52</v>
      </c>
      <c r="N60" s="50" t="s">
        <v>40</v>
      </c>
    </row>
    <row r="61" customFormat="false" ht="15.75" hidden="false" customHeight="false" outlineLevel="0" collapsed="false">
      <c r="A61" s="52" t="s">
        <v>41</v>
      </c>
      <c r="B61" s="53" t="s">
        <v>52</v>
      </c>
      <c r="C61" s="53" t="s">
        <v>52</v>
      </c>
      <c r="D61" s="53" t="s">
        <v>52</v>
      </c>
      <c r="E61" s="71" t="s">
        <v>52</v>
      </c>
      <c r="F61" s="71" t="s">
        <v>52</v>
      </c>
      <c r="G61" s="71" t="s">
        <v>52</v>
      </c>
      <c r="H61" s="71" t="s">
        <v>52</v>
      </c>
      <c r="I61" s="71" t="s">
        <v>52</v>
      </c>
      <c r="J61" s="71" t="s">
        <v>52</v>
      </c>
      <c r="K61" s="71" t="s">
        <v>52</v>
      </c>
      <c r="L61" s="71" t="s">
        <v>52</v>
      </c>
      <c r="M61" s="71" t="s">
        <v>52</v>
      </c>
      <c r="N61" s="50" t="s">
        <v>41</v>
      </c>
    </row>
    <row r="62" customFormat="false" ht="15.75" hidden="false" customHeight="false" outlineLevel="0" collapsed="false">
      <c r="A62" s="52" t="s">
        <v>42</v>
      </c>
      <c r="B62" s="53" t="s">
        <v>52</v>
      </c>
      <c r="C62" s="53" t="s">
        <v>52</v>
      </c>
      <c r="D62" s="53" t="s">
        <v>52</v>
      </c>
      <c r="E62" s="71" t="s">
        <v>52</v>
      </c>
      <c r="F62" s="71" t="s">
        <v>52</v>
      </c>
      <c r="G62" s="71" t="s">
        <v>52</v>
      </c>
      <c r="H62" s="71" t="s">
        <v>52</v>
      </c>
      <c r="I62" s="71" t="s">
        <v>52</v>
      </c>
      <c r="J62" s="71" t="s">
        <v>52</v>
      </c>
      <c r="K62" s="71" t="s">
        <v>52</v>
      </c>
      <c r="L62" s="71" t="s">
        <v>52</v>
      </c>
      <c r="M62" s="71" t="s">
        <v>52</v>
      </c>
      <c r="N62" s="50" t="s">
        <v>42</v>
      </c>
    </row>
    <row r="63" customFormat="false" ht="15.75" hidden="false" customHeight="false" outlineLevel="0" collapsed="false">
      <c r="A63" s="53"/>
      <c r="B63" s="52" t="n">
        <v>1</v>
      </c>
      <c r="C63" s="52" t="n">
        <v>2</v>
      </c>
      <c r="D63" s="52" t="n">
        <v>3</v>
      </c>
      <c r="E63" s="52" t="n">
        <v>4</v>
      </c>
      <c r="F63" s="52" t="n">
        <v>5</v>
      </c>
      <c r="G63" s="52" t="n">
        <v>6</v>
      </c>
      <c r="H63" s="52" t="n">
        <v>7</v>
      </c>
      <c r="I63" s="52" t="n">
        <v>8</v>
      </c>
      <c r="J63" s="52" t="n">
        <v>9</v>
      </c>
      <c r="K63" s="52" t="n">
        <v>10</v>
      </c>
      <c r="L63" s="52" t="n">
        <v>11</v>
      </c>
      <c r="M63" s="52" t="n">
        <v>12</v>
      </c>
      <c r="N63" s="3"/>
    </row>
    <row r="64" customFormat="false" ht="15.75" hidden="false" customHeight="false" outlineLevel="0" collapsed="false">
      <c r="A64" s="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3"/>
    </row>
    <row r="65" customFormat="false" ht="15.75" hidden="false" customHeight="false" outlineLevel="0" collapsed="false">
      <c r="A65" s="3"/>
      <c r="B65" s="53" t="n">
        <v>2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3"/>
    </row>
    <row r="66" customFormat="false" ht="15.75" hidden="false" customHeight="false" outlineLevel="0" collapsed="false">
      <c r="A66" s="74" t="s">
        <v>55</v>
      </c>
      <c r="B66" s="75" t="n">
        <v>1</v>
      </c>
      <c r="C66" s="75" t="n">
        <v>2</v>
      </c>
      <c r="D66" s="75" t="n">
        <v>3</v>
      </c>
      <c r="E66" s="75" t="n">
        <v>4</v>
      </c>
      <c r="F66" s="75" t="n">
        <v>5</v>
      </c>
      <c r="G66" s="75" t="n">
        <v>6</v>
      </c>
      <c r="H66" s="75" t="n">
        <v>7</v>
      </c>
      <c r="I66" s="75" t="n">
        <v>8</v>
      </c>
      <c r="J66" s="75" t="n">
        <v>9</v>
      </c>
      <c r="K66" s="75" t="n">
        <v>10</v>
      </c>
      <c r="L66" s="75" t="n">
        <v>11</v>
      </c>
      <c r="M66" s="75" t="n">
        <v>12</v>
      </c>
      <c r="N66" s="3"/>
    </row>
    <row r="67" customFormat="false" ht="15.75" hidden="false" customHeight="false" outlineLevel="0" collapsed="false">
      <c r="A67" s="76" t="s">
        <v>34</v>
      </c>
      <c r="B67" s="77" t="n">
        <f aca="false">B55/$B$65</f>
        <v>112</v>
      </c>
      <c r="C67" s="77" t="n">
        <f aca="false">C55/$B$65</f>
        <v>112</v>
      </c>
      <c r="D67" s="77" t="n">
        <f aca="false">D55/$B$65</f>
        <v>112</v>
      </c>
      <c r="E67" s="77"/>
      <c r="F67" s="77"/>
      <c r="G67" s="77"/>
      <c r="H67" s="90" t="s">
        <v>52</v>
      </c>
      <c r="I67" s="90" t="s">
        <v>52</v>
      </c>
      <c r="J67" s="90" t="s">
        <v>52</v>
      </c>
      <c r="K67" s="90" t="s">
        <v>52</v>
      </c>
      <c r="L67" s="90" t="s">
        <v>52</v>
      </c>
      <c r="M67" s="90" t="s">
        <v>52</v>
      </c>
      <c r="N67" s="50" t="s">
        <v>34</v>
      </c>
    </row>
    <row r="68" customFormat="false" ht="15.75" hidden="false" customHeight="false" outlineLevel="0" collapsed="false">
      <c r="A68" s="52" t="s">
        <v>36</v>
      </c>
      <c r="B68" s="77" t="n">
        <f aca="false">B56/$B$65</f>
        <v>56</v>
      </c>
      <c r="C68" s="77" t="n">
        <f aca="false">C56/$B$65</f>
        <v>56</v>
      </c>
      <c r="D68" s="77" t="n">
        <f aca="false">D56/$B$65</f>
        <v>56</v>
      </c>
      <c r="E68" s="77"/>
      <c r="F68" s="77"/>
      <c r="G68" s="77"/>
      <c r="H68" s="90" t="s">
        <v>52</v>
      </c>
      <c r="I68" s="90" t="s">
        <v>52</v>
      </c>
      <c r="J68" s="90" t="s">
        <v>52</v>
      </c>
      <c r="K68" s="90" t="s">
        <v>52</v>
      </c>
      <c r="L68" s="90" t="s">
        <v>52</v>
      </c>
      <c r="M68" s="90" t="s">
        <v>52</v>
      </c>
      <c r="N68" s="50" t="s">
        <v>36</v>
      </c>
    </row>
    <row r="69" customFormat="false" ht="15.75" hidden="false" customHeight="false" outlineLevel="0" collapsed="false">
      <c r="A69" s="52" t="s">
        <v>37</v>
      </c>
      <c r="B69" s="77" t="n">
        <f aca="false">B57/$B$65</f>
        <v>28</v>
      </c>
      <c r="C69" s="77" t="n">
        <f aca="false">C57/$B$65</f>
        <v>28</v>
      </c>
      <c r="D69" s="77" t="n">
        <f aca="false">D57/$B$65</f>
        <v>28</v>
      </c>
      <c r="E69" s="77"/>
      <c r="F69" s="77"/>
      <c r="G69" s="77"/>
      <c r="H69" s="90" t="s">
        <v>52</v>
      </c>
      <c r="I69" s="90" t="s">
        <v>52</v>
      </c>
      <c r="J69" s="90" t="s">
        <v>52</v>
      </c>
      <c r="K69" s="90" t="s">
        <v>52</v>
      </c>
      <c r="L69" s="90" t="s">
        <v>52</v>
      </c>
      <c r="M69" s="90" t="s">
        <v>52</v>
      </c>
      <c r="N69" s="50" t="s">
        <v>37</v>
      </c>
    </row>
    <row r="70" customFormat="false" ht="15.75" hidden="false" customHeight="false" outlineLevel="0" collapsed="false">
      <c r="A70" s="52" t="s">
        <v>38</v>
      </c>
      <c r="B70" s="77" t="n">
        <f aca="false">B58/$B$65</f>
        <v>14</v>
      </c>
      <c r="C70" s="77" t="n">
        <f aca="false">C58/$B$65</f>
        <v>14</v>
      </c>
      <c r="D70" s="77" t="n">
        <f aca="false">D58/$B$65</f>
        <v>14</v>
      </c>
      <c r="E70" s="77"/>
      <c r="F70" s="77"/>
      <c r="G70" s="77"/>
      <c r="H70" s="90" t="s">
        <v>52</v>
      </c>
      <c r="I70" s="90" t="s">
        <v>52</v>
      </c>
      <c r="J70" s="90" t="s">
        <v>52</v>
      </c>
      <c r="K70" s="90" t="s">
        <v>52</v>
      </c>
      <c r="L70" s="90" t="s">
        <v>52</v>
      </c>
      <c r="M70" s="90" t="s">
        <v>52</v>
      </c>
      <c r="N70" s="50" t="s">
        <v>38</v>
      </c>
    </row>
    <row r="71" customFormat="false" ht="15.75" hidden="false" customHeight="false" outlineLevel="0" collapsed="false">
      <c r="A71" s="52" t="s">
        <v>39</v>
      </c>
      <c r="B71" s="77" t="n">
        <f aca="false">B59/$B$65</f>
        <v>7</v>
      </c>
      <c r="C71" s="77" t="n">
        <f aca="false">C59/$B$65</f>
        <v>7</v>
      </c>
      <c r="D71" s="77" t="n">
        <f aca="false">D59/$B$65</f>
        <v>7</v>
      </c>
      <c r="E71" s="77"/>
      <c r="F71" s="77"/>
      <c r="G71" s="77"/>
      <c r="H71" s="90" t="s">
        <v>52</v>
      </c>
      <c r="I71" s="90" t="s">
        <v>52</v>
      </c>
      <c r="J71" s="90" t="s">
        <v>52</v>
      </c>
      <c r="K71" s="90" t="s">
        <v>52</v>
      </c>
      <c r="L71" s="90" t="s">
        <v>52</v>
      </c>
      <c r="M71" s="90" t="s">
        <v>52</v>
      </c>
      <c r="N71" s="50" t="s">
        <v>39</v>
      </c>
    </row>
    <row r="72" customFormat="false" ht="15.75" hidden="false" customHeight="false" outlineLevel="0" collapsed="false">
      <c r="A72" s="52" t="s">
        <v>40</v>
      </c>
      <c r="B72" s="77" t="n">
        <f aca="false">B60/$B$65</f>
        <v>3.5</v>
      </c>
      <c r="C72" s="77" t="n">
        <f aca="false">C60/$B$65</f>
        <v>3.5</v>
      </c>
      <c r="D72" s="77" t="n">
        <f aca="false">D60/$B$65</f>
        <v>3.5</v>
      </c>
      <c r="E72" s="77"/>
      <c r="F72" s="77"/>
      <c r="G72" s="77"/>
      <c r="H72" s="90" t="s">
        <v>52</v>
      </c>
      <c r="I72" s="90" t="s">
        <v>52</v>
      </c>
      <c r="J72" s="90" t="s">
        <v>52</v>
      </c>
      <c r="K72" s="90" t="s">
        <v>52</v>
      </c>
      <c r="L72" s="90" t="s">
        <v>52</v>
      </c>
      <c r="M72" s="90" t="s">
        <v>52</v>
      </c>
      <c r="N72" s="50" t="s">
        <v>40</v>
      </c>
    </row>
    <row r="73" customFormat="false" ht="15.75" hidden="false" customHeight="false" outlineLevel="0" collapsed="false">
      <c r="A73" s="52" t="s">
        <v>41</v>
      </c>
      <c r="B73" s="53" t="s">
        <v>52</v>
      </c>
      <c r="C73" s="53" t="s">
        <v>52</v>
      </c>
      <c r="D73" s="53" t="s">
        <v>52</v>
      </c>
      <c r="E73" s="53" t="s">
        <v>52</v>
      </c>
      <c r="F73" s="53" t="s">
        <v>52</v>
      </c>
      <c r="G73" s="53" t="s">
        <v>52</v>
      </c>
      <c r="H73" s="71" t="s">
        <v>52</v>
      </c>
      <c r="I73" s="71" t="s">
        <v>52</v>
      </c>
      <c r="J73" s="71" t="s">
        <v>52</v>
      </c>
      <c r="K73" s="71" t="s">
        <v>52</v>
      </c>
      <c r="L73" s="71" t="s">
        <v>52</v>
      </c>
      <c r="M73" s="71" t="s">
        <v>52</v>
      </c>
      <c r="N73" s="50" t="s">
        <v>41</v>
      </c>
    </row>
    <row r="74" customFormat="false" ht="15.75" hidden="false" customHeight="false" outlineLevel="0" collapsed="false">
      <c r="A74" s="52" t="s">
        <v>42</v>
      </c>
      <c r="B74" s="53" t="s">
        <v>52</v>
      </c>
      <c r="C74" s="53" t="s">
        <v>52</v>
      </c>
      <c r="D74" s="53" t="s">
        <v>52</v>
      </c>
      <c r="E74" s="53" t="s">
        <v>52</v>
      </c>
      <c r="F74" s="53" t="s">
        <v>52</v>
      </c>
      <c r="G74" s="53" t="s">
        <v>52</v>
      </c>
      <c r="H74" s="71" t="s">
        <v>52</v>
      </c>
      <c r="I74" s="71" t="s">
        <v>52</v>
      </c>
      <c r="J74" s="71" t="s">
        <v>52</v>
      </c>
      <c r="K74" s="71" t="s">
        <v>52</v>
      </c>
      <c r="L74" s="71" t="s">
        <v>52</v>
      </c>
      <c r="M74" s="71" t="s">
        <v>52</v>
      </c>
      <c r="N74" s="50" t="s">
        <v>42</v>
      </c>
    </row>
    <row r="75" customFormat="false" ht="15.75" hidden="false" customHeight="false" outlineLevel="0" collapsed="false">
      <c r="A75" s="53"/>
      <c r="B75" s="52" t="n">
        <v>1</v>
      </c>
      <c r="C75" s="52" t="n">
        <v>2</v>
      </c>
      <c r="D75" s="52" t="n">
        <v>3</v>
      </c>
      <c r="E75" s="52" t="n">
        <v>4</v>
      </c>
      <c r="F75" s="52" t="n">
        <v>5</v>
      </c>
      <c r="G75" s="52" t="n">
        <v>6</v>
      </c>
      <c r="H75" s="52" t="n">
        <v>7</v>
      </c>
      <c r="I75" s="52" t="n">
        <v>8</v>
      </c>
      <c r="J75" s="52" t="n">
        <v>9</v>
      </c>
      <c r="K75" s="52" t="n">
        <v>10</v>
      </c>
      <c r="L75" s="52" t="n">
        <v>11</v>
      </c>
      <c r="M75" s="52" t="n">
        <v>12</v>
      </c>
      <c r="N75" s="3"/>
    </row>
    <row r="76" customFormat="false" ht="15.75" hidden="false" customHeight="false" outlineLevel="0" collapsed="false">
      <c r="A76" s="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3"/>
    </row>
    <row r="77" customFormat="false" ht="15.75" hidden="false" customHeight="false" outlineLevel="0" collapsed="false">
      <c r="A77" s="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3"/>
    </row>
    <row r="78" customFormat="false" ht="15.75" hidden="false" customHeight="false" outlineLevel="0" collapsed="false">
      <c r="A78" s="74" t="s">
        <v>56</v>
      </c>
      <c r="B78" s="78" t="n">
        <v>1</v>
      </c>
      <c r="C78" s="78" t="n">
        <v>2</v>
      </c>
      <c r="D78" s="78" t="n">
        <v>3</v>
      </c>
      <c r="E78" s="78" t="n">
        <v>4</v>
      </c>
      <c r="F78" s="78" t="n">
        <v>5</v>
      </c>
      <c r="G78" s="78" t="n">
        <v>6</v>
      </c>
      <c r="H78" s="78" t="n">
        <v>7</v>
      </c>
      <c r="I78" s="78" t="n">
        <v>8</v>
      </c>
      <c r="J78" s="78" t="n">
        <v>9</v>
      </c>
      <c r="K78" s="78" t="n">
        <v>10</v>
      </c>
      <c r="L78" s="78" t="n">
        <v>11</v>
      </c>
      <c r="M78" s="78" t="n">
        <v>12</v>
      </c>
      <c r="N78" s="3"/>
    </row>
    <row r="79" customFormat="false" ht="15.75" hidden="false" customHeight="false" outlineLevel="0" collapsed="false">
      <c r="A79" s="76" t="s">
        <v>34</v>
      </c>
      <c r="B79" s="77" t="s">
        <v>57</v>
      </c>
      <c r="C79" s="77" t="s">
        <v>57</v>
      </c>
      <c r="D79" s="77" t="s">
        <v>57</v>
      </c>
      <c r="E79" s="77"/>
      <c r="F79" s="77"/>
      <c r="G79" s="77"/>
      <c r="H79" s="108"/>
      <c r="I79" s="108"/>
      <c r="J79" s="108"/>
      <c r="K79" s="108"/>
      <c r="L79" s="108"/>
      <c r="M79" s="108"/>
      <c r="N79" s="50" t="s">
        <v>34</v>
      </c>
    </row>
    <row r="80" customFormat="false" ht="15.75" hidden="false" customHeight="false" outlineLevel="0" collapsed="false">
      <c r="A80" s="52" t="s">
        <v>36</v>
      </c>
      <c r="B80" s="77" t="s">
        <v>57</v>
      </c>
      <c r="C80" s="77" t="s">
        <v>57</v>
      </c>
      <c r="D80" s="77" t="s">
        <v>57</v>
      </c>
      <c r="E80" s="77"/>
      <c r="F80" s="77"/>
      <c r="G80" s="77"/>
      <c r="H80" s="108"/>
      <c r="I80" s="108"/>
      <c r="J80" s="108"/>
      <c r="K80" s="108"/>
      <c r="L80" s="108"/>
      <c r="M80" s="108"/>
      <c r="N80" s="50" t="s">
        <v>36</v>
      </c>
    </row>
    <row r="81" customFormat="false" ht="15.75" hidden="false" customHeight="false" outlineLevel="0" collapsed="false">
      <c r="A81" s="52" t="s">
        <v>37</v>
      </c>
      <c r="B81" s="77" t="s">
        <v>57</v>
      </c>
      <c r="C81" s="77" t="s">
        <v>57</v>
      </c>
      <c r="D81" s="77" t="s">
        <v>57</v>
      </c>
      <c r="E81" s="77"/>
      <c r="F81" s="77"/>
      <c r="G81" s="77"/>
      <c r="H81" s="108"/>
      <c r="I81" s="108"/>
      <c r="J81" s="108"/>
      <c r="K81" s="108"/>
      <c r="L81" s="108"/>
      <c r="M81" s="108"/>
      <c r="N81" s="50" t="s">
        <v>37</v>
      </c>
    </row>
    <row r="82" customFormat="false" ht="15.75" hidden="false" customHeight="false" outlineLevel="0" collapsed="false">
      <c r="A82" s="52" t="s">
        <v>38</v>
      </c>
      <c r="B82" s="77" t="s">
        <v>57</v>
      </c>
      <c r="C82" s="77" t="s">
        <v>57</v>
      </c>
      <c r="D82" s="77" t="s">
        <v>57</v>
      </c>
      <c r="E82" s="77"/>
      <c r="F82" s="77"/>
      <c r="G82" s="77"/>
      <c r="H82" s="108"/>
      <c r="I82" s="109"/>
      <c r="J82" s="108"/>
      <c r="K82" s="109"/>
      <c r="L82" s="108"/>
      <c r="M82" s="109"/>
      <c r="N82" s="50" t="s">
        <v>38</v>
      </c>
    </row>
    <row r="83" customFormat="false" ht="15.75" hidden="false" customHeight="false" outlineLevel="0" collapsed="false">
      <c r="A83" s="52" t="s">
        <v>39</v>
      </c>
      <c r="B83" s="77" t="s">
        <v>57</v>
      </c>
      <c r="C83" s="77" t="s">
        <v>57</v>
      </c>
      <c r="D83" s="77" t="s">
        <v>57</v>
      </c>
      <c r="E83" s="77"/>
      <c r="F83" s="77"/>
      <c r="G83" s="77"/>
      <c r="H83" s="108"/>
      <c r="I83" s="109"/>
      <c r="J83" s="108"/>
      <c r="K83" s="109"/>
      <c r="L83" s="108"/>
      <c r="M83" s="109"/>
      <c r="N83" s="50" t="s">
        <v>39</v>
      </c>
    </row>
    <row r="84" customFormat="false" ht="15.75" hidden="false" customHeight="false" outlineLevel="0" collapsed="false">
      <c r="A84" s="52" t="s">
        <v>40</v>
      </c>
      <c r="B84" s="77" t="s">
        <v>57</v>
      </c>
      <c r="C84" s="77" t="s">
        <v>57</v>
      </c>
      <c r="D84" s="77" t="s">
        <v>57</v>
      </c>
      <c r="E84" s="77"/>
      <c r="F84" s="77"/>
      <c r="G84" s="77"/>
      <c r="H84" s="108"/>
      <c r="I84" s="109"/>
      <c r="J84" s="108"/>
      <c r="K84" s="109"/>
      <c r="L84" s="108"/>
      <c r="M84" s="109"/>
      <c r="N84" s="50" t="s">
        <v>40</v>
      </c>
    </row>
    <row r="85" customFormat="false" ht="15.75" hidden="false" customHeight="false" outlineLevel="0" collapsed="false">
      <c r="A85" s="52" t="s">
        <v>41</v>
      </c>
      <c r="B85" s="77" t="s">
        <v>57</v>
      </c>
      <c r="C85" s="77" t="s">
        <v>57</v>
      </c>
      <c r="D85" s="77" t="s">
        <v>57</v>
      </c>
      <c r="E85" s="77"/>
      <c r="F85" s="77"/>
      <c r="G85" s="77"/>
      <c r="H85" s="108"/>
      <c r="I85" s="109"/>
      <c r="J85" s="108"/>
      <c r="K85" s="109"/>
      <c r="L85" s="108"/>
      <c r="M85" s="109"/>
      <c r="N85" s="50" t="s">
        <v>41</v>
      </c>
    </row>
    <row r="86" customFormat="false" ht="15.75" hidden="false" customHeight="false" outlineLevel="0" collapsed="false">
      <c r="A86" s="52" t="s">
        <v>42</v>
      </c>
      <c r="B86" s="77" t="s">
        <v>57</v>
      </c>
      <c r="C86" s="77" t="s">
        <v>57</v>
      </c>
      <c r="D86" s="77" t="s">
        <v>57</v>
      </c>
      <c r="E86" s="77"/>
      <c r="F86" s="77"/>
      <c r="G86" s="77"/>
      <c r="H86" s="108"/>
      <c r="I86" s="109"/>
      <c r="J86" s="108"/>
      <c r="K86" s="109"/>
      <c r="L86" s="108"/>
      <c r="M86" s="109"/>
      <c r="N86" s="50" t="s">
        <v>42</v>
      </c>
    </row>
    <row r="87" customFormat="false" ht="15.75" hidden="false" customHeight="false" outlineLevel="0" collapsed="false">
      <c r="A87" s="53"/>
      <c r="B87" s="52" t="n">
        <v>1</v>
      </c>
      <c r="C87" s="52" t="n">
        <v>2</v>
      </c>
      <c r="D87" s="52" t="n">
        <v>3</v>
      </c>
      <c r="E87" s="52" t="n">
        <v>4</v>
      </c>
      <c r="F87" s="52" t="n">
        <v>5</v>
      </c>
      <c r="G87" s="52" t="n">
        <v>6</v>
      </c>
      <c r="H87" s="52" t="n">
        <v>7</v>
      </c>
      <c r="I87" s="52" t="n">
        <v>8</v>
      </c>
      <c r="J87" s="52" t="n">
        <v>9</v>
      </c>
      <c r="K87" s="52" t="n">
        <v>10</v>
      </c>
      <c r="L87" s="52" t="n">
        <v>11</v>
      </c>
      <c r="M87" s="52" t="n">
        <v>12</v>
      </c>
      <c r="N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53"/>
      <c r="I88" s="53"/>
      <c r="J88" s="53"/>
      <c r="K88" s="53"/>
      <c r="L88" s="53"/>
      <c r="M88" s="53"/>
      <c r="N88" s="3"/>
    </row>
    <row r="89" customFormat="false" ht="15.75" hidden="false" customHeight="false" outlineLevel="0" collapsed="false">
      <c r="A89" s="74" t="s">
        <v>59</v>
      </c>
      <c r="B89" s="78" t="n">
        <v>1</v>
      </c>
      <c r="C89" s="78" t="n">
        <v>2</v>
      </c>
      <c r="D89" s="78" t="n">
        <v>3</v>
      </c>
      <c r="E89" s="78" t="n">
        <v>4</v>
      </c>
      <c r="F89" s="78" t="n">
        <v>5</v>
      </c>
      <c r="G89" s="78" t="n">
        <v>6</v>
      </c>
      <c r="H89" s="78" t="n">
        <v>7</v>
      </c>
      <c r="I89" s="78" t="n">
        <v>8</v>
      </c>
      <c r="J89" s="78" t="n">
        <v>9</v>
      </c>
      <c r="K89" s="78" t="n">
        <v>10</v>
      </c>
      <c r="L89" s="78" t="n">
        <v>11</v>
      </c>
      <c r="M89" s="78" t="n">
        <v>12</v>
      </c>
      <c r="N89" s="3"/>
    </row>
    <row r="90" customFormat="false" ht="15.75" hidden="false" customHeight="false" outlineLevel="0" collapsed="false">
      <c r="A90" s="76" t="s">
        <v>34</v>
      </c>
      <c r="B90" s="77" t="s">
        <v>60</v>
      </c>
      <c r="C90" s="77" t="s">
        <v>60</v>
      </c>
      <c r="D90" s="77" t="s">
        <v>60</v>
      </c>
      <c r="E90" s="77"/>
      <c r="F90" s="77"/>
      <c r="G90" s="77"/>
      <c r="H90" s="77"/>
      <c r="I90" s="77"/>
      <c r="J90" s="77"/>
      <c r="K90" s="77"/>
      <c r="L90" s="77"/>
      <c r="M90" s="77"/>
      <c r="N90" s="50" t="s">
        <v>34</v>
      </c>
    </row>
    <row r="91" customFormat="false" ht="15.75" hidden="false" customHeight="false" outlineLevel="0" collapsed="false">
      <c r="A91" s="52" t="s">
        <v>36</v>
      </c>
      <c r="B91" s="77" t="s">
        <v>60</v>
      </c>
      <c r="C91" s="77" t="s">
        <v>60</v>
      </c>
      <c r="D91" s="77" t="s">
        <v>60</v>
      </c>
      <c r="E91" s="77"/>
      <c r="F91" s="77"/>
      <c r="G91" s="77"/>
      <c r="H91" s="77"/>
      <c r="I91" s="77"/>
      <c r="J91" s="77"/>
      <c r="K91" s="77"/>
      <c r="L91" s="77"/>
      <c r="M91" s="77"/>
      <c r="N91" s="50" t="s">
        <v>36</v>
      </c>
    </row>
    <row r="92" customFormat="false" ht="15.75" hidden="false" customHeight="false" outlineLevel="0" collapsed="false">
      <c r="A92" s="52" t="s">
        <v>37</v>
      </c>
      <c r="B92" s="77" t="s">
        <v>60</v>
      </c>
      <c r="C92" s="77" t="s">
        <v>60</v>
      </c>
      <c r="D92" s="77" t="s">
        <v>60</v>
      </c>
      <c r="E92" s="77"/>
      <c r="F92" s="77"/>
      <c r="G92" s="77"/>
      <c r="H92" s="77"/>
      <c r="I92" s="77"/>
      <c r="J92" s="77"/>
      <c r="K92" s="77"/>
      <c r="L92" s="77"/>
      <c r="M92" s="77"/>
      <c r="N92" s="50" t="s">
        <v>37</v>
      </c>
    </row>
    <row r="93" customFormat="false" ht="15.75" hidden="false" customHeight="false" outlineLevel="0" collapsed="false">
      <c r="A93" s="52" t="s">
        <v>38</v>
      </c>
      <c r="B93" s="77" t="s">
        <v>60</v>
      </c>
      <c r="C93" s="77" t="s">
        <v>60</v>
      </c>
      <c r="D93" s="77" t="s">
        <v>60</v>
      </c>
      <c r="E93" s="77"/>
      <c r="F93" s="77"/>
      <c r="G93" s="77"/>
      <c r="H93" s="77"/>
      <c r="I93" s="77"/>
      <c r="J93" s="77"/>
      <c r="K93" s="77"/>
      <c r="L93" s="77"/>
      <c r="M93" s="77"/>
      <c r="N93" s="50" t="s">
        <v>38</v>
      </c>
    </row>
    <row r="94" customFormat="false" ht="15.75" hidden="false" customHeight="false" outlineLevel="0" collapsed="false">
      <c r="A94" s="52" t="s">
        <v>39</v>
      </c>
      <c r="B94" s="77" t="s">
        <v>60</v>
      </c>
      <c r="C94" s="77" t="s">
        <v>60</v>
      </c>
      <c r="D94" s="77" t="s">
        <v>60</v>
      </c>
      <c r="E94" s="77"/>
      <c r="F94" s="77"/>
      <c r="G94" s="77"/>
      <c r="H94" s="77"/>
      <c r="I94" s="77"/>
      <c r="J94" s="77"/>
      <c r="K94" s="77"/>
      <c r="L94" s="77"/>
      <c r="M94" s="77"/>
      <c r="N94" s="50" t="s">
        <v>39</v>
      </c>
    </row>
    <row r="95" customFormat="false" ht="15.75" hidden="false" customHeight="false" outlineLevel="0" collapsed="false">
      <c r="A95" s="52" t="s">
        <v>40</v>
      </c>
      <c r="B95" s="77" t="s">
        <v>60</v>
      </c>
      <c r="C95" s="77" t="s">
        <v>60</v>
      </c>
      <c r="D95" s="77" t="s">
        <v>60</v>
      </c>
      <c r="E95" s="77"/>
      <c r="F95" s="77"/>
      <c r="G95" s="77"/>
      <c r="H95" s="77"/>
      <c r="I95" s="77"/>
      <c r="J95" s="77"/>
      <c r="K95" s="77"/>
      <c r="L95" s="77"/>
      <c r="M95" s="77"/>
      <c r="N95" s="50" t="s">
        <v>40</v>
      </c>
    </row>
    <row r="96" customFormat="false" ht="15.75" hidden="false" customHeight="false" outlineLevel="0" collapsed="false">
      <c r="A96" s="52" t="s">
        <v>41</v>
      </c>
      <c r="B96" s="77" t="s">
        <v>60</v>
      </c>
      <c r="C96" s="77" t="s">
        <v>60</v>
      </c>
      <c r="D96" s="77" t="s">
        <v>60</v>
      </c>
      <c r="E96" s="77"/>
      <c r="F96" s="77"/>
      <c r="G96" s="77"/>
      <c r="H96" s="77"/>
      <c r="I96" s="77"/>
      <c r="J96" s="77"/>
      <c r="K96" s="77"/>
      <c r="L96" s="77"/>
      <c r="M96" s="77"/>
      <c r="N96" s="50" t="s">
        <v>41</v>
      </c>
    </row>
    <row r="97" customFormat="false" ht="15.75" hidden="false" customHeight="false" outlineLevel="0" collapsed="false">
      <c r="A97" s="52" t="s">
        <v>42</v>
      </c>
      <c r="B97" s="77" t="s">
        <v>60</v>
      </c>
      <c r="C97" s="77" t="s">
        <v>60</v>
      </c>
      <c r="D97" s="77" t="s">
        <v>60</v>
      </c>
      <c r="E97" s="77"/>
      <c r="F97" s="77"/>
      <c r="G97" s="77"/>
      <c r="H97" s="77"/>
      <c r="I97" s="77"/>
      <c r="J97" s="77"/>
      <c r="K97" s="77"/>
      <c r="L97" s="77"/>
      <c r="M97" s="77"/>
      <c r="N97" s="50" t="s">
        <v>42</v>
      </c>
    </row>
    <row r="98" customFormat="false" ht="15.75" hidden="false" customHeight="false" outlineLevel="0" collapsed="false">
      <c r="A98" s="53"/>
      <c r="B98" s="52" t="n">
        <v>1</v>
      </c>
      <c r="C98" s="52" t="n">
        <v>2</v>
      </c>
      <c r="D98" s="52" t="n">
        <v>3</v>
      </c>
      <c r="E98" s="52" t="n">
        <v>4</v>
      </c>
      <c r="F98" s="52" t="n">
        <v>5</v>
      </c>
      <c r="G98" s="52" t="n">
        <v>6</v>
      </c>
      <c r="H98" s="52" t="n">
        <v>7</v>
      </c>
      <c r="I98" s="52" t="n">
        <v>8</v>
      </c>
      <c r="J98" s="52" t="n">
        <v>9</v>
      </c>
      <c r="K98" s="52" t="n">
        <v>10</v>
      </c>
      <c r="L98" s="52" t="n">
        <v>11</v>
      </c>
      <c r="M98" s="52" t="n">
        <v>12</v>
      </c>
      <c r="N98" s="3"/>
    </row>
    <row r="100" customFormat="false" ht="15.75" hidden="false" customHeight="false" outlineLevel="0" collapsed="false">
      <c r="A100" s="49" t="s">
        <v>32</v>
      </c>
      <c r="B100" s="49"/>
      <c r="C100" s="50" t="s">
        <v>100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3"/>
    </row>
    <row r="101" customFormat="false" ht="15.75" hidden="false" customHeight="false" outlineLevel="0" collapsed="false">
      <c r="A101" s="51"/>
      <c r="B101" s="52" t="n">
        <v>1</v>
      </c>
      <c r="C101" s="52" t="n">
        <v>2</v>
      </c>
      <c r="D101" s="52" t="n">
        <v>3</v>
      </c>
      <c r="E101" s="52" t="n">
        <v>4</v>
      </c>
      <c r="F101" s="52" t="n">
        <v>5</v>
      </c>
      <c r="G101" s="52" t="n">
        <v>6</v>
      </c>
      <c r="H101" s="52" t="n">
        <v>7</v>
      </c>
      <c r="I101" s="52" t="n">
        <v>8</v>
      </c>
      <c r="J101" s="52" t="n">
        <v>9</v>
      </c>
      <c r="K101" s="52" t="n">
        <v>10</v>
      </c>
      <c r="L101" s="52" t="n">
        <v>11</v>
      </c>
      <c r="M101" s="52" t="n">
        <v>12</v>
      </c>
      <c r="N101" s="53"/>
    </row>
    <row r="102" customFormat="false" ht="15.75" hidden="false" customHeight="false" outlineLevel="0" collapsed="false">
      <c r="A102" s="52" t="s">
        <v>34</v>
      </c>
      <c r="B102" s="54" t="n">
        <v>368287639</v>
      </c>
      <c r="C102" s="54" t="n">
        <v>368265062</v>
      </c>
      <c r="D102" s="54" t="n">
        <v>368287671</v>
      </c>
      <c r="E102" s="54" t="n">
        <v>368287341</v>
      </c>
      <c r="F102" s="54" t="n">
        <v>368313588</v>
      </c>
      <c r="G102" s="54" t="n">
        <v>368264989</v>
      </c>
      <c r="H102" s="54" t="n">
        <v>368286844</v>
      </c>
      <c r="I102" s="3" t="s">
        <v>35</v>
      </c>
      <c r="J102" s="3" t="s">
        <v>35</v>
      </c>
      <c r="K102" s="3" t="s">
        <v>35</v>
      </c>
      <c r="L102" s="3" t="s">
        <v>35</v>
      </c>
      <c r="M102" s="3" t="s">
        <v>35</v>
      </c>
      <c r="N102" s="52" t="s">
        <v>34</v>
      </c>
    </row>
    <row r="103" customFormat="false" ht="15.75" hidden="false" customHeight="false" outlineLevel="0" collapsed="false">
      <c r="A103" s="52" t="s">
        <v>36</v>
      </c>
      <c r="B103" s="54" t="n">
        <v>368286813</v>
      </c>
      <c r="C103" s="54" t="n">
        <v>368298493</v>
      </c>
      <c r="D103" s="54" t="n">
        <v>368288831</v>
      </c>
      <c r="E103" s="54" t="n">
        <v>368311107</v>
      </c>
      <c r="F103" s="54" t="n">
        <v>368287435</v>
      </c>
      <c r="G103" s="54" t="n">
        <v>368288855</v>
      </c>
      <c r="H103" s="54" t="n">
        <v>368287682</v>
      </c>
      <c r="I103" s="3" t="s">
        <v>35</v>
      </c>
      <c r="J103" s="3" t="s">
        <v>35</v>
      </c>
      <c r="K103" s="3" t="s">
        <v>35</v>
      </c>
      <c r="L103" s="3" t="s">
        <v>35</v>
      </c>
      <c r="M103" s="3" t="s">
        <v>35</v>
      </c>
      <c r="N103" s="52" t="s">
        <v>36</v>
      </c>
    </row>
    <row r="104" customFormat="false" ht="15.75" hidden="false" customHeight="false" outlineLevel="0" collapsed="false">
      <c r="A104" s="52" t="s">
        <v>37</v>
      </c>
      <c r="B104" s="54" t="n">
        <v>368289494</v>
      </c>
      <c r="C104" s="54" t="n">
        <v>368312565</v>
      </c>
      <c r="D104" s="54" t="n">
        <v>368259511</v>
      </c>
      <c r="E104" s="54" t="n">
        <v>368287351</v>
      </c>
      <c r="F104" s="54" t="n">
        <v>368280613</v>
      </c>
      <c r="G104" s="54" t="n">
        <v>368286841</v>
      </c>
      <c r="H104" s="3" t="s">
        <v>35</v>
      </c>
      <c r="I104" s="3" t="s">
        <v>35</v>
      </c>
      <c r="J104" s="3" t="s">
        <v>35</v>
      </c>
      <c r="K104" s="3" t="s">
        <v>35</v>
      </c>
      <c r="L104" s="3" t="s">
        <v>35</v>
      </c>
      <c r="M104" s="3" t="s">
        <v>35</v>
      </c>
      <c r="N104" s="52" t="s">
        <v>37</v>
      </c>
    </row>
    <row r="105" customFormat="false" ht="15.75" hidden="false" customHeight="false" outlineLevel="0" collapsed="false">
      <c r="A105" s="52" t="s">
        <v>38</v>
      </c>
      <c r="B105" s="54" t="n">
        <v>368286826</v>
      </c>
      <c r="C105" s="54" t="n">
        <v>368311048</v>
      </c>
      <c r="D105" s="54" t="n">
        <v>368286823</v>
      </c>
      <c r="E105" s="54" t="n">
        <v>368280676</v>
      </c>
      <c r="F105" s="54" t="n">
        <v>368288602</v>
      </c>
      <c r="G105" s="54" t="n">
        <v>368288829</v>
      </c>
      <c r="H105" s="3" t="s">
        <v>35</v>
      </c>
      <c r="I105" s="3" t="s">
        <v>35</v>
      </c>
      <c r="J105" s="3" t="s">
        <v>35</v>
      </c>
      <c r="K105" s="3" t="s">
        <v>35</v>
      </c>
      <c r="L105" s="3" t="s">
        <v>35</v>
      </c>
      <c r="M105" s="3" t="s">
        <v>35</v>
      </c>
      <c r="N105" s="52" t="s">
        <v>38</v>
      </c>
    </row>
    <row r="106" customFormat="false" ht="15.75" hidden="false" customHeight="false" outlineLevel="0" collapsed="false">
      <c r="A106" s="52" t="s">
        <v>39</v>
      </c>
      <c r="B106" s="54" t="n">
        <v>368287677</v>
      </c>
      <c r="C106" s="54" t="n">
        <v>368259212</v>
      </c>
      <c r="D106" s="54" t="n">
        <v>368287650</v>
      </c>
      <c r="E106" s="54" t="n">
        <v>368259242</v>
      </c>
      <c r="F106" s="54" t="n">
        <v>368288865</v>
      </c>
      <c r="G106" s="54" t="n">
        <v>368311654</v>
      </c>
      <c r="H106" s="3" t="s">
        <v>35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52" t="s">
        <v>39</v>
      </c>
    </row>
    <row r="107" customFormat="false" ht="15.75" hidden="false" customHeight="false" outlineLevel="0" collapsed="false">
      <c r="A107" s="52" t="s">
        <v>40</v>
      </c>
      <c r="B107" s="54" t="n">
        <v>368259249</v>
      </c>
      <c r="C107" s="54" t="n">
        <v>368309235</v>
      </c>
      <c r="D107" s="54" t="n">
        <v>368289039</v>
      </c>
      <c r="E107" s="54" t="n">
        <v>368286791</v>
      </c>
      <c r="F107" s="54" t="n">
        <v>368287635</v>
      </c>
      <c r="G107" s="54" t="n">
        <v>368265055</v>
      </c>
      <c r="H107" s="3" t="s">
        <v>35</v>
      </c>
      <c r="I107" s="3" t="s">
        <v>35</v>
      </c>
      <c r="J107" s="3" t="s">
        <v>35</v>
      </c>
      <c r="K107" s="3" t="s">
        <v>35</v>
      </c>
      <c r="L107" s="3" t="s">
        <v>35</v>
      </c>
      <c r="M107" s="3" t="s">
        <v>35</v>
      </c>
      <c r="N107" s="52" t="s">
        <v>40</v>
      </c>
    </row>
    <row r="108" customFormat="false" ht="15.75" hidden="false" customHeight="false" outlineLevel="0" collapsed="false">
      <c r="A108" s="52" t="s">
        <v>41</v>
      </c>
      <c r="B108" s="54" t="n">
        <v>368287712</v>
      </c>
      <c r="C108" s="54" t="n">
        <v>368259236</v>
      </c>
      <c r="D108" s="54" t="n">
        <v>368289479</v>
      </c>
      <c r="E108" s="54" t="n">
        <v>368287353</v>
      </c>
      <c r="F108" s="54" t="n">
        <v>368289514</v>
      </c>
      <c r="G108" s="54" t="n">
        <v>368286788</v>
      </c>
      <c r="H108" s="3" t="s">
        <v>35</v>
      </c>
      <c r="I108" s="3" t="s">
        <v>35</v>
      </c>
      <c r="J108" s="3" t="s">
        <v>35</v>
      </c>
      <c r="K108" s="3" t="s">
        <v>35</v>
      </c>
      <c r="L108" s="3" t="s">
        <v>35</v>
      </c>
      <c r="M108" s="3" t="s">
        <v>35</v>
      </c>
      <c r="N108" s="52" t="s">
        <v>41</v>
      </c>
    </row>
    <row r="109" customFormat="false" ht="15.75" hidden="false" customHeight="false" outlineLevel="0" collapsed="false">
      <c r="A109" s="52" t="s">
        <v>42</v>
      </c>
      <c r="B109" s="54" t="n">
        <v>368289528</v>
      </c>
      <c r="C109" s="54" t="n">
        <v>368287513</v>
      </c>
      <c r="D109" s="54" t="n">
        <v>368288641</v>
      </c>
      <c r="E109" s="54" t="n">
        <v>368311642</v>
      </c>
      <c r="F109" s="54" t="n">
        <v>368288789</v>
      </c>
      <c r="G109" s="54" t="n">
        <v>368259529</v>
      </c>
      <c r="H109" s="3" t="s">
        <v>35</v>
      </c>
      <c r="I109" s="3" t="s">
        <v>35</v>
      </c>
      <c r="J109" s="3" t="s">
        <v>35</v>
      </c>
      <c r="K109" s="3" t="s">
        <v>35</v>
      </c>
      <c r="L109" s="3" t="s">
        <v>35</v>
      </c>
      <c r="M109" s="55" t="s">
        <v>43</v>
      </c>
      <c r="N109" s="56" t="s">
        <v>42</v>
      </c>
    </row>
    <row r="110" customFormat="false" ht="15.75" hidden="false" customHeight="false" outlineLevel="0" collapsed="false">
      <c r="A110" s="53"/>
      <c r="B110" s="52" t="n">
        <v>1</v>
      </c>
      <c r="C110" s="52" t="n">
        <v>2</v>
      </c>
      <c r="D110" s="52" t="n">
        <v>3</v>
      </c>
      <c r="E110" s="52" t="n">
        <v>4</v>
      </c>
      <c r="F110" s="52" t="n">
        <v>5</v>
      </c>
      <c r="G110" s="52" t="n">
        <v>6</v>
      </c>
      <c r="H110" s="52" t="n">
        <v>7</v>
      </c>
      <c r="I110" s="52" t="n">
        <v>8</v>
      </c>
      <c r="J110" s="52" t="n">
        <v>9</v>
      </c>
      <c r="K110" s="52" t="n">
        <v>10</v>
      </c>
      <c r="L110" s="52" t="n">
        <v>11</v>
      </c>
      <c r="M110" s="57" t="n">
        <v>12</v>
      </c>
      <c r="N110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53"/>
      <c r="G113" s="86" t="s">
        <v>71</v>
      </c>
      <c r="H113" s="87" t="n">
        <v>20</v>
      </c>
      <c r="I113" s="3"/>
      <c r="J113" s="88" t="s">
        <v>72</v>
      </c>
      <c r="K113" s="89" t="n">
        <v>70035039</v>
      </c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53"/>
      <c r="G114" s="74" t="s">
        <v>73</v>
      </c>
      <c r="H114" s="90" t="n">
        <v>20</v>
      </c>
      <c r="I114" s="3"/>
      <c r="J114" s="3"/>
      <c r="K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53"/>
      <c r="G115" s="74" t="s">
        <v>74</v>
      </c>
      <c r="H115" s="91" t="n">
        <v>20</v>
      </c>
      <c r="I115" s="3"/>
      <c r="J115" s="75" t="s">
        <v>75</v>
      </c>
      <c r="K115" s="75" t="s">
        <v>76</v>
      </c>
    </row>
    <row r="116" customFormat="false" ht="15.75" hidden="false" customHeight="false" outlineLevel="0" collapsed="false">
      <c r="A116" s="88" t="s">
        <v>77</v>
      </c>
      <c r="B116" s="53"/>
      <c r="C116" s="53"/>
      <c r="D116" s="53"/>
      <c r="E116" s="53"/>
      <c r="F116" s="53"/>
      <c r="G116" s="74" t="s">
        <v>78</v>
      </c>
      <c r="H116" s="92" t="n">
        <v>2</v>
      </c>
      <c r="I116" s="75" t="s">
        <v>79</v>
      </c>
      <c r="J116" s="93" t="n">
        <v>375000</v>
      </c>
      <c r="K116" s="53"/>
    </row>
    <row r="117" customFormat="false" ht="15.75" hidden="false" customHeight="false" outlineLevel="0" collapsed="false">
      <c r="A117" s="71" t="str">
        <f aca="false">"&gt;We aim for " &amp; TEXT(F117,"0") &amp;" copies at the highest dilution in "&amp; TEXT(H113,"0") &amp;" uL volume (amount added to PCR rxn)"</f>
        <v>&gt;We aim for 224 copies at the highest dilution in 20 uL volume (amount added to PCR rxn)</v>
      </c>
      <c r="B117" s="53"/>
      <c r="C117" s="53"/>
      <c r="D117" s="53"/>
      <c r="E117" s="53"/>
      <c r="F117" s="92" t="n">
        <v>224</v>
      </c>
      <c r="G117" s="94" t="s">
        <v>80</v>
      </c>
      <c r="H117" s="92" t="n">
        <v>40</v>
      </c>
      <c r="I117" s="42" t="str">
        <f aca="false">"1 : " &amp; TEXT(K117,"0")</f>
        <v>1 : 100</v>
      </c>
      <c r="J117" s="95" t="n">
        <f aca="false">J116/K117</f>
        <v>3750</v>
      </c>
      <c r="K117" s="96" t="n">
        <v>100</v>
      </c>
    </row>
    <row r="118" customFormat="false" ht="15.75" hidden="false" customHeight="false" outlineLevel="0" collapsed="false">
      <c r="A118" s="71" t="str">
        <f aca="false">"&gt; that translates into " &amp; TEXT(F118,"0.0") &amp;" copies/ul  in D1 "</f>
        <v>&gt; that translates into 11.2 copies/ul  in D1</v>
      </c>
      <c r="B118" s="53"/>
      <c r="C118" s="53"/>
      <c r="D118" s="53"/>
      <c r="E118" s="53"/>
      <c r="F118" s="97" t="n">
        <f aca="false">F117/H113</f>
        <v>11.2</v>
      </c>
      <c r="G118" s="74" t="s">
        <v>81</v>
      </c>
      <c r="H118" s="92" t="n">
        <v>1</v>
      </c>
      <c r="I118" s="3"/>
      <c r="J118" s="3"/>
      <c r="K118" s="3"/>
    </row>
    <row r="119" customFormat="false" ht="15.75" hidden="false" customHeight="false" outlineLevel="0" collapsed="false">
      <c r="A119" s="71" t="str">
        <f aca="false">"&gt; that translates into " &amp; TEXT(F119,"0") &amp;" copies in " &amp; TEXT(H117,"0") &amp;" uL D1"</f>
        <v>&gt; that translates into 448 copies in 40 uL D1</v>
      </c>
      <c r="B119" s="53"/>
      <c r="C119" s="53"/>
      <c r="D119" s="53"/>
      <c r="E119" s="53"/>
      <c r="F119" s="97" t="n">
        <f aca="false">F118*H117</f>
        <v>448</v>
      </c>
      <c r="G119" s="74" t="str">
        <f aca="false">"copies for " &amp; TEXT(H118,"0") &amp;" 96-well plates"</f>
        <v>copies for 1 96-well plates</v>
      </c>
      <c r="H119" s="91" t="n">
        <f aca="false">F119*H118</f>
        <v>448</v>
      </c>
      <c r="I119" s="3"/>
      <c r="J119" s="3"/>
      <c r="K119" s="3"/>
    </row>
    <row r="120" customFormat="false" ht="15.75" hidden="false" customHeight="false" outlineLevel="0" collapsed="false">
      <c r="A120" s="98" t="str">
        <f aca="false">"&gt; that translates to " &amp; TEXT(N119,"0") &amp; " copies in " &amp; TEXT(P117, "0") &amp; " uL (" &amp; TEXT(P114,"0.0") &amp; " is total of well + " &amp; TEXT(P115,"0.0") &amp; " added for dilution)"</f>
        <v>&gt; that translates to 0 copies in 0 uL (0.0 is total of well + 0.0 added for dilution)</v>
      </c>
      <c r="B120" s="98"/>
      <c r="C120" s="98"/>
      <c r="D120" s="98"/>
      <c r="E120" s="98"/>
      <c r="F120" s="99" t="n">
        <f aca="false">F118*H117</f>
        <v>448</v>
      </c>
      <c r="G120" s="3"/>
      <c r="H120" s="3"/>
      <c r="I120" s="3"/>
      <c r="J120" s="3"/>
      <c r="K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customFormat="false" ht="15.75" hidden="false" customHeight="false" outlineLevel="0" collapsed="false">
      <c r="A122" s="88" t="s">
        <v>82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customFormat="false" ht="15.75" hidden="false" customHeight="false" outlineLevel="0" collapsed="false">
      <c r="A124" s="71" t="str">
        <f aca="false">"&gt;prepare a 1 to "&amp; TEXT(K117,"0") &amp;" dilution to "&amp; TEXT(J117,"0") &amp;" copies per uL"</f>
        <v>&gt;prepare a 1 to 100 dilution to 3750 copies per uL</v>
      </c>
      <c r="B124" s="53"/>
      <c r="C124" s="3"/>
      <c r="D124" s="3"/>
      <c r="E124" s="3"/>
      <c r="F124" s="3"/>
      <c r="G124" s="3"/>
      <c r="H124" s="8" t="s">
        <v>83</v>
      </c>
      <c r="I124" s="8"/>
      <c r="J124" s="8"/>
      <c r="K124" s="3"/>
    </row>
    <row r="125" customFormat="false" ht="15.75" hidden="false" customHeight="false" outlineLevel="0" collapsed="false">
      <c r="A125" s="71" t="str">
        <f aca="false">"&gt; add "&amp; TEXT(D129,"0.0") &amp;" uL to "&amp; TEXT(D130,"0.0") &amp;" uL background in first dilution well D1 (for "&amp; TEXT(F119,"0") &amp;" total viral copies)"</f>
        <v>&gt; add 0.1 uL to 19.9 uL background in first dilution well D1 (for 448 total viral copies)</v>
      </c>
      <c r="B125" s="53"/>
      <c r="C125" s="53"/>
      <c r="D125" s="53"/>
      <c r="E125" s="3"/>
      <c r="F125" s="3"/>
      <c r="G125" s="3"/>
      <c r="H125" s="8" t="s">
        <v>84</v>
      </c>
      <c r="I125" s="8"/>
      <c r="J125" s="8"/>
      <c r="K125" s="3"/>
    </row>
    <row r="126" customFormat="false" ht="15.75" hidden="false" customHeight="false" outlineLevel="0" collapsed="false">
      <c r="A126" s="71" t="s">
        <v>85</v>
      </c>
      <c r="B126" s="53"/>
      <c r="C126" s="53"/>
      <c r="D126" s="3"/>
      <c r="E126" s="3"/>
      <c r="F126" s="3"/>
      <c r="G126" s="3"/>
      <c r="H126" s="8" t="s">
        <v>86</v>
      </c>
      <c r="I126" s="8"/>
      <c r="J126" s="8"/>
      <c r="K126" s="3"/>
    </row>
    <row r="127" customFormat="false" ht="15.75" hidden="false" customHeight="false" outlineLevel="0" collapsed="false">
      <c r="A127" s="3"/>
      <c r="B127" s="10"/>
      <c r="C127" s="10"/>
      <c r="D127" s="10"/>
      <c r="E127" s="10"/>
      <c r="F127" s="3"/>
      <c r="G127" s="3"/>
      <c r="H127" s="100" t="s">
        <v>87</v>
      </c>
      <c r="I127" s="100"/>
      <c r="J127" s="100"/>
      <c r="K127" s="3"/>
    </row>
    <row r="128" customFormat="false" ht="15.75" hidden="false" customHeight="false" outlineLevel="0" collapsed="false">
      <c r="A128" s="3"/>
      <c r="B128" s="53"/>
      <c r="C128" s="84" t="s">
        <v>88</v>
      </c>
      <c r="D128" s="101" t="n">
        <f aca="false">J117</f>
        <v>3750</v>
      </c>
      <c r="E128" s="53"/>
      <c r="F128" s="3"/>
      <c r="G128" s="3"/>
      <c r="H128" s="100" t="s">
        <v>89</v>
      </c>
      <c r="I128" s="100"/>
      <c r="J128" s="100"/>
      <c r="K128" s="3"/>
    </row>
    <row r="129" customFormat="false" ht="15.75" hidden="false" customHeight="false" outlineLevel="0" collapsed="false">
      <c r="A129" s="3"/>
      <c r="B129" s="53"/>
      <c r="C129" s="84" t="s">
        <v>90</v>
      </c>
      <c r="D129" s="102" t="n">
        <f aca="false">H119/D128</f>
        <v>0.1194666667</v>
      </c>
      <c r="E129" s="103" t="n">
        <f aca="false">D129*6</f>
        <v>0.7168000002</v>
      </c>
      <c r="F129" s="3"/>
      <c r="G129" s="3"/>
      <c r="H129" s="100" t="s">
        <v>91</v>
      </c>
      <c r="I129" s="100"/>
      <c r="J129" s="100"/>
      <c r="K129" s="3"/>
    </row>
    <row r="130" customFormat="false" ht="15.75" hidden="false" customHeight="false" outlineLevel="0" collapsed="false">
      <c r="A130" s="3"/>
      <c r="B130" s="53"/>
      <c r="C130" s="74" t="s">
        <v>92</v>
      </c>
      <c r="D130" s="104" t="n">
        <f aca="false">H115-D129</f>
        <v>19.88053333</v>
      </c>
      <c r="E130" s="69" t="n">
        <f aca="false">D130*6</f>
        <v>119.28319998</v>
      </c>
      <c r="F130" s="3"/>
      <c r="G130" s="3"/>
      <c r="H130" s="71" t="s">
        <v>93</v>
      </c>
      <c r="I130" s="53"/>
      <c r="J130" s="3"/>
      <c r="K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100" t="s">
        <v>94</v>
      </c>
      <c r="I131" s="100"/>
      <c r="J131" s="100"/>
      <c r="K131" s="100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105" t="s">
        <v>95</v>
      </c>
      <c r="I132" s="105"/>
      <c r="J132" s="105"/>
      <c r="K132" s="105"/>
    </row>
    <row r="133" customFormat="false" ht="15.75" hidden="false" customHeight="false" outlineLevel="0" collapsed="false">
      <c r="A133" s="53" t="s">
        <v>96</v>
      </c>
      <c r="B133" s="53"/>
      <c r="C133" s="3"/>
      <c r="D133" s="3"/>
      <c r="E133" s="3"/>
      <c r="F133" s="3"/>
      <c r="G133" s="3"/>
      <c r="H133" s="3"/>
      <c r="I133" s="3"/>
      <c r="J133" s="3"/>
      <c r="K133" s="3"/>
    </row>
    <row r="134" customFormat="false" ht="15.75" hidden="false" customHeight="false" outlineLevel="0" collapsed="false">
      <c r="A134" s="53" t="s">
        <v>97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mergeCells count="16">
    <mergeCell ref="B19:M19"/>
    <mergeCell ref="B31:D31"/>
    <mergeCell ref="E31:G31"/>
    <mergeCell ref="H31:J31"/>
    <mergeCell ref="K31:M31"/>
    <mergeCell ref="A100:B100"/>
    <mergeCell ref="A120:E120"/>
    <mergeCell ref="H124:J124"/>
    <mergeCell ref="H125:J125"/>
    <mergeCell ref="H126:J126"/>
    <mergeCell ref="B127:E127"/>
    <mergeCell ref="H127:J127"/>
    <mergeCell ref="H128:J128"/>
    <mergeCell ref="H129:J129"/>
    <mergeCell ref="H131:K131"/>
    <mergeCell ref="H132:K132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2" t="s">
        <v>101</v>
      </c>
      <c r="B1" s="43"/>
      <c r="C1" s="44"/>
      <c r="D1" s="45"/>
      <c r="E1" s="45"/>
      <c r="F1" s="44"/>
      <c r="G1" s="44"/>
      <c r="H1" s="44"/>
      <c r="I1" s="44"/>
      <c r="J1" s="46"/>
      <c r="K1" s="46"/>
      <c r="L1" s="44"/>
      <c r="M1" s="44"/>
      <c r="N1" s="3"/>
    </row>
    <row r="2" customFormat="false" ht="15.75" hidden="false" customHeight="false" outlineLevel="0" collapsed="false">
      <c r="A2" s="42" t="n">
        <v>9</v>
      </c>
      <c r="B2" s="42" t="n">
        <v>10</v>
      </c>
      <c r="C2" s="43"/>
      <c r="D2" s="23" t="n">
        <f aca="false">'Run set up notes'!E34</f>
        <v>0</v>
      </c>
      <c r="E2" s="22" t="n">
        <f aca="false">'Run set up notes'!F34</f>
        <v>0</v>
      </c>
      <c r="F2" s="44"/>
      <c r="G2" s="44"/>
      <c r="H2" s="44"/>
      <c r="I2" s="44"/>
      <c r="J2" s="46"/>
      <c r="K2" s="46"/>
      <c r="L2" s="44"/>
      <c r="M2" s="44"/>
      <c r="N2" s="3"/>
    </row>
    <row r="3" customFormat="false" ht="15.75" hidden="false" customHeight="false" outlineLevel="0" collapsed="false">
      <c r="A3" s="110" t="n">
        <v>11</v>
      </c>
      <c r="B3" s="110" t="n">
        <v>12</v>
      </c>
      <c r="C3" s="111"/>
      <c r="D3" s="23" t="str">
        <f aca="false">'Run set up notes'!E35</f>
        <v>Ashe Center-  #1/ED study</v>
      </c>
      <c r="E3" s="23" t="str">
        <f aca="false">'Run set up notes'!F35</f>
        <v>Ashe Center #2</v>
      </c>
      <c r="F3" s="44"/>
      <c r="G3" s="48"/>
      <c r="H3" s="44"/>
      <c r="I3" s="44"/>
      <c r="J3" s="3"/>
      <c r="K3" s="46"/>
      <c r="L3" s="44"/>
      <c r="M3" s="44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49" t="s">
        <v>102</v>
      </c>
      <c r="B5" s="49"/>
      <c r="C5" s="50" t="s">
        <v>103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3"/>
    </row>
    <row r="6" customFormat="false" ht="15.75" hidden="false" customHeight="false" outlineLevel="0" collapsed="false">
      <c r="A6" s="51"/>
      <c r="B6" s="52" t="n">
        <v>1</v>
      </c>
      <c r="C6" s="52" t="n">
        <v>2</v>
      </c>
      <c r="D6" s="52" t="n">
        <v>3</v>
      </c>
      <c r="E6" s="52" t="n">
        <v>4</v>
      </c>
      <c r="F6" s="52" t="n">
        <v>5</v>
      </c>
      <c r="G6" s="52" t="n">
        <v>6</v>
      </c>
      <c r="H6" s="52" t="n">
        <v>7</v>
      </c>
      <c r="I6" s="52" t="n">
        <v>8</v>
      </c>
      <c r="J6" s="52" t="n">
        <v>9</v>
      </c>
      <c r="K6" s="52" t="n">
        <v>10</v>
      </c>
      <c r="L6" s="52" t="n">
        <v>11</v>
      </c>
      <c r="M6" s="52" t="n">
        <v>12</v>
      </c>
      <c r="N6" s="53"/>
    </row>
    <row r="7" customFormat="false" ht="15.75" hidden="false" customHeight="false" outlineLevel="0" collapsed="false">
      <c r="A7" s="52" t="s">
        <v>34</v>
      </c>
      <c r="B7" s="112" t="n">
        <v>368311643</v>
      </c>
      <c r="C7" s="112" t="n">
        <v>368283814</v>
      </c>
      <c r="D7" s="54" t="n">
        <v>368309286</v>
      </c>
      <c r="E7" s="54" t="n">
        <v>368285258</v>
      </c>
      <c r="F7" s="54" t="n">
        <v>368311089</v>
      </c>
      <c r="G7" s="54" t="n">
        <v>368309008</v>
      </c>
      <c r="H7" s="54" t="n">
        <v>368309289</v>
      </c>
      <c r="I7" s="54" t="n">
        <v>368298478</v>
      </c>
      <c r="J7" s="54" t="n">
        <v>368298496</v>
      </c>
      <c r="K7" s="54" t="n">
        <v>368311095</v>
      </c>
      <c r="L7" s="54" t="n">
        <v>368310193</v>
      </c>
      <c r="M7" s="54" t="n">
        <v>368298381</v>
      </c>
      <c r="N7" s="52" t="s">
        <v>34</v>
      </c>
    </row>
    <row r="8" customFormat="false" ht="15.75" hidden="false" customHeight="false" outlineLevel="0" collapsed="false">
      <c r="A8" s="52" t="s">
        <v>36</v>
      </c>
      <c r="B8" s="112" t="n">
        <v>368313627</v>
      </c>
      <c r="C8" s="112" t="n">
        <v>368283814</v>
      </c>
      <c r="D8" s="54" t="n">
        <v>368310265</v>
      </c>
      <c r="E8" s="54" t="n">
        <v>368313058</v>
      </c>
      <c r="F8" s="54" t="n">
        <v>368309234</v>
      </c>
      <c r="G8" s="54" t="n">
        <v>368309276</v>
      </c>
      <c r="H8" s="54" t="n">
        <v>368310720</v>
      </c>
      <c r="I8" s="54" t="n">
        <v>368309302</v>
      </c>
      <c r="J8" s="54" t="n">
        <v>368297507</v>
      </c>
      <c r="K8" s="54" t="n">
        <v>368313046</v>
      </c>
      <c r="L8" s="54" t="n">
        <v>368310756</v>
      </c>
      <c r="M8" s="54" t="n">
        <v>368308941</v>
      </c>
      <c r="N8" s="52" t="s">
        <v>36</v>
      </c>
    </row>
    <row r="9" customFormat="false" ht="15.75" hidden="false" customHeight="false" outlineLevel="0" collapsed="false">
      <c r="A9" s="52" t="s">
        <v>37</v>
      </c>
      <c r="B9" s="112" t="n">
        <v>368314341</v>
      </c>
      <c r="C9" s="112" t="s">
        <v>104</v>
      </c>
      <c r="D9" s="54" t="n">
        <v>368312491</v>
      </c>
      <c r="E9" s="54" t="n">
        <v>368299732</v>
      </c>
      <c r="F9" s="54" t="n">
        <v>368313052</v>
      </c>
      <c r="G9" s="54" t="n">
        <v>368312496</v>
      </c>
      <c r="H9" s="54" t="n">
        <v>368302356</v>
      </c>
      <c r="I9" s="54" t="n">
        <v>368298479</v>
      </c>
      <c r="J9" s="54" t="n">
        <v>368313050</v>
      </c>
      <c r="K9" s="54" t="n">
        <v>368298555</v>
      </c>
      <c r="L9" s="54" t="n">
        <v>368298453</v>
      </c>
      <c r="M9" s="54" t="n">
        <v>368310662</v>
      </c>
      <c r="N9" s="52" t="s">
        <v>37</v>
      </c>
    </row>
    <row r="10" customFormat="false" ht="15.75" hidden="false" customHeight="false" outlineLevel="0" collapsed="false">
      <c r="A10" s="52" t="s">
        <v>38</v>
      </c>
      <c r="B10" s="112" t="n">
        <v>368279928</v>
      </c>
      <c r="C10" s="112" t="s">
        <v>105</v>
      </c>
      <c r="D10" s="54" t="n">
        <v>368298521</v>
      </c>
      <c r="E10" s="54" t="n">
        <v>368283319</v>
      </c>
      <c r="F10" s="54" t="n">
        <v>368312541</v>
      </c>
      <c r="G10" s="54" t="n">
        <v>368313000</v>
      </c>
      <c r="H10" s="54" t="n">
        <v>368298531</v>
      </c>
      <c r="I10" s="54" t="n">
        <v>368300392</v>
      </c>
      <c r="J10" s="54" t="n">
        <v>368296390</v>
      </c>
      <c r="K10" s="54" t="n">
        <v>368313001</v>
      </c>
      <c r="L10" s="54" t="n">
        <v>368297239</v>
      </c>
      <c r="M10" s="54" t="n">
        <v>368312979</v>
      </c>
      <c r="N10" s="52" t="s">
        <v>38</v>
      </c>
    </row>
    <row r="11" customFormat="false" ht="15.75" hidden="false" customHeight="false" outlineLevel="0" collapsed="false">
      <c r="A11" s="52" t="s">
        <v>39</v>
      </c>
      <c r="B11" s="112" t="n">
        <v>368311643</v>
      </c>
      <c r="C11" s="3" t="s">
        <v>35</v>
      </c>
      <c r="D11" s="54" t="n">
        <v>368285872</v>
      </c>
      <c r="E11" s="54" t="n">
        <v>368308938</v>
      </c>
      <c r="F11" s="54" t="n">
        <v>368308971</v>
      </c>
      <c r="G11" s="54" t="n">
        <v>368301437</v>
      </c>
      <c r="H11" s="54" t="n">
        <v>368312971</v>
      </c>
      <c r="I11" s="54" t="n">
        <v>368311104</v>
      </c>
      <c r="J11" s="54" t="n">
        <v>368313007</v>
      </c>
      <c r="K11" s="54" t="n">
        <v>368299036</v>
      </c>
      <c r="L11" s="54" t="n">
        <v>368300414</v>
      </c>
      <c r="M11" s="54" t="n">
        <v>368298435</v>
      </c>
      <c r="N11" s="52" t="s">
        <v>39</v>
      </c>
    </row>
    <row r="12" customFormat="false" ht="15.75" hidden="false" customHeight="false" outlineLevel="0" collapsed="false">
      <c r="A12" s="52" t="s">
        <v>40</v>
      </c>
      <c r="B12" s="112" t="n">
        <v>368313627</v>
      </c>
      <c r="C12" s="3" t="s">
        <v>35</v>
      </c>
      <c r="D12" s="54" t="n">
        <v>368308999</v>
      </c>
      <c r="E12" s="54" t="n">
        <v>368285249</v>
      </c>
      <c r="F12" s="54" t="n">
        <v>368312564</v>
      </c>
      <c r="G12" s="54" t="n">
        <v>368296838</v>
      </c>
      <c r="H12" s="54" t="n">
        <v>368311137</v>
      </c>
      <c r="I12" s="54" t="n">
        <v>368298540</v>
      </c>
      <c r="J12" s="54" t="n">
        <v>368312532</v>
      </c>
      <c r="K12" s="54" t="n">
        <v>368302375</v>
      </c>
      <c r="L12" s="54" t="n">
        <v>368297421</v>
      </c>
      <c r="M12" s="54" t="n">
        <v>368313009</v>
      </c>
      <c r="N12" s="52" t="s">
        <v>40</v>
      </c>
    </row>
    <row r="13" customFormat="false" ht="15.75" hidden="false" customHeight="false" outlineLevel="0" collapsed="false">
      <c r="A13" s="52" t="s">
        <v>41</v>
      </c>
      <c r="B13" s="112" t="n">
        <v>368314341</v>
      </c>
      <c r="C13" s="55" t="s">
        <v>43</v>
      </c>
      <c r="D13" s="54" t="n">
        <v>368284992</v>
      </c>
      <c r="E13" s="54" t="n">
        <v>368311074</v>
      </c>
      <c r="F13" s="54" t="n">
        <v>368300427</v>
      </c>
      <c r="G13" s="54" t="n">
        <v>368312542</v>
      </c>
      <c r="H13" s="54" t="n">
        <v>368313011</v>
      </c>
      <c r="I13" s="54" t="n">
        <v>368302361</v>
      </c>
      <c r="J13" s="54" t="n">
        <v>368300431</v>
      </c>
      <c r="K13" s="54" t="n">
        <v>368283343</v>
      </c>
      <c r="L13" s="54" t="n">
        <v>368309255</v>
      </c>
      <c r="M13" s="54" t="n">
        <v>368310216</v>
      </c>
      <c r="N13" s="52" t="s">
        <v>41</v>
      </c>
    </row>
    <row r="14" customFormat="false" ht="15.75" hidden="false" customHeight="false" outlineLevel="0" collapsed="false">
      <c r="A14" s="52" t="s">
        <v>42</v>
      </c>
      <c r="B14" s="112" t="n">
        <v>368279928</v>
      </c>
      <c r="C14" s="54" t="n">
        <v>368285407</v>
      </c>
      <c r="D14" s="54" t="n">
        <v>368302350</v>
      </c>
      <c r="E14" s="54" t="n">
        <v>368312976</v>
      </c>
      <c r="F14" s="54" t="n">
        <v>368308967</v>
      </c>
      <c r="G14" s="54" t="n">
        <v>368310231</v>
      </c>
      <c r="H14" s="54" t="n">
        <v>368310757</v>
      </c>
      <c r="I14" s="54" t="n">
        <v>368298506</v>
      </c>
      <c r="J14" s="54" t="n">
        <v>368312968</v>
      </c>
      <c r="K14" s="54" t="n">
        <v>368309267</v>
      </c>
      <c r="L14" s="54" t="n">
        <v>368297461</v>
      </c>
      <c r="M14" s="54" t="n">
        <v>368298955</v>
      </c>
      <c r="N14" s="56" t="s">
        <v>42</v>
      </c>
    </row>
    <row r="15" customFormat="false" ht="15.75" hidden="false" customHeight="false" outlineLevel="0" collapsed="false">
      <c r="A15" s="53"/>
      <c r="B15" s="52" t="n">
        <v>1</v>
      </c>
      <c r="C15" s="52" t="n">
        <v>2</v>
      </c>
      <c r="D15" s="52" t="n">
        <v>3</v>
      </c>
      <c r="E15" s="52" t="n">
        <v>4</v>
      </c>
      <c r="F15" s="52" t="n">
        <v>5</v>
      </c>
      <c r="G15" s="52" t="n">
        <v>6</v>
      </c>
      <c r="H15" s="52" t="n">
        <v>7</v>
      </c>
      <c r="I15" s="52" t="n">
        <v>8</v>
      </c>
      <c r="J15" s="52" t="n">
        <v>9</v>
      </c>
      <c r="K15" s="52" t="n">
        <v>10</v>
      </c>
      <c r="L15" s="52" t="n">
        <v>11</v>
      </c>
      <c r="M15" s="57" t="n">
        <v>12</v>
      </c>
      <c r="N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1"/>
    </row>
    <row r="17" customFormat="false" ht="15.75" hidden="false" customHeight="false" outlineLevel="0" collapsed="false">
      <c r="A17" s="49" t="s">
        <v>106</v>
      </c>
      <c r="B17" s="49"/>
      <c r="C17" s="50" t="s">
        <v>107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3"/>
    </row>
    <row r="18" customFormat="false" ht="15.75" hidden="false" customHeight="false" outlineLevel="0" collapsed="false">
      <c r="A18" s="51"/>
      <c r="B18" s="52" t="n">
        <v>1</v>
      </c>
      <c r="C18" s="52" t="n">
        <v>2</v>
      </c>
      <c r="D18" s="52" t="n">
        <v>3</v>
      </c>
      <c r="E18" s="52" t="n">
        <v>4</v>
      </c>
      <c r="F18" s="52" t="n">
        <v>5</v>
      </c>
      <c r="G18" s="52" t="n">
        <v>6</v>
      </c>
      <c r="H18" s="52" t="n">
        <v>7</v>
      </c>
      <c r="I18" s="52" t="n">
        <v>8</v>
      </c>
      <c r="J18" s="52" t="n">
        <v>9</v>
      </c>
      <c r="K18" s="52" t="n">
        <v>10</v>
      </c>
      <c r="L18" s="52" t="n">
        <v>11</v>
      </c>
      <c r="M18" s="52" t="n">
        <v>12</v>
      </c>
      <c r="N18" s="53"/>
    </row>
    <row r="19" customFormat="false" ht="15.75" hidden="false" customHeight="false" outlineLevel="0" collapsed="false">
      <c r="A19" s="52" t="s">
        <v>34</v>
      </c>
      <c r="B19" s="54" t="n">
        <v>368288626</v>
      </c>
      <c r="C19" s="54" t="n">
        <v>368288870</v>
      </c>
      <c r="D19" s="54" t="n">
        <v>368310542</v>
      </c>
      <c r="E19" s="54" t="n">
        <v>368309233</v>
      </c>
      <c r="F19" s="54" t="n">
        <v>368289044</v>
      </c>
      <c r="G19" s="54" t="n">
        <v>368287656</v>
      </c>
      <c r="H19" s="54" t="n">
        <v>368265058</v>
      </c>
      <c r="I19" s="54" t="n">
        <v>368288840</v>
      </c>
      <c r="J19" s="54" t="n">
        <v>368288597</v>
      </c>
      <c r="K19" s="54" t="n">
        <v>368280658</v>
      </c>
      <c r="L19" s="54" t="n">
        <v>368297607</v>
      </c>
      <c r="M19" s="54" t="n">
        <v>368285867</v>
      </c>
      <c r="N19" s="52" t="s">
        <v>34</v>
      </c>
    </row>
    <row r="20" customFormat="false" ht="15.75" hidden="false" customHeight="false" outlineLevel="0" collapsed="false">
      <c r="A20" s="52" t="s">
        <v>36</v>
      </c>
      <c r="B20" s="54" t="n">
        <v>368309247</v>
      </c>
      <c r="C20" s="54" t="n">
        <v>368287693</v>
      </c>
      <c r="D20" s="54" t="n">
        <v>368288598</v>
      </c>
      <c r="E20" s="54" t="n">
        <v>368288806</v>
      </c>
      <c r="F20" s="54" t="n">
        <v>368286803</v>
      </c>
      <c r="G20" s="54" t="n">
        <v>368287696</v>
      </c>
      <c r="H20" s="54" t="n">
        <v>368288584</v>
      </c>
      <c r="I20" s="54" t="n">
        <v>368312539</v>
      </c>
      <c r="J20" s="54" t="n">
        <v>368288661</v>
      </c>
      <c r="K20" s="54" t="n">
        <v>368288634</v>
      </c>
      <c r="L20" s="54" t="n">
        <v>368311085</v>
      </c>
      <c r="M20" s="54" t="n">
        <v>368309304</v>
      </c>
      <c r="N20" s="52" t="s">
        <v>36</v>
      </c>
    </row>
    <row r="21" customFormat="false" ht="15.75" hidden="false" customHeight="false" outlineLevel="0" collapsed="false">
      <c r="A21" s="52" t="s">
        <v>37</v>
      </c>
      <c r="B21" s="54" t="n">
        <v>368310259</v>
      </c>
      <c r="C21" s="54" t="n">
        <v>368264992</v>
      </c>
      <c r="D21" s="54" t="n">
        <v>368309241</v>
      </c>
      <c r="E21" s="54" t="n">
        <v>368286767</v>
      </c>
      <c r="F21" s="54" t="n">
        <v>368289035</v>
      </c>
      <c r="G21" s="54" t="n">
        <v>368286810</v>
      </c>
      <c r="H21" s="54" t="n">
        <v>368289468</v>
      </c>
      <c r="I21" s="54" t="n">
        <v>368296556</v>
      </c>
      <c r="J21" s="54" t="n">
        <v>368288849</v>
      </c>
      <c r="K21" s="54" t="n">
        <v>368286792</v>
      </c>
      <c r="L21" s="54" t="n">
        <v>368312985</v>
      </c>
      <c r="M21" s="54" t="n">
        <v>368308989</v>
      </c>
      <c r="N21" s="52" t="s">
        <v>37</v>
      </c>
    </row>
    <row r="22" customFormat="false" ht="15.75" hidden="false" customHeight="false" outlineLevel="0" collapsed="false">
      <c r="A22" s="52" t="s">
        <v>38</v>
      </c>
      <c r="B22" s="54" t="n">
        <v>368310197</v>
      </c>
      <c r="C22" s="54" t="n">
        <v>368259495</v>
      </c>
      <c r="D22" s="54" t="n">
        <v>368288813</v>
      </c>
      <c r="E22" s="54" t="n">
        <v>368289527</v>
      </c>
      <c r="F22" s="54" t="n">
        <v>368288785</v>
      </c>
      <c r="G22" s="54" t="n">
        <v>368260884</v>
      </c>
      <c r="H22" s="54" t="n">
        <v>368287369</v>
      </c>
      <c r="I22" s="54" t="n">
        <v>368289054</v>
      </c>
      <c r="J22" s="54" t="n">
        <v>368288637</v>
      </c>
      <c r="K22" s="54" t="n">
        <v>368289028</v>
      </c>
      <c r="L22" s="54" t="n">
        <v>368284725</v>
      </c>
      <c r="M22" s="54" t="n">
        <v>368283821</v>
      </c>
      <c r="N22" s="52" t="s">
        <v>38</v>
      </c>
    </row>
    <row r="23" customFormat="false" ht="15.75" hidden="false" customHeight="false" outlineLevel="0" collapsed="false">
      <c r="A23" s="52" t="s">
        <v>39</v>
      </c>
      <c r="B23" s="54" t="n">
        <v>368288828</v>
      </c>
      <c r="C23" s="54" t="n">
        <v>368288827</v>
      </c>
      <c r="D23" s="54" t="n">
        <v>368289506</v>
      </c>
      <c r="E23" s="54" t="n">
        <v>368259261</v>
      </c>
      <c r="F23" s="54" t="n">
        <v>368289037</v>
      </c>
      <c r="G23" s="54" t="n">
        <v>368289027</v>
      </c>
      <c r="H23" s="54" t="n">
        <v>368314781</v>
      </c>
      <c r="I23" s="54" t="n">
        <v>368259245</v>
      </c>
      <c r="J23" s="54" t="n">
        <v>368288985</v>
      </c>
      <c r="K23" s="54" t="n">
        <v>368298499</v>
      </c>
      <c r="L23" s="54" t="n">
        <v>368288845</v>
      </c>
      <c r="M23" s="54" t="n">
        <v>368309016</v>
      </c>
      <c r="N23" s="52" t="s">
        <v>39</v>
      </c>
    </row>
    <row r="24" customFormat="false" ht="15.75" hidden="false" customHeight="false" outlineLevel="0" collapsed="false">
      <c r="A24" s="52" t="s">
        <v>40</v>
      </c>
      <c r="B24" s="54" t="n">
        <v>368287695</v>
      </c>
      <c r="C24" s="54" t="n">
        <v>368288787</v>
      </c>
      <c r="D24" s="54" t="n">
        <v>368287673</v>
      </c>
      <c r="E24" s="54" t="n">
        <v>368289048</v>
      </c>
      <c r="F24" s="54" t="n">
        <v>368288982</v>
      </c>
      <c r="G24" s="54" t="n">
        <v>368287336</v>
      </c>
      <c r="H24" s="54" t="n">
        <v>368289000</v>
      </c>
      <c r="I24" s="54" t="n">
        <v>368286189</v>
      </c>
      <c r="J24" s="54" t="n">
        <v>368288587</v>
      </c>
      <c r="K24" s="54" t="n">
        <v>368288667</v>
      </c>
      <c r="L24" s="54" t="n">
        <v>368309316</v>
      </c>
      <c r="M24" s="44" t="s">
        <v>108</v>
      </c>
      <c r="N24" s="52" t="s">
        <v>40</v>
      </c>
    </row>
    <row r="25" customFormat="false" ht="15.75" hidden="false" customHeight="false" outlineLevel="0" collapsed="false">
      <c r="A25" s="52" t="s">
        <v>41</v>
      </c>
      <c r="B25" s="54" t="n">
        <v>368309237</v>
      </c>
      <c r="C25" s="54" t="n">
        <v>368314733</v>
      </c>
      <c r="D25" s="54" t="n">
        <v>368289047</v>
      </c>
      <c r="E25" s="54" t="n">
        <v>368287691</v>
      </c>
      <c r="F25" s="54" t="n">
        <v>368286781</v>
      </c>
      <c r="G25" s="54" t="n">
        <v>368288862</v>
      </c>
      <c r="H25" s="54" t="n">
        <v>368288642</v>
      </c>
      <c r="I25" s="54" t="n">
        <v>368288795</v>
      </c>
      <c r="J25" s="54" t="n">
        <v>368314699</v>
      </c>
      <c r="K25" s="54" t="n">
        <v>368289059</v>
      </c>
      <c r="L25" s="54" t="n">
        <v>368313032</v>
      </c>
      <c r="M25" s="44" t="s">
        <v>108</v>
      </c>
      <c r="N25" s="52" t="s">
        <v>41</v>
      </c>
    </row>
    <row r="26" customFormat="false" ht="15.75" hidden="false" customHeight="false" outlineLevel="0" collapsed="false">
      <c r="A26" s="52" t="s">
        <v>42</v>
      </c>
      <c r="B26" s="54" t="n">
        <v>368287646</v>
      </c>
      <c r="C26" s="54" t="n">
        <v>368311625</v>
      </c>
      <c r="D26" s="54" t="n">
        <v>368287709</v>
      </c>
      <c r="E26" s="54" t="n">
        <v>368265048</v>
      </c>
      <c r="F26" s="54" t="n">
        <v>368264977</v>
      </c>
      <c r="G26" s="54" t="n">
        <v>368288586</v>
      </c>
      <c r="H26" s="54" t="n">
        <v>368288833</v>
      </c>
      <c r="I26" s="54" t="n">
        <v>368310511</v>
      </c>
      <c r="J26" s="54" t="n">
        <v>368288604</v>
      </c>
      <c r="K26" s="54" t="n">
        <v>368297621</v>
      </c>
      <c r="L26" s="54" t="n">
        <v>368302358</v>
      </c>
      <c r="M26" s="55" t="s">
        <v>43</v>
      </c>
      <c r="N26" s="56" t="s">
        <v>42</v>
      </c>
    </row>
    <row r="27" customFormat="false" ht="15.75" hidden="false" customHeight="false" outlineLevel="0" collapsed="false">
      <c r="A27" s="53"/>
      <c r="B27" s="52" t="n">
        <v>1</v>
      </c>
      <c r="C27" s="52" t="n">
        <v>2</v>
      </c>
      <c r="D27" s="52" t="n">
        <v>3</v>
      </c>
      <c r="E27" s="52" t="n">
        <v>4</v>
      </c>
      <c r="F27" s="52" t="n">
        <v>5</v>
      </c>
      <c r="G27" s="52" t="n">
        <v>6</v>
      </c>
      <c r="H27" s="52" t="n">
        <v>7</v>
      </c>
      <c r="I27" s="52" t="n">
        <v>8</v>
      </c>
      <c r="J27" s="52" t="n">
        <v>9</v>
      </c>
      <c r="K27" s="52" t="n">
        <v>10</v>
      </c>
      <c r="L27" s="52" t="n">
        <v>11</v>
      </c>
      <c r="M27" s="57" t="n">
        <v>12</v>
      </c>
      <c r="N27" s="3"/>
    </row>
  </sheetData>
  <mergeCells count="2">
    <mergeCell ref="A5:B5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2" t="s">
        <v>109</v>
      </c>
      <c r="B1" s="43"/>
      <c r="C1" s="44"/>
      <c r="D1" s="45"/>
      <c r="E1" s="45"/>
      <c r="F1" s="44"/>
      <c r="G1" s="44"/>
      <c r="H1" s="44"/>
      <c r="I1" s="44"/>
      <c r="J1" s="46"/>
      <c r="K1" s="46"/>
      <c r="L1" s="44"/>
      <c r="M1" s="44"/>
      <c r="N1" s="3"/>
    </row>
    <row r="2" customFormat="false" ht="15.75" hidden="false" customHeight="false" outlineLevel="0" collapsed="false">
      <c r="A2" s="42" t="n">
        <v>13</v>
      </c>
      <c r="B2" s="42" t="n">
        <v>14</v>
      </c>
      <c r="C2" s="43"/>
      <c r="D2" s="22" t="n">
        <f aca="false">'Run set up notes'!E38</f>
        <v>0</v>
      </c>
      <c r="E2" s="22" t="n">
        <f aca="false">'Run set up notes'!F38</f>
        <v>0</v>
      </c>
      <c r="F2" s="44"/>
      <c r="G2" s="44"/>
      <c r="H2" s="44"/>
      <c r="I2" s="44"/>
      <c r="J2" s="46"/>
      <c r="K2" s="46"/>
      <c r="L2" s="44"/>
      <c r="M2" s="44"/>
      <c r="N2" s="3"/>
    </row>
    <row r="3" customFormat="false" ht="15.75" hidden="false" customHeight="false" outlineLevel="0" collapsed="false">
      <c r="A3" s="110" t="n">
        <v>15</v>
      </c>
      <c r="B3" s="110" t="n">
        <v>16</v>
      </c>
      <c r="C3" s="111"/>
      <c r="D3" s="23" t="str">
        <f aca="false">'Run set up notes'!E39</f>
        <v>Ashe Center #2_replicate</v>
      </c>
      <c r="E3" s="23" t="str">
        <f aca="false">'Run set up notes'!F39</f>
        <v>Ashe Center #1/ ED Study_replicate</v>
      </c>
      <c r="F3" s="44"/>
      <c r="G3" s="48"/>
      <c r="H3" s="44"/>
      <c r="I3" s="44"/>
      <c r="J3" s="3"/>
      <c r="K3" s="46"/>
      <c r="L3" s="44"/>
      <c r="M3" s="44"/>
      <c r="N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1"/>
    </row>
    <row r="6" customFormat="false" ht="15.75" hidden="false" customHeight="false" outlineLevel="0" collapsed="false">
      <c r="A6" s="49" t="s">
        <v>106</v>
      </c>
      <c r="B6" s="49"/>
      <c r="C6" s="50" t="s">
        <v>110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3"/>
    </row>
    <row r="7" customFormat="false" ht="15.75" hidden="false" customHeight="false" outlineLevel="0" collapsed="false">
      <c r="A7" s="51"/>
      <c r="B7" s="52" t="n">
        <v>1</v>
      </c>
      <c r="C7" s="52" t="n">
        <v>2</v>
      </c>
      <c r="D7" s="52" t="n">
        <v>3</v>
      </c>
      <c r="E7" s="52" t="n">
        <v>4</v>
      </c>
      <c r="F7" s="52" t="n">
        <v>5</v>
      </c>
      <c r="G7" s="52" t="n">
        <v>6</v>
      </c>
      <c r="H7" s="52" t="n">
        <v>7</v>
      </c>
      <c r="I7" s="52" t="n">
        <v>8</v>
      </c>
      <c r="J7" s="52" t="n">
        <v>9</v>
      </c>
      <c r="K7" s="52" t="n">
        <v>10</v>
      </c>
      <c r="L7" s="52" t="n">
        <v>11</v>
      </c>
      <c r="M7" s="52" t="n">
        <v>12</v>
      </c>
      <c r="N7" s="53"/>
    </row>
    <row r="8" customFormat="false" ht="15.75" hidden="false" customHeight="false" outlineLevel="0" collapsed="false">
      <c r="A8" s="52" t="s">
        <v>34</v>
      </c>
      <c r="B8" s="54" t="n">
        <v>368288626</v>
      </c>
      <c r="C8" s="54" t="n">
        <v>368288870</v>
      </c>
      <c r="D8" s="54" t="n">
        <v>368310542</v>
      </c>
      <c r="E8" s="54" t="n">
        <v>368309233</v>
      </c>
      <c r="F8" s="54" t="n">
        <v>368289044</v>
      </c>
      <c r="G8" s="54" t="n">
        <v>368287656</v>
      </c>
      <c r="H8" s="54" t="n">
        <v>368265058</v>
      </c>
      <c r="I8" s="54" t="n">
        <v>368288840</v>
      </c>
      <c r="J8" s="54" t="n">
        <v>368288597</v>
      </c>
      <c r="K8" s="54" t="n">
        <v>368280658</v>
      </c>
      <c r="L8" s="54" t="n">
        <v>368297607</v>
      </c>
      <c r="M8" s="54" t="n">
        <v>368285867</v>
      </c>
      <c r="N8" s="52" t="s">
        <v>34</v>
      </c>
    </row>
    <row r="9" customFormat="false" ht="15.75" hidden="false" customHeight="false" outlineLevel="0" collapsed="false">
      <c r="A9" s="52" t="s">
        <v>36</v>
      </c>
      <c r="B9" s="54" t="n">
        <v>368309247</v>
      </c>
      <c r="C9" s="54" t="n">
        <v>368287693</v>
      </c>
      <c r="D9" s="54" t="n">
        <v>368288598</v>
      </c>
      <c r="E9" s="54" t="n">
        <v>368288806</v>
      </c>
      <c r="F9" s="54" t="n">
        <v>368286803</v>
      </c>
      <c r="G9" s="54" t="n">
        <v>368287696</v>
      </c>
      <c r="H9" s="54" t="n">
        <v>368288584</v>
      </c>
      <c r="I9" s="54" t="n">
        <v>368312539</v>
      </c>
      <c r="J9" s="54" t="n">
        <v>368288661</v>
      </c>
      <c r="K9" s="54" t="n">
        <v>368288634</v>
      </c>
      <c r="L9" s="54" t="n">
        <v>368311085</v>
      </c>
      <c r="M9" s="54" t="n">
        <v>368309304</v>
      </c>
      <c r="N9" s="52" t="s">
        <v>36</v>
      </c>
    </row>
    <row r="10" customFormat="false" ht="15.75" hidden="false" customHeight="false" outlineLevel="0" collapsed="false">
      <c r="A10" s="52" t="s">
        <v>37</v>
      </c>
      <c r="B10" s="54" t="n">
        <v>368310259</v>
      </c>
      <c r="C10" s="54" t="n">
        <v>368264992</v>
      </c>
      <c r="D10" s="54" t="n">
        <v>368309241</v>
      </c>
      <c r="E10" s="54" t="n">
        <v>368286767</v>
      </c>
      <c r="F10" s="54" t="n">
        <v>368289035</v>
      </c>
      <c r="G10" s="54" t="n">
        <v>368286810</v>
      </c>
      <c r="H10" s="54" t="n">
        <v>368289468</v>
      </c>
      <c r="I10" s="54" t="n">
        <v>368296556</v>
      </c>
      <c r="J10" s="54" t="n">
        <v>368288849</v>
      </c>
      <c r="K10" s="54" t="n">
        <v>368286792</v>
      </c>
      <c r="L10" s="54" t="n">
        <v>368312985</v>
      </c>
      <c r="M10" s="54" t="n">
        <v>368308989</v>
      </c>
      <c r="N10" s="52" t="s">
        <v>37</v>
      </c>
    </row>
    <row r="11" customFormat="false" ht="15.75" hidden="false" customHeight="false" outlineLevel="0" collapsed="false">
      <c r="A11" s="52" t="s">
        <v>38</v>
      </c>
      <c r="B11" s="54" t="n">
        <v>368310197</v>
      </c>
      <c r="C11" s="54" t="n">
        <v>368259495</v>
      </c>
      <c r="D11" s="54" t="n">
        <v>368288813</v>
      </c>
      <c r="E11" s="54" t="n">
        <v>368289527</v>
      </c>
      <c r="F11" s="54" t="n">
        <v>368288785</v>
      </c>
      <c r="G11" s="54" t="n">
        <v>368260884</v>
      </c>
      <c r="H11" s="54" t="n">
        <v>368287369</v>
      </c>
      <c r="I11" s="54" t="n">
        <v>368289054</v>
      </c>
      <c r="J11" s="54" t="n">
        <v>368288637</v>
      </c>
      <c r="K11" s="54" t="n">
        <v>368289028</v>
      </c>
      <c r="L11" s="54" t="n">
        <v>368284725</v>
      </c>
      <c r="M11" s="54" t="n">
        <v>368283821</v>
      </c>
      <c r="N11" s="52" t="s">
        <v>38</v>
      </c>
    </row>
    <row r="12" customFormat="false" ht="15.75" hidden="false" customHeight="false" outlineLevel="0" collapsed="false">
      <c r="A12" s="52" t="s">
        <v>39</v>
      </c>
      <c r="B12" s="54" t="n">
        <v>368288828</v>
      </c>
      <c r="C12" s="54" t="n">
        <v>368288827</v>
      </c>
      <c r="D12" s="54" t="n">
        <v>368289506</v>
      </c>
      <c r="E12" s="54" t="n">
        <v>368259261</v>
      </c>
      <c r="F12" s="54" t="n">
        <v>368289037</v>
      </c>
      <c r="G12" s="54" t="n">
        <v>368289027</v>
      </c>
      <c r="H12" s="54" t="n">
        <v>368314781</v>
      </c>
      <c r="I12" s="54" t="n">
        <v>368259245</v>
      </c>
      <c r="J12" s="54" t="n">
        <v>368288985</v>
      </c>
      <c r="K12" s="54" t="n">
        <v>368298499</v>
      </c>
      <c r="L12" s="54" t="n">
        <v>368288845</v>
      </c>
      <c r="M12" s="54" t="n">
        <v>368309016</v>
      </c>
      <c r="N12" s="52" t="s">
        <v>39</v>
      </c>
    </row>
    <row r="13" customFormat="false" ht="15.75" hidden="false" customHeight="false" outlineLevel="0" collapsed="false">
      <c r="A13" s="52" t="s">
        <v>40</v>
      </c>
      <c r="B13" s="54" t="n">
        <v>368287695</v>
      </c>
      <c r="C13" s="54" t="n">
        <v>368288787</v>
      </c>
      <c r="D13" s="54" t="n">
        <v>368287673</v>
      </c>
      <c r="E13" s="54" t="n">
        <v>368289048</v>
      </c>
      <c r="F13" s="54" t="n">
        <v>368288982</v>
      </c>
      <c r="G13" s="54" t="n">
        <v>368287336</v>
      </c>
      <c r="H13" s="54" t="n">
        <v>368289000</v>
      </c>
      <c r="I13" s="54" t="n">
        <v>368286189</v>
      </c>
      <c r="J13" s="54" t="n">
        <v>368288587</v>
      </c>
      <c r="K13" s="54" t="n">
        <v>368288667</v>
      </c>
      <c r="L13" s="54" t="n">
        <v>368309316</v>
      </c>
      <c r="M13" s="44" t="s">
        <v>108</v>
      </c>
      <c r="N13" s="52" t="s">
        <v>40</v>
      </c>
    </row>
    <row r="14" customFormat="false" ht="15.75" hidden="false" customHeight="false" outlineLevel="0" collapsed="false">
      <c r="A14" s="52" t="s">
        <v>41</v>
      </c>
      <c r="B14" s="54" t="n">
        <v>368309237</v>
      </c>
      <c r="C14" s="54" t="n">
        <v>368314733</v>
      </c>
      <c r="D14" s="54" t="n">
        <v>368289047</v>
      </c>
      <c r="E14" s="54" t="n">
        <v>368287691</v>
      </c>
      <c r="F14" s="54" t="n">
        <v>368286781</v>
      </c>
      <c r="G14" s="54" t="n">
        <v>368288862</v>
      </c>
      <c r="H14" s="54" t="n">
        <v>368288642</v>
      </c>
      <c r="I14" s="54" t="n">
        <v>368288795</v>
      </c>
      <c r="J14" s="54" t="n">
        <v>368314699</v>
      </c>
      <c r="K14" s="54" t="n">
        <v>368289059</v>
      </c>
      <c r="L14" s="54" t="n">
        <v>368313032</v>
      </c>
      <c r="M14" s="44" t="s">
        <v>108</v>
      </c>
      <c r="N14" s="52" t="s">
        <v>41</v>
      </c>
    </row>
    <row r="15" customFormat="false" ht="15.75" hidden="false" customHeight="false" outlineLevel="0" collapsed="false">
      <c r="A15" s="52" t="s">
        <v>42</v>
      </c>
      <c r="B15" s="54" t="n">
        <v>368287646</v>
      </c>
      <c r="C15" s="54" t="n">
        <v>368311625</v>
      </c>
      <c r="D15" s="54" t="n">
        <v>368287709</v>
      </c>
      <c r="E15" s="54" t="n">
        <v>368265048</v>
      </c>
      <c r="F15" s="54" t="n">
        <v>368264977</v>
      </c>
      <c r="G15" s="54" t="n">
        <v>368288586</v>
      </c>
      <c r="H15" s="54" t="n">
        <v>368288833</v>
      </c>
      <c r="I15" s="54" t="n">
        <v>368310511</v>
      </c>
      <c r="J15" s="54" t="n">
        <v>368288604</v>
      </c>
      <c r="K15" s="54" t="n">
        <v>368297621</v>
      </c>
      <c r="L15" s="54" t="n">
        <v>368302358</v>
      </c>
      <c r="M15" s="55" t="s">
        <v>43</v>
      </c>
      <c r="N15" s="56" t="s">
        <v>42</v>
      </c>
    </row>
    <row r="16" customFormat="false" ht="15.75" hidden="false" customHeight="false" outlineLevel="0" collapsed="false">
      <c r="A16" s="53"/>
      <c r="B16" s="52" t="n">
        <v>1</v>
      </c>
      <c r="C16" s="52" t="n">
        <v>2</v>
      </c>
      <c r="D16" s="52" t="n">
        <v>3</v>
      </c>
      <c r="E16" s="52" t="n">
        <v>4</v>
      </c>
      <c r="F16" s="52" t="n">
        <v>5</v>
      </c>
      <c r="G16" s="52" t="n">
        <v>6</v>
      </c>
      <c r="H16" s="52" t="n">
        <v>7</v>
      </c>
      <c r="I16" s="52" t="n">
        <v>8</v>
      </c>
      <c r="J16" s="52" t="n">
        <v>9</v>
      </c>
      <c r="K16" s="52" t="n">
        <v>10</v>
      </c>
      <c r="L16" s="52" t="n">
        <v>11</v>
      </c>
      <c r="M16" s="57" t="n">
        <v>12</v>
      </c>
      <c r="N16" s="3"/>
    </row>
    <row r="17" customFormat="false" ht="15.75" hidden="false" customHeight="false" outlineLevel="0" collapsed="false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61"/>
    </row>
    <row r="18" customFormat="false" ht="15.75" hidden="false" customHeight="false" outlineLevel="0" collapsed="false">
      <c r="G18" s="3"/>
      <c r="H18" s="3"/>
      <c r="I18" s="3"/>
      <c r="J18" s="3"/>
      <c r="K18" s="3"/>
      <c r="L18" s="3"/>
      <c r="M18" s="3"/>
      <c r="N18" s="61"/>
    </row>
    <row r="19" customFormat="false" ht="15.75" hidden="false" customHeight="false" outlineLevel="0" collapsed="false">
      <c r="A19" s="49" t="s">
        <v>102</v>
      </c>
      <c r="B19" s="49"/>
      <c r="C19" s="50" t="s">
        <v>111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3"/>
    </row>
    <row r="20" customFormat="false" ht="15.75" hidden="false" customHeight="false" outlineLevel="0" collapsed="false">
      <c r="A20" s="51"/>
      <c r="B20" s="52" t="n">
        <v>1</v>
      </c>
      <c r="C20" s="52" t="n">
        <v>2</v>
      </c>
      <c r="D20" s="52" t="n">
        <v>3</v>
      </c>
      <c r="E20" s="52" t="n">
        <v>4</v>
      </c>
      <c r="F20" s="52" t="n">
        <v>5</v>
      </c>
      <c r="G20" s="52" t="n">
        <v>6</v>
      </c>
      <c r="H20" s="52" t="n">
        <v>7</v>
      </c>
      <c r="I20" s="52" t="n">
        <v>8</v>
      </c>
      <c r="J20" s="52" t="n">
        <v>9</v>
      </c>
      <c r="K20" s="52" t="n">
        <v>10</v>
      </c>
      <c r="L20" s="52" t="n">
        <v>11</v>
      </c>
      <c r="M20" s="52" t="n">
        <v>12</v>
      </c>
      <c r="N20" s="53"/>
    </row>
    <row r="21" customFormat="false" ht="15.75" hidden="false" customHeight="false" outlineLevel="0" collapsed="false">
      <c r="A21" s="52" t="s">
        <v>34</v>
      </c>
      <c r="B21" s="112" t="n">
        <v>368311643</v>
      </c>
      <c r="C21" s="112" t="n">
        <v>368283814</v>
      </c>
      <c r="D21" s="54" t="n">
        <v>368309286</v>
      </c>
      <c r="E21" s="54" t="n">
        <v>368285258</v>
      </c>
      <c r="F21" s="54" t="n">
        <v>368311089</v>
      </c>
      <c r="G21" s="54" t="n">
        <v>368309008</v>
      </c>
      <c r="H21" s="54" t="n">
        <v>368309289</v>
      </c>
      <c r="I21" s="54" t="n">
        <v>368298478</v>
      </c>
      <c r="J21" s="54" t="n">
        <v>368298496</v>
      </c>
      <c r="K21" s="54" t="n">
        <v>368311095</v>
      </c>
      <c r="L21" s="54" t="n">
        <v>368310193</v>
      </c>
      <c r="M21" s="54" t="n">
        <v>368298381</v>
      </c>
      <c r="N21" s="52" t="s">
        <v>34</v>
      </c>
    </row>
    <row r="22" customFormat="false" ht="15.75" hidden="false" customHeight="false" outlineLevel="0" collapsed="false">
      <c r="A22" s="52" t="s">
        <v>36</v>
      </c>
      <c r="B22" s="112" t="n">
        <v>368313627</v>
      </c>
      <c r="C22" s="112" t="n">
        <v>368283814</v>
      </c>
      <c r="D22" s="54" t="n">
        <v>368310265</v>
      </c>
      <c r="E22" s="54" t="n">
        <v>368313058</v>
      </c>
      <c r="F22" s="54" t="n">
        <v>368309234</v>
      </c>
      <c r="G22" s="54" t="n">
        <v>368309276</v>
      </c>
      <c r="H22" s="54" t="n">
        <v>368310720</v>
      </c>
      <c r="I22" s="54" t="n">
        <v>368309302</v>
      </c>
      <c r="J22" s="54" t="n">
        <v>368297507</v>
      </c>
      <c r="K22" s="54" t="n">
        <v>368313046</v>
      </c>
      <c r="L22" s="54" t="n">
        <v>368310756</v>
      </c>
      <c r="M22" s="54" t="n">
        <v>368308941</v>
      </c>
      <c r="N22" s="52" t="s">
        <v>36</v>
      </c>
    </row>
    <row r="23" customFormat="false" ht="15.75" hidden="false" customHeight="false" outlineLevel="0" collapsed="false">
      <c r="A23" s="52" t="s">
        <v>37</v>
      </c>
      <c r="B23" s="112" t="n">
        <v>368314341</v>
      </c>
      <c r="C23" s="112" t="s">
        <v>104</v>
      </c>
      <c r="D23" s="54" t="n">
        <v>368312491</v>
      </c>
      <c r="E23" s="54" t="n">
        <v>368299732</v>
      </c>
      <c r="F23" s="54" t="n">
        <v>368313052</v>
      </c>
      <c r="G23" s="54" t="n">
        <v>368312496</v>
      </c>
      <c r="H23" s="54" t="n">
        <v>368302356</v>
      </c>
      <c r="I23" s="54" t="n">
        <v>368298479</v>
      </c>
      <c r="J23" s="54" t="n">
        <v>368313050</v>
      </c>
      <c r="K23" s="54" t="n">
        <v>368298555</v>
      </c>
      <c r="L23" s="54" t="n">
        <v>368298453</v>
      </c>
      <c r="M23" s="54" t="n">
        <v>368310662</v>
      </c>
      <c r="N23" s="52" t="s">
        <v>37</v>
      </c>
    </row>
    <row r="24" customFormat="false" ht="15.75" hidden="false" customHeight="false" outlineLevel="0" collapsed="false">
      <c r="A24" s="52" t="s">
        <v>38</v>
      </c>
      <c r="B24" s="112" t="n">
        <v>368279928</v>
      </c>
      <c r="C24" s="112" t="s">
        <v>105</v>
      </c>
      <c r="D24" s="54" t="n">
        <v>368298521</v>
      </c>
      <c r="E24" s="54" t="n">
        <v>368283319</v>
      </c>
      <c r="F24" s="54" t="n">
        <v>368312541</v>
      </c>
      <c r="G24" s="54" t="n">
        <v>368313000</v>
      </c>
      <c r="H24" s="54" t="n">
        <v>368298531</v>
      </c>
      <c r="I24" s="54" t="n">
        <v>368300392</v>
      </c>
      <c r="J24" s="54" t="n">
        <v>368296390</v>
      </c>
      <c r="K24" s="54" t="n">
        <v>368313001</v>
      </c>
      <c r="L24" s="54" t="n">
        <v>368297239</v>
      </c>
      <c r="M24" s="54" t="n">
        <v>368312979</v>
      </c>
      <c r="N24" s="52" t="s">
        <v>38</v>
      </c>
    </row>
    <row r="25" customFormat="false" ht="15.75" hidden="false" customHeight="false" outlineLevel="0" collapsed="false">
      <c r="A25" s="52" t="s">
        <v>39</v>
      </c>
      <c r="B25" s="112" t="n">
        <v>368311643</v>
      </c>
      <c r="C25" s="3" t="s">
        <v>35</v>
      </c>
      <c r="D25" s="54" t="n">
        <v>368285872</v>
      </c>
      <c r="E25" s="54" t="n">
        <v>368308938</v>
      </c>
      <c r="F25" s="54" t="n">
        <v>368308971</v>
      </c>
      <c r="G25" s="54" t="n">
        <v>368301437</v>
      </c>
      <c r="H25" s="54" t="n">
        <v>368312971</v>
      </c>
      <c r="I25" s="54" t="n">
        <v>368311104</v>
      </c>
      <c r="J25" s="54" t="n">
        <v>368313007</v>
      </c>
      <c r="K25" s="54" t="n">
        <v>368299036</v>
      </c>
      <c r="L25" s="54" t="n">
        <v>368300414</v>
      </c>
      <c r="M25" s="54" t="n">
        <v>368298435</v>
      </c>
      <c r="N25" s="52" t="s">
        <v>39</v>
      </c>
    </row>
    <row r="26" customFormat="false" ht="15.75" hidden="false" customHeight="false" outlineLevel="0" collapsed="false">
      <c r="A26" s="52" t="s">
        <v>40</v>
      </c>
      <c r="B26" s="112" t="n">
        <v>368313627</v>
      </c>
      <c r="C26" s="3" t="s">
        <v>35</v>
      </c>
      <c r="D26" s="54" t="n">
        <v>368308999</v>
      </c>
      <c r="E26" s="54" t="n">
        <v>368285249</v>
      </c>
      <c r="F26" s="54" t="n">
        <v>368312564</v>
      </c>
      <c r="G26" s="54" t="n">
        <v>368296838</v>
      </c>
      <c r="H26" s="54" t="n">
        <v>368311137</v>
      </c>
      <c r="I26" s="54" t="n">
        <v>368298540</v>
      </c>
      <c r="J26" s="54" t="n">
        <v>368312532</v>
      </c>
      <c r="K26" s="54" t="n">
        <v>368302375</v>
      </c>
      <c r="L26" s="54" t="n">
        <v>368297421</v>
      </c>
      <c r="M26" s="54" t="n">
        <v>368313009</v>
      </c>
      <c r="N26" s="52" t="s">
        <v>40</v>
      </c>
    </row>
    <row r="27" customFormat="false" ht="15.75" hidden="false" customHeight="false" outlineLevel="0" collapsed="false">
      <c r="A27" s="52" t="s">
        <v>41</v>
      </c>
      <c r="B27" s="112" t="n">
        <v>368314341</v>
      </c>
      <c r="C27" s="55" t="s">
        <v>43</v>
      </c>
      <c r="D27" s="54" t="n">
        <v>368284992</v>
      </c>
      <c r="E27" s="54" t="n">
        <v>368311074</v>
      </c>
      <c r="F27" s="54" t="n">
        <v>368300427</v>
      </c>
      <c r="G27" s="54" t="n">
        <v>368312542</v>
      </c>
      <c r="H27" s="54" t="n">
        <v>368313011</v>
      </c>
      <c r="I27" s="54" t="n">
        <v>368302361</v>
      </c>
      <c r="J27" s="54" t="n">
        <v>368300431</v>
      </c>
      <c r="K27" s="54" t="n">
        <v>368283343</v>
      </c>
      <c r="L27" s="54" t="n">
        <v>368309255</v>
      </c>
      <c r="M27" s="54" t="n">
        <v>368310216</v>
      </c>
      <c r="N27" s="52" t="s">
        <v>41</v>
      </c>
    </row>
    <row r="28" customFormat="false" ht="15.75" hidden="false" customHeight="false" outlineLevel="0" collapsed="false">
      <c r="A28" s="52" t="s">
        <v>42</v>
      </c>
      <c r="B28" s="112" t="n">
        <v>368279928</v>
      </c>
      <c r="C28" s="54" t="n">
        <v>368285407</v>
      </c>
      <c r="D28" s="54" t="n">
        <v>368302350</v>
      </c>
      <c r="E28" s="54" t="n">
        <v>368312976</v>
      </c>
      <c r="F28" s="54" t="n">
        <v>368308967</v>
      </c>
      <c r="G28" s="54" t="n">
        <v>368310231</v>
      </c>
      <c r="H28" s="54" t="n">
        <v>368310757</v>
      </c>
      <c r="I28" s="54" t="n">
        <v>368298506</v>
      </c>
      <c r="J28" s="54" t="n">
        <v>368312968</v>
      </c>
      <c r="K28" s="54" t="n">
        <v>368309267</v>
      </c>
      <c r="L28" s="54" t="n">
        <v>368297461</v>
      </c>
      <c r="M28" s="54" t="n">
        <v>368298955</v>
      </c>
      <c r="N28" s="56" t="s">
        <v>42</v>
      </c>
    </row>
    <row r="29" customFormat="false" ht="15.75" hidden="false" customHeight="false" outlineLevel="0" collapsed="false">
      <c r="A29" s="53"/>
      <c r="B29" s="52" t="n">
        <v>1</v>
      </c>
      <c r="C29" s="52" t="n">
        <v>2</v>
      </c>
      <c r="D29" s="52" t="n">
        <v>3</v>
      </c>
      <c r="E29" s="52" t="n">
        <v>4</v>
      </c>
      <c r="F29" s="52" t="n">
        <v>5</v>
      </c>
      <c r="G29" s="52" t="n">
        <v>6</v>
      </c>
      <c r="H29" s="52" t="n">
        <v>7</v>
      </c>
      <c r="I29" s="52" t="n">
        <v>8</v>
      </c>
      <c r="J29" s="52" t="n">
        <v>9</v>
      </c>
      <c r="K29" s="52" t="n">
        <v>10</v>
      </c>
      <c r="L29" s="52" t="n">
        <v>11</v>
      </c>
      <c r="M29" s="57" t="n">
        <v>12</v>
      </c>
      <c r="N29" s="3"/>
    </row>
  </sheetData>
  <mergeCells count="2">
    <mergeCell ref="A6:B6"/>
    <mergeCell ref="A19:B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" t="s">
        <v>112</v>
      </c>
    </row>
    <row r="2" customFormat="false" ht="15.75" hidden="false" customHeight="false" outlineLevel="0" collapsed="false">
      <c r="A2" s="49" t="s">
        <v>102</v>
      </c>
      <c r="B2" s="49"/>
      <c r="D2" s="3" t="s">
        <v>113</v>
      </c>
      <c r="N2" s="54" t="s">
        <v>114</v>
      </c>
    </row>
    <row r="3" customFormat="false" ht="15.75" hidden="false" customHeight="false" outlineLevel="0" collapsed="false">
      <c r="A3" s="112" t="n">
        <v>368311643</v>
      </c>
      <c r="B3" s="112" t="n">
        <v>368283814</v>
      </c>
      <c r="C3" s="54" t="n">
        <v>368309286</v>
      </c>
      <c r="D3" s="54" t="n">
        <v>368285258</v>
      </c>
      <c r="E3" s="54" t="n">
        <v>368311089</v>
      </c>
      <c r="F3" s="54" t="n">
        <v>368309008</v>
      </c>
      <c r="G3" s="54" t="n">
        <v>368309289</v>
      </c>
      <c r="H3" s="54" t="n">
        <v>368298478</v>
      </c>
      <c r="I3" s="54" t="n">
        <v>368298496</v>
      </c>
      <c r="J3" s="54" t="n">
        <v>368311095</v>
      </c>
      <c r="K3" s="54" t="n">
        <v>368310193</v>
      </c>
      <c r="L3" s="54" t="n">
        <v>368298381</v>
      </c>
      <c r="N3" s="112" t="s">
        <v>115</v>
      </c>
    </row>
    <row r="4" customFormat="false" ht="15.75" hidden="false" customHeight="false" outlineLevel="0" collapsed="false">
      <c r="A4" s="112" t="n">
        <v>368313627</v>
      </c>
      <c r="B4" s="3" t="s">
        <v>116</v>
      </c>
      <c r="C4" s="54" t="n">
        <v>368310265</v>
      </c>
      <c r="D4" s="54" t="n">
        <v>368313058</v>
      </c>
      <c r="E4" s="54" t="n">
        <v>368309234</v>
      </c>
      <c r="F4" s="54" t="n">
        <v>368309276</v>
      </c>
      <c r="G4" s="54" t="n">
        <v>368310720</v>
      </c>
      <c r="H4" s="54" t="n">
        <v>368309302</v>
      </c>
      <c r="I4" s="54" t="n">
        <v>368297507</v>
      </c>
      <c r="J4" s="54" t="n">
        <v>368313046</v>
      </c>
      <c r="K4" s="54" t="n">
        <v>368310756</v>
      </c>
      <c r="L4" s="54" t="n">
        <v>368308941</v>
      </c>
    </row>
    <row r="5" customFormat="false" ht="15.75" hidden="false" customHeight="false" outlineLevel="0" collapsed="false">
      <c r="A5" s="112" t="n">
        <v>368314341</v>
      </c>
      <c r="B5" s="3" t="s">
        <v>116</v>
      </c>
      <c r="C5" s="54" t="n">
        <v>368312491</v>
      </c>
      <c r="D5" s="54" t="n">
        <v>368299732</v>
      </c>
      <c r="E5" s="54" t="n">
        <v>368313052</v>
      </c>
      <c r="F5" s="54" t="n">
        <v>368312496</v>
      </c>
      <c r="G5" s="54" t="n">
        <v>368302356</v>
      </c>
      <c r="H5" s="54" t="n">
        <v>368298479</v>
      </c>
      <c r="I5" s="54" t="n">
        <v>368313050</v>
      </c>
      <c r="J5" s="54" t="n">
        <v>368298555</v>
      </c>
      <c r="K5" s="54" t="n">
        <v>368298453</v>
      </c>
      <c r="L5" s="54" t="n">
        <v>368310662</v>
      </c>
    </row>
    <row r="6" customFormat="false" ht="15.75" hidden="false" customHeight="false" outlineLevel="0" collapsed="false">
      <c r="A6" s="112" t="n">
        <v>368279928</v>
      </c>
      <c r="B6" s="3" t="s">
        <v>116</v>
      </c>
      <c r="C6" s="54" t="n">
        <v>368298521</v>
      </c>
      <c r="D6" s="54" t="n">
        <v>368283319</v>
      </c>
      <c r="E6" s="54" t="n">
        <v>368312541</v>
      </c>
      <c r="F6" s="54" t="n">
        <v>368313000</v>
      </c>
      <c r="G6" s="54" t="n">
        <v>368298531</v>
      </c>
      <c r="H6" s="54" t="n">
        <v>368300392</v>
      </c>
      <c r="I6" s="54" t="n">
        <v>368296390</v>
      </c>
      <c r="J6" s="54" t="n">
        <v>368313001</v>
      </c>
      <c r="K6" s="54" t="n">
        <v>368297239</v>
      </c>
      <c r="L6" s="54" t="n">
        <v>368312979</v>
      </c>
    </row>
    <row r="7" customFormat="false" ht="15.75" hidden="false" customHeight="false" outlineLevel="0" collapsed="false">
      <c r="A7" s="3" t="s">
        <v>116</v>
      </c>
      <c r="B7" s="3" t="s">
        <v>116</v>
      </c>
      <c r="C7" s="54" t="n">
        <v>368285872</v>
      </c>
      <c r="D7" s="54" t="n">
        <v>368308938</v>
      </c>
      <c r="E7" s="54" t="n">
        <v>368308971</v>
      </c>
      <c r="F7" s="54" t="n">
        <v>368301437</v>
      </c>
      <c r="G7" s="54" t="n">
        <v>368312971</v>
      </c>
      <c r="H7" s="54" t="n">
        <v>368311104</v>
      </c>
      <c r="I7" s="54" t="n">
        <v>368313007</v>
      </c>
      <c r="J7" s="54" t="n">
        <v>368299036</v>
      </c>
      <c r="K7" s="54" t="n">
        <v>368300414</v>
      </c>
      <c r="L7" s="54" t="n">
        <v>368298435</v>
      </c>
    </row>
    <row r="8" customFormat="false" ht="15.75" hidden="false" customHeight="false" outlineLevel="0" collapsed="false">
      <c r="A8" s="3" t="s">
        <v>116</v>
      </c>
      <c r="B8" s="3" t="s">
        <v>116</v>
      </c>
      <c r="C8" s="54" t="n">
        <v>368308999</v>
      </c>
      <c r="D8" s="54" t="n">
        <v>368285249</v>
      </c>
      <c r="E8" s="54" t="n">
        <v>368312564</v>
      </c>
      <c r="F8" s="54" t="n">
        <v>368296838</v>
      </c>
      <c r="G8" s="54" t="n">
        <v>368311137</v>
      </c>
      <c r="H8" s="54" t="n">
        <v>368298540</v>
      </c>
      <c r="I8" s="54" t="n">
        <v>368312532</v>
      </c>
      <c r="J8" s="54" t="n">
        <v>368302375</v>
      </c>
      <c r="K8" s="54" t="n">
        <v>368297421</v>
      </c>
      <c r="L8" s="54" t="n">
        <v>368313009</v>
      </c>
    </row>
    <row r="9" customFormat="false" ht="15.75" hidden="false" customHeight="false" outlineLevel="0" collapsed="false">
      <c r="A9" s="3" t="s">
        <v>116</v>
      </c>
      <c r="B9" s="3" t="s">
        <v>116</v>
      </c>
      <c r="C9" s="54" t="n">
        <v>368284992</v>
      </c>
      <c r="D9" s="54" t="n">
        <v>368311074</v>
      </c>
      <c r="E9" s="54" t="n">
        <v>368300427</v>
      </c>
      <c r="F9" s="54" t="n">
        <v>368312542</v>
      </c>
      <c r="G9" s="54" t="n">
        <v>368313011</v>
      </c>
      <c r="H9" s="54" t="n">
        <v>368302361</v>
      </c>
      <c r="I9" s="54" t="n">
        <v>368300431</v>
      </c>
      <c r="J9" s="54" t="n">
        <v>368283343</v>
      </c>
      <c r="K9" s="54" t="n">
        <v>368309255</v>
      </c>
      <c r="L9" s="54" t="n">
        <v>368310216</v>
      </c>
    </row>
    <row r="10" customFormat="false" ht="15.75" hidden="false" customHeight="false" outlineLevel="0" collapsed="false">
      <c r="A10" s="3" t="s">
        <v>116</v>
      </c>
      <c r="B10" s="54" t="n">
        <v>368285407</v>
      </c>
      <c r="C10" s="54" t="n">
        <v>368302350</v>
      </c>
      <c r="D10" s="54" t="n">
        <v>368312976</v>
      </c>
      <c r="E10" s="54" t="n">
        <v>368308967</v>
      </c>
      <c r="F10" s="54" t="n">
        <v>368310231</v>
      </c>
      <c r="G10" s="54" t="n">
        <v>368310757</v>
      </c>
      <c r="H10" s="54" t="n">
        <v>368298506</v>
      </c>
      <c r="I10" s="54" t="n">
        <v>368312968</v>
      </c>
      <c r="J10" s="54" t="n">
        <v>368309267</v>
      </c>
      <c r="K10" s="54" t="n">
        <v>368297461</v>
      </c>
      <c r="L10" s="54" t="n">
        <v>368298955</v>
      </c>
    </row>
    <row r="12" customFormat="false" ht="15.75" hidden="false" customHeight="false" outlineLevel="0" collapsed="false">
      <c r="A12" s="49" t="s">
        <v>106</v>
      </c>
      <c r="B12" s="49"/>
    </row>
    <row r="13" customFormat="false" ht="15.75" hidden="false" customHeight="false" outlineLevel="0" collapsed="false">
      <c r="A13" s="54" t="n">
        <v>368288626</v>
      </c>
      <c r="B13" s="54" t="n">
        <v>368288870</v>
      </c>
      <c r="C13" s="54" t="n">
        <v>368310542</v>
      </c>
      <c r="D13" s="54" t="n">
        <v>368309233</v>
      </c>
      <c r="E13" s="54" t="n">
        <v>368289044</v>
      </c>
      <c r="F13" s="54" t="n">
        <v>368287656</v>
      </c>
      <c r="G13" s="54" t="n">
        <v>368265058</v>
      </c>
      <c r="H13" s="54" t="n">
        <v>368288840</v>
      </c>
      <c r="I13" s="54" t="n">
        <v>368288597</v>
      </c>
      <c r="J13" s="54" t="n">
        <v>368280658</v>
      </c>
      <c r="K13" s="54" t="n">
        <v>368297607</v>
      </c>
      <c r="L13" s="54" t="n">
        <v>368285867</v>
      </c>
    </row>
    <row r="14" customFormat="false" ht="15.75" hidden="false" customHeight="false" outlineLevel="0" collapsed="false">
      <c r="A14" s="54" t="n">
        <v>368309247</v>
      </c>
      <c r="B14" s="54" t="n">
        <v>368287693</v>
      </c>
      <c r="C14" s="54" t="n">
        <v>368288598</v>
      </c>
      <c r="D14" s="54" t="n">
        <v>368288806</v>
      </c>
      <c r="E14" s="54" t="n">
        <v>368286803</v>
      </c>
      <c r="F14" s="54" t="n">
        <v>368287696</v>
      </c>
      <c r="G14" s="54" t="n">
        <v>368288584</v>
      </c>
      <c r="H14" s="54" t="n">
        <v>368312539</v>
      </c>
      <c r="I14" s="54" t="n">
        <v>368288661</v>
      </c>
      <c r="J14" s="54" t="n">
        <v>368288634</v>
      </c>
      <c r="K14" s="54" t="n">
        <v>368311085</v>
      </c>
      <c r="L14" s="54" t="n">
        <v>368309304</v>
      </c>
    </row>
    <row r="15" customFormat="false" ht="15.75" hidden="false" customHeight="false" outlineLevel="0" collapsed="false">
      <c r="A15" s="54" t="n">
        <v>368310259</v>
      </c>
      <c r="B15" s="54" t="n">
        <v>368264992</v>
      </c>
      <c r="C15" s="54" t="n">
        <v>368309241</v>
      </c>
      <c r="D15" s="54" t="n">
        <v>368286767</v>
      </c>
      <c r="E15" s="54" t="n">
        <v>368289035</v>
      </c>
      <c r="F15" s="54" t="n">
        <v>368286810</v>
      </c>
      <c r="G15" s="54" t="n">
        <v>368289468</v>
      </c>
      <c r="H15" s="54" t="n">
        <v>368296556</v>
      </c>
      <c r="I15" s="54" t="n">
        <v>368288849</v>
      </c>
      <c r="J15" s="54" t="n">
        <v>368286792</v>
      </c>
      <c r="K15" s="54" t="n">
        <v>368312985</v>
      </c>
      <c r="L15" s="54" t="n">
        <v>368308989</v>
      </c>
    </row>
    <row r="16" customFormat="false" ht="15.75" hidden="false" customHeight="false" outlineLevel="0" collapsed="false">
      <c r="A16" s="54" t="n">
        <v>368310197</v>
      </c>
      <c r="B16" s="54" t="n">
        <v>368259495</v>
      </c>
      <c r="C16" s="54" t="n">
        <v>368288813</v>
      </c>
      <c r="D16" s="54" t="n">
        <v>368289527</v>
      </c>
      <c r="E16" s="54" t="n">
        <v>368288785</v>
      </c>
      <c r="F16" s="54" t="n">
        <v>368260884</v>
      </c>
      <c r="G16" s="54" t="n">
        <v>368287369</v>
      </c>
      <c r="H16" s="54" t="n">
        <v>368289054</v>
      </c>
      <c r="I16" s="54" t="n">
        <v>368288637</v>
      </c>
      <c r="J16" s="54" t="n">
        <v>368289028</v>
      </c>
      <c r="K16" s="54" t="n">
        <v>368284725</v>
      </c>
      <c r="L16" s="54" t="n">
        <v>368283821</v>
      </c>
    </row>
    <row r="17" customFormat="false" ht="15.75" hidden="false" customHeight="false" outlineLevel="0" collapsed="false">
      <c r="A17" s="54" t="n">
        <v>368288828</v>
      </c>
      <c r="B17" s="54" t="n">
        <v>368288827</v>
      </c>
      <c r="C17" s="54" t="n">
        <v>368289506</v>
      </c>
      <c r="D17" s="54" t="n">
        <v>368259261</v>
      </c>
      <c r="E17" s="54" t="n">
        <v>368289037</v>
      </c>
      <c r="F17" s="54" t="n">
        <v>368289027</v>
      </c>
      <c r="G17" s="54" t="n">
        <v>368314781</v>
      </c>
      <c r="H17" s="54" t="n">
        <v>368259245</v>
      </c>
      <c r="I17" s="54" t="n">
        <v>368288985</v>
      </c>
      <c r="J17" s="54" t="n">
        <v>368298499</v>
      </c>
      <c r="K17" s="54" t="n">
        <v>368288845</v>
      </c>
      <c r="L17" s="54" t="n">
        <v>368309016</v>
      </c>
    </row>
    <row r="18" customFormat="false" ht="15.75" hidden="false" customHeight="false" outlineLevel="0" collapsed="false">
      <c r="A18" s="54" t="n">
        <v>368287695</v>
      </c>
      <c r="B18" s="54" t="n">
        <v>368288787</v>
      </c>
      <c r="C18" s="54" t="n">
        <v>368287673</v>
      </c>
      <c r="D18" s="54" t="n">
        <v>368289048</v>
      </c>
      <c r="E18" s="54" t="n">
        <v>368288982</v>
      </c>
      <c r="F18" s="54" t="n">
        <v>368287336</v>
      </c>
      <c r="G18" s="54" t="n">
        <v>368289000</v>
      </c>
      <c r="H18" s="54" t="n">
        <v>368286189</v>
      </c>
      <c r="I18" s="54" t="n">
        <v>368288587</v>
      </c>
      <c r="J18" s="54" t="n">
        <v>368288667</v>
      </c>
      <c r="K18" s="54" t="n">
        <v>368309316</v>
      </c>
      <c r="L18" s="54" t="s">
        <v>116</v>
      </c>
    </row>
    <row r="19" customFormat="false" ht="15.75" hidden="false" customHeight="false" outlineLevel="0" collapsed="false">
      <c r="A19" s="54" t="n">
        <v>368309237</v>
      </c>
      <c r="B19" s="54" t="n">
        <v>368314733</v>
      </c>
      <c r="C19" s="54" t="n">
        <v>368289047</v>
      </c>
      <c r="D19" s="54" t="n">
        <v>368287691</v>
      </c>
      <c r="E19" s="54" t="n">
        <v>368286781</v>
      </c>
      <c r="F19" s="54" t="n">
        <v>368288862</v>
      </c>
      <c r="G19" s="54" t="n">
        <v>368288642</v>
      </c>
      <c r="H19" s="54" t="n">
        <v>368288795</v>
      </c>
      <c r="I19" s="54" t="n">
        <v>368314699</v>
      </c>
      <c r="J19" s="54" t="n">
        <v>368289059</v>
      </c>
      <c r="K19" s="54" t="n">
        <v>368313032</v>
      </c>
      <c r="L19" s="54" t="s">
        <v>116</v>
      </c>
    </row>
    <row r="20" customFormat="false" ht="15.75" hidden="false" customHeight="false" outlineLevel="0" collapsed="false">
      <c r="A20" s="54" t="n">
        <v>368287646</v>
      </c>
      <c r="B20" s="54" t="n">
        <v>368311625</v>
      </c>
      <c r="C20" s="54" t="n">
        <v>368287709</v>
      </c>
      <c r="D20" s="54" t="n">
        <v>368265048</v>
      </c>
      <c r="E20" s="54" t="n">
        <v>368264977</v>
      </c>
      <c r="F20" s="54" t="n">
        <v>368288586</v>
      </c>
      <c r="G20" s="54" t="n">
        <v>368288833</v>
      </c>
      <c r="H20" s="54" t="n">
        <v>368310511</v>
      </c>
      <c r="I20" s="54" t="n">
        <v>368288604</v>
      </c>
      <c r="J20" s="54" t="n">
        <v>368297621</v>
      </c>
      <c r="K20" s="54" t="n">
        <v>368302358</v>
      </c>
      <c r="L20" s="54" t="s">
        <v>116</v>
      </c>
    </row>
    <row r="23" customFormat="false" ht="15.75" hidden="false" customHeight="false" outlineLevel="0" collapsed="false">
      <c r="A23" s="49" t="s">
        <v>32</v>
      </c>
      <c r="B23" s="49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54" t="n">
        <v>368287639</v>
      </c>
      <c r="B24" s="54" t="n">
        <v>368265062</v>
      </c>
      <c r="C24" s="54" t="n">
        <v>368287671</v>
      </c>
      <c r="D24" s="54" t="n">
        <v>368287341</v>
      </c>
      <c r="E24" s="54" t="n">
        <v>368313588</v>
      </c>
      <c r="F24" s="54" t="n">
        <v>368264989</v>
      </c>
      <c r="G24" s="54" t="n">
        <v>368286844</v>
      </c>
      <c r="H24" s="54" t="s">
        <v>116</v>
      </c>
      <c r="I24" s="54" t="s">
        <v>116</v>
      </c>
      <c r="J24" s="54" t="s">
        <v>116</v>
      </c>
      <c r="K24" s="54" t="s">
        <v>116</v>
      </c>
      <c r="L24" s="54" t="s">
        <v>116</v>
      </c>
    </row>
    <row r="25" customFormat="false" ht="15.75" hidden="false" customHeight="false" outlineLevel="0" collapsed="false">
      <c r="A25" s="54" t="n">
        <v>368286813</v>
      </c>
      <c r="B25" s="54" t="n">
        <v>368298493</v>
      </c>
      <c r="C25" s="54" t="n">
        <v>368288831</v>
      </c>
      <c r="D25" s="54" t="n">
        <v>368311107</v>
      </c>
      <c r="E25" s="54" t="n">
        <v>368287435</v>
      </c>
      <c r="F25" s="54" t="n">
        <v>368288855</v>
      </c>
      <c r="G25" s="54" t="n">
        <v>368287682</v>
      </c>
      <c r="H25" s="54" t="s">
        <v>116</v>
      </c>
      <c r="I25" s="54" t="s">
        <v>116</v>
      </c>
      <c r="J25" s="54" t="s">
        <v>116</v>
      </c>
      <c r="K25" s="54" t="s">
        <v>116</v>
      </c>
      <c r="L25" s="54" t="s">
        <v>116</v>
      </c>
    </row>
    <row r="26" customFormat="false" ht="15.75" hidden="false" customHeight="false" outlineLevel="0" collapsed="false">
      <c r="A26" s="54" t="n">
        <v>368289494</v>
      </c>
      <c r="B26" s="54" t="n">
        <v>368312565</v>
      </c>
      <c r="C26" s="54" t="n">
        <v>368259511</v>
      </c>
      <c r="D26" s="54" t="n">
        <v>368287351</v>
      </c>
      <c r="E26" s="54" t="n">
        <v>368280613</v>
      </c>
      <c r="F26" s="54" t="n">
        <v>368286841</v>
      </c>
      <c r="G26" s="54" t="s">
        <v>116</v>
      </c>
      <c r="H26" s="54" t="s">
        <v>116</v>
      </c>
      <c r="I26" s="54" t="s">
        <v>116</v>
      </c>
      <c r="J26" s="54" t="s">
        <v>116</v>
      </c>
      <c r="K26" s="54" t="s">
        <v>116</v>
      </c>
      <c r="L26" s="54" t="s">
        <v>116</v>
      </c>
    </row>
    <row r="27" customFormat="false" ht="15.75" hidden="false" customHeight="false" outlineLevel="0" collapsed="false">
      <c r="A27" s="54" t="n">
        <v>368286826</v>
      </c>
      <c r="B27" s="54" t="n">
        <v>368311048</v>
      </c>
      <c r="C27" s="54" t="n">
        <v>368286823</v>
      </c>
      <c r="D27" s="54" t="n">
        <v>368280676</v>
      </c>
      <c r="E27" s="54" t="n">
        <v>368288602</v>
      </c>
      <c r="F27" s="54" t="n">
        <v>368288829</v>
      </c>
      <c r="G27" s="54" t="s">
        <v>116</v>
      </c>
      <c r="H27" s="54" t="s">
        <v>116</v>
      </c>
      <c r="I27" s="54" t="s">
        <v>116</v>
      </c>
      <c r="J27" s="54" t="s">
        <v>116</v>
      </c>
      <c r="K27" s="54" t="s">
        <v>116</v>
      </c>
      <c r="L27" s="54" t="s">
        <v>116</v>
      </c>
    </row>
    <row r="28" customFormat="false" ht="15.75" hidden="false" customHeight="false" outlineLevel="0" collapsed="false">
      <c r="A28" s="54" t="n">
        <v>368287677</v>
      </c>
      <c r="B28" s="54" t="n">
        <v>368259212</v>
      </c>
      <c r="C28" s="54" t="n">
        <v>368287650</v>
      </c>
      <c r="D28" s="54" t="n">
        <v>368259242</v>
      </c>
      <c r="E28" s="54" t="n">
        <v>368288865</v>
      </c>
      <c r="F28" s="54" t="n">
        <v>368311654</v>
      </c>
      <c r="G28" s="54" t="s">
        <v>116</v>
      </c>
      <c r="H28" s="54" t="s">
        <v>116</v>
      </c>
      <c r="I28" s="54" t="s">
        <v>116</v>
      </c>
      <c r="J28" s="54" t="s">
        <v>116</v>
      </c>
      <c r="K28" s="54" t="s">
        <v>116</v>
      </c>
      <c r="L28" s="54" t="s">
        <v>116</v>
      </c>
    </row>
    <row r="29" customFormat="false" ht="15.75" hidden="false" customHeight="false" outlineLevel="0" collapsed="false">
      <c r="A29" s="54" t="n">
        <v>368259249</v>
      </c>
      <c r="B29" s="54" t="n">
        <v>368309235</v>
      </c>
      <c r="C29" s="54" t="n">
        <v>368289039</v>
      </c>
      <c r="D29" s="54" t="n">
        <v>368286791</v>
      </c>
      <c r="E29" s="54" t="n">
        <v>368287635</v>
      </c>
      <c r="F29" s="54" t="n">
        <v>368265055</v>
      </c>
      <c r="G29" s="54" t="s">
        <v>116</v>
      </c>
      <c r="H29" s="54" t="s">
        <v>116</v>
      </c>
      <c r="I29" s="54" t="s">
        <v>116</v>
      </c>
      <c r="J29" s="54" t="s">
        <v>116</v>
      </c>
      <c r="K29" s="54" t="s">
        <v>116</v>
      </c>
      <c r="L29" s="54" t="s">
        <v>116</v>
      </c>
    </row>
    <row r="30" customFormat="false" ht="15.75" hidden="false" customHeight="false" outlineLevel="0" collapsed="false">
      <c r="A30" s="54" t="n">
        <v>368287712</v>
      </c>
      <c r="B30" s="54" t="n">
        <v>368259236</v>
      </c>
      <c r="C30" s="54" t="n">
        <v>368289479</v>
      </c>
      <c r="D30" s="54" t="n">
        <v>368287353</v>
      </c>
      <c r="E30" s="54" t="n">
        <v>368289514</v>
      </c>
      <c r="F30" s="54" t="n">
        <v>368286788</v>
      </c>
      <c r="G30" s="54" t="s">
        <v>116</v>
      </c>
      <c r="H30" s="54" t="s">
        <v>116</v>
      </c>
      <c r="I30" s="54" t="s">
        <v>116</v>
      </c>
      <c r="J30" s="54" t="s">
        <v>116</v>
      </c>
      <c r="K30" s="54" t="s">
        <v>116</v>
      </c>
      <c r="L30" s="54" t="s">
        <v>116</v>
      </c>
    </row>
    <row r="31" customFormat="false" ht="15.75" hidden="false" customHeight="false" outlineLevel="0" collapsed="false">
      <c r="A31" s="54" t="n">
        <v>368289528</v>
      </c>
      <c r="B31" s="54" t="n">
        <v>368287513</v>
      </c>
      <c r="C31" s="54" t="n">
        <v>368288641</v>
      </c>
      <c r="D31" s="54" t="n">
        <v>368311642</v>
      </c>
      <c r="E31" s="54" t="n">
        <v>368288789</v>
      </c>
      <c r="F31" s="54" t="n">
        <v>368259529</v>
      </c>
      <c r="G31" s="54" t="s">
        <v>116</v>
      </c>
      <c r="H31" s="54" t="s">
        <v>116</v>
      </c>
      <c r="I31" s="54" t="s">
        <v>116</v>
      </c>
      <c r="J31" s="54" t="s">
        <v>116</v>
      </c>
      <c r="K31" s="54" t="s">
        <v>116</v>
      </c>
      <c r="L31" s="54" t="s">
        <v>116</v>
      </c>
    </row>
  </sheetData>
  <mergeCells count="3">
    <mergeCell ref="A2:B2"/>
    <mergeCell ref="A12:B12"/>
    <mergeCell ref="A23:B2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113" t="s">
        <v>117</v>
      </c>
      <c r="B1" s="114"/>
      <c r="C1" s="113"/>
      <c r="D1" s="115"/>
      <c r="E1" s="2"/>
      <c r="G1" s="2"/>
      <c r="H1" s="85"/>
      <c r="I1" s="2"/>
      <c r="J1" s="2"/>
      <c r="K1" s="2"/>
      <c r="L1" s="2"/>
      <c r="M1" s="2"/>
    </row>
    <row r="2" customFormat="false" ht="15.75" hidden="false" customHeight="false" outlineLevel="0" collapsed="false">
      <c r="A2" s="114"/>
      <c r="B2" s="114"/>
      <c r="C2" s="113"/>
      <c r="D2" s="115"/>
      <c r="E2" s="2"/>
      <c r="G2" s="2"/>
      <c r="H2" s="85"/>
      <c r="I2" s="2"/>
      <c r="J2" s="2"/>
      <c r="K2" s="2"/>
      <c r="L2" s="2"/>
      <c r="M2" s="2"/>
    </row>
    <row r="3" customFormat="false" ht="15.75" hidden="false" customHeight="false" outlineLevel="0" collapsed="false">
      <c r="A3" s="88" t="s">
        <v>118</v>
      </c>
      <c r="B3" s="88" t="s">
        <v>119</v>
      </c>
      <c r="C3" s="94" t="s">
        <v>120</v>
      </c>
      <c r="D3" s="116" t="n">
        <f aca="false">96*8*1.2</f>
        <v>921.6</v>
      </c>
      <c r="E3" s="2"/>
      <c r="G3" s="2"/>
      <c r="H3" s="85"/>
      <c r="I3" s="2"/>
      <c r="J3" s="2"/>
      <c r="K3" s="2"/>
      <c r="L3" s="2"/>
      <c r="M3" s="2"/>
    </row>
    <row r="4" customFormat="false" ht="15.75" hidden="false" customHeight="false" outlineLevel="0" collapsed="false">
      <c r="A4" s="98"/>
      <c r="B4" s="71" t="s">
        <v>121</v>
      </c>
      <c r="C4" s="90" t="n">
        <f aca="false">B10/4</f>
        <v>5</v>
      </c>
      <c r="D4" s="117" t="n">
        <f aca="false">C4*D3</f>
        <v>4608</v>
      </c>
      <c r="G4" s="2"/>
      <c r="H4" s="2"/>
      <c r="I4" s="2"/>
      <c r="J4" s="2"/>
      <c r="K4" s="2"/>
      <c r="L4" s="2"/>
      <c r="M4" s="2"/>
      <c r="N4" s="2"/>
      <c r="O4" s="2"/>
      <c r="T4" s="2"/>
      <c r="U4" s="2"/>
      <c r="V4" s="2"/>
    </row>
    <row r="5" customFormat="false" ht="15.75" hidden="false" customHeight="false" outlineLevel="0" collapsed="false">
      <c r="A5" s="98"/>
      <c r="B5" s="71" t="s">
        <v>122</v>
      </c>
      <c r="C5" s="90" t="n">
        <f aca="false">B11-C4</f>
        <v>6</v>
      </c>
      <c r="D5" s="117" t="n">
        <f aca="false">C5*D3</f>
        <v>5529.6</v>
      </c>
      <c r="G5" s="71" t="s">
        <v>123</v>
      </c>
      <c r="H5" s="71"/>
      <c r="I5" s="2"/>
      <c r="J5" s="2"/>
      <c r="K5" s="2"/>
      <c r="L5" s="2"/>
      <c r="M5" s="2"/>
      <c r="N5" s="2"/>
      <c r="O5" s="2"/>
      <c r="T5" s="2"/>
      <c r="U5" s="2"/>
      <c r="V5" s="2"/>
    </row>
    <row r="6" customFormat="false" ht="15.75" hidden="false" customHeight="false" outlineLevel="0" collapsed="false">
      <c r="A6" s="98" t="s">
        <v>124</v>
      </c>
      <c r="B6" s="71" t="s">
        <v>125</v>
      </c>
      <c r="C6" s="90" t="n">
        <f aca="false">$D$3*500</f>
        <v>460800</v>
      </c>
      <c r="D6" s="118" t="n">
        <f aca="false">C6/$C$25</f>
        <v>14.1697417</v>
      </c>
      <c r="G6" s="71" t="s">
        <v>126</v>
      </c>
      <c r="H6" s="71"/>
      <c r="I6" s="71"/>
      <c r="J6" s="71"/>
      <c r="K6" s="71"/>
      <c r="L6" s="2"/>
      <c r="M6" s="2"/>
      <c r="N6" s="2"/>
      <c r="O6" s="2"/>
      <c r="T6" s="2"/>
      <c r="U6" s="2"/>
      <c r="V6" s="2"/>
    </row>
    <row r="7" customFormat="false" ht="15.75" hidden="false" customHeight="false" outlineLevel="0" collapsed="false">
      <c r="A7" s="44" t="s">
        <v>127</v>
      </c>
      <c r="B7" s="43" t="s">
        <v>128</v>
      </c>
      <c r="C7" s="90" t="n">
        <f aca="false">$D$3*500</f>
        <v>460800</v>
      </c>
      <c r="D7" s="118" t="n">
        <f aca="false">C7/$C$24</f>
        <v>34.69795909</v>
      </c>
      <c r="G7" s="74"/>
      <c r="H7" s="119"/>
      <c r="I7" s="71"/>
      <c r="J7" s="71"/>
      <c r="K7" s="71"/>
      <c r="L7" s="2"/>
      <c r="M7" s="2"/>
      <c r="N7" s="2"/>
      <c r="O7" s="2"/>
      <c r="T7" s="2"/>
      <c r="U7" s="2"/>
      <c r="V7" s="2"/>
    </row>
    <row r="8" customFormat="false" ht="15.75" hidden="false" customHeight="false" outlineLevel="0" collapsed="false">
      <c r="A8" s="43" t="s">
        <v>129</v>
      </c>
      <c r="B8" s="43" t="n">
        <v>7</v>
      </c>
      <c r="C8" s="120"/>
      <c r="D8" s="120"/>
      <c r="E8" s="30" t="n">
        <f aca="false">SUM(D4:D6)</f>
        <v>10151.76974</v>
      </c>
      <c r="G8" s="74" t="s">
        <v>130</v>
      </c>
      <c r="H8" s="119" t="s">
        <v>131</v>
      </c>
      <c r="I8" s="71"/>
      <c r="J8" s="71"/>
      <c r="K8" s="71"/>
      <c r="L8" s="2"/>
      <c r="M8" s="2"/>
      <c r="N8" s="2"/>
      <c r="O8" s="2"/>
      <c r="T8" s="2"/>
      <c r="U8" s="2"/>
      <c r="V8" s="2"/>
    </row>
    <row r="9" customFormat="false" ht="15.75" hidden="false" customHeight="false" outlineLevel="0" collapsed="false">
      <c r="A9" s="43" t="s">
        <v>132</v>
      </c>
      <c r="B9" s="43" t="n">
        <f aca="false">B10/10</f>
        <v>2</v>
      </c>
      <c r="C9" s="120"/>
      <c r="D9" s="120"/>
      <c r="E9" s="30" t="n">
        <f aca="false">E8/(384*2)</f>
        <v>13.21845018</v>
      </c>
      <c r="G9" s="71" t="s">
        <v>133</v>
      </c>
      <c r="H9" s="71"/>
      <c r="I9" s="71"/>
      <c r="J9" s="71"/>
      <c r="K9" s="2"/>
      <c r="L9" s="2"/>
      <c r="M9" s="2"/>
      <c r="N9" s="2"/>
      <c r="O9" s="2"/>
      <c r="T9" s="2"/>
      <c r="U9" s="2"/>
      <c r="V9" s="2"/>
    </row>
    <row r="10" customFormat="false" ht="15.75" hidden="false" customHeight="false" outlineLevel="0" collapsed="false">
      <c r="A10" s="121" t="s">
        <v>134</v>
      </c>
      <c r="B10" s="122" t="n">
        <v>20</v>
      </c>
      <c r="C10" s="122"/>
      <c r="D10" s="122"/>
      <c r="G10" s="71"/>
      <c r="H10" s="71" t="s">
        <v>135</v>
      </c>
      <c r="I10" s="71"/>
      <c r="J10" s="71"/>
      <c r="K10" s="2"/>
      <c r="L10" s="2"/>
      <c r="M10" s="2"/>
      <c r="N10" s="2"/>
      <c r="O10" s="2"/>
      <c r="T10" s="2"/>
      <c r="U10" s="2"/>
      <c r="V10" s="2"/>
    </row>
    <row r="11" customFormat="false" ht="15.75" hidden="false" customHeight="false" outlineLevel="0" collapsed="false">
      <c r="A11" s="121" t="s">
        <v>136</v>
      </c>
      <c r="B11" s="123" t="n">
        <f aca="false">B10-B8-B9</f>
        <v>11</v>
      </c>
      <c r="C11" s="123"/>
      <c r="D11" s="123"/>
      <c r="F11" s="2"/>
      <c r="G11" s="71" t="s">
        <v>137</v>
      </c>
      <c r="H11" s="71"/>
      <c r="I11" s="2"/>
      <c r="J11" s="2"/>
      <c r="K11" s="2"/>
      <c r="L11" s="2"/>
      <c r="M11" s="2"/>
      <c r="N11" s="2"/>
      <c r="O11" s="2"/>
      <c r="T11" s="2"/>
      <c r="U11" s="2"/>
      <c r="V11" s="2"/>
    </row>
    <row r="12" customFormat="false" ht="15.75" hidden="false" customHeight="false" outlineLevel="0" collapsed="false">
      <c r="A12" s="124"/>
      <c r="B12" s="124"/>
      <c r="C12" s="124"/>
      <c r="D12" s="124"/>
      <c r="F12" s="2"/>
      <c r="G12" s="71" t="s">
        <v>138</v>
      </c>
      <c r="H12" s="71"/>
      <c r="I12" s="2"/>
      <c r="J12" s="2"/>
      <c r="K12" s="2"/>
      <c r="L12" s="2"/>
      <c r="M12" s="2"/>
      <c r="N12" s="2"/>
      <c r="O12" s="2"/>
      <c r="T12" s="2"/>
      <c r="U12" s="2"/>
      <c r="V12" s="2"/>
    </row>
    <row r="13" customFormat="false" ht="15.75" hidden="false" customHeight="false" outlineLevel="0" collapsed="false">
      <c r="A13" s="114"/>
      <c r="B13" s="114"/>
      <c r="C13" s="113"/>
      <c r="D13" s="115"/>
      <c r="F13" s="2"/>
      <c r="G13" s="2"/>
      <c r="H13" s="2"/>
      <c r="I13" s="2"/>
      <c r="J13" s="2"/>
      <c r="K13" s="2"/>
      <c r="L13" s="2"/>
      <c r="M13" s="2"/>
      <c r="N13" s="2"/>
      <c r="O13" s="2"/>
      <c r="T13" s="2"/>
      <c r="U13" s="2"/>
      <c r="V13" s="2"/>
    </row>
    <row r="14" customFormat="false" ht="15.75" hidden="false" customHeight="false" outlineLevel="0" collapsed="false">
      <c r="A14" s="125"/>
      <c r="B14" s="2"/>
      <c r="C14" s="85"/>
      <c r="D14" s="85"/>
      <c r="E14" s="124"/>
      <c r="F14" s="2"/>
      <c r="G14" s="1"/>
      <c r="H14" s="1"/>
      <c r="I14" s="122" t="s">
        <v>139</v>
      </c>
      <c r="J14" s="122"/>
      <c r="K14" s="122"/>
      <c r="L14" s="122"/>
      <c r="M14" s="122"/>
      <c r="N14" s="122"/>
      <c r="O14" s="2"/>
      <c r="T14" s="2"/>
      <c r="U14" s="2"/>
      <c r="V14" s="2"/>
    </row>
    <row r="15" customFormat="false" ht="15.75" hidden="false" customHeight="false" outlineLevel="0" collapsed="false">
      <c r="A15" s="125"/>
      <c r="B15" s="2"/>
      <c r="C15" s="85"/>
      <c r="D15" s="85"/>
      <c r="F15" s="2"/>
      <c r="G15" s="1"/>
      <c r="H15" s="1"/>
      <c r="I15" s="122" t="s">
        <v>140</v>
      </c>
      <c r="J15" s="122"/>
      <c r="K15" s="1"/>
      <c r="L15" s="1"/>
      <c r="M15" s="1"/>
      <c r="N15" s="1"/>
      <c r="O15" s="2"/>
      <c r="T15" s="2"/>
      <c r="U15" s="2"/>
      <c r="V15" s="2"/>
    </row>
    <row r="16" customFormat="false" ht="15.75" hidden="false" customHeight="false" outlineLevel="0" collapsed="false">
      <c r="A16" s="125"/>
      <c r="B16" s="2"/>
      <c r="C16" s="85"/>
      <c r="D16" s="126"/>
      <c r="F16" s="2"/>
      <c r="G16" s="1"/>
      <c r="H16" s="1"/>
      <c r="I16" s="1"/>
      <c r="J16" s="1" t="s">
        <v>141</v>
      </c>
      <c r="K16" s="1"/>
      <c r="L16" s="1"/>
      <c r="M16" s="127" t="s">
        <v>142</v>
      </c>
      <c r="N16" s="128"/>
      <c r="O16" s="129" t="s">
        <v>143</v>
      </c>
      <c r="P16" s="130"/>
      <c r="T16" s="2"/>
      <c r="U16" s="2"/>
      <c r="V16" s="2"/>
    </row>
    <row r="17" customFormat="false" ht="15.75" hidden="false" customHeight="false" outlineLevel="0" collapsed="false">
      <c r="A17" s="125"/>
      <c r="B17" s="2"/>
      <c r="C17" s="85"/>
      <c r="D17" s="126"/>
      <c r="F17" s="2"/>
      <c r="G17" s="131" t="s">
        <v>144</v>
      </c>
      <c r="H17" s="1" t="s">
        <v>145</v>
      </c>
      <c r="I17" s="1" t="s">
        <v>146</v>
      </c>
      <c r="J17" s="132" t="n">
        <f aca="false">(3.6*10^11)* (3.104)</f>
        <v>1117440000000</v>
      </c>
      <c r="K17" s="1"/>
      <c r="L17" s="1"/>
      <c r="M17" s="133" t="s">
        <v>147</v>
      </c>
      <c r="N17" s="134" t="s">
        <v>148</v>
      </c>
      <c r="O17" s="135" t="s">
        <v>147</v>
      </c>
      <c r="P17" s="136" t="s">
        <v>141</v>
      </c>
      <c r="T17" s="2"/>
      <c r="U17" s="2"/>
      <c r="V17" s="2"/>
    </row>
    <row r="18" customFormat="false" ht="15.75" hidden="false" customHeight="false" outlineLevel="0" collapsed="false">
      <c r="A18" s="3"/>
      <c r="B18" s="3"/>
      <c r="F18" s="2"/>
      <c r="G18" s="131"/>
      <c r="H18" s="132"/>
      <c r="I18" s="132"/>
      <c r="J18" s="132"/>
      <c r="K18" s="1"/>
      <c r="L18" s="1"/>
      <c r="M18" s="137"/>
      <c r="N18" s="138"/>
      <c r="O18" s="139"/>
      <c r="P18" s="140"/>
      <c r="T18" s="141"/>
      <c r="U18" s="2"/>
      <c r="V18" s="2"/>
    </row>
    <row r="19" customFormat="false" ht="15.75" hidden="false" customHeight="false" outlineLevel="0" collapsed="false">
      <c r="A19" s="3"/>
      <c r="B19" s="3"/>
      <c r="F19" s="2"/>
      <c r="G19" s="131" t="n">
        <v>1</v>
      </c>
      <c r="H19" s="132" t="n">
        <v>100</v>
      </c>
      <c r="I19" s="132" t="n">
        <v>100</v>
      </c>
      <c r="J19" s="132" t="n">
        <f aca="false">J17/H19</f>
        <v>11174400000</v>
      </c>
      <c r="K19" s="1"/>
      <c r="L19" s="122"/>
      <c r="M19" s="137" t="n">
        <v>1.79</v>
      </c>
      <c r="N19" s="138" t="s">
        <v>149</v>
      </c>
      <c r="O19" s="137" t="n">
        <v>1.192</v>
      </c>
      <c r="P19" s="142" t="s">
        <v>150</v>
      </c>
      <c r="T19" s="141"/>
      <c r="U19" s="2"/>
      <c r="V19" s="2"/>
    </row>
    <row r="20" customFormat="false" ht="15.75" hidden="false" customHeight="false" outlineLevel="0" collapsed="false">
      <c r="A20" s="125"/>
      <c r="B20" s="2"/>
      <c r="C20" s="2"/>
      <c r="D20" s="2"/>
      <c r="F20" s="2"/>
      <c r="G20" s="131" t="n">
        <v>2</v>
      </c>
      <c r="H20" s="132" t="n">
        <v>100</v>
      </c>
      <c r="I20" s="132" t="n">
        <v>10000</v>
      </c>
      <c r="J20" s="132" t="n">
        <f aca="false">J19/H20</f>
        <v>111744000</v>
      </c>
      <c r="K20" s="1"/>
      <c r="L20" s="122"/>
      <c r="M20" s="137" t="n">
        <f aca="false">M19/$H20</f>
        <v>0.0179</v>
      </c>
      <c r="N20" s="143" t="n">
        <f aca="false">(M20/M19)*N19</f>
        <v>258000000</v>
      </c>
      <c r="O20" s="137" t="n">
        <f aca="false">O19/$H20</f>
        <v>0.01192</v>
      </c>
      <c r="P20" s="143" t="n">
        <f aca="false">(O20/O19)*P19</f>
        <v>171700000</v>
      </c>
      <c r="T20" s="141"/>
      <c r="U20" s="2"/>
      <c r="V20" s="2"/>
    </row>
    <row r="21" customFormat="false" ht="15.75" hidden="false" customHeight="false" outlineLevel="0" collapsed="false">
      <c r="A21" s="125"/>
      <c r="B21" s="2"/>
      <c r="C21" s="2"/>
      <c r="D21" s="2"/>
      <c r="F21" s="2"/>
      <c r="G21" s="131" t="n">
        <v>3</v>
      </c>
      <c r="H21" s="132" t="n">
        <v>100</v>
      </c>
      <c r="I21" s="132" t="n">
        <v>1000000</v>
      </c>
      <c r="J21" s="132" t="n">
        <f aca="false">J20/H21</f>
        <v>1117440</v>
      </c>
      <c r="K21" s="1"/>
      <c r="L21" s="122"/>
      <c r="M21" s="137" t="n">
        <f aca="false">M20/$H21</f>
        <v>0.000179</v>
      </c>
      <c r="N21" s="143" t="n">
        <f aca="false">(M21/M20)*N20</f>
        <v>2580000</v>
      </c>
      <c r="O21" s="137" t="n">
        <f aca="false">O20/$H21</f>
        <v>0.0001192</v>
      </c>
      <c r="P21" s="143" t="n">
        <f aca="false">(O21/O20)*P20</f>
        <v>1717000</v>
      </c>
      <c r="T21" s="141"/>
      <c r="U21" s="2"/>
      <c r="V21" s="2"/>
    </row>
    <row r="22" customFormat="false" ht="15.75" hidden="false" customHeight="false" outlineLevel="0" collapsed="false">
      <c r="A22" s="125"/>
      <c r="B22" s="2"/>
      <c r="C22" s="2"/>
      <c r="D22" s="2"/>
      <c r="F22" s="2"/>
      <c r="G22" s="131" t="n">
        <v>4</v>
      </c>
      <c r="H22" s="132" t="n">
        <v>100</v>
      </c>
      <c r="I22" s="132" t="n">
        <v>10000000</v>
      </c>
      <c r="J22" s="132" t="n">
        <f aca="false">J21/H22</f>
        <v>11174.4</v>
      </c>
      <c r="K22" s="132" t="n">
        <f aca="false">40000/J22</f>
        <v>3.579610538</v>
      </c>
      <c r="L22" s="122"/>
      <c r="M22" s="137" t="n">
        <f aca="false">M21/$H22</f>
        <v>1.79E-006</v>
      </c>
      <c r="N22" s="143" t="n">
        <f aca="false">(M22/M21)*N21</f>
        <v>25800</v>
      </c>
      <c r="O22" s="137" t="n">
        <f aca="false">O21/$H22</f>
        <v>1.192E-006</v>
      </c>
      <c r="P22" s="143" t="n">
        <f aca="false">(O22/O21)*P21</f>
        <v>17170</v>
      </c>
      <c r="T22" s="141"/>
      <c r="U22" s="2"/>
      <c r="V22" s="2"/>
    </row>
    <row r="23" customFormat="false" ht="15.75" hidden="false" customHeight="false" outlineLevel="0" collapsed="false">
      <c r="A23" s="144"/>
      <c r="B23" s="144"/>
      <c r="C23" s="145"/>
      <c r="D23" s="146"/>
      <c r="F23" s="2"/>
      <c r="G23" s="131" t="n">
        <v>5</v>
      </c>
      <c r="H23" s="132" t="n">
        <v>3</v>
      </c>
      <c r="I23" s="132" t="n">
        <f aca="false">I22*3</f>
        <v>30000000</v>
      </c>
      <c r="J23" s="132" t="n">
        <f aca="false">J22/H23</f>
        <v>3724.8</v>
      </c>
      <c r="K23" s="132" t="n">
        <f aca="false">5000/J23</f>
        <v>1.342353952</v>
      </c>
      <c r="L23" s="122"/>
      <c r="M23" s="147" t="n">
        <f aca="false">M22/$H23</f>
        <v>5.96666666666667E-007</v>
      </c>
      <c r="N23" s="148" t="n">
        <f aca="false">(M23/M22)*N22</f>
        <v>8600</v>
      </c>
      <c r="O23" s="147" t="n">
        <f aca="false">O22/$H23</f>
        <v>3.97333333333333E-007</v>
      </c>
      <c r="P23" s="148" t="n">
        <f aca="false">(O23/O22)*P22</f>
        <v>5723.33333333333</v>
      </c>
      <c r="T23" s="141"/>
      <c r="U23" s="2"/>
      <c r="V23" s="2"/>
    </row>
    <row r="24" customFormat="false" ht="15.75" hidden="false" customHeight="false" outlineLevel="0" collapsed="false">
      <c r="A24" s="149" t="s">
        <v>151</v>
      </c>
      <c r="B24" s="150" t="s">
        <v>141</v>
      </c>
      <c r="C24" s="151" t="n">
        <v>13280.32</v>
      </c>
      <c r="D24" s="152"/>
      <c r="E24" s="1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customFormat="false" ht="15.75" hidden="false" customHeight="false" outlineLevel="0" collapsed="false">
      <c r="A25" s="153" t="s">
        <v>152</v>
      </c>
      <c r="B25" s="154" t="s">
        <v>141</v>
      </c>
      <c r="C25" s="155" t="n">
        <v>32520</v>
      </c>
      <c r="D25" s="115"/>
      <c r="E25" s="1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