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<sst xmlns="http://schemas.openxmlformats.org/spreadsheetml/2006/main" count="1122" uniqueCount="178">
  <si>
    <t xml:space="preserve">v31</t>
  </si>
  <si>
    <t xml:space="preserve">7/20/2020 PCR</t>
  </si>
  <si>
    <t xml:space="preserve">fill out yellow wells and these will autopopulate sections of experimental plan</t>
  </si>
  <si>
    <t xml:space="preserve">** Testing Mastermix: TaqPath vs Quantabio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</si>
  <si>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</si>
  <si>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</si>
  <si>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</si>
  <si>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</si>
  <si>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A</t>
  </si>
  <si>
    <t xml:space="preserve">Notes from Josh</t>
  </si>
  <si>
    <t xml:space="preserve">Plate 2</t>
  </si>
  <si>
    <t xml:space="preserve">Set B</t>
  </si>
  <si>
    <t xml:space="preserve">We need to key back to the names of the 384 UDI plates we already have from Octant</t>
  </si>
  <si>
    <t xml:space="preserve">Plate 3</t>
  </si>
  <si>
    <t xml:space="preserve">Set C</t>
  </si>
  <si>
    <t xml:space="preserve">SetA</t>
  </si>
  <si>
    <t xml:space="preserve">2.2</t>
  </si>
  <si>
    <t xml:space="preserve">Plate 4</t>
  </si>
  <si>
    <t xml:space="preserve">Set D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</si>
  <si>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</si>
  <si>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</si>
  <si>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</si>
  <si>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</si>
  <si>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</si>
  <si>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</si>
  <si>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</si>
  <si>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</si>
  <si>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Aimes Samples</t>
  </si>
  <si>
    <t xml:space="preserve">MNS TE Neat Dilute</t>
  </si>
  <si>
    <t xml:space="preserve">16</t>
  </si>
  <si>
    <t xml:space="preserve">clean TBET 1</t>
  </si>
  <si>
    <t xml:space="preserve">clean TBET 2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</si>
  <si>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</si>
  <si>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</si>
  <si>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</si>
  <si>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</si>
  <si>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</si>
  <si>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3</t>
  </si>
  <si>
    <t xml:space="preserve">Plate3</t>
  </si>
  <si>
    <t xml:space="preserve">contam_1</t>
  </si>
  <si>
    <t xml:space="preserve">contam_2</t>
  </si>
  <si>
    <t xml:space="preserve">contam_3</t>
  </si>
  <si>
    <t xml:space="preserve">722 ED </t>
  </si>
  <si>
    <t xml:space="preserve">722 ED</t>
  </si>
  <si>
    <t xml:space="preserve">TaqPath thermocycler: 50C for 5, 95 for 20s, 40 cycles of 95C 5s + 60C 30s</t>
  </si>
  <si>
    <t xml:space="preserve">Pipetted clean TBET plates (2x TBE with 1% tween) first after UV treatment of hoods and benchsmarts. TBET 1 plated into mastermix FIRST followed by all subsequent plates, then TBET2 last.</t>
  </si>
  <si>
    <t xml:space="preserve">Plate Number 1</t>
  </si>
  <si>
    <t xml:space="preserve">New Neat Plate</t>
  </si>
  <si>
    <t xml:space="preserve">MNS = mid nasal swab pooled from ASHE which is in TE. Need 96*20*1.2 = 2304ul. Aim for 2500ul pooled.</t>
  </si>
  <si>
    <t xml:space="preserve">Quadrant 1</t>
  </si>
  <si>
    <t xml:space="preserve">Quadrant 2</t>
  </si>
  <si>
    <t xml:space="preserve">20ul per well</t>
  </si>
  <si>
    <t xml:space="preserve">A</t>
  </si>
  <si>
    <t xml:space="preserve">TE</t>
  </si>
  <si>
    <t xml:space="preserve">Aimes 1</t>
  </si>
  <si>
    <t xml:space="preserve">Aimes 8</t>
  </si>
  <si>
    <t xml:space="preserve">Aimes 15</t>
  </si>
  <si>
    <t xml:space="preserve">MNS</t>
  </si>
  <si>
    <t xml:space="preserve">B</t>
  </si>
  <si>
    <t xml:space="preserve">Aimes 2</t>
  </si>
  <si>
    <t xml:space="preserve">Aimes 9</t>
  </si>
  <si>
    <t xml:space="preserve">Aimes 16</t>
  </si>
  <si>
    <t xml:space="preserve">C</t>
  </si>
  <si>
    <t xml:space="preserve">Aimes 3</t>
  </si>
  <si>
    <t xml:space="preserve">Aimes 10</t>
  </si>
  <si>
    <t xml:space="preserve">Aimes 17</t>
  </si>
  <si>
    <t xml:space="preserve">D</t>
  </si>
  <si>
    <t xml:space="preserve">Aimes 4</t>
  </si>
  <si>
    <t xml:space="preserve">Aimes 11</t>
  </si>
  <si>
    <t xml:space="preserve">Aimes 18</t>
  </si>
  <si>
    <t xml:space="preserve">E</t>
  </si>
  <si>
    <t xml:space="preserve">Aimes 5</t>
  </si>
  <si>
    <t xml:space="preserve">Aimes 12</t>
  </si>
  <si>
    <t xml:space="preserve">Aimes 19</t>
  </si>
  <si>
    <t xml:space="preserve">F</t>
  </si>
  <si>
    <t xml:space="preserve">Aimes 6</t>
  </si>
  <si>
    <t xml:space="preserve">Aimes 13</t>
  </si>
  <si>
    <t xml:space="preserve">Aimes 20</t>
  </si>
  <si>
    <t xml:space="preserve">G</t>
  </si>
  <si>
    <t xml:space="preserve">Aimes 7</t>
  </si>
  <si>
    <t xml:space="preserve">Aimes 14</t>
  </si>
  <si>
    <t xml:space="preserve">H</t>
  </si>
  <si>
    <t xml:space="preserve">Dilute in h2o</t>
  </si>
  <si>
    <t xml:space="preserve">14ul TE</t>
  </si>
  <si>
    <t xml:space="preserve">1:1</t>
  </si>
  <si>
    <t xml:space="preserve">1:4</t>
  </si>
  <si>
    <t xml:space="preserve">1:6</t>
  </si>
  <si>
    <t xml:space="preserve">ATCC Copies per mL</t>
  </si>
  <si>
    <t xml:space="preserve">For each sample, make mix of 4ul sample + 40ul h2o. pipet 12ul into each well in 96.</t>
  </si>
  <si>
    <t xml:space="preserve">-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</si>
  <si>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</si>
  <si>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</si>
  <si>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</si>
  <si>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</si>
  <si>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7ul MNS + 7ul h2o</t>
  </si>
  <si>
    <t xml:space="preserve">3ul MNS + 12ul h2o</t>
  </si>
  <si>
    <t xml:space="preserve">2ul MNS + 12ul h2o</t>
  </si>
  <si>
    <t xml:space="preserve">uL per reaction</t>
  </si>
  <si>
    <t xml:space="preserve">VR-1986HK™
Lot Number:</t>
  </si>
  <si>
    <t xml:space="preserve">Ashe nasal swabs</t>
  </si>
  <si>
    <t xml:space="preserve">Rack TS01399006</t>
  </si>
  <si>
    <t xml:space="preserve">minimum volume needed</t>
  </si>
  <si>
    <t xml:space="preserve">did not use. not enough.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</si>
  <si>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</si>
  <si>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</si>
  <si>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</si>
  <si>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</si>
  <si>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nasal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</si>
  <si>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</si>
  <si>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</si>
  <si>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</si>
  <si>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</si>
  <si>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</si>
  <si>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</si>
  <si>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</si>
  <si>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</si>
  <si>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</si>
  <si>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ATCC</t>
  </si>
  <si>
    <t xml:space="preserve"> = MNS</t>
  </si>
  <si>
    <t xml:space="preserve">ATCC to add to D1</t>
  </si>
  <si>
    <t xml:space="preserve">background lysate to add to first row</t>
  </si>
  <si>
    <t xml:space="preserve">make contrived at concentrations above</t>
  </si>
  <si>
    <t xml:space="preserve">dilute into 1:1 or 1:4 or 1:6 background</t>
  </si>
  <si>
    <t xml:space="preserve">Plate Number 2</t>
  </si>
  <si>
    <t xml:space="preserve">Plate Number 3</t>
  </si>
  <si>
    <t xml:space="preserve">heat at 95C, spin, decap and pipette warm, neg controls in matrix tubes</t>
  </si>
  <si>
    <t xml:space="preserve">full tubes</t>
  </si>
  <si>
    <t xml:space="preserve">less full tubes</t>
  </si>
  <si>
    <t xml:space="preserve">NEG control - spike in virus only after everything is plated</t>
  </si>
  <si>
    <t xml:space="preserve">dupe cols 1-6 when pipetting into mastermix</t>
  </si>
  <si>
    <t xml:space="preserve">2xTBE + 1%tween</t>
  </si>
  <si>
    <t xml:space="preserve">saliva 1 NC</t>
  </si>
  <si>
    <t xml:space="preserve">saliva 3 NC</t>
  </si>
  <si>
    <t xml:space="preserve">saliva 1 + virus</t>
  </si>
  <si>
    <t xml:space="preserve">saliva 3 + virus</t>
  </si>
  <si>
    <t xml:space="preserve">saliva 2 + virus</t>
  </si>
  <si>
    <t xml:space="preserve">saliva 4 + virus</t>
  </si>
  <si>
    <t xml:space="preserve">saliva 2 NC</t>
  </si>
  <si>
    <t xml:space="preserve">saliva 4 NC</t>
  </si>
  <si>
    <t xml:space="preserve">Add spike in virus after decapping but before pipetting into 96 well plate</t>
  </si>
  <si>
    <t xml:space="preserve">Do this plate last. spike in virus added to matrix tubes in last plate, recap and then decap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</si>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</sst>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/D"/>
    <numFmt numFmtId="167" formatCode="H:MM"/>
    <numFmt numFmtId="168" formatCode="0"/>
    <numFmt numFmtId="169" formatCode="0.0"/>
    <numFmt numFmtId="170" formatCode="#,##0"/>
    <numFmt numFmtId="171" formatCode="0.000"/>
    <numFmt numFmtId="172" formatCode="0.00"/>
    <numFmt numFmtId="173" formatCode="#,##0.00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F9CB9C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EA9999"/>
        <bgColor rgb="FFFF8080"/>
      </patternFill>
    </fill>
    <fill>
      <patternFill patternType="solid">
        <fgColor rgb="FFF9CB9C"/>
        <bgColor rgb="FFF4CCCC"/>
      </patternFill>
    </fill>
    <fill>
      <patternFill patternType="solid">
        <fgColor rgb="FFCFE2F3"/>
        <bgColor rgb="FFD9D9D9"/>
      </patternFill>
    </fill>
    <fill>
      <patternFill patternType="solid">
        <fgColor rgb="FFD9D2E9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4CCCC"/>
      <rgbColor rgb="FFCCCCCC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false" outlineLevel="0" collapsed="false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4"/>
      <c r="B4" s="1" t="s">
        <v>5</v>
      </c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 t="s">
        <v>7</v>
      </c>
      <c r="C5" s="1" t="s">
        <v>8</v>
      </c>
      <c r="D5" s="2"/>
      <c r="E5" s="2"/>
      <c r="F5" s="2"/>
      <c r="K5" s="3"/>
      <c r="L5" s="3" t="s">
        <v>9</v>
      </c>
      <c r="P5" s="5"/>
      <c r="Q5" s="5"/>
    </row>
    <row r="6" customFormat="false" ht="15.75" hidden="false" customHeight="false" outlineLevel="0" collapsed="false">
      <c r="A6" s="2"/>
      <c r="B6" s="2" t="s">
        <v>10</v>
      </c>
      <c r="C6" s="1" t="s">
        <v>11</v>
      </c>
      <c r="D6" s="2"/>
      <c r="E6" s="2"/>
      <c r="F6" s="2"/>
      <c r="K6" s="6"/>
      <c r="L6" s="6" t="s">
        <v>12</v>
      </c>
      <c r="M6" s="7"/>
      <c r="P6" s="6"/>
      <c r="Q6" s="7"/>
    </row>
    <row r="7" customFormat="false" ht="15.75" hidden="false" customHeight="false" outlineLevel="0" collapsed="false">
      <c r="A7" s="2"/>
      <c r="B7" s="2" t="s">
        <v>13</v>
      </c>
      <c r="C7" s="1" t="s">
        <v>14</v>
      </c>
      <c r="D7" s="2"/>
      <c r="E7" s="2"/>
      <c r="F7" s="2"/>
      <c r="K7" s="8" t="s">
        <v>15</v>
      </c>
      <c r="L7" s="9" t="n">
        <v>1.1</v>
      </c>
      <c r="M7" s="10" t="s">
        <v>16</v>
      </c>
      <c r="N7" s="3" t="s">
        <v>15</v>
      </c>
      <c r="O7" s="11" t="n">
        <v>1</v>
      </c>
      <c r="P7" s="9" t="n">
        <v>6</v>
      </c>
      <c r="Q7" s="12"/>
      <c r="R7" s="3" t="n">
        <v>1</v>
      </c>
      <c r="S7" s="3" t="n">
        <v>2</v>
      </c>
    </row>
    <row r="8" customFormat="false" ht="15.75" hidden="false" customHeight="false" outlineLevel="0" collapsed="false">
      <c r="A8" s="2"/>
      <c r="B8" s="2" t="s">
        <v>17</v>
      </c>
      <c r="C8" s="1" t="s">
        <v>18</v>
      </c>
      <c r="D8" s="2"/>
      <c r="E8" s="2"/>
      <c r="F8" s="2"/>
      <c r="K8" s="8"/>
      <c r="L8" s="9" t="n">
        <v>3.3</v>
      </c>
      <c r="M8" s="10" t="s">
        <v>19</v>
      </c>
      <c r="N8" s="3"/>
      <c r="O8" s="11" t="n">
        <v>11</v>
      </c>
      <c r="P8" s="9" t="n">
        <v>16</v>
      </c>
      <c r="Q8" s="12"/>
      <c r="R8" s="3" t="n">
        <v>3</v>
      </c>
      <c r="S8" s="3" t="n">
        <v>4</v>
      </c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K9" s="8"/>
      <c r="L9" s="8"/>
      <c r="M9" s="12"/>
      <c r="P9" s="8"/>
      <c r="Q9" s="1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K10" s="8" t="s">
        <v>20</v>
      </c>
      <c r="L10" s="9" t="n">
        <v>1.2</v>
      </c>
      <c r="M10" s="10" t="s">
        <v>21</v>
      </c>
      <c r="N10" s="3" t="s">
        <v>20</v>
      </c>
      <c r="O10" s="11" t="n">
        <v>2</v>
      </c>
      <c r="P10" s="9" t="n">
        <v>7</v>
      </c>
      <c r="Q10" s="12"/>
      <c r="R10" s="3" t="n">
        <v>5</v>
      </c>
      <c r="S10" s="3" t="n">
        <v>6</v>
      </c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K11" s="8"/>
      <c r="L11" s="9" t="n">
        <v>3.4</v>
      </c>
      <c r="M11" s="10" t="s">
        <v>22</v>
      </c>
      <c r="N11" s="3"/>
      <c r="O11" s="11" t="n">
        <v>12</v>
      </c>
      <c r="P11" s="9" t="n">
        <v>13</v>
      </c>
      <c r="Q11" s="12"/>
      <c r="R11" s="3" t="n">
        <v>7</v>
      </c>
      <c r="S11" s="3" t="n">
        <v>8</v>
      </c>
    </row>
    <row r="12" customFormat="false" ht="15.75" hidden="false" customHeight="false" outlineLevel="0" collapsed="false">
      <c r="A12" s="13"/>
      <c r="B12" s="13"/>
      <c r="C12" s="2"/>
      <c r="D12" s="2"/>
      <c r="E12" s="2"/>
      <c r="F12" s="2"/>
      <c r="K12" s="8"/>
      <c r="L12" s="8"/>
      <c r="M12" s="12"/>
      <c r="P12" s="8"/>
      <c r="Q12" s="12"/>
    </row>
    <row r="13" customFormat="false" ht="15.75" hidden="false" customHeight="false" outlineLevel="0" collapsed="false">
      <c r="A13" s="13"/>
      <c r="B13" s="13"/>
      <c r="C13" s="2"/>
      <c r="D13" s="2"/>
      <c r="E13" s="13"/>
      <c r="F13" s="13"/>
      <c r="K13" s="8" t="s">
        <v>23</v>
      </c>
      <c r="L13" s="9" t="n">
        <v>1.3</v>
      </c>
      <c r="M13" s="14" t="n">
        <v>2.4</v>
      </c>
      <c r="N13" s="3" t="s">
        <v>23</v>
      </c>
      <c r="O13" s="11" t="n">
        <v>3</v>
      </c>
      <c r="P13" s="9" t="n">
        <v>8</v>
      </c>
      <c r="Q13" s="15"/>
      <c r="R13" s="3" t="n">
        <v>9</v>
      </c>
      <c r="S13" s="3" t="n">
        <v>10</v>
      </c>
    </row>
    <row r="14" customFormat="false" ht="15.75" hidden="false" customHeight="false" outlineLevel="0" collapsed="false">
      <c r="A14" s="13"/>
      <c r="B14" s="13"/>
      <c r="C14" s="2"/>
      <c r="D14" s="2"/>
      <c r="E14" s="13"/>
      <c r="F14" s="13"/>
      <c r="K14" s="8"/>
      <c r="L14" s="9" t="n">
        <v>3.1</v>
      </c>
      <c r="M14" s="14" t="n">
        <v>4.2</v>
      </c>
      <c r="O14" s="11" t="n">
        <v>9</v>
      </c>
      <c r="P14" s="9" t="n">
        <v>14</v>
      </c>
      <c r="Q14" s="16"/>
      <c r="R14" s="3" t="n">
        <v>11</v>
      </c>
      <c r="S14" s="3" t="n">
        <v>12</v>
      </c>
    </row>
    <row r="15" customFormat="false" ht="15.75" hidden="false" customHeight="false" outlineLevel="0" collapsed="false">
      <c r="K15" s="8"/>
      <c r="L15" s="8"/>
      <c r="M15" s="12"/>
      <c r="P15" s="8"/>
      <c r="Q15" s="12"/>
      <c r="R15" s="5"/>
      <c r="S15" s="5"/>
    </row>
    <row r="16" customFormat="false" ht="15.75" hidden="false" customHeight="false" outlineLevel="0" collapsed="false">
      <c r="A16" s="6"/>
      <c r="B16" s="6" t="str">
        <f aca="false">TEXT(A1,"0") &amp; " " &amp; TEXT(B5,"0")</f>
        <v>v31 Plate 1</v>
      </c>
      <c r="C16" s="6" t="str">
        <f aca="false">"384 primer plate " &amp; TEXT(C5,"0")</f>
        <v>384 primer plate Set A</v>
      </c>
      <c r="E16" s="6" t="s">
        <v>24</v>
      </c>
      <c r="K16" s="8" t="s">
        <v>25</v>
      </c>
      <c r="L16" s="9" t="n">
        <v>1.4</v>
      </c>
      <c r="M16" s="14" t="n">
        <v>2.1</v>
      </c>
      <c r="N16" s="3" t="s">
        <v>25</v>
      </c>
      <c r="O16" s="11" t="n">
        <v>4</v>
      </c>
      <c r="P16" s="9" t="n">
        <v>5</v>
      </c>
      <c r="Q16" s="15"/>
      <c r="R16" s="6" t="n">
        <v>13</v>
      </c>
      <c r="S16" s="7" t="s">
        <v>26</v>
      </c>
    </row>
    <row r="17" customFormat="false" ht="15.75" hidden="false" customHeight="false" outlineLevel="0" collapsed="false">
      <c r="A17" s="17"/>
      <c r="B17" s="18" t="n">
        <v>1</v>
      </c>
      <c r="C17" s="18" t="n">
        <v>2</v>
      </c>
      <c r="D17" s="19"/>
      <c r="E17" s="20" t="s">
        <v>27</v>
      </c>
      <c r="F17" s="21" t="s">
        <v>28</v>
      </c>
      <c r="K17" s="8"/>
      <c r="L17" s="9" t="n">
        <v>3.2</v>
      </c>
      <c r="M17" s="14" t="n">
        <v>4.3</v>
      </c>
      <c r="O17" s="11" t="n">
        <v>10</v>
      </c>
      <c r="P17" s="9" t="n">
        <v>15</v>
      </c>
      <c r="Q17" s="15"/>
      <c r="R17" s="6" t="n">
        <v>15</v>
      </c>
      <c r="S17" s="12" t="s">
        <v>29</v>
      </c>
    </row>
    <row r="18" customFormat="false" ht="15.75" hidden="false" customHeight="false" outlineLevel="0" collapsed="false">
      <c r="A18" s="17"/>
      <c r="B18" s="18" t="n">
        <v>3</v>
      </c>
      <c r="C18" s="18" t="n">
        <v>4</v>
      </c>
      <c r="D18" s="19"/>
      <c r="E18" s="22" t="s">
        <v>30</v>
      </c>
      <c r="F18" s="21" t="s">
        <v>31</v>
      </c>
      <c r="K18" s="8"/>
      <c r="L18" s="8"/>
      <c r="M18" s="15"/>
      <c r="P18" s="8"/>
      <c r="Q18" s="15"/>
      <c r="R18" s="23"/>
      <c r="S18" s="12"/>
    </row>
    <row r="19" customFormat="false" ht="15.75" hidden="false" customHeight="false" outlineLevel="0" collapsed="false">
      <c r="A19" s="24"/>
      <c r="B19" s="24"/>
      <c r="C19" s="24"/>
      <c r="E19" s="23"/>
      <c r="F19" s="23"/>
      <c r="G19" s="8"/>
      <c r="H19" s="3" t="s">
        <v>32</v>
      </c>
      <c r="I19" s="3" t="s">
        <v>33</v>
      </c>
      <c r="J19" s="3" t="s">
        <v>34</v>
      </c>
      <c r="K19" s="3" t="s">
        <v>35</v>
      </c>
      <c r="L19" s="8"/>
      <c r="M19" s="12"/>
      <c r="P19" s="3"/>
      <c r="Q19" s="25"/>
      <c r="R19" s="23"/>
      <c r="S19" s="12"/>
    </row>
    <row r="20" customFormat="false" ht="15.75" hidden="false" customHeight="false" outlineLevel="0" collapsed="false">
      <c r="A20" s="6"/>
      <c r="B20" s="6" t="str">
        <f aca="false">TEXT(A1,"0") &amp; " " &amp; TEXT(B6,"0")</f>
        <v>v31 Plate 2</v>
      </c>
      <c r="C20" s="6" t="str">
        <f aca="false">"384 primer plate " &amp; TEXT(C6,"0")</f>
        <v>384 primer plate Set B</v>
      </c>
      <c r="E20" s="23"/>
      <c r="F20" s="23"/>
      <c r="H20" s="3" t="s">
        <v>36</v>
      </c>
      <c r="I20" s="3" t="n">
        <v>1</v>
      </c>
      <c r="J20" s="3" t="n">
        <v>1</v>
      </c>
      <c r="K20" s="3" t="s">
        <v>27</v>
      </c>
      <c r="P20" s="3"/>
      <c r="Q20" s="25"/>
      <c r="R20" s="23"/>
      <c r="S20" s="12"/>
    </row>
    <row r="21" customFormat="false" ht="15.75" hidden="false" customHeight="false" outlineLevel="0" collapsed="false">
      <c r="A21" s="17"/>
      <c r="B21" s="18" t="n">
        <v>5</v>
      </c>
      <c r="C21" s="18" t="n">
        <v>6</v>
      </c>
      <c r="D21" s="26"/>
      <c r="E21" s="27"/>
      <c r="F21" s="27"/>
      <c r="H21" s="3" t="s">
        <v>36</v>
      </c>
      <c r="I21" s="3" t="n">
        <v>2</v>
      </c>
      <c r="J21" s="3" t="n">
        <v>6</v>
      </c>
      <c r="K21" s="21" t="s">
        <v>28</v>
      </c>
      <c r="P21" s="8"/>
      <c r="Q21" s="12"/>
      <c r="R21" s="6"/>
      <c r="S21" s="12"/>
    </row>
    <row r="22" customFormat="false" ht="15.75" hidden="false" customHeight="false" outlineLevel="0" collapsed="false">
      <c r="A22" s="17"/>
      <c r="B22" s="18" t="n">
        <v>7</v>
      </c>
      <c r="C22" s="18" t="n">
        <v>8</v>
      </c>
      <c r="D22" s="26"/>
      <c r="E22" s="20"/>
      <c r="F22" s="28"/>
      <c r="H22" s="29" t="s">
        <v>36</v>
      </c>
      <c r="I22" s="30" t="s">
        <v>37</v>
      </c>
      <c r="J22" s="29" t="n">
        <v>11</v>
      </c>
      <c r="K22" s="22" t="s">
        <v>30</v>
      </c>
      <c r="P22" s="3"/>
      <c r="Q22" s="25"/>
      <c r="R22" s="23"/>
      <c r="S22" s="12"/>
    </row>
    <row r="23" customFormat="false" ht="15.75" hidden="false" customHeight="false" outlineLevel="0" collapsed="false">
      <c r="A23" s="24"/>
      <c r="B23" s="24"/>
      <c r="C23" s="24"/>
      <c r="D23" s="31"/>
      <c r="E23" s="23"/>
      <c r="F23" s="23"/>
      <c r="H23" s="29" t="s">
        <v>36</v>
      </c>
      <c r="I23" s="29" t="n">
        <v>4</v>
      </c>
      <c r="J23" s="29" t="n">
        <v>16</v>
      </c>
      <c r="K23" s="21" t="s">
        <v>31</v>
      </c>
      <c r="P23" s="3"/>
      <c r="Q23" s="3"/>
      <c r="R23" s="23"/>
      <c r="S23" s="15"/>
    </row>
    <row r="24" customFormat="false" ht="15.75" hidden="false" customHeight="false" outlineLevel="0" collapsed="false">
      <c r="A24" s="6"/>
      <c r="B24" s="6" t="str">
        <f aca="false">TEXT(A1,"0") &amp; " " &amp; TEXT(B7,"0")</f>
        <v>v31 Plate 3</v>
      </c>
      <c r="C24" s="6" t="str">
        <f aca="false">"384 primer plate " &amp; TEXT(C7,"0")</f>
        <v>384 primer plate Set C</v>
      </c>
      <c r="D24" s="32"/>
      <c r="E24" s="33"/>
      <c r="F24" s="33"/>
      <c r="H24" s="3" t="s">
        <v>38</v>
      </c>
      <c r="I24" s="3" t="n">
        <v>9</v>
      </c>
      <c r="J24" s="29" t="n">
        <v>3</v>
      </c>
      <c r="K24" s="22" t="s">
        <v>39</v>
      </c>
      <c r="P24" s="3"/>
      <c r="Q24" s="34"/>
      <c r="R24" s="23"/>
      <c r="S24" s="16"/>
    </row>
    <row r="25" customFormat="false" ht="15.75" hidden="false" customHeight="false" outlineLevel="0" collapsed="false">
      <c r="A25" s="35"/>
      <c r="B25" s="36" t="n">
        <v>9</v>
      </c>
      <c r="C25" s="36" t="n">
        <v>10</v>
      </c>
      <c r="D25" s="37"/>
      <c r="E25" s="22" t="s">
        <v>39</v>
      </c>
      <c r="F25" s="21" t="s">
        <v>40</v>
      </c>
      <c r="H25" s="3" t="s">
        <v>38</v>
      </c>
      <c r="I25" s="3" t="n">
        <v>10</v>
      </c>
      <c r="J25" s="29" t="n">
        <v>8</v>
      </c>
      <c r="K25" s="21" t="s">
        <v>40</v>
      </c>
      <c r="P25" s="8"/>
      <c r="Q25" s="12"/>
      <c r="R25" s="6"/>
      <c r="S25" s="15"/>
    </row>
    <row r="26" customFormat="false" ht="15.75" hidden="false" customHeight="false" outlineLevel="0" collapsed="false">
      <c r="A26" s="35"/>
      <c r="B26" s="36" t="n">
        <v>11</v>
      </c>
      <c r="C26" s="36" t="n">
        <v>12</v>
      </c>
      <c r="D26" s="37"/>
      <c r="E26" s="21" t="s">
        <v>41</v>
      </c>
      <c r="F26" s="21" t="s">
        <v>42</v>
      </c>
      <c r="H26" s="3" t="s">
        <v>38</v>
      </c>
      <c r="I26" s="3" t="n">
        <v>11</v>
      </c>
      <c r="J26" s="29" t="n">
        <v>9</v>
      </c>
      <c r="K26" s="21" t="s">
        <v>41</v>
      </c>
      <c r="P26" s="3"/>
      <c r="Q26" s="3"/>
      <c r="R26" s="6"/>
      <c r="S26" s="15"/>
    </row>
    <row r="27" customFormat="false" ht="15.75" hidden="false" customHeight="false" outlineLevel="0" collapsed="false">
      <c r="A27" s="24"/>
      <c r="B27" s="24"/>
      <c r="C27" s="24"/>
      <c r="D27" s="32"/>
      <c r="E27" s="33"/>
      <c r="F27" s="33"/>
      <c r="H27" s="3" t="s">
        <v>38</v>
      </c>
      <c r="I27" s="3" t="n">
        <v>12</v>
      </c>
      <c r="J27" s="29" t="n">
        <v>14</v>
      </c>
      <c r="K27" s="21" t="s">
        <v>43</v>
      </c>
      <c r="P27" s="3"/>
      <c r="Q27" s="3"/>
      <c r="R27" s="23"/>
      <c r="S27" s="15"/>
    </row>
    <row r="28" customFormat="false" ht="15.75" hidden="false" customHeight="false" outlineLevel="0" collapsed="false">
      <c r="A28" s="6"/>
      <c r="B28" s="6" t="str">
        <f aca="false">TEXT(A1,"0") &amp; " " &amp; TEXT(B8,"0")</f>
        <v>v31 Plate 4</v>
      </c>
      <c r="C28" s="6" t="str">
        <f aca="false">"384 primer plate " &amp; TEXT(C8,"0")</f>
        <v>384 primer plate Set D</v>
      </c>
      <c r="D28" s="32"/>
      <c r="E28" s="33"/>
      <c r="F28" s="33"/>
      <c r="P28" s="3"/>
      <c r="Q28" s="3"/>
      <c r="R28" s="23"/>
      <c r="S28" s="15"/>
    </row>
    <row r="29" customFormat="false" ht="15.75" hidden="false" customHeight="false" outlineLevel="0" collapsed="false">
      <c r="A29" s="17"/>
      <c r="B29" s="36" t="n">
        <v>13</v>
      </c>
      <c r="C29" s="36" t="n">
        <v>14</v>
      </c>
      <c r="D29" s="37"/>
      <c r="E29" s="20"/>
      <c r="F29" s="38"/>
      <c r="P29" s="8"/>
      <c r="Q29" s="12"/>
      <c r="R29" s="6"/>
      <c r="S29" s="15"/>
    </row>
    <row r="30" customFormat="false" ht="15.75" hidden="false" customHeight="false" outlineLevel="0" collapsed="false">
      <c r="A30" s="39"/>
      <c r="B30" s="36" t="n">
        <v>15</v>
      </c>
      <c r="C30" s="36" t="n">
        <v>16</v>
      </c>
      <c r="D30" s="37"/>
      <c r="E30" s="27"/>
      <c r="F30" s="27"/>
      <c r="L30" s="8"/>
    </row>
    <row r="31" customFormat="false" ht="15.75" hidden="false" customHeight="false" outlineLevel="0" collapsed="false">
      <c r="B31" s="32"/>
      <c r="C31" s="32"/>
      <c r="D31" s="32"/>
      <c r="E31" s="32"/>
      <c r="F31" s="32"/>
    </row>
    <row r="32" customFormat="false" ht="15.75" hidden="false" customHeight="false" outlineLevel="0" collapsed="false">
      <c r="A32" s="3" t="s">
        <v>44</v>
      </c>
      <c r="E32" s="3"/>
    </row>
    <row r="33" customFormat="false" ht="15.75" hidden="false" customHeight="false" outlineLevel="0" collapsed="false">
      <c r="E33" s="3"/>
    </row>
    <row r="34" customFormat="false" ht="15.75" hidden="false" customHeight="false" outlineLevel="0" collapsed="false">
      <c r="B34" s="3" t="s">
        <v>45</v>
      </c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85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G9" activeCellId="0" sqref="G9"/>
    </sheetView>
  </sheetViews>
  <sheetFormatPr defaultRowHeight="15.75"/>
  <cols>
    <col collapsed="false" hidden="false" max="1" min="1" style="0" width="14.1734693877551"/>
    <col collapsed="false" hidden="false" max="2" min="2" style="0" width="17.6836734693878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5.75" hidden="false" customHeight="false" outlineLevel="0" collapsed="false">
      <c r="A1" s="40" t="s">
        <v>46</v>
      </c>
      <c r="B1" s="41" t="str">
        <f aca="false">'Run set up notes'!C5</f>
        <v>Set A</v>
      </c>
      <c r="C1" s="41"/>
      <c r="D1" s="42"/>
      <c r="E1" s="42"/>
      <c r="F1" s="41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customFormat="false" ht="13.8" hidden="false" customHeight="false" outlineLevel="0" collapsed="false">
      <c r="A2" s="45" t="n">
        <v>1</v>
      </c>
      <c r="B2" s="45" t="n">
        <v>2</v>
      </c>
      <c r="C2" s="41"/>
      <c r="D2" s="46" t="str">
        <f aca="false">'Run set up notes'!E17</f>
        <v>Aimes Samples</v>
      </c>
      <c r="E2" s="46" t="str">
        <f aca="false">'Run set up notes'!F17</f>
        <v>MNS TE Neat Dilute</v>
      </c>
      <c r="F2" s="41"/>
      <c r="G2" s="11" t="n">
        <v>1</v>
      </c>
      <c r="H2" s="9" t="n">
        <v>6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customFormat="false" ht="13.8" hidden="false" customHeight="false" outlineLevel="0" collapsed="false">
      <c r="A3" s="45" t="n">
        <v>3</v>
      </c>
      <c r="B3" s="45" t="n">
        <v>4</v>
      </c>
      <c r="C3" s="41"/>
      <c r="D3" s="46" t="str">
        <f aca="false">'Run set up notes'!E18</f>
        <v>clean TBET 1</v>
      </c>
      <c r="E3" s="47" t="str">
        <f aca="false">'Run set up notes'!F18</f>
        <v>clean TBET 2</v>
      </c>
      <c r="F3" s="41"/>
      <c r="G3" s="11" t="n">
        <v>11</v>
      </c>
      <c r="H3" s="9" t="n">
        <v>16</v>
      </c>
      <c r="I3" s="43"/>
      <c r="J3" s="43"/>
      <c r="K3" s="43"/>
      <c r="L3" s="43"/>
      <c r="M3" s="43"/>
      <c r="N3" s="43"/>
      <c r="O3" s="43"/>
      <c r="P3" s="44" t="s">
        <v>47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customFormat="false" ht="15.75" hidden="false" customHeight="false" outlineLevel="0" collapsed="false">
      <c r="A4" s="48"/>
      <c r="B4" s="41"/>
      <c r="C4" s="41"/>
      <c r="D4" s="43"/>
      <c r="E4" s="41"/>
      <c r="F4" s="41"/>
      <c r="G4" s="43"/>
      <c r="H4" s="43"/>
      <c r="I4" s="43"/>
      <c r="J4" s="43"/>
      <c r="K4" s="43"/>
      <c r="L4" s="43"/>
      <c r="M4" s="43"/>
      <c r="N4" s="43"/>
      <c r="O4" s="43"/>
      <c r="P4" s="44" t="s">
        <v>48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</row>
    <row r="5" customFormat="false" ht="15.75" hidden="false" customHeight="false" outlineLevel="0" collapsed="false">
      <c r="A5" s="44" t="s">
        <v>49</v>
      </c>
      <c r="B5" s="49"/>
      <c r="C5" s="49"/>
      <c r="D5" s="49"/>
      <c r="E5" s="49"/>
      <c r="F5" s="49"/>
      <c r="G5" s="43"/>
      <c r="H5" s="43"/>
      <c r="I5" s="43"/>
      <c r="J5" s="43"/>
      <c r="K5" s="43"/>
      <c r="L5" s="43"/>
      <c r="M5" s="43"/>
      <c r="N5" s="43"/>
      <c r="O5" s="43"/>
      <c r="P5" s="44" t="s">
        <v>50</v>
      </c>
      <c r="R5" s="49" t="s">
        <v>51</v>
      </c>
      <c r="S5" s="49"/>
      <c r="T5" s="49"/>
      <c r="U5" s="49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 customFormat="false" ht="15.75" hidden="false" customHeight="false" outlineLevel="0" collapsed="false">
      <c r="A6" s="50" t="str">
        <f aca="false">D2</f>
        <v>Aimes Samples</v>
      </c>
      <c r="B6" s="51" t="n">
        <v>1</v>
      </c>
      <c r="C6" s="51" t="n">
        <v>2</v>
      </c>
      <c r="D6" s="51" t="n">
        <v>3</v>
      </c>
      <c r="E6" s="51" t="n">
        <v>4</v>
      </c>
      <c r="F6" s="51" t="n">
        <v>5</v>
      </c>
      <c r="G6" s="51" t="n">
        <v>6</v>
      </c>
      <c r="H6" s="51" t="n">
        <v>7</v>
      </c>
      <c r="I6" s="51" t="n">
        <v>8</v>
      </c>
      <c r="J6" s="51" t="n">
        <v>9</v>
      </c>
      <c r="K6" s="51" t="n">
        <v>10</v>
      </c>
      <c r="L6" s="51" t="n">
        <v>11</v>
      </c>
      <c r="M6" s="51" t="n">
        <v>12</v>
      </c>
      <c r="N6" s="52"/>
      <c r="P6" s="50" t="n">
        <f aca="false">S2</f>
        <v>0</v>
      </c>
      <c r="Q6" s="51" t="n">
        <v>1</v>
      </c>
      <c r="R6" s="51" t="n">
        <v>2</v>
      </c>
      <c r="S6" s="51" t="n">
        <v>3</v>
      </c>
      <c r="T6" s="51" t="n">
        <v>4</v>
      </c>
      <c r="U6" s="51" t="n">
        <v>5</v>
      </c>
      <c r="V6" s="51" t="n">
        <v>6</v>
      </c>
      <c r="W6" s="51" t="n">
        <v>7</v>
      </c>
      <c r="X6" s="51" t="n">
        <v>8</v>
      </c>
      <c r="Y6" s="51" t="n">
        <v>9</v>
      </c>
      <c r="Z6" s="51" t="n">
        <v>10</v>
      </c>
      <c r="AA6" s="51" t="n">
        <v>11</v>
      </c>
      <c r="AB6" s="51" t="n">
        <v>12</v>
      </c>
      <c r="AC6" s="52"/>
      <c r="AD6" s="44"/>
      <c r="AE6" s="44"/>
    </row>
    <row r="7" customFormat="false" ht="15.75" hidden="false" customHeight="false" outlineLevel="0" collapsed="false">
      <c r="A7" s="53" t="s">
        <v>52</v>
      </c>
      <c r="B7" s="54" t="s">
        <v>53</v>
      </c>
      <c r="C7" s="54" t="s">
        <v>54</v>
      </c>
      <c r="D7" s="54" t="s">
        <v>54</v>
      </c>
      <c r="E7" s="54" t="s">
        <v>54</v>
      </c>
      <c r="F7" s="54" t="s">
        <v>55</v>
      </c>
      <c r="G7" s="54" t="s">
        <v>55</v>
      </c>
      <c r="H7" s="54" t="s">
        <v>55</v>
      </c>
      <c r="I7" s="54" t="s">
        <v>56</v>
      </c>
      <c r="J7" s="54" t="s">
        <v>56</v>
      </c>
      <c r="K7" s="54" t="s">
        <v>56</v>
      </c>
      <c r="L7" s="54" t="s">
        <v>53</v>
      </c>
      <c r="M7" s="54" t="s">
        <v>53</v>
      </c>
      <c r="N7" s="51" t="s">
        <v>52</v>
      </c>
      <c r="P7" s="53" t="s">
        <v>52</v>
      </c>
      <c r="Q7" s="54" t="s">
        <v>53</v>
      </c>
      <c r="R7" s="54" t="s">
        <v>57</v>
      </c>
      <c r="S7" s="54" t="s">
        <v>57</v>
      </c>
      <c r="T7" s="54" t="s">
        <v>57</v>
      </c>
      <c r="U7" s="54" t="s">
        <v>57</v>
      </c>
      <c r="V7" s="54" t="s">
        <v>57</v>
      </c>
      <c r="W7" s="54" t="s">
        <v>57</v>
      </c>
      <c r="X7" s="54" t="s">
        <v>57</v>
      </c>
      <c r="Y7" s="54" t="s">
        <v>57</v>
      </c>
      <c r="Z7" s="54" t="s">
        <v>57</v>
      </c>
      <c r="AA7" s="54" t="s">
        <v>57</v>
      </c>
      <c r="AB7" s="54" t="s">
        <v>53</v>
      </c>
      <c r="AC7" s="51" t="s">
        <v>52</v>
      </c>
      <c r="AD7" s="55"/>
      <c r="AE7" s="55"/>
    </row>
    <row r="8" customFormat="false" ht="15.75" hidden="false" customHeight="false" outlineLevel="0" collapsed="false">
      <c r="A8" s="51" t="s">
        <v>58</v>
      </c>
      <c r="B8" s="54" t="s">
        <v>53</v>
      </c>
      <c r="C8" s="54" t="s">
        <v>59</v>
      </c>
      <c r="D8" s="54" t="s">
        <v>59</v>
      </c>
      <c r="E8" s="54" t="s">
        <v>59</v>
      </c>
      <c r="F8" s="54" t="s">
        <v>60</v>
      </c>
      <c r="G8" s="54" t="s">
        <v>60</v>
      </c>
      <c r="H8" s="54" t="s">
        <v>60</v>
      </c>
      <c r="I8" s="54" t="s">
        <v>61</v>
      </c>
      <c r="J8" s="54" t="s">
        <v>61</v>
      </c>
      <c r="K8" s="54" t="s">
        <v>61</v>
      </c>
      <c r="L8" s="54" t="s">
        <v>53</v>
      </c>
      <c r="M8" s="54" t="s">
        <v>53</v>
      </c>
      <c r="N8" s="51" t="s">
        <v>58</v>
      </c>
      <c r="P8" s="51" t="s">
        <v>58</v>
      </c>
      <c r="Q8" s="54" t="s">
        <v>53</v>
      </c>
      <c r="R8" s="54" t="s">
        <v>57</v>
      </c>
      <c r="S8" s="54" t="s">
        <v>57</v>
      </c>
      <c r="T8" s="54" t="s">
        <v>57</v>
      </c>
      <c r="U8" s="54" t="s">
        <v>57</v>
      </c>
      <c r="V8" s="54" t="s">
        <v>57</v>
      </c>
      <c r="W8" s="54" t="s">
        <v>57</v>
      </c>
      <c r="X8" s="54" t="s">
        <v>57</v>
      </c>
      <c r="Y8" s="54" t="s">
        <v>57</v>
      </c>
      <c r="Z8" s="54" t="s">
        <v>57</v>
      </c>
      <c r="AA8" s="54" t="s">
        <v>57</v>
      </c>
      <c r="AB8" s="54" t="s">
        <v>53</v>
      </c>
      <c r="AC8" s="51" t="s">
        <v>58</v>
      </c>
      <c r="AD8" s="55"/>
      <c r="AE8" s="55"/>
    </row>
    <row r="9" customFormat="false" ht="15.75" hidden="false" customHeight="false" outlineLevel="0" collapsed="false">
      <c r="A9" s="51" t="s">
        <v>62</v>
      </c>
      <c r="B9" s="54" t="s">
        <v>53</v>
      </c>
      <c r="C9" s="54" t="s">
        <v>63</v>
      </c>
      <c r="D9" s="54" t="s">
        <v>63</v>
      </c>
      <c r="E9" s="54" t="s">
        <v>63</v>
      </c>
      <c r="F9" s="54" t="s">
        <v>64</v>
      </c>
      <c r="G9" s="54" t="s">
        <v>64</v>
      </c>
      <c r="H9" s="54" t="s">
        <v>64</v>
      </c>
      <c r="I9" s="54" t="s">
        <v>65</v>
      </c>
      <c r="J9" s="54" t="s">
        <v>65</v>
      </c>
      <c r="K9" s="54" t="s">
        <v>65</v>
      </c>
      <c r="L9" s="54" t="s">
        <v>53</v>
      </c>
      <c r="M9" s="54" t="s">
        <v>53</v>
      </c>
      <c r="N9" s="51" t="s">
        <v>62</v>
      </c>
      <c r="P9" s="51" t="s">
        <v>62</v>
      </c>
      <c r="Q9" s="54" t="s">
        <v>53</v>
      </c>
      <c r="R9" s="54" t="s">
        <v>57</v>
      </c>
      <c r="S9" s="54" t="s">
        <v>57</v>
      </c>
      <c r="T9" s="54" t="s">
        <v>57</v>
      </c>
      <c r="U9" s="54" t="s">
        <v>57</v>
      </c>
      <c r="V9" s="54" t="s">
        <v>57</v>
      </c>
      <c r="W9" s="54" t="s">
        <v>57</v>
      </c>
      <c r="X9" s="54" t="s">
        <v>57</v>
      </c>
      <c r="Y9" s="54" t="s">
        <v>57</v>
      </c>
      <c r="Z9" s="54" t="s">
        <v>57</v>
      </c>
      <c r="AA9" s="54" t="s">
        <v>57</v>
      </c>
      <c r="AB9" s="54" t="s">
        <v>53</v>
      </c>
      <c r="AC9" s="51" t="s">
        <v>62</v>
      </c>
      <c r="AD9" s="55"/>
      <c r="AE9" s="55"/>
    </row>
    <row r="10" customFormat="false" ht="15.75" hidden="false" customHeight="false" outlineLevel="0" collapsed="false">
      <c r="A10" s="51" t="s">
        <v>66</v>
      </c>
      <c r="B10" s="54" t="s">
        <v>53</v>
      </c>
      <c r="C10" s="54" t="s">
        <v>67</v>
      </c>
      <c r="D10" s="54" t="s">
        <v>67</v>
      </c>
      <c r="E10" s="54" t="s">
        <v>67</v>
      </c>
      <c r="F10" s="54" t="s">
        <v>68</v>
      </c>
      <c r="G10" s="54" t="s">
        <v>68</v>
      </c>
      <c r="H10" s="54" t="s">
        <v>68</v>
      </c>
      <c r="I10" s="54" t="s">
        <v>69</v>
      </c>
      <c r="J10" s="54" t="s">
        <v>69</v>
      </c>
      <c r="K10" s="54" t="s">
        <v>69</v>
      </c>
      <c r="L10" s="54" t="s">
        <v>53</v>
      </c>
      <c r="M10" s="54" t="s">
        <v>53</v>
      </c>
      <c r="N10" s="51" t="s">
        <v>66</v>
      </c>
      <c r="P10" s="51" t="s">
        <v>66</v>
      </c>
      <c r="Q10" s="54" t="s">
        <v>53</v>
      </c>
      <c r="R10" s="54" t="s">
        <v>57</v>
      </c>
      <c r="S10" s="54" t="s">
        <v>57</v>
      </c>
      <c r="T10" s="54" t="s">
        <v>57</v>
      </c>
      <c r="U10" s="54" t="s">
        <v>57</v>
      </c>
      <c r="V10" s="54" t="s">
        <v>57</v>
      </c>
      <c r="W10" s="54" t="s">
        <v>57</v>
      </c>
      <c r="X10" s="54" t="s">
        <v>57</v>
      </c>
      <c r="Y10" s="54" t="s">
        <v>57</v>
      </c>
      <c r="Z10" s="54" t="s">
        <v>57</v>
      </c>
      <c r="AA10" s="54" t="s">
        <v>57</v>
      </c>
      <c r="AB10" s="54" t="s">
        <v>53</v>
      </c>
      <c r="AC10" s="51" t="s">
        <v>66</v>
      </c>
      <c r="AD10" s="55"/>
      <c r="AE10" s="55"/>
    </row>
    <row r="11" customFormat="false" ht="15.75" hidden="false" customHeight="false" outlineLevel="0" collapsed="false">
      <c r="A11" s="51" t="s">
        <v>70</v>
      </c>
      <c r="B11" s="54" t="s">
        <v>53</v>
      </c>
      <c r="C11" s="54" t="s">
        <v>71</v>
      </c>
      <c r="D11" s="54" t="s">
        <v>71</v>
      </c>
      <c r="E11" s="54" t="s">
        <v>71</v>
      </c>
      <c r="F11" s="54" t="s">
        <v>72</v>
      </c>
      <c r="G11" s="54" t="s">
        <v>72</v>
      </c>
      <c r="H11" s="54" t="s">
        <v>72</v>
      </c>
      <c r="I11" s="54" t="s">
        <v>73</v>
      </c>
      <c r="J11" s="54" t="s">
        <v>73</v>
      </c>
      <c r="K11" s="54" t="s">
        <v>73</v>
      </c>
      <c r="L11" s="54" t="s">
        <v>53</v>
      </c>
      <c r="M11" s="54" t="s">
        <v>53</v>
      </c>
      <c r="N11" s="51" t="s">
        <v>70</v>
      </c>
      <c r="P11" s="51" t="s">
        <v>70</v>
      </c>
      <c r="Q11" s="54" t="s">
        <v>53</v>
      </c>
      <c r="R11" s="54" t="s">
        <v>57</v>
      </c>
      <c r="S11" s="54" t="s">
        <v>57</v>
      </c>
      <c r="T11" s="54" t="s">
        <v>57</v>
      </c>
      <c r="U11" s="54" t="s">
        <v>57</v>
      </c>
      <c r="V11" s="54" t="s">
        <v>57</v>
      </c>
      <c r="W11" s="54" t="s">
        <v>57</v>
      </c>
      <c r="X11" s="54" t="s">
        <v>57</v>
      </c>
      <c r="Y11" s="54" t="s">
        <v>57</v>
      </c>
      <c r="Z11" s="54" t="s">
        <v>57</v>
      </c>
      <c r="AA11" s="54" t="s">
        <v>57</v>
      </c>
      <c r="AB11" s="54" t="s">
        <v>53</v>
      </c>
      <c r="AC11" s="51" t="s">
        <v>70</v>
      </c>
      <c r="AD11" s="55"/>
      <c r="AE11" s="55"/>
    </row>
    <row r="12" customFormat="false" ht="15.75" hidden="false" customHeight="false" outlineLevel="0" collapsed="false">
      <c r="A12" s="51" t="s">
        <v>74</v>
      </c>
      <c r="B12" s="54" t="s">
        <v>53</v>
      </c>
      <c r="C12" s="54" t="s">
        <v>75</v>
      </c>
      <c r="D12" s="54" t="s">
        <v>75</v>
      </c>
      <c r="E12" s="54" t="s">
        <v>75</v>
      </c>
      <c r="F12" s="54" t="s">
        <v>76</v>
      </c>
      <c r="G12" s="54" t="s">
        <v>76</v>
      </c>
      <c r="H12" s="54" t="s">
        <v>76</v>
      </c>
      <c r="I12" s="54" t="s">
        <v>77</v>
      </c>
      <c r="J12" s="54" t="s">
        <v>77</v>
      </c>
      <c r="K12" s="54" t="s">
        <v>77</v>
      </c>
      <c r="L12" s="54" t="s">
        <v>53</v>
      </c>
      <c r="M12" s="54" t="s">
        <v>53</v>
      </c>
      <c r="N12" s="51" t="s">
        <v>74</v>
      </c>
      <c r="P12" s="51" t="s">
        <v>74</v>
      </c>
      <c r="Q12" s="54" t="s">
        <v>53</v>
      </c>
      <c r="R12" s="54" t="s">
        <v>57</v>
      </c>
      <c r="S12" s="54" t="s">
        <v>57</v>
      </c>
      <c r="T12" s="54" t="s">
        <v>57</v>
      </c>
      <c r="U12" s="54" t="s">
        <v>57</v>
      </c>
      <c r="V12" s="54" t="s">
        <v>57</v>
      </c>
      <c r="W12" s="54" t="s">
        <v>57</v>
      </c>
      <c r="X12" s="54" t="s">
        <v>57</v>
      </c>
      <c r="Y12" s="54" t="s">
        <v>57</v>
      </c>
      <c r="Z12" s="54" t="s">
        <v>57</v>
      </c>
      <c r="AA12" s="54" t="s">
        <v>57</v>
      </c>
      <c r="AB12" s="54" t="s">
        <v>53</v>
      </c>
      <c r="AC12" s="51" t="s">
        <v>74</v>
      </c>
      <c r="AD12" s="55"/>
      <c r="AE12" s="55"/>
    </row>
    <row r="13" customFormat="false" ht="15.75" hidden="false" customHeight="false" outlineLevel="0" collapsed="false">
      <c r="A13" s="51" t="s">
        <v>78</v>
      </c>
      <c r="B13" s="54" t="s">
        <v>53</v>
      </c>
      <c r="C13" s="54" t="s">
        <v>79</v>
      </c>
      <c r="D13" s="54" t="s">
        <v>79</v>
      </c>
      <c r="E13" s="54" t="s">
        <v>79</v>
      </c>
      <c r="F13" s="54" t="s">
        <v>80</v>
      </c>
      <c r="G13" s="54" t="s">
        <v>80</v>
      </c>
      <c r="H13" s="54" t="s">
        <v>80</v>
      </c>
      <c r="I13" s="54" t="s">
        <v>53</v>
      </c>
      <c r="J13" s="54" t="s">
        <v>53</v>
      </c>
      <c r="K13" s="54" t="s">
        <v>53</v>
      </c>
      <c r="L13" s="54" t="s">
        <v>53</v>
      </c>
      <c r="M13" s="54" t="s">
        <v>53</v>
      </c>
      <c r="N13" s="51" t="s">
        <v>78</v>
      </c>
      <c r="P13" s="51" t="s">
        <v>78</v>
      </c>
      <c r="Q13" s="54" t="s">
        <v>53</v>
      </c>
      <c r="R13" s="54" t="s">
        <v>57</v>
      </c>
      <c r="S13" s="54" t="s">
        <v>57</v>
      </c>
      <c r="T13" s="54" t="s">
        <v>57</v>
      </c>
      <c r="U13" s="54" t="s">
        <v>57</v>
      </c>
      <c r="V13" s="54" t="s">
        <v>57</v>
      </c>
      <c r="W13" s="54" t="s">
        <v>57</v>
      </c>
      <c r="X13" s="54" t="s">
        <v>57</v>
      </c>
      <c r="Y13" s="54" t="s">
        <v>57</v>
      </c>
      <c r="Z13" s="54" t="s">
        <v>57</v>
      </c>
      <c r="AA13" s="54" t="s">
        <v>57</v>
      </c>
      <c r="AB13" s="54" t="s">
        <v>53</v>
      </c>
      <c r="AC13" s="51" t="s">
        <v>78</v>
      </c>
      <c r="AD13" s="55"/>
      <c r="AE13" s="55"/>
    </row>
    <row r="14" customFormat="false" ht="15.75" hidden="false" customHeight="false" outlineLevel="0" collapsed="false">
      <c r="A14" s="51" t="s">
        <v>81</v>
      </c>
      <c r="B14" s="54" t="s">
        <v>53</v>
      </c>
      <c r="C14" s="54" t="s">
        <v>53</v>
      </c>
      <c r="D14" s="54" t="s">
        <v>53</v>
      </c>
      <c r="E14" s="54" t="s">
        <v>53</v>
      </c>
      <c r="F14" s="54" t="s">
        <v>53</v>
      </c>
      <c r="G14" s="54" t="s">
        <v>53</v>
      </c>
      <c r="H14" s="54" t="s">
        <v>53</v>
      </c>
      <c r="I14" s="54" t="s">
        <v>53</v>
      </c>
      <c r="J14" s="54" t="s">
        <v>53</v>
      </c>
      <c r="K14" s="54" t="s">
        <v>53</v>
      </c>
      <c r="L14" s="54" t="s">
        <v>53</v>
      </c>
      <c r="M14" s="54" t="s">
        <v>53</v>
      </c>
      <c r="N14" s="51" t="s">
        <v>81</v>
      </c>
      <c r="P14" s="51" t="s">
        <v>81</v>
      </c>
      <c r="Q14" s="54" t="s">
        <v>53</v>
      </c>
      <c r="R14" s="54" t="s">
        <v>57</v>
      </c>
      <c r="S14" s="54" t="s">
        <v>57</v>
      </c>
      <c r="T14" s="54" t="s">
        <v>57</v>
      </c>
      <c r="U14" s="54" t="s">
        <v>57</v>
      </c>
      <c r="V14" s="54" t="s">
        <v>57</v>
      </c>
      <c r="W14" s="54" t="s">
        <v>57</v>
      </c>
      <c r="X14" s="54" t="s">
        <v>57</v>
      </c>
      <c r="Y14" s="54" t="s">
        <v>57</v>
      </c>
      <c r="Z14" s="54" t="s">
        <v>57</v>
      </c>
      <c r="AA14" s="54" t="s">
        <v>57</v>
      </c>
      <c r="AB14" s="54" t="s">
        <v>53</v>
      </c>
      <c r="AC14" s="51" t="s">
        <v>81</v>
      </c>
      <c r="AD14" s="55"/>
      <c r="AE14" s="55"/>
    </row>
    <row r="15" customFormat="false" ht="15.75" hidden="false" customHeight="false" outlineLevel="0" collapsed="false">
      <c r="A15" s="52"/>
      <c r="B15" s="51" t="n">
        <v>1</v>
      </c>
      <c r="C15" s="51" t="n">
        <v>2</v>
      </c>
      <c r="D15" s="51" t="n">
        <v>3</v>
      </c>
      <c r="E15" s="51" t="n">
        <v>4</v>
      </c>
      <c r="F15" s="51" t="n">
        <v>5</v>
      </c>
      <c r="G15" s="51" t="n">
        <v>6</v>
      </c>
      <c r="H15" s="51" t="n">
        <v>7</v>
      </c>
      <c r="I15" s="51" t="n">
        <v>8</v>
      </c>
      <c r="J15" s="51" t="n">
        <v>9</v>
      </c>
      <c r="K15" s="51" t="n">
        <v>10</v>
      </c>
      <c r="L15" s="51" t="n">
        <v>11</v>
      </c>
      <c r="M15" s="51" t="n">
        <v>12</v>
      </c>
      <c r="N15" s="52"/>
      <c r="P15" s="52"/>
      <c r="Q15" s="51" t="n">
        <v>1</v>
      </c>
      <c r="R15" s="51" t="n">
        <v>2</v>
      </c>
      <c r="S15" s="51" t="n">
        <v>3</v>
      </c>
      <c r="T15" s="51" t="n">
        <v>4</v>
      </c>
      <c r="U15" s="51" t="n">
        <v>5</v>
      </c>
      <c r="V15" s="51" t="n">
        <v>6</v>
      </c>
      <c r="W15" s="51" t="n">
        <v>7</v>
      </c>
      <c r="X15" s="51" t="n">
        <v>8</v>
      </c>
      <c r="Y15" s="51" t="n">
        <v>9</v>
      </c>
      <c r="Z15" s="51" t="n">
        <v>10</v>
      </c>
      <c r="AA15" s="51" t="n">
        <v>11</v>
      </c>
      <c r="AB15" s="51" t="n">
        <v>12</v>
      </c>
      <c r="AC15" s="52"/>
      <c r="AD15" s="44"/>
      <c r="AE15" s="44"/>
    </row>
    <row r="16" customFormat="false" ht="15.75" hidden="false" customHeight="false" outlineLevel="0" collapsed="false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N16" s="44"/>
    </row>
    <row r="17" customFormat="false" ht="15.75" hidden="false" customHeight="false" outlineLevel="0" collapsed="false">
      <c r="A17" s="50" t="str">
        <f aca="false">D2</f>
        <v>Aimes Samples</v>
      </c>
      <c r="B17" s="51" t="n">
        <v>1</v>
      </c>
      <c r="C17" s="51" t="n">
        <v>2</v>
      </c>
      <c r="D17" s="51" t="n">
        <v>3</v>
      </c>
      <c r="E17" s="51" t="n">
        <v>4</v>
      </c>
      <c r="F17" s="51" t="n">
        <v>5</v>
      </c>
      <c r="G17" s="51" t="n">
        <v>6</v>
      </c>
      <c r="H17" s="51" t="n">
        <v>7</v>
      </c>
      <c r="I17" s="51" t="n">
        <v>8</v>
      </c>
      <c r="J17" s="51" t="n">
        <v>9</v>
      </c>
      <c r="K17" s="51" t="n">
        <v>10</v>
      </c>
      <c r="L17" s="51" t="n">
        <v>11</v>
      </c>
      <c r="M17" s="51" t="n">
        <v>12</v>
      </c>
      <c r="N17" s="52"/>
      <c r="P17" s="3" t="s">
        <v>82</v>
      </c>
      <c r="Q17" s="51" t="n">
        <v>1</v>
      </c>
      <c r="R17" s="51" t="n">
        <v>2</v>
      </c>
      <c r="S17" s="51" t="n">
        <v>3</v>
      </c>
      <c r="T17" s="51" t="n">
        <v>4</v>
      </c>
      <c r="U17" s="51" t="n">
        <v>5</v>
      </c>
      <c r="V17" s="51" t="n">
        <v>6</v>
      </c>
      <c r="W17" s="51" t="n">
        <v>7</v>
      </c>
      <c r="X17" s="51" t="n">
        <v>8</v>
      </c>
      <c r="Y17" s="51" t="n">
        <v>9</v>
      </c>
      <c r="Z17" s="51" t="n">
        <v>10</v>
      </c>
      <c r="AA17" s="51" t="n">
        <v>11</v>
      </c>
      <c r="AB17" s="51" t="n">
        <v>12</v>
      </c>
      <c r="AC17" s="52"/>
      <c r="AD17" s="44"/>
      <c r="AE17" s="44"/>
    </row>
    <row r="18" customFormat="false" ht="15.75" hidden="false" customHeight="false" outlineLevel="0" collapsed="false">
      <c r="A18" s="53" t="s">
        <v>52</v>
      </c>
      <c r="B18" s="54" t="s">
        <v>83</v>
      </c>
      <c r="C18" s="59" t="n">
        <v>0.0486111111111111</v>
      </c>
      <c r="D18" s="59" t="n">
        <v>0.0486111111111111</v>
      </c>
      <c r="E18" s="59" t="n">
        <v>0.0486111111111111</v>
      </c>
      <c r="F18" s="59" t="n">
        <v>0.0486111111111111</v>
      </c>
      <c r="G18" s="59" t="n">
        <v>0.0486111111111111</v>
      </c>
      <c r="H18" s="59" t="n">
        <v>0.0486111111111111</v>
      </c>
      <c r="I18" s="59" t="n">
        <v>0.0486111111111111</v>
      </c>
      <c r="J18" s="59" t="n">
        <v>0.0486111111111111</v>
      </c>
      <c r="K18" s="59" t="n">
        <v>0.0486111111111111</v>
      </c>
      <c r="L18" s="54" t="s">
        <v>83</v>
      </c>
      <c r="M18" s="54" t="s">
        <v>83</v>
      </c>
      <c r="N18" s="51" t="s">
        <v>52</v>
      </c>
      <c r="P18" s="53" t="s">
        <v>52</v>
      </c>
      <c r="Q18" s="54" t="s">
        <v>53</v>
      </c>
      <c r="R18" s="54" t="s">
        <v>84</v>
      </c>
      <c r="S18" s="54" t="s">
        <v>84</v>
      </c>
      <c r="T18" s="54" t="s">
        <v>84</v>
      </c>
      <c r="U18" s="60" t="s">
        <v>85</v>
      </c>
      <c r="V18" s="60" t="s">
        <v>85</v>
      </c>
      <c r="W18" s="60" t="s">
        <v>85</v>
      </c>
      <c r="X18" s="60" t="s">
        <v>85</v>
      </c>
      <c r="Y18" s="54" t="s">
        <v>86</v>
      </c>
      <c r="Z18" s="54" t="s">
        <v>86</v>
      </c>
      <c r="AA18" s="54" t="s">
        <v>86</v>
      </c>
      <c r="AB18" s="54" t="s">
        <v>53</v>
      </c>
      <c r="AC18" s="51" t="s">
        <v>52</v>
      </c>
      <c r="AD18" s="55"/>
      <c r="AE18" s="55"/>
    </row>
    <row r="19" customFormat="false" ht="15.75" hidden="false" customHeight="false" outlineLevel="0" collapsed="false">
      <c r="A19" s="51" t="s">
        <v>58</v>
      </c>
      <c r="B19" s="54" t="s">
        <v>83</v>
      </c>
      <c r="C19" s="59" t="n">
        <v>0.0486111111111111</v>
      </c>
      <c r="D19" s="59" t="n">
        <v>0.0486111111111111</v>
      </c>
      <c r="E19" s="59" t="n">
        <v>0.0486111111111111</v>
      </c>
      <c r="F19" s="59" t="n">
        <v>0.0486111111111111</v>
      </c>
      <c r="G19" s="59" t="n">
        <v>0.0486111111111111</v>
      </c>
      <c r="H19" s="59" t="n">
        <v>0.0486111111111111</v>
      </c>
      <c r="I19" s="59" t="n">
        <v>0.0486111111111111</v>
      </c>
      <c r="J19" s="59" t="n">
        <v>0.0486111111111111</v>
      </c>
      <c r="K19" s="59" t="n">
        <v>0.0486111111111111</v>
      </c>
      <c r="L19" s="54" t="s">
        <v>83</v>
      </c>
      <c r="M19" s="54" t="s">
        <v>83</v>
      </c>
      <c r="N19" s="51" t="s">
        <v>58</v>
      </c>
      <c r="P19" s="51" t="s">
        <v>58</v>
      </c>
      <c r="Q19" s="54" t="s">
        <v>53</v>
      </c>
      <c r="R19" s="54" t="s">
        <v>84</v>
      </c>
      <c r="S19" s="54" t="s">
        <v>84</v>
      </c>
      <c r="T19" s="54" t="s">
        <v>84</v>
      </c>
      <c r="U19" s="60" t="s">
        <v>85</v>
      </c>
      <c r="V19" s="60" t="s">
        <v>85</v>
      </c>
      <c r="W19" s="60" t="s">
        <v>85</v>
      </c>
      <c r="X19" s="60" t="s">
        <v>85</v>
      </c>
      <c r="Y19" s="54" t="s">
        <v>86</v>
      </c>
      <c r="Z19" s="54" t="s">
        <v>86</v>
      </c>
      <c r="AA19" s="54" t="s">
        <v>86</v>
      </c>
      <c r="AB19" s="54" t="s">
        <v>53</v>
      </c>
      <c r="AC19" s="51" t="s">
        <v>58</v>
      </c>
      <c r="AD19" s="55"/>
      <c r="AE19" s="55"/>
    </row>
    <row r="20" customFormat="false" ht="15.75" hidden="false" customHeight="false" outlineLevel="0" collapsed="false">
      <c r="A20" s="51" t="s">
        <v>62</v>
      </c>
      <c r="B20" s="54" t="s">
        <v>83</v>
      </c>
      <c r="C20" s="59" t="n">
        <v>0.0486111111111111</v>
      </c>
      <c r="D20" s="59" t="n">
        <v>0.0486111111111111</v>
      </c>
      <c r="E20" s="59" t="n">
        <v>0.0486111111111111</v>
      </c>
      <c r="F20" s="59" t="n">
        <v>0.0486111111111111</v>
      </c>
      <c r="G20" s="59" t="n">
        <v>0.0486111111111111</v>
      </c>
      <c r="H20" s="59" t="n">
        <v>0.0486111111111111</v>
      </c>
      <c r="I20" s="59" t="n">
        <v>0.0486111111111111</v>
      </c>
      <c r="J20" s="59" t="n">
        <v>0.0486111111111111</v>
      </c>
      <c r="K20" s="59" t="n">
        <v>0.0486111111111111</v>
      </c>
      <c r="L20" s="54" t="s">
        <v>83</v>
      </c>
      <c r="M20" s="54" t="s">
        <v>83</v>
      </c>
      <c r="N20" s="51" t="s">
        <v>62</v>
      </c>
      <c r="P20" s="51" t="s">
        <v>62</v>
      </c>
      <c r="Q20" s="54" t="s">
        <v>53</v>
      </c>
      <c r="R20" s="54" t="s">
        <v>84</v>
      </c>
      <c r="S20" s="54" t="s">
        <v>84</v>
      </c>
      <c r="T20" s="54" t="s">
        <v>84</v>
      </c>
      <c r="U20" s="60" t="s">
        <v>85</v>
      </c>
      <c r="V20" s="60" t="s">
        <v>85</v>
      </c>
      <c r="W20" s="60" t="s">
        <v>85</v>
      </c>
      <c r="X20" s="60" t="s">
        <v>85</v>
      </c>
      <c r="Y20" s="54" t="s">
        <v>86</v>
      </c>
      <c r="Z20" s="54" t="s">
        <v>86</v>
      </c>
      <c r="AA20" s="54" t="s">
        <v>86</v>
      </c>
      <c r="AB20" s="54" t="s">
        <v>53</v>
      </c>
      <c r="AC20" s="51" t="s">
        <v>62</v>
      </c>
      <c r="AD20" s="55"/>
      <c r="AE20" s="55"/>
    </row>
    <row r="21" customFormat="false" ht="15.75" hidden="false" customHeight="false" outlineLevel="0" collapsed="false">
      <c r="A21" s="51" t="s">
        <v>66</v>
      </c>
      <c r="B21" s="54" t="s">
        <v>83</v>
      </c>
      <c r="C21" s="59" t="n">
        <v>0.0486111111111111</v>
      </c>
      <c r="D21" s="59" t="n">
        <v>0.0486111111111111</v>
      </c>
      <c r="E21" s="59" t="n">
        <v>0.0486111111111111</v>
      </c>
      <c r="F21" s="59" t="n">
        <v>0.0486111111111111</v>
      </c>
      <c r="G21" s="59" t="n">
        <v>0.0486111111111111</v>
      </c>
      <c r="H21" s="59" t="n">
        <v>0.0486111111111111</v>
      </c>
      <c r="I21" s="59" t="n">
        <v>0.0486111111111111</v>
      </c>
      <c r="J21" s="59" t="n">
        <v>0.0486111111111111</v>
      </c>
      <c r="K21" s="59" t="n">
        <v>0.0486111111111111</v>
      </c>
      <c r="L21" s="54" t="s">
        <v>83</v>
      </c>
      <c r="M21" s="54" t="s">
        <v>83</v>
      </c>
      <c r="N21" s="51" t="s">
        <v>66</v>
      </c>
      <c r="P21" s="51" t="s">
        <v>66</v>
      </c>
      <c r="Q21" s="54" t="s">
        <v>53</v>
      </c>
      <c r="R21" s="54" t="s">
        <v>84</v>
      </c>
      <c r="S21" s="54" t="s">
        <v>84</v>
      </c>
      <c r="T21" s="54" t="s">
        <v>84</v>
      </c>
      <c r="U21" s="60" t="s">
        <v>85</v>
      </c>
      <c r="V21" s="60" t="s">
        <v>85</v>
      </c>
      <c r="W21" s="60" t="s">
        <v>85</v>
      </c>
      <c r="X21" s="60" t="s">
        <v>85</v>
      </c>
      <c r="Y21" s="54" t="s">
        <v>86</v>
      </c>
      <c r="Z21" s="54" t="s">
        <v>86</v>
      </c>
      <c r="AA21" s="54" t="s">
        <v>86</v>
      </c>
      <c r="AB21" s="54" t="s">
        <v>53</v>
      </c>
      <c r="AC21" s="51" t="s">
        <v>66</v>
      </c>
      <c r="AD21" s="55"/>
      <c r="AE21" s="55"/>
    </row>
    <row r="22" customFormat="false" ht="15.75" hidden="false" customHeight="false" outlineLevel="0" collapsed="false">
      <c r="A22" s="51" t="s">
        <v>70</v>
      </c>
      <c r="B22" s="54" t="s">
        <v>83</v>
      </c>
      <c r="C22" s="59" t="n">
        <v>0.0486111111111111</v>
      </c>
      <c r="D22" s="59" t="n">
        <v>0.0486111111111111</v>
      </c>
      <c r="E22" s="59" t="n">
        <v>0.0486111111111111</v>
      </c>
      <c r="F22" s="59" t="n">
        <v>0.0486111111111111</v>
      </c>
      <c r="G22" s="59" t="n">
        <v>0.0486111111111111</v>
      </c>
      <c r="H22" s="59" t="n">
        <v>0.0486111111111111</v>
      </c>
      <c r="I22" s="59" t="n">
        <v>0.0486111111111111</v>
      </c>
      <c r="J22" s="59" t="n">
        <v>0.0486111111111111</v>
      </c>
      <c r="K22" s="59" t="n">
        <v>0.0486111111111111</v>
      </c>
      <c r="L22" s="54" t="s">
        <v>83</v>
      </c>
      <c r="M22" s="54" t="s">
        <v>83</v>
      </c>
      <c r="N22" s="51" t="s">
        <v>70</v>
      </c>
      <c r="P22" s="51" t="s">
        <v>70</v>
      </c>
      <c r="Q22" s="54" t="s">
        <v>53</v>
      </c>
      <c r="R22" s="54" t="s">
        <v>84</v>
      </c>
      <c r="S22" s="54" t="s">
        <v>84</v>
      </c>
      <c r="T22" s="54" t="s">
        <v>84</v>
      </c>
      <c r="U22" s="60" t="s">
        <v>85</v>
      </c>
      <c r="V22" s="60" t="s">
        <v>85</v>
      </c>
      <c r="W22" s="60" t="s">
        <v>85</v>
      </c>
      <c r="X22" s="60" t="s">
        <v>85</v>
      </c>
      <c r="Y22" s="54" t="s">
        <v>86</v>
      </c>
      <c r="Z22" s="54" t="s">
        <v>86</v>
      </c>
      <c r="AA22" s="54" t="s">
        <v>86</v>
      </c>
      <c r="AB22" s="54" t="s">
        <v>53</v>
      </c>
      <c r="AC22" s="51" t="s">
        <v>70</v>
      </c>
      <c r="AD22" s="55"/>
      <c r="AE22" s="55"/>
    </row>
    <row r="23" customFormat="false" ht="15.75" hidden="false" customHeight="false" outlineLevel="0" collapsed="false">
      <c r="A23" s="51" t="s">
        <v>74</v>
      </c>
      <c r="B23" s="54" t="s">
        <v>83</v>
      </c>
      <c r="C23" s="59" t="n">
        <v>0.0486111111111111</v>
      </c>
      <c r="D23" s="59" t="n">
        <v>0.0486111111111111</v>
      </c>
      <c r="E23" s="59" t="n">
        <v>0.0486111111111111</v>
      </c>
      <c r="F23" s="59" t="n">
        <v>0.0486111111111111</v>
      </c>
      <c r="G23" s="59" t="n">
        <v>0.0486111111111111</v>
      </c>
      <c r="H23" s="59" t="n">
        <v>0.0486111111111111</v>
      </c>
      <c r="I23" s="59" t="n">
        <v>0.0486111111111111</v>
      </c>
      <c r="J23" s="59" t="n">
        <v>0.0486111111111111</v>
      </c>
      <c r="K23" s="59" t="n">
        <v>0.0486111111111111</v>
      </c>
      <c r="L23" s="54" t="s">
        <v>83</v>
      </c>
      <c r="M23" s="54" t="s">
        <v>83</v>
      </c>
      <c r="N23" s="51" t="s">
        <v>74</v>
      </c>
      <c r="P23" s="51" t="s">
        <v>74</v>
      </c>
      <c r="Q23" s="54" t="s">
        <v>53</v>
      </c>
      <c r="R23" s="54" t="s">
        <v>84</v>
      </c>
      <c r="S23" s="54" t="s">
        <v>84</v>
      </c>
      <c r="T23" s="54" t="s">
        <v>84</v>
      </c>
      <c r="U23" s="60" t="s">
        <v>85</v>
      </c>
      <c r="V23" s="60" t="s">
        <v>85</v>
      </c>
      <c r="W23" s="60" t="s">
        <v>85</v>
      </c>
      <c r="X23" s="60" t="s">
        <v>85</v>
      </c>
      <c r="Y23" s="54" t="s">
        <v>86</v>
      </c>
      <c r="Z23" s="54" t="s">
        <v>86</v>
      </c>
      <c r="AA23" s="54" t="s">
        <v>86</v>
      </c>
      <c r="AB23" s="54" t="s">
        <v>53</v>
      </c>
      <c r="AC23" s="51" t="s">
        <v>74</v>
      </c>
      <c r="AD23" s="55"/>
      <c r="AE23" s="55"/>
    </row>
    <row r="24" customFormat="false" ht="15.75" hidden="false" customHeight="false" outlineLevel="0" collapsed="false">
      <c r="A24" s="51" t="s">
        <v>78</v>
      </c>
      <c r="B24" s="54" t="s">
        <v>83</v>
      </c>
      <c r="C24" s="59" t="n">
        <v>0.0486111111111111</v>
      </c>
      <c r="D24" s="59" t="n">
        <v>0.0486111111111111</v>
      </c>
      <c r="E24" s="59" t="n">
        <v>0.0486111111111111</v>
      </c>
      <c r="F24" s="59" t="n">
        <v>0.0486111111111111</v>
      </c>
      <c r="G24" s="59" t="n">
        <v>0.0486111111111111</v>
      </c>
      <c r="H24" s="59" t="n">
        <v>0.0486111111111111</v>
      </c>
      <c r="I24" s="54" t="s">
        <v>83</v>
      </c>
      <c r="J24" s="54" t="s">
        <v>83</v>
      </c>
      <c r="K24" s="54" t="s">
        <v>83</v>
      </c>
      <c r="L24" s="54" t="s">
        <v>83</v>
      </c>
      <c r="M24" s="54" t="s">
        <v>83</v>
      </c>
      <c r="N24" s="51" t="s">
        <v>78</v>
      </c>
      <c r="P24" s="51" t="s">
        <v>78</v>
      </c>
      <c r="Q24" s="54" t="s">
        <v>53</v>
      </c>
      <c r="R24" s="54" t="s">
        <v>84</v>
      </c>
      <c r="S24" s="54" t="s">
        <v>84</v>
      </c>
      <c r="T24" s="54" t="s">
        <v>84</v>
      </c>
      <c r="U24" s="60" t="s">
        <v>85</v>
      </c>
      <c r="V24" s="60" t="s">
        <v>85</v>
      </c>
      <c r="W24" s="60" t="s">
        <v>85</v>
      </c>
      <c r="X24" s="60" t="s">
        <v>85</v>
      </c>
      <c r="Y24" s="54" t="s">
        <v>86</v>
      </c>
      <c r="Z24" s="54" t="s">
        <v>86</v>
      </c>
      <c r="AA24" s="54" t="s">
        <v>86</v>
      </c>
      <c r="AB24" s="54" t="s">
        <v>53</v>
      </c>
      <c r="AC24" s="51" t="s">
        <v>78</v>
      </c>
      <c r="AD24" s="55"/>
      <c r="AE24" s="55"/>
    </row>
    <row r="25" customFormat="false" ht="15.75" hidden="false" customHeight="false" outlineLevel="0" collapsed="false">
      <c r="A25" s="51" t="s">
        <v>81</v>
      </c>
      <c r="B25" s="54" t="s">
        <v>83</v>
      </c>
      <c r="C25" s="54" t="s">
        <v>83</v>
      </c>
      <c r="D25" s="54" t="s">
        <v>83</v>
      </c>
      <c r="E25" s="54" t="s">
        <v>83</v>
      </c>
      <c r="F25" s="54" t="s">
        <v>83</v>
      </c>
      <c r="G25" s="54" t="s">
        <v>83</v>
      </c>
      <c r="H25" s="54" t="s">
        <v>83</v>
      </c>
      <c r="I25" s="54" t="s">
        <v>83</v>
      </c>
      <c r="J25" s="54" t="s">
        <v>83</v>
      </c>
      <c r="K25" s="54" t="s">
        <v>83</v>
      </c>
      <c r="L25" s="54" t="s">
        <v>83</v>
      </c>
      <c r="M25" s="54" t="s">
        <v>83</v>
      </c>
      <c r="N25" s="51" t="s">
        <v>81</v>
      </c>
      <c r="P25" s="51" t="s">
        <v>81</v>
      </c>
      <c r="Q25" s="54" t="s">
        <v>53</v>
      </c>
      <c r="R25" s="54" t="s">
        <v>84</v>
      </c>
      <c r="S25" s="54" t="s">
        <v>84</v>
      </c>
      <c r="T25" s="54" t="s">
        <v>84</v>
      </c>
      <c r="U25" s="60" t="s">
        <v>85</v>
      </c>
      <c r="V25" s="60" t="s">
        <v>85</v>
      </c>
      <c r="W25" s="60" t="s">
        <v>85</v>
      </c>
      <c r="X25" s="60" t="s">
        <v>85</v>
      </c>
      <c r="Y25" s="54" t="s">
        <v>86</v>
      </c>
      <c r="Z25" s="54" t="s">
        <v>86</v>
      </c>
      <c r="AA25" s="54" t="s">
        <v>86</v>
      </c>
      <c r="AB25" s="54" t="s">
        <v>53</v>
      </c>
      <c r="AC25" s="51" t="s">
        <v>81</v>
      </c>
      <c r="AD25" s="55"/>
      <c r="AE25" s="55"/>
    </row>
    <row r="26" customFormat="false" ht="15.75" hidden="false" customHeight="false" outlineLevel="0" collapsed="false">
      <c r="A26" s="52"/>
      <c r="B26" s="51" t="n">
        <v>1</v>
      </c>
      <c r="C26" s="51" t="n">
        <v>2</v>
      </c>
      <c r="D26" s="51" t="n">
        <v>3</v>
      </c>
      <c r="E26" s="51" t="n">
        <v>4</v>
      </c>
      <c r="F26" s="51" t="n">
        <v>5</v>
      </c>
      <c r="G26" s="51" t="n">
        <v>6</v>
      </c>
      <c r="H26" s="51" t="n">
        <v>7</v>
      </c>
      <c r="I26" s="51" t="n">
        <v>8</v>
      </c>
      <c r="J26" s="51" t="n">
        <v>9</v>
      </c>
      <c r="K26" s="51" t="n">
        <v>10</v>
      </c>
      <c r="L26" s="51" t="n">
        <v>11</v>
      </c>
      <c r="M26" s="51" t="n">
        <v>12</v>
      </c>
      <c r="N26" s="52"/>
      <c r="P26" s="52"/>
      <c r="Q26" s="51" t="n">
        <v>1</v>
      </c>
      <c r="R26" s="51" t="n">
        <v>2</v>
      </c>
      <c r="S26" s="51" t="n">
        <v>3</v>
      </c>
      <c r="T26" s="51" t="n">
        <v>4</v>
      </c>
      <c r="U26" s="51" t="n">
        <v>5</v>
      </c>
      <c r="V26" s="51" t="n">
        <v>6</v>
      </c>
      <c r="W26" s="51" t="n">
        <v>7</v>
      </c>
      <c r="X26" s="51" t="n">
        <v>8</v>
      </c>
      <c r="Y26" s="51" t="n">
        <v>9</v>
      </c>
      <c r="Z26" s="51" t="n">
        <v>10</v>
      </c>
      <c r="AA26" s="51" t="n">
        <v>11</v>
      </c>
      <c r="AB26" s="51" t="n">
        <v>12</v>
      </c>
      <c r="AC26" s="52"/>
      <c r="AD26" s="44"/>
      <c r="AE26" s="44"/>
    </row>
    <row r="27" customFormat="false" ht="15.75" hidden="false" customHeight="false" outlineLevel="0" collapsed="false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3"/>
      <c r="N27" s="44"/>
      <c r="O27" s="44"/>
      <c r="P27" s="61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3"/>
      <c r="AC27" s="44"/>
      <c r="AD27" s="44"/>
      <c r="AE27" s="44"/>
    </row>
    <row r="28" customFormat="false" ht="15.75" hidden="false" customHeight="false" outlineLevel="0" collapsed="false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50" t="s">
        <v>87</v>
      </c>
      <c r="Q28" s="64" t="n">
        <v>1</v>
      </c>
      <c r="R28" s="64" t="n">
        <v>2</v>
      </c>
      <c r="S28" s="64" t="n">
        <v>3</v>
      </c>
      <c r="T28" s="64" t="n">
        <v>4</v>
      </c>
      <c r="U28" s="64" t="n">
        <v>5</v>
      </c>
      <c r="V28" s="64" t="n">
        <v>6</v>
      </c>
      <c r="W28" s="64" t="n">
        <v>7</v>
      </c>
      <c r="X28" s="64" t="n">
        <v>8</v>
      </c>
      <c r="Y28" s="64" t="n">
        <v>9</v>
      </c>
      <c r="Z28" s="64" t="n">
        <v>10</v>
      </c>
      <c r="AA28" s="64" t="n">
        <v>11</v>
      </c>
      <c r="AB28" s="64" t="n">
        <v>12</v>
      </c>
      <c r="AC28" s="44"/>
      <c r="AD28" s="44"/>
      <c r="AE28" s="44"/>
    </row>
    <row r="29" customFormat="false" ht="15.75" hidden="false" customHeight="false" outlineLevel="0" collapsed="false">
      <c r="A29" s="44"/>
      <c r="B29" s="44" t="s">
        <v>88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65" t="s">
        <v>52</v>
      </c>
      <c r="Q29" s="52" t="s">
        <v>89</v>
      </c>
      <c r="R29" s="66" t="n">
        <f aca="false">(R40/7)*1000</f>
        <v>45714.2857142857</v>
      </c>
      <c r="S29" s="66" t="n">
        <f aca="false">(S40/7)*1000</f>
        <v>45714.2857142857</v>
      </c>
      <c r="T29" s="66" t="n">
        <f aca="false">(T40/7)*1000</f>
        <v>45714.2857142857</v>
      </c>
      <c r="U29" s="67" t="n">
        <f aca="false">(U40/7)*1000</f>
        <v>45714.2857142857</v>
      </c>
      <c r="V29" s="67" t="n">
        <f aca="false">(V40/7)*1000</f>
        <v>45714.2857142857</v>
      </c>
      <c r="W29" s="67" t="n">
        <f aca="false">(W40/7)*1000</f>
        <v>45714.2857142857</v>
      </c>
      <c r="X29" s="67" t="n">
        <f aca="false">(X40/7)*1000</f>
        <v>45714.2857142857</v>
      </c>
      <c r="Y29" s="66" t="n">
        <f aca="false">(Y40/7)*1000</f>
        <v>45714.2857142857</v>
      </c>
      <c r="Z29" s="66" t="n">
        <f aca="false">(Z40/7)*1000</f>
        <v>45714.2857142857</v>
      </c>
      <c r="AA29" s="66" t="n">
        <f aca="false">(AA40/7)*1000</f>
        <v>45714.2857142857</v>
      </c>
      <c r="AB29" s="52" t="s">
        <v>89</v>
      </c>
      <c r="AC29" s="55" t="s">
        <v>52</v>
      </c>
      <c r="AD29" s="55"/>
      <c r="AE29" s="55"/>
    </row>
    <row r="30" customFormat="false" ht="15.75" hidden="false" customHeight="false" outlineLevel="0" collapsed="false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3"/>
      <c r="N30" s="43"/>
      <c r="O30" s="43"/>
      <c r="P30" s="65" t="s">
        <v>58</v>
      </c>
      <c r="Q30" s="52" t="s">
        <v>89</v>
      </c>
      <c r="R30" s="66" t="n">
        <f aca="false">(R41/7)*1000</f>
        <v>22857.1428571429</v>
      </c>
      <c r="S30" s="66" t="n">
        <f aca="false">(S41/7)*1000</f>
        <v>22857.1428571429</v>
      </c>
      <c r="T30" s="66" t="n">
        <f aca="false">(T41/7)*1000</f>
        <v>22857.1428571429</v>
      </c>
      <c r="U30" s="67" t="n">
        <f aca="false">(U41/7)*1000</f>
        <v>22857.1428571429</v>
      </c>
      <c r="V30" s="67" t="n">
        <f aca="false">(V41/7)*1000</f>
        <v>22857.1428571429</v>
      </c>
      <c r="W30" s="67" t="n">
        <f aca="false">(W41/7)*1000</f>
        <v>22857.1428571429</v>
      </c>
      <c r="X30" s="67" t="n">
        <f aca="false">(X41/7)*1000</f>
        <v>22857.1428571429</v>
      </c>
      <c r="Y30" s="66" t="n">
        <f aca="false">(Y41/7)*1000</f>
        <v>22857.1428571429</v>
      </c>
      <c r="Z30" s="66" t="n">
        <f aca="false">(Z41/7)*1000</f>
        <v>22857.1428571429</v>
      </c>
      <c r="AA30" s="66" t="n">
        <f aca="false">(AA41/7)*1000</f>
        <v>22857.1428571429</v>
      </c>
      <c r="AB30" s="52" t="s">
        <v>89</v>
      </c>
      <c r="AC30" s="55" t="s">
        <v>58</v>
      </c>
      <c r="AD30" s="55"/>
      <c r="AE30" s="55"/>
    </row>
    <row r="31" customFormat="false" ht="15.75" hidden="false" customHeight="fals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65" t="s">
        <v>62</v>
      </c>
      <c r="Q31" s="52" t="s">
        <v>89</v>
      </c>
      <c r="R31" s="66" t="n">
        <f aca="false">(R42/7)*1000</f>
        <v>11428.5714285714</v>
      </c>
      <c r="S31" s="66" t="n">
        <f aca="false">(S42/7)*1000</f>
        <v>11428.5714285714</v>
      </c>
      <c r="T31" s="66" t="n">
        <f aca="false">(T42/7)*1000</f>
        <v>11428.5714285714</v>
      </c>
      <c r="U31" s="67" t="n">
        <f aca="false">(U42/7)*1000</f>
        <v>11428.5714285714</v>
      </c>
      <c r="V31" s="67" t="n">
        <f aca="false">(V42/7)*1000</f>
        <v>11428.5714285714</v>
      </c>
      <c r="W31" s="67" t="n">
        <f aca="false">(W42/7)*1000</f>
        <v>11428.5714285714</v>
      </c>
      <c r="X31" s="67" t="n">
        <f aca="false">(X42/7)*1000</f>
        <v>11428.5714285714</v>
      </c>
      <c r="Y31" s="66" t="n">
        <f aca="false">(Y42/7)*1000</f>
        <v>11428.5714285714</v>
      </c>
      <c r="Z31" s="66" t="n">
        <f aca="false">(Z42/7)*1000</f>
        <v>11428.5714285714</v>
      </c>
      <c r="AA31" s="66" t="n">
        <f aca="false">(AA42/7)*1000</f>
        <v>11428.5714285714</v>
      </c>
      <c r="AB31" s="52" t="s">
        <v>89</v>
      </c>
      <c r="AC31" s="55" t="s">
        <v>62</v>
      </c>
      <c r="AD31" s="55"/>
      <c r="AE31" s="55"/>
    </row>
    <row r="32" customFormat="false" ht="15.75" hidden="false" customHeight="false" outlineLevel="0" collapsed="false">
      <c r="A32" s="44"/>
      <c r="B32" s="44"/>
      <c r="C32" s="44"/>
      <c r="D32" s="44"/>
      <c r="E32" s="44"/>
      <c r="F32" s="44"/>
      <c r="M32" s="44"/>
      <c r="N32" s="44"/>
      <c r="O32" s="44"/>
      <c r="P32" s="68" t="s">
        <v>66</v>
      </c>
      <c r="Q32" s="52" t="s">
        <v>89</v>
      </c>
      <c r="R32" s="66" t="n">
        <f aca="false">(R43/7)*1000</f>
        <v>5714.28571428571</v>
      </c>
      <c r="S32" s="66" t="n">
        <f aca="false">(S43/7)*1000</f>
        <v>5714.28571428571</v>
      </c>
      <c r="T32" s="66" t="n">
        <f aca="false">(T43/7)*1000</f>
        <v>5714.28571428571</v>
      </c>
      <c r="U32" s="67" t="n">
        <f aca="false">(U43/7)*1000</f>
        <v>5714.28571428571</v>
      </c>
      <c r="V32" s="67" t="n">
        <f aca="false">(V43/7)*1000</f>
        <v>5714.28571428571</v>
      </c>
      <c r="W32" s="67" t="n">
        <f aca="false">(W43/7)*1000</f>
        <v>5714.28571428571</v>
      </c>
      <c r="X32" s="67" t="n">
        <f aca="false">(X43/7)*1000</f>
        <v>5714.28571428571</v>
      </c>
      <c r="Y32" s="66" t="n">
        <f aca="false">(Y43/7)*1000</f>
        <v>5714.28571428571</v>
      </c>
      <c r="Z32" s="66" t="n">
        <f aca="false">(Z43/7)*1000</f>
        <v>5714.28571428571</v>
      </c>
      <c r="AA32" s="66" t="n">
        <f aca="false">(AA43/7)*1000</f>
        <v>5714.28571428571</v>
      </c>
      <c r="AB32" s="52" t="s">
        <v>89</v>
      </c>
      <c r="AC32" s="55" t="s">
        <v>66</v>
      </c>
      <c r="AD32" s="55"/>
      <c r="AE32" s="55"/>
    </row>
    <row r="33" customFormat="false" ht="15.75" hidden="false" customHeight="false" outlineLevel="0" collapsed="false">
      <c r="A33" s="44"/>
      <c r="B33" s="69"/>
      <c r="C33" s="44"/>
      <c r="D33" s="44"/>
      <c r="E33" s="44"/>
      <c r="F33" s="44"/>
      <c r="M33" s="44"/>
      <c r="N33" s="44"/>
      <c r="O33" s="44"/>
      <c r="P33" s="68" t="s">
        <v>70</v>
      </c>
      <c r="Q33" s="52" t="s">
        <v>89</v>
      </c>
      <c r="R33" s="66" t="n">
        <f aca="false">(R44/7)*1000</f>
        <v>2857.14285714286</v>
      </c>
      <c r="S33" s="66" t="n">
        <f aca="false">(S44/7)*1000</f>
        <v>2857.14285714286</v>
      </c>
      <c r="T33" s="66" t="n">
        <f aca="false">(T44/7)*1000</f>
        <v>2857.14285714286</v>
      </c>
      <c r="U33" s="67" t="n">
        <f aca="false">(U44/7)*1000</f>
        <v>2857.14285714286</v>
      </c>
      <c r="V33" s="67" t="n">
        <f aca="false">(V44/7)*1000</f>
        <v>2857.14285714286</v>
      </c>
      <c r="W33" s="67" t="n">
        <f aca="false">(W44/7)*1000</f>
        <v>2857.14285714286</v>
      </c>
      <c r="X33" s="67" t="n">
        <f aca="false">(X44/7)*1000</f>
        <v>2857.14285714286</v>
      </c>
      <c r="Y33" s="66" t="n">
        <f aca="false">(Y44/7)*1000</f>
        <v>2857.14285714286</v>
      </c>
      <c r="Z33" s="66" t="n">
        <f aca="false">(Z44/7)*1000</f>
        <v>2857.14285714286</v>
      </c>
      <c r="AA33" s="66" t="n">
        <f aca="false">(AA44/7)*1000</f>
        <v>2857.14285714286</v>
      </c>
      <c r="AB33" s="52" t="s">
        <v>89</v>
      </c>
      <c r="AC33" s="55" t="s">
        <v>70</v>
      </c>
      <c r="AD33" s="55"/>
      <c r="AE33" s="55"/>
    </row>
    <row r="34" customFormat="false" ht="15.75" hidden="false" customHeight="false" outlineLevel="0" collapsed="false">
      <c r="A34" s="44"/>
      <c r="B34" s="44"/>
      <c r="C34" s="44"/>
      <c r="D34" s="44"/>
      <c r="E34" s="44"/>
      <c r="F34" s="44"/>
      <c r="M34" s="44"/>
      <c r="N34" s="44"/>
      <c r="O34" s="44"/>
      <c r="P34" s="68" t="s">
        <v>74</v>
      </c>
      <c r="Q34" s="52" t="s">
        <v>89</v>
      </c>
      <c r="R34" s="66" t="n">
        <f aca="false">(R45/7)*1000</f>
        <v>1428.57142857143</v>
      </c>
      <c r="S34" s="66" t="n">
        <f aca="false">(S45/7)*1000</f>
        <v>1428.57142857143</v>
      </c>
      <c r="T34" s="66" t="n">
        <f aca="false">(T45/7)*1000</f>
        <v>1428.57142857143</v>
      </c>
      <c r="U34" s="67" t="n">
        <f aca="false">(U45/7)*1000</f>
        <v>1428.57142857143</v>
      </c>
      <c r="V34" s="67" t="n">
        <f aca="false">(V45/7)*1000</f>
        <v>1428.57142857143</v>
      </c>
      <c r="W34" s="67" t="n">
        <f aca="false">(W45/7)*1000</f>
        <v>1428.57142857143</v>
      </c>
      <c r="X34" s="67" t="n">
        <f aca="false">(X45/7)*1000</f>
        <v>1428.57142857143</v>
      </c>
      <c r="Y34" s="66" t="n">
        <f aca="false">(Y45/7)*1000</f>
        <v>1428.57142857143</v>
      </c>
      <c r="Z34" s="66" t="n">
        <f aca="false">(Z45/7)*1000</f>
        <v>1428.57142857143</v>
      </c>
      <c r="AA34" s="66" t="n">
        <f aca="false">(AA45/7)*1000</f>
        <v>1428.57142857143</v>
      </c>
      <c r="AB34" s="52" t="s">
        <v>89</v>
      </c>
      <c r="AC34" s="55" t="s">
        <v>74</v>
      </c>
      <c r="AD34" s="55"/>
      <c r="AE34" s="55"/>
    </row>
    <row r="35" customFormat="false" ht="15.75" hidden="false" customHeight="false" outlineLevel="0" collapsed="false">
      <c r="A35" s="44"/>
      <c r="B35" s="44"/>
      <c r="C35" s="44"/>
      <c r="D35" s="44"/>
      <c r="E35" s="44"/>
      <c r="F35" s="44"/>
      <c r="M35" s="44"/>
      <c r="N35" s="44"/>
      <c r="O35" s="44"/>
      <c r="P35" s="68" t="s">
        <v>78</v>
      </c>
      <c r="Q35" s="52" t="s">
        <v>89</v>
      </c>
      <c r="R35" s="52" t="s">
        <v>89</v>
      </c>
      <c r="S35" s="52" t="s">
        <v>89</v>
      </c>
      <c r="T35" s="52" t="s">
        <v>89</v>
      </c>
      <c r="U35" s="70" t="s">
        <v>89</v>
      </c>
      <c r="V35" s="70" t="s">
        <v>89</v>
      </c>
      <c r="W35" s="70" t="s">
        <v>89</v>
      </c>
      <c r="X35" s="70" t="s">
        <v>89</v>
      </c>
      <c r="Y35" s="52" t="s">
        <v>89</v>
      </c>
      <c r="Z35" s="52" t="s">
        <v>89</v>
      </c>
      <c r="AA35" s="52" t="s">
        <v>89</v>
      </c>
      <c r="AB35" s="52" t="s">
        <v>89</v>
      </c>
      <c r="AC35" s="55" t="s">
        <v>78</v>
      </c>
      <c r="AD35" s="55"/>
      <c r="AE35" s="55"/>
    </row>
    <row r="36" customFormat="false" ht="15.75" hidden="false" customHeight="false" outlineLevel="0" collapsed="false">
      <c r="A36" s="44"/>
      <c r="B36" s="44"/>
      <c r="C36" s="44"/>
      <c r="D36" s="44"/>
      <c r="E36" s="44"/>
      <c r="F36" s="44"/>
      <c r="G36" s="71"/>
      <c r="M36" s="44"/>
      <c r="N36" s="44"/>
      <c r="O36" s="44"/>
      <c r="P36" s="68" t="s">
        <v>81</v>
      </c>
      <c r="Q36" s="52" t="s">
        <v>89</v>
      </c>
      <c r="R36" s="52" t="s">
        <v>89</v>
      </c>
      <c r="S36" s="52" t="s">
        <v>89</v>
      </c>
      <c r="T36" s="52" t="s">
        <v>89</v>
      </c>
      <c r="U36" s="70" t="s">
        <v>89</v>
      </c>
      <c r="V36" s="70" t="s">
        <v>89</v>
      </c>
      <c r="W36" s="70" t="s">
        <v>89</v>
      </c>
      <c r="X36" s="70" t="s">
        <v>89</v>
      </c>
      <c r="Y36" s="52" t="s">
        <v>89</v>
      </c>
      <c r="Z36" s="52" t="s">
        <v>89</v>
      </c>
      <c r="AA36" s="52" t="s">
        <v>89</v>
      </c>
      <c r="AB36" s="52" t="s">
        <v>89</v>
      </c>
      <c r="AC36" s="55" t="s">
        <v>81</v>
      </c>
      <c r="AD36" s="55"/>
      <c r="AE36" s="55"/>
    </row>
    <row r="37" customFormat="false" ht="15.75" hidden="false" customHeight="false" outlineLevel="0" collapsed="false">
      <c r="A37" s="44"/>
      <c r="B37" s="44"/>
      <c r="C37" s="44"/>
      <c r="D37" s="44"/>
      <c r="E37" s="44"/>
      <c r="F37" s="44"/>
      <c r="G37" s="72"/>
      <c r="I37" s="71"/>
      <c r="M37" s="44"/>
      <c r="N37" s="44"/>
      <c r="O37" s="44"/>
      <c r="P37" s="73" t="s">
        <v>89</v>
      </c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44"/>
      <c r="AD37" s="44"/>
      <c r="AE37" s="44"/>
    </row>
    <row r="38" customFormat="false" ht="15.75" hidden="false" customHeight="false" outlineLevel="0" collapsed="false">
      <c r="A38" s="44"/>
      <c r="B38" s="44"/>
      <c r="C38" s="44"/>
      <c r="D38" s="44"/>
      <c r="E38" s="44"/>
      <c r="F38" s="44"/>
      <c r="G38" s="71"/>
      <c r="K38" s="74"/>
      <c r="M38" s="44"/>
      <c r="N38" s="44"/>
      <c r="O38" s="44"/>
      <c r="P38" s="75" t="s">
        <v>90</v>
      </c>
      <c r="Q38" s="76" t="n">
        <v>7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44"/>
      <c r="AD38" s="44"/>
      <c r="AE38" s="44"/>
    </row>
    <row r="39" customFormat="false" ht="15.75" hidden="false" customHeight="false" outlineLevel="0" collapsed="false">
      <c r="A39" s="44"/>
      <c r="B39" s="69"/>
      <c r="C39" s="44"/>
      <c r="D39" s="44"/>
      <c r="E39" s="44"/>
      <c r="F39" s="44"/>
      <c r="G39" s="77"/>
      <c r="J39" s="77"/>
      <c r="M39" s="44"/>
      <c r="N39" s="44"/>
      <c r="O39" s="44"/>
      <c r="P39" s="78" t="s">
        <v>91</v>
      </c>
      <c r="Q39" s="79" t="n">
        <v>1</v>
      </c>
      <c r="R39" s="79" t="n">
        <v>2</v>
      </c>
      <c r="S39" s="79" t="n">
        <v>3</v>
      </c>
      <c r="T39" s="79" t="n">
        <v>4</v>
      </c>
      <c r="U39" s="79" t="n">
        <v>5</v>
      </c>
      <c r="V39" s="79" t="n">
        <v>6</v>
      </c>
      <c r="W39" s="79" t="n">
        <v>7</v>
      </c>
      <c r="X39" s="79" t="n">
        <v>8</v>
      </c>
      <c r="Y39" s="79" t="n">
        <v>9</v>
      </c>
      <c r="Z39" s="79" t="n">
        <v>10</v>
      </c>
      <c r="AA39" s="79" t="n">
        <v>11</v>
      </c>
      <c r="AB39" s="79" t="n">
        <v>12</v>
      </c>
      <c r="AC39" s="44"/>
      <c r="AD39" s="44"/>
      <c r="AE39" s="44"/>
    </row>
    <row r="40" customFormat="false" ht="15.75" hidden="false" customHeight="false" outlineLevel="0" collapsed="false">
      <c r="A40" s="44"/>
      <c r="B40" s="44"/>
      <c r="C40" s="44"/>
      <c r="D40" s="44"/>
      <c r="E40" s="44"/>
      <c r="F40" s="44"/>
      <c r="G40" s="77"/>
      <c r="M40" s="44"/>
      <c r="N40" s="44"/>
      <c r="O40" s="44"/>
      <c r="P40" s="53" t="s">
        <v>52</v>
      </c>
      <c r="Q40" s="52" t="s">
        <v>89</v>
      </c>
      <c r="R40" s="80" t="n">
        <v>320</v>
      </c>
      <c r="S40" s="80" t="n">
        <v>320</v>
      </c>
      <c r="T40" s="80" t="n">
        <v>320</v>
      </c>
      <c r="U40" s="81" t="n">
        <v>320</v>
      </c>
      <c r="V40" s="81" t="n">
        <v>320</v>
      </c>
      <c r="W40" s="81" t="n">
        <v>320</v>
      </c>
      <c r="X40" s="81" t="n">
        <v>320</v>
      </c>
      <c r="Y40" s="80" t="n">
        <v>320</v>
      </c>
      <c r="Z40" s="80" t="n">
        <v>320</v>
      </c>
      <c r="AA40" s="80" t="n">
        <v>320</v>
      </c>
      <c r="AB40" s="52" t="s">
        <v>89</v>
      </c>
      <c r="AC40" s="55" t="s">
        <v>52</v>
      </c>
      <c r="AD40" s="55"/>
      <c r="AE40" s="55"/>
    </row>
    <row r="41" customFormat="false" ht="15.75" hidden="false" customHeight="false" outlineLevel="0" collapsed="false">
      <c r="A41" s="44"/>
      <c r="B41" s="44"/>
      <c r="C41" s="44"/>
      <c r="D41" s="44"/>
      <c r="E41" s="44"/>
      <c r="F41" s="44"/>
      <c r="M41" s="44"/>
      <c r="N41" s="44"/>
      <c r="O41" s="44"/>
      <c r="P41" s="53" t="s">
        <v>58</v>
      </c>
      <c r="Q41" s="52" t="s">
        <v>89</v>
      </c>
      <c r="R41" s="80" t="n">
        <f aca="false">R40/2</f>
        <v>160</v>
      </c>
      <c r="S41" s="80" t="n">
        <f aca="false">S40/2</f>
        <v>160</v>
      </c>
      <c r="T41" s="80" t="n">
        <f aca="false">T40/2</f>
        <v>160</v>
      </c>
      <c r="U41" s="81" t="n">
        <f aca="false">U40/2</f>
        <v>160</v>
      </c>
      <c r="V41" s="81" t="n">
        <f aca="false">V40/2</f>
        <v>160</v>
      </c>
      <c r="W41" s="81" t="n">
        <f aca="false">W40/2</f>
        <v>160</v>
      </c>
      <c r="X41" s="81" t="n">
        <f aca="false">X40/2</f>
        <v>160</v>
      </c>
      <c r="Y41" s="80" t="n">
        <f aca="false">Y40/2</f>
        <v>160</v>
      </c>
      <c r="Z41" s="80" t="n">
        <f aca="false">Z40/2</f>
        <v>160</v>
      </c>
      <c r="AA41" s="80" t="n">
        <f aca="false">AA40/2</f>
        <v>160</v>
      </c>
      <c r="AB41" s="52" t="s">
        <v>89</v>
      </c>
      <c r="AC41" s="55" t="s">
        <v>58</v>
      </c>
      <c r="AD41" s="55"/>
      <c r="AE41" s="55"/>
    </row>
    <row r="42" customFormat="false" ht="15.75" hidden="false" customHeight="fals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51" t="s">
        <v>62</v>
      </c>
      <c r="Q42" s="52" t="s">
        <v>89</v>
      </c>
      <c r="R42" s="80" t="n">
        <f aca="false">R41/2</f>
        <v>80</v>
      </c>
      <c r="S42" s="80" t="n">
        <f aca="false">S41/2</f>
        <v>80</v>
      </c>
      <c r="T42" s="80" t="n">
        <f aca="false">T41/2</f>
        <v>80</v>
      </c>
      <c r="U42" s="81" t="n">
        <f aca="false">U41/2</f>
        <v>80</v>
      </c>
      <c r="V42" s="81" t="n">
        <f aca="false">V41/2</f>
        <v>80</v>
      </c>
      <c r="W42" s="81" t="n">
        <f aca="false">W41/2</f>
        <v>80</v>
      </c>
      <c r="X42" s="81" t="n">
        <f aca="false">X41/2</f>
        <v>80</v>
      </c>
      <c r="Y42" s="80" t="n">
        <f aca="false">Y41/2</f>
        <v>80</v>
      </c>
      <c r="Z42" s="80" t="n">
        <f aca="false">Z41/2</f>
        <v>80</v>
      </c>
      <c r="AA42" s="80" t="n">
        <f aca="false">AA41/2</f>
        <v>80</v>
      </c>
      <c r="AB42" s="52" t="s">
        <v>89</v>
      </c>
      <c r="AC42" s="55" t="s">
        <v>62</v>
      </c>
      <c r="AD42" s="55"/>
      <c r="AE42" s="55"/>
    </row>
    <row r="43" customFormat="false" ht="15.75" hidden="false" customHeight="fals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51" t="s">
        <v>66</v>
      </c>
      <c r="Q43" s="52" t="s">
        <v>89</v>
      </c>
      <c r="R43" s="80" t="n">
        <f aca="false">R42/2</f>
        <v>40</v>
      </c>
      <c r="S43" s="80" t="n">
        <f aca="false">S42/2</f>
        <v>40</v>
      </c>
      <c r="T43" s="80" t="n">
        <f aca="false">T42/2</f>
        <v>40</v>
      </c>
      <c r="U43" s="81" t="n">
        <f aca="false">U42/2</f>
        <v>40</v>
      </c>
      <c r="V43" s="81" t="n">
        <f aca="false">V42/2</f>
        <v>40</v>
      </c>
      <c r="W43" s="81" t="n">
        <f aca="false">W42/2</f>
        <v>40</v>
      </c>
      <c r="X43" s="81" t="n">
        <f aca="false">X42/2</f>
        <v>40</v>
      </c>
      <c r="Y43" s="80" t="n">
        <f aca="false">Y42/2</f>
        <v>40</v>
      </c>
      <c r="Z43" s="80" t="n">
        <f aca="false">Z42/2</f>
        <v>40</v>
      </c>
      <c r="AA43" s="80" t="n">
        <f aca="false">AA42/2</f>
        <v>40</v>
      </c>
      <c r="AB43" s="52" t="s">
        <v>89</v>
      </c>
      <c r="AC43" s="55" t="s">
        <v>66</v>
      </c>
      <c r="AD43" s="55"/>
      <c r="AE43" s="55"/>
    </row>
    <row r="44" customFormat="false" ht="15.75" hidden="false" customHeight="fals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51" t="s">
        <v>70</v>
      </c>
      <c r="Q44" s="52" t="s">
        <v>89</v>
      </c>
      <c r="R44" s="80" t="n">
        <f aca="false">R43/2</f>
        <v>20</v>
      </c>
      <c r="S44" s="80" t="n">
        <f aca="false">S43/2</f>
        <v>20</v>
      </c>
      <c r="T44" s="80" t="n">
        <f aca="false">T43/2</f>
        <v>20</v>
      </c>
      <c r="U44" s="81" t="n">
        <f aca="false">U43/2</f>
        <v>20</v>
      </c>
      <c r="V44" s="81" t="n">
        <f aca="false">V43/2</f>
        <v>20</v>
      </c>
      <c r="W44" s="81" t="n">
        <f aca="false">W43/2</f>
        <v>20</v>
      </c>
      <c r="X44" s="81" t="n">
        <f aca="false">X43/2</f>
        <v>20</v>
      </c>
      <c r="Y44" s="80" t="n">
        <f aca="false">Y43/2</f>
        <v>20</v>
      </c>
      <c r="Z44" s="80" t="n">
        <f aca="false">Z43/2</f>
        <v>20</v>
      </c>
      <c r="AA44" s="80" t="n">
        <f aca="false">AA43/2</f>
        <v>20</v>
      </c>
      <c r="AB44" s="52" t="s">
        <v>89</v>
      </c>
      <c r="AC44" s="55" t="s">
        <v>70</v>
      </c>
      <c r="AD44" s="55"/>
      <c r="AE44" s="55"/>
    </row>
    <row r="45" customFormat="false" ht="15.75" hidden="false" customHeight="false" outlineLevel="0" collapsed="false">
      <c r="A45" s="44"/>
      <c r="B45" s="44"/>
      <c r="C45" s="44"/>
      <c r="D45" s="44"/>
      <c r="E45" s="82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51" t="s">
        <v>74</v>
      </c>
      <c r="Q45" s="52" t="s">
        <v>89</v>
      </c>
      <c r="R45" s="80" t="n">
        <f aca="false">R44/2</f>
        <v>10</v>
      </c>
      <c r="S45" s="80" t="n">
        <f aca="false">S44/2</f>
        <v>10</v>
      </c>
      <c r="T45" s="80" t="n">
        <f aca="false">T44/2</f>
        <v>10</v>
      </c>
      <c r="U45" s="81" t="n">
        <f aca="false">U44/2</f>
        <v>10</v>
      </c>
      <c r="V45" s="81" t="n">
        <f aca="false">V44/2</f>
        <v>10</v>
      </c>
      <c r="W45" s="81" t="n">
        <f aca="false">W44/2</f>
        <v>10</v>
      </c>
      <c r="X45" s="81" t="n">
        <f aca="false">X44/2</f>
        <v>10</v>
      </c>
      <c r="Y45" s="80" t="n">
        <f aca="false">Y44/2</f>
        <v>10</v>
      </c>
      <c r="Z45" s="80" t="n">
        <f aca="false">Z44/2</f>
        <v>10</v>
      </c>
      <c r="AA45" s="80" t="n">
        <f aca="false">AA44/2</f>
        <v>10</v>
      </c>
      <c r="AB45" s="52" t="s">
        <v>89</v>
      </c>
      <c r="AC45" s="55" t="s">
        <v>74</v>
      </c>
      <c r="AD45" s="55"/>
      <c r="AE45" s="55"/>
    </row>
    <row r="46" customFormat="false" ht="15.75" hidden="false" customHeight="false" outlineLevel="0" collapsed="false">
      <c r="A46" s="44"/>
      <c r="B46" s="44"/>
      <c r="C46" s="44"/>
      <c r="D46" s="44"/>
      <c r="E46" s="8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51" t="s">
        <v>78</v>
      </c>
      <c r="Q46" s="52" t="s">
        <v>89</v>
      </c>
      <c r="R46" s="52" t="s">
        <v>89</v>
      </c>
      <c r="S46" s="52" t="s">
        <v>89</v>
      </c>
      <c r="T46" s="52" t="s">
        <v>89</v>
      </c>
      <c r="U46" s="70" t="s">
        <v>89</v>
      </c>
      <c r="V46" s="70" t="s">
        <v>89</v>
      </c>
      <c r="W46" s="70" t="s">
        <v>89</v>
      </c>
      <c r="X46" s="70" t="s">
        <v>89</v>
      </c>
      <c r="Y46" s="52" t="s">
        <v>89</v>
      </c>
      <c r="Z46" s="52" t="s">
        <v>89</v>
      </c>
      <c r="AA46" s="52" t="s">
        <v>89</v>
      </c>
      <c r="AB46" s="52" t="s">
        <v>89</v>
      </c>
      <c r="AC46" s="55" t="s">
        <v>78</v>
      </c>
      <c r="AD46" s="55"/>
      <c r="AE46" s="55"/>
    </row>
    <row r="47" customFormat="false" ht="15.75" hidden="false" customHeight="false" outlineLevel="0" collapsed="false">
      <c r="A47" s="44"/>
      <c r="B47" s="44"/>
      <c r="C47" s="44"/>
      <c r="D47" s="44"/>
      <c r="E47" s="82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51" t="s">
        <v>81</v>
      </c>
      <c r="Q47" s="52" t="s">
        <v>89</v>
      </c>
      <c r="R47" s="52" t="s">
        <v>89</v>
      </c>
      <c r="S47" s="52" t="s">
        <v>89</v>
      </c>
      <c r="T47" s="52" t="s">
        <v>89</v>
      </c>
      <c r="U47" s="70" t="s">
        <v>89</v>
      </c>
      <c r="V47" s="70" t="s">
        <v>89</v>
      </c>
      <c r="W47" s="70" t="s">
        <v>89</v>
      </c>
      <c r="X47" s="70" t="s">
        <v>89</v>
      </c>
      <c r="Y47" s="52" t="s">
        <v>89</v>
      </c>
      <c r="Z47" s="52" t="s">
        <v>89</v>
      </c>
      <c r="AA47" s="52" t="s">
        <v>89</v>
      </c>
      <c r="AB47" s="52" t="s">
        <v>89</v>
      </c>
      <c r="AC47" s="55" t="s">
        <v>81</v>
      </c>
      <c r="AD47" s="55"/>
      <c r="AE47" s="55"/>
    </row>
    <row r="48" customFormat="false" ht="15.75" hidden="false" customHeight="false" outlineLevel="0" collapsed="false">
      <c r="A48" s="44"/>
      <c r="B48" s="44"/>
      <c r="C48" s="44"/>
      <c r="D48" s="84"/>
      <c r="E48" s="85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52"/>
      <c r="Q48" s="51" t="n">
        <v>1</v>
      </c>
      <c r="R48" s="51" t="n">
        <v>2</v>
      </c>
      <c r="S48" s="51" t="n">
        <v>3</v>
      </c>
      <c r="T48" s="51" t="n">
        <v>4</v>
      </c>
      <c r="U48" s="51" t="n">
        <v>5</v>
      </c>
      <c r="V48" s="51" t="n">
        <v>6</v>
      </c>
      <c r="W48" s="51" t="n">
        <v>7</v>
      </c>
      <c r="X48" s="51" t="n">
        <v>8</v>
      </c>
      <c r="Y48" s="51" t="n">
        <v>9</v>
      </c>
      <c r="Z48" s="51" t="n">
        <v>10</v>
      </c>
      <c r="AA48" s="51" t="n">
        <v>11</v>
      </c>
      <c r="AB48" s="51" t="n">
        <v>12</v>
      </c>
      <c r="AC48" s="44"/>
      <c r="AD48" s="44"/>
      <c r="AE48" s="44"/>
    </row>
    <row r="49" customFormat="false" ht="15.75" hidden="false" customHeight="false" outlineLevel="0" collapsed="false">
      <c r="A49" s="44"/>
      <c r="B49" s="86"/>
      <c r="C49" s="86"/>
      <c r="D49" s="84"/>
      <c r="E49" s="87"/>
      <c r="F49" s="88"/>
      <c r="G49" s="44"/>
      <c r="H49" s="44"/>
      <c r="I49" s="44"/>
      <c r="J49" s="44"/>
      <c r="K49" s="44"/>
      <c r="L49" s="44"/>
      <c r="M49" s="44"/>
      <c r="N49" s="44"/>
      <c r="O49" s="44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44"/>
      <c r="AD49" s="44"/>
      <c r="AE49" s="44"/>
    </row>
    <row r="50" customFormat="false" ht="15.75" hidden="false" customHeight="false" outlineLevel="0" collapsed="false">
      <c r="A50" s="44"/>
      <c r="B50" s="44"/>
      <c r="C50" s="44"/>
      <c r="D50" s="84"/>
      <c r="E50" s="87"/>
      <c r="F50" s="88"/>
      <c r="G50" s="44"/>
      <c r="H50" s="44"/>
      <c r="I50" s="44"/>
      <c r="J50" s="44"/>
      <c r="K50" s="44"/>
      <c r="L50" s="44"/>
      <c r="M50" s="44"/>
      <c r="N50" s="44"/>
      <c r="O50" s="44"/>
      <c r="P50" s="11" t="s">
        <v>92</v>
      </c>
      <c r="Q50" s="89" t="n">
        <v>2</v>
      </c>
      <c r="R50" s="11"/>
      <c r="S50" s="11"/>
      <c r="T50" s="11"/>
      <c r="U50" s="89" t="n">
        <v>5</v>
      </c>
      <c r="V50" s="11"/>
      <c r="W50" s="90"/>
      <c r="X50" s="11"/>
      <c r="Y50" s="89" t="n">
        <v>7</v>
      </c>
      <c r="Z50" s="11"/>
      <c r="AA50" s="11"/>
      <c r="AB50" s="11"/>
      <c r="AC50" s="3"/>
      <c r="AD50" s="3"/>
      <c r="AE50" s="3"/>
    </row>
    <row r="51" customFormat="false" ht="15.75" hidden="false" customHeight="fals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91" t="s">
        <v>93</v>
      </c>
      <c r="Q51" s="92" t="n">
        <v>1</v>
      </c>
      <c r="R51" s="92" t="n">
        <v>2</v>
      </c>
      <c r="S51" s="92" t="n">
        <v>3</v>
      </c>
      <c r="T51" s="92" t="n">
        <v>4</v>
      </c>
      <c r="U51" s="92" t="n">
        <v>5</v>
      </c>
      <c r="V51" s="92" t="n">
        <v>6</v>
      </c>
      <c r="W51" s="92" t="n">
        <v>7</v>
      </c>
      <c r="X51" s="92" t="n">
        <v>8</v>
      </c>
      <c r="Y51" s="92" t="n">
        <v>9</v>
      </c>
      <c r="Z51" s="92" t="n">
        <v>10</v>
      </c>
      <c r="AA51" s="92" t="n">
        <v>11</v>
      </c>
      <c r="AB51" s="92" t="n">
        <v>12</v>
      </c>
      <c r="AC51" s="3"/>
      <c r="AD51" s="3"/>
      <c r="AE51" s="3"/>
    </row>
    <row r="52" customFormat="false" ht="15.75" hidden="false" customHeight="false" outlineLevel="0" collapsed="false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93" t="s">
        <v>52</v>
      </c>
      <c r="Q52" s="11"/>
      <c r="R52" s="11" t="n">
        <f aca="false">R40/$Q$50</f>
        <v>160</v>
      </c>
      <c r="S52" s="11" t="n">
        <f aca="false">S40/$Q$50</f>
        <v>160</v>
      </c>
      <c r="T52" s="11" t="n">
        <f aca="false">T40/$Q$50</f>
        <v>160</v>
      </c>
      <c r="U52" s="94" t="n">
        <f aca="false">U40/$U$50</f>
        <v>64</v>
      </c>
      <c r="V52" s="94" t="n">
        <f aca="false">V40/$U$50</f>
        <v>64</v>
      </c>
      <c r="W52" s="94" t="n">
        <f aca="false">W40/$U$50</f>
        <v>64</v>
      </c>
      <c r="X52" s="94" t="n">
        <f aca="false">X40/$U$50</f>
        <v>64</v>
      </c>
      <c r="Y52" s="95" t="n">
        <f aca="false">Y40/$Y$50</f>
        <v>45.7142857142857</v>
      </c>
      <c r="Z52" s="95" t="n">
        <f aca="false">Z40/$Y$50</f>
        <v>45.7142857142857</v>
      </c>
      <c r="AA52" s="95" t="n">
        <f aca="false">AA40/$Y$50</f>
        <v>45.7142857142857</v>
      </c>
      <c r="AB52" s="11"/>
      <c r="AC52" s="96" t="s">
        <v>52</v>
      </c>
      <c r="AD52" s="96"/>
      <c r="AE52" s="96"/>
    </row>
    <row r="53" customFormat="false" ht="15.75" hidden="false" customHeight="false" outlineLevel="0" collapsed="false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93" t="s">
        <v>58</v>
      </c>
      <c r="Q53" s="11"/>
      <c r="R53" s="11" t="n">
        <f aca="false">R41/$Q$50</f>
        <v>80</v>
      </c>
      <c r="S53" s="11" t="n">
        <f aca="false">S41/$Q$50</f>
        <v>80</v>
      </c>
      <c r="T53" s="11" t="n">
        <f aca="false">T41/$Q$50</f>
        <v>80</v>
      </c>
      <c r="U53" s="94" t="n">
        <f aca="false">U41/$U$50</f>
        <v>32</v>
      </c>
      <c r="V53" s="94" t="n">
        <f aca="false">V41/$U$50</f>
        <v>32</v>
      </c>
      <c r="W53" s="94" t="n">
        <f aca="false">W41/$U$50</f>
        <v>32</v>
      </c>
      <c r="X53" s="94" t="n">
        <f aca="false">X41/$U$50</f>
        <v>32</v>
      </c>
      <c r="Y53" s="95" t="n">
        <f aca="false">Y41/$Y$50</f>
        <v>22.8571428571429</v>
      </c>
      <c r="Z53" s="95" t="n">
        <f aca="false">Z41/$Y$50</f>
        <v>22.8571428571429</v>
      </c>
      <c r="AA53" s="95" t="n">
        <f aca="false">AA41/$Y$50</f>
        <v>22.8571428571429</v>
      </c>
      <c r="AB53" s="11"/>
      <c r="AC53" s="96" t="s">
        <v>58</v>
      </c>
      <c r="AD53" s="96"/>
      <c r="AE53" s="96"/>
    </row>
    <row r="54" customFormat="false" ht="15.75" hidden="false" customHeight="false" outlineLevel="0" collapsed="false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97" t="s">
        <v>62</v>
      </c>
      <c r="Q54" s="11"/>
      <c r="R54" s="11" t="n">
        <f aca="false">R42/$Q$50</f>
        <v>40</v>
      </c>
      <c r="S54" s="11" t="n">
        <f aca="false">S42/$Q$50</f>
        <v>40</v>
      </c>
      <c r="T54" s="11" t="n">
        <f aca="false">T42/$Q$50</f>
        <v>40</v>
      </c>
      <c r="U54" s="94" t="n">
        <f aca="false">U42/$U$50</f>
        <v>16</v>
      </c>
      <c r="V54" s="94" t="n">
        <f aca="false">V42/$U$50</f>
        <v>16</v>
      </c>
      <c r="W54" s="94" t="n">
        <f aca="false">W42/$U$50</f>
        <v>16</v>
      </c>
      <c r="X54" s="94" t="n">
        <f aca="false">X42/$U$50</f>
        <v>16</v>
      </c>
      <c r="Y54" s="95" t="n">
        <f aca="false">Y42/$Y$50</f>
        <v>11.4285714285714</v>
      </c>
      <c r="Z54" s="95" t="n">
        <f aca="false">Z42/$Y$50</f>
        <v>11.4285714285714</v>
      </c>
      <c r="AA54" s="95" t="n">
        <f aca="false">AA42/$Y$50</f>
        <v>11.4285714285714</v>
      </c>
      <c r="AB54" s="11"/>
      <c r="AC54" s="96" t="s">
        <v>62</v>
      </c>
      <c r="AD54" s="96"/>
      <c r="AE54" s="96"/>
    </row>
    <row r="55" customFormat="false" ht="15.75" hidden="false" customHeight="false" outlineLevel="0" collapsed="false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97" t="s">
        <v>66</v>
      </c>
      <c r="Q55" s="11"/>
      <c r="R55" s="11" t="n">
        <f aca="false">R43/$Q$50</f>
        <v>20</v>
      </c>
      <c r="S55" s="11" t="n">
        <f aca="false">S43/$Q$50</f>
        <v>20</v>
      </c>
      <c r="T55" s="11" t="n">
        <f aca="false">T43/$Q$50</f>
        <v>20</v>
      </c>
      <c r="U55" s="94" t="n">
        <f aca="false">U43/$U$50</f>
        <v>8</v>
      </c>
      <c r="V55" s="94" t="n">
        <f aca="false">V43/$U$50</f>
        <v>8</v>
      </c>
      <c r="W55" s="94" t="n">
        <f aca="false">W43/$U$50</f>
        <v>8</v>
      </c>
      <c r="X55" s="94" t="n">
        <f aca="false">X43/$U$50</f>
        <v>8</v>
      </c>
      <c r="Y55" s="95" t="n">
        <f aca="false">Y43/$Y$50</f>
        <v>5.71428571428571</v>
      </c>
      <c r="Z55" s="95" t="n">
        <f aca="false">Z43/$Y$50</f>
        <v>5.71428571428571</v>
      </c>
      <c r="AA55" s="95" t="n">
        <f aca="false">AA43/$Y$50</f>
        <v>5.71428571428571</v>
      </c>
      <c r="AB55" s="11"/>
      <c r="AC55" s="96" t="s">
        <v>66</v>
      </c>
      <c r="AD55" s="96"/>
      <c r="AE55" s="96"/>
    </row>
    <row r="56" customFormat="false" ht="15.75" hidden="false" customHeight="false" outlineLevel="0" collapsed="false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97" t="s">
        <v>70</v>
      </c>
      <c r="Q56" s="11"/>
      <c r="R56" s="11" t="n">
        <f aca="false">R44/$Q$50</f>
        <v>10</v>
      </c>
      <c r="S56" s="11" t="n">
        <f aca="false">S44/$Q$50</f>
        <v>10</v>
      </c>
      <c r="T56" s="11" t="n">
        <f aca="false">T44/$Q$50</f>
        <v>10</v>
      </c>
      <c r="U56" s="94" t="n">
        <f aca="false">U44/$U$50</f>
        <v>4</v>
      </c>
      <c r="V56" s="94" t="n">
        <f aca="false">V44/$U$50</f>
        <v>4</v>
      </c>
      <c r="W56" s="94" t="n">
        <f aca="false">W44/$U$50</f>
        <v>4</v>
      </c>
      <c r="X56" s="94" t="n">
        <f aca="false">X44/$U$50</f>
        <v>4</v>
      </c>
      <c r="Y56" s="95" t="n">
        <f aca="false">Y44/$Y$50</f>
        <v>2.85714285714286</v>
      </c>
      <c r="Z56" s="95" t="n">
        <f aca="false">Z44/$Y$50</f>
        <v>2.85714285714286</v>
      </c>
      <c r="AA56" s="95" t="n">
        <f aca="false">AA44/$Y$50</f>
        <v>2.85714285714286</v>
      </c>
      <c r="AB56" s="11"/>
      <c r="AC56" s="96" t="s">
        <v>70</v>
      </c>
      <c r="AD56" s="96"/>
      <c r="AE56" s="96"/>
    </row>
    <row r="57" customFormat="false" ht="15.75" hidden="false" customHeight="false" outlineLevel="0" collapsed="false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97" t="s">
        <v>74</v>
      </c>
      <c r="Q57" s="11"/>
      <c r="R57" s="11" t="n">
        <f aca="false">R45/$Q$50</f>
        <v>5</v>
      </c>
      <c r="S57" s="11" t="n">
        <f aca="false">S45/$Q$50</f>
        <v>5</v>
      </c>
      <c r="T57" s="11" t="n">
        <f aca="false">T45/$Q$50</f>
        <v>5</v>
      </c>
      <c r="U57" s="94" t="n">
        <f aca="false">U45/$U$50</f>
        <v>2</v>
      </c>
      <c r="V57" s="94" t="n">
        <f aca="false">V45/$U$50</f>
        <v>2</v>
      </c>
      <c r="W57" s="94" t="n">
        <f aca="false">W45/$U$50</f>
        <v>2</v>
      </c>
      <c r="X57" s="94" t="n">
        <f aca="false">X45/$U$50</f>
        <v>2</v>
      </c>
      <c r="Y57" s="95" t="n">
        <f aca="false">Y45/$Y$50</f>
        <v>1.42857142857143</v>
      </c>
      <c r="Z57" s="95" t="n">
        <f aca="false">Z45/$Y$50</f>
        <v>1.42857142857143</v>
      </c>
      <c r="AA57" s="95" t="n">
        <f aca="false">AA45/$Y$50</f>
        <v>1.42857142857143</v>
      </c>
      <c r="AB57" s="11"/>
      <c r="AC57" s="96" t="s">
        <v>74</v>
      </c>
      <c r="AD57" s="96"/>
      <c r="AE57" s="96"/>
    </row>
    <row r="58" customFormat="false" ht="15.75" hidden="false" customHeight="false" outlineLevel="0" collapsed="false">
      <c r="A58" s="44"/>
      <c r="B58" s="44"/>
      <c r="C58" s="98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97" t="s">
        <v>78</v>
      </c>
      <c r="Q58" s="11"/>
      <c r="R58" s="11"/>
      <c r="S58" s="11"/>
      <c r="T58" s="11"/>
      <c r="U58" s="94"/>
      <c r="V58" s="94"/>
      <c r="W58" s="94"/>
      <c r="X58" s="94"/>
      <c r="Y58" s="11"/>
      <c r="Z58" s="11"/>
      <c r="AA58" s="11"/>
      <c r="AB58" s="11"/>
      <c r="AC58" s="96" t="s">
        <v>78</v>
      </c>
      <c r="AD58" s="96"/>
      <c r="AE58" s="96"/>
    </row>
    <row r="59" customFormat="false" ht="15.75" hidden="false" customHeight="false" outlineLevel="0" collapsed="false">
      <c r="A59" s="44"/>
      <c r="B59" s="44"/>
      <c r="C59" s="98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97" t="s">
        <v>81</v>
      </c>
      <c r="Q59" s="11"/>
      <c r="R59" s="11"/>
      <c r="S59" s="11"/>
      <c r="T59" s="11"/>
      <c r="U59" s="94"/>
      <c r="V59" s="94"/>
      <c r="W59" s="94"/>
      <c r="X59" s="94"/>
      <c r="Y59" s="11"/>
      <c r="Z59" s="11"/>
      <c r="AA59" s="11"/>
      <c r="AB59" s="11"/>
      <c r="AC59" s="96" t="s">
        <v>81</v>
      </c>
      <c r="AD59" s="96"/>
      <c r="AE59" s="96"/>
    </row>
    <row r="60" customFormat="false" ht="15.75" hidden="false" customHeight="false" outlineLevel="0" collapsed="false">
      <c r="A60" s="44"/>
      <c r="B60" s="44"/>
      <c r="C60" s="98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11"/>
      <c r="Q60" s="97" t="n">
        <v>1</v>
      </c>
      <c r="R60" s="97" t="n">
        <v>2</v>
      </c>
      <c r="S60" s="97" t="n">
        <v>3</v>
      </c>
      <c r="T60" s="97" t="n">
        <v>4</v>
      </c>
      <c r="U60" s="97" t="n">
        <v>5</v>
      </c>
      <c r="V60" s="97" t="n">
        <v>6</v>
      </c>
      <c r="W60" s="97" t="n">
        <v>7</v>
      </c>
      <c r="X60" s="97" t="n">
        <v>8</v>
      </c>
      <c r="Y60" s="97" t="n">
        <v>9</v>
      </c>
      <c r="Z60" s="97" t="n">
        <v>10</v>
      </c>
      <c r="AA60" s="97" t="n">
        <v>11</v>
      </c>
      <c r="AB60" s="97" t="n">
        <v>12</v>
      </c>
      <c r="AC60" s="3"/>
      <c r="AD60" s="3"/>
      <c r="AE60" s="3"/>
    </row>
    <row r="61" customFormat="false" ht="15.75" hidden="false" customHeight="false" outlineLevel="0" collapsed="false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</row>
    <row r="62" customFormat="false" ht="15.75" hidden="false" customHeight="false" outlineLevel="0" collapsed="false">
      <c r="A62" s="44"/>
      <c r="B62" s="44"/>
      <c r="C62" s="98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 t="s">
        <v>94</v>
      </c>
      <c r="S62" s="44"/>
      <c r="T62" s="44"/>
      <c r="U62" s="44" t="s">
        <v>95</v>
      </c>
      <c r="V62" s="44"/>
      <c r="W62" s="44"/>
      <c r="X62" s="44"/>
      <c r="Y62" s="44" t="s">
        <v>96</v>
      </c>
      <c r="Z62" s="44"/>
      <c r="AA62" s="44"/>
      <c r="AB62" s="44"/>
      <c r="AC62" s="44"/>
      <c r="AD62" s="44"/>
      <c r="AE62" s="44"/>
    </row>
    <row r="63" customFormat="false" ht="15.75" hidden="false" customHeight="false" outlineLevel="0" collapsed="false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</row>
    <row r="64" customFormat="false" ht="15.75" hidden="false" customHeight="false" outlineLevel="0" collapsed="false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9"/>
      <c r="T64" s="49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</row>
    <row r="65" customFormat="false" ht="15.75" hidden="false" customHeight="false" outlineLevel="0" collapsed="false">
      <c r="A65" s="44"/>
      <c r="B65" s="6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52"/>
      <c r="U65" s="52"/>
      <c r="V65" s="78" t="s">
        <v>97</v>
      </c>
      <c r="W65" s="99" t="n">
        <v>7</v>
      </c>
      <c r="X65" s="52"/>
      <c r="Y65" s="100" t="s">
        <v>98</v>
      </c>
      <c r="Z65" s="101" t="n">
        <v>70035039</v>
      </c>
      <c r="AA65" s="44"/>
      <c r="AB65" s="3" t="s">
        <v>99</v>
      </c>
      <c r="AC65" s="44" t="s">
        <v>100</v>
      </c>
      <c r="AD65" s="44"/>
      <c r="AE65" s="44"/>
    </row>
    <row r="66" customFormat="false" ht="15.75" hidden="false" customHeight="false" outlineLevel="0" collapsed="false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52"/>
      <c r="Q66" s="52"/>
      <c r="R66" s="52"/>
      <c r="S66" s="52"/>
      <c r="T66" s="52"/>
      <c r="U66" s="52"/>
      <c r="V66" s="78" t="s">
        <v>101</v>
      </c>
      <c r="W66" s="99" t="n">
        <v>12</v>
      </c>
      <c r="X66" s="52"/>
      <c r="Y66" s="52"/>
      <c r="Z66" s="52"/>
      <c r="AA66" s="44"/>
      <c r="AB66" s="102" t="n">
        <v>12</v>
      </c>
      <c r="AC66" s="103" t="s">
        <v>52</v>
      </c>
      <c r="AD66" s="102" t="n">
        <v>368287367</v>
      </c>
      <c r="AE66" s="103" t="s">
        <v>102</v>
      </c>
    </row>
    <row r="67" customFormat="false" ht="15.75" hidden="false" customHeight="false" outlineLevel="0" collapsed="false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52" t="s">
        <v>103</v>
      </c>
      <c r="Q67" s="52"/>
      <c r="R67" s="52"/>
      <c r="S67" s="52"/>
      <c r="T67" s="52"/>
      <c r="U67" s="52"/>
      <c r="V67" s="78" t="s">
        <v>104</v>
      </c>
      <c r="W67" s="104" t="n">
        <v>20</v>
      </c>
      <c r="X67" s="52"/>
      <c r="Y67" s="52" t="s">
        <v>105</v>
      </c>
      <c r="Z67" s="79" t="s">
        <v>106</v>
      </c>
      <c r="AA67" s="44"/>
      <c r="AB67" s="102" t="n">
        <v>12</v>
      </c>
      <c r="AC67" s="103" t="s">
        <v>58</v>
      </c>
      <c r="AD67" s="102" t="n">
        <v>368287385</v>
      </c>
      <c r="AE67" s="103" t="s">
        <v>107</v>
      </c>
    </row>
    <row r="68" customFormat="false" ht="15.75" hidden="false" customHeight="false" outlineLevel="0" collapsed="false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105" t="s">
        <v>108</v>
      </c>
      <c r="Q68" s="52"/>
      <c r="R68" s="52"/>
      <c r="S68" s="52"/>
      <c r="T68" s="52"/>
      <c r="U68" s="52"/>
      <c r="V68" s="78" t="s">
        <v>109</v>
      </c>
      <c r="W68" s="101" t="n">
        <v>2</v>
      </c>
      <c r="X68" s="52" t="s">
        <v>110</v>
      </c>
      <c r="Y68" s="106" t="n">
        <v>375000</v>
      </c>
      <c r="Z68" s="52"/>
      <c r="AA68" s="44"/>
      <c r="AB68" s="102" t="n">
        <v>12</v>
      </c>
      <c r="AC68" s="103" t="s">
        <v>62</v>
      </c>
      <c r="AD68" s="102" t="n">
        <v>368287381</v>
      </c>
      <c r="AE68" s="103" t="s">
        <v>107</v>
      </c>
    </row>
    <row r="69" customFormat="false" ht="15.75" hidden="false" customHeight="false" outlineLevel="0" collapsed="false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52" t="str">
        <f aca="false">"&gt;We aim for " &amp; TEXT(U69,"0") &amp;" copies at the highest dilution in "&amp; TEXT(W65,"0") &amp;" uL volume (amount added to PCR rxn)"</f>
        <v>&gt;We aim for 320 copies at the highest dilution in 7 uL volume (amount added to PCR rxn)</v>
      </c>
      <c r="Q69" s="52"/>
      <c r="R69" s="52"/>
      <c r="S69" s="52"/>
      <c r="T69" s="52"/>
      <c r="U69" s="101" t="n">
        <v>320</v>
      </c>
      <c r="V69" s="107" t="s">
        <v>111</v>
      </c>
      <c r="W69" s="101" t="n">
        <v>40</v>
      </c>
      <c r="X69" s="108" t="str">
        <f aca="false">"1 : " &amp; TEXT(Z69,"0")</f>
        <v>1 : 300</v>
      </c>
      <c r="Y69" s="109" t="n">
        <f aca="false">Y68/Z69</f>
        <v>1250</v>
      </c>
      <c r="Z69" s="110" t="n">
        <v>300</v>
      </c>
      <c r="AA69" s="44"/>
      <c r="AB69" s="102" t="n">
        <v>12</v>
      </c>
      <c r="AC69" s="103" t="s">
        <v>66</v>
      </c>
      <c r="AD69" s="102" t="n">
        <v>368286765</v>
      </c>
      <c r="AE69" s="103" t="s">
        <v>107</v>
      </c>
    </row>
    <row r="70" customFormat="false" ht="15.75" hidden="false" customHeight="false" outlineLevel="0" collapsed="false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52" t="str">
        <f aca="false">"&gt; that translates into " &amp; TEXT(U70,"0.0") &amp;" copies/ul  in D1 "</f>
        <v>&gt; that translates into 45.7 copies/ul  in D1</v>
      </c>
      <c r="Q70" s="52"/>
      <c r="R70" s="52"/>
      <c r="S70" s="52"/>
      <c r="T70" s="52"/>
      <c r="U70" s="111" t="n">
        <f aca="false">U69/W65</f>
        <v>45.71428571</v>
      </c>
      <c r="V70" s="78" t="s">
        <v>112</v>
      </c>
      <c r="W70" s="101" t="n">
        <v>1</v>
      </c>
      <c r="X70" s="44"/>
      <c r="Y70" s="112"/>
      <c r="Z70" s="44"/>
      <c r="AA70" s="44"/>
      <c r="AB70" s="102" t="n">
        <v>12</v>
      </c>
      <c r="AC70" s="103" t="s">
        <v>70</v>
      </c>
      <c r="AD70" s="102" t="n">
        <v>368259275</v>
      </c>
      <c r="AE70" s="103" t="s">
        <v>107</v>
      </c>
    </row>
    <row r="71" customFormat="false" ht="15.75" hidden="false" customHeight="false" outlineLevel="0" collapsed="false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52" t="str">
        <f aca="false">"&gt; that translates into " &amp; TEXT(U71,"0") &amp;" copies in " &amp; TEXT(W69,"0") &amp;" uL D1"</f>
        <v>&gt; that translates into 1829 copies in 40 uL D1</v>
      </c>
      <c r="Q71" s="52"/>
      <c r="R71" s="52"/>
      <c r="S71" s="52"/>
      <c r="T71" s="52"/>
      <c r="U71" s="111" t="n">
        <f aca="false">U70*W69</f>
        <v>1828.571429</v>
      </c>
      <c r="V71" s="78" t="str">
        <f aca="false">"copies for " &amp; TEXT(W70,"0") &amp;" 96-well plates"</f>
        <v>copies for 1 96-well plates</v>
      </c>
      <c r="W71" s="104" t="n">
        <f aca="false">U71*W70</f>
        <v>1828.571429</v>
      </c>
      <c r="X71" s="44"/>
      <c r="Y71" s="44"/>
      <c r="Z71" s="44"/>
      <c r="AA71" s="44"/>
      <c r="AB71" s="102" t="n">
        <v>12</v>
      </c>
      <c r="AC71" s="103" t="s">
        <v>74</v>
      </c>
      <c r="AD71" s="102" t="n">
        <v>368287371</v>
      </c>
      <c r="AE71" s="103" t="s">
        <v>107</v>
      </c>
    </row>
    <row r="72" customFormat="false" ht="15.75" hidden="false" customHeight="false" outlineLevel="0" collapsed="false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100" t="str">
        <f aca="false">"&gt; that translates to " &amp; TEXT(Y71,"0") &amp; " copies in " &amp; TEXT(AA69, "0") &amp; " uL (" &amp; TEXT(AA66,"0.0") &amp; " is total of well + " &amp; TEXT(AA67,"0.0") &amp; " added for dilution)"</f>
        <v>&gt; that translates to 0 copies in 0 uL (0.0 is total of well + 0.0 added for dilution)</v>
      </c>
      <c r="Q72" s="100"/>
      <c r="R72" s="100"/>
      <c r="S72" s="100"/>
      <c r="T72" s="100"/>
      <c r="U72" s="113" t="n">
        <f aca="false">U70*W69</f>
        <v>1828.571429</v>
      </c>
      <c r="V72" s="52"/>
      <c r="W72" s="52"/>
      <c r="X72" s="44"/>
      <c r="Y72" s="44"/>
      <c r="Z72" s="44"/>
      <c r="AA72" s="44"/>
      <c r="AB72" s="102" t="n">
        <v>12</v>
      </c>
      <c r="AC72" s="103" t="s">
        <v>78</v>
      </c>
      <c r="AD72" s="102" t="n">
        <v>368287425</v>
      </c>
      <c r="AE72" s="103" t="s">
        <v>107</v>
      </c>
    </row>
    <row r="73" customFormat="false" ht="15.75" hidden="false" customHeight="false" outlineLevel="0" collapsed="false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52"/>
      <c r="Q73" s="44"/>
      <c r="R73" s="44"/>
      <c r="S73" s="44"/>
      <c r="T73" s="44"/>
      <c r="U73" s="88"/>
      <c r="V73" s="44"/>
      <c r="W73" s="44"/>
      <c r="X73" s="44"/>
      <c r="Y73" s="44"/>
      <c r="Z73" s="44"/>
      <c r="AA73" s="44"/>
      <c r="AB73" s="102" t="n">
        <v>12</v>
      </c>
      <c r="AC73" s="103" t="s">
        <v>81</v>
      </c>
      <c r="AD73" s="102" t="n">
        <v>368312517</v>
      </c>
      <c r="AE73" s="103" t="s">
        <v>107</v>
      </c>
    </row>
    <row r="74" customFormat="false" ht="15.75" hidden="false" customHeight="false" outlineLevel="0" collapsed="false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105" t="s">
        <v>113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</row>
    <row r="75" customFormat="false" ht="15.75" hidden="false" customHeight="false" outlineLevel="0" collapsed="false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52"/>
      <c r="Q75" s="52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</row>
    <row r="76" customFormat="false" ht="15.75" hidden="false" customHeight="false" outlineLevel="0" collapsed="false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52" t="str">
        <f aca="false">"&gt;prepare a 1 to "&amp; TEXT(Z69,"0") &amp;" dilution to "&amp; TEXT(Y69,"0") &amp;" copies per uL"</f>
        <v>&gt;prepare a 1 to 300 dilution to 1250 copies per uL</v>
      </c>
      <c r="Q76" s="52"/>
      <c r="R76" s="52"/>
      <c r="S76" s="52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</row>
    <row r="77" customFormat="false" ht="15.75" hidden="false" customHeight="false" outlineLevel="0" collapsed="false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52" t="str">
        <f aca="false">"&gt; add "&amp; TEXT(S80,"0.0") &amp;" uL to "&amp; TEXT(S81,"0.0") &amp;" uL background in first dilution well D1 (for "&amp; TEXT(U71,"0") &amp;" total viral copies)"</f>
        <v>&gt; add 1.5 uL to 18.5 uL background in first dilution well D1 (for 1829 total viral copies)</v>
      </c>
      <c r="Q77" s="52"/>
      <c r="R77" s="52"/>
      <c r="S77" s="52"/>
      <c r="T77" s="44"/>
      <c r="U77" s="44"/>
      <c r="V77" s="44"/>
      <c r="W77" s="44"/>
      <c r="X77" s="44"/>
      <c r="Y77" s="44"/>
      <c r="Z77" s="114" t="n">
        <f aca="false">U71</f>
        <v>1828.571429</v>
      </c>
      <c r="AA77" s="44"/>
      <c r="AB77" s="44"/>
      <c r="AC77" s="44"/>
      <c r="AD77" s="44"/>
      <c r="AE77" s="44"/>
    </row>
    <row r="78" customFormat="false" ht="15.75" hidden="false" customHeight="false" outlineLevel="0" collapsed="false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52" t="s">
        <v>114</v>
      </c>
      <c r="Q78" s="52"/>
      <c r="R78" s="52"/>
      <c r="S78" s="52"/>
      <c r="T78" s="52"/>
      <c r="U78" s="44"/>
      <c r="V78" s="44"/>
      <c r="W78" s="44"/>
      <c r="X78" s="44" t="s">
        <v>115</v>
      </c>
      <c r="Y78" s="44"/>
      <c r="Z78" s="44"/>
      <c r="AA78" s="44"/>
      <c r="AB78" s="44"/>
      <c r="AC78" s="44"/>
      <c r="AD78" s="44"/>
      <c r="AE78" s="44"/>
    </row>
    <row r="79" customFormat="false" ht="15.75" hidden="false" customHeight="false" outlineLevel="0" collapsed="false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52"/>
      <c r="Q79" s="52"/>
      <c r="R79" s="78" t="s">
        <v>116</v>
      </c>
      <c r="S79" s="115" t="n">
        <f aca="false">Y69</f>
        <v>1250</v>
      </c>
      <c r="T79" s="52"/>
      <c r="U79" s="44"/>
      <c r="V79" s="44" t="s">
        <v>117</v>
      </c>
      <c r="W79" s="44" t="s">
        <v>118</v>
      </c>
      <c r="X79" s="44"/>
      <c r="Y79" s="44"/>
      <c r="Z79" s="44"/>
      <c r="AA79" s="44"/>
      <c r="AB79" s="44"/>
      <c r="AC79" s="44"/>
      <c r="AD79" s="44"/>
      <c r="AE79" s="44"/>
    </row>
    <row r="80" customFormat="false" ht="15.75" hidden="false" customHeight="false" outlineLevel="0" collapsed="false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52"/>
      <c r="Q80" s="52"/>
      <c r="R80" s="78" t="s">
        <v>119</v>
      </c>
      <c r="S80" s="116" t="n">
        <f aca="false">W71/S79</f>
        <v>1.462857143</v>
      </c>
      <c r="T80" s="117" t="n">
        <f aca="false">S80*12</f>
        <v>17.554285716</v>
      </c>
      <c r="U80" s="44"/>
      <c r="V80" s="44" t="n">
        <f aca="false">17.554/3</f>
        <v>5.851333333</v>
      </c>
      <c r="W80" s="44" t="n">
        <f aca="false">V80*2</f>
        <v>11.70266667</v>
      </c>
      <c r="X80" s="44"/>
      <c r="Y80" s="44"/>
      <c r="Z80" s="44"/>
      <c r="AA80" s="44"/>
      <c r="AB80" s="44"/>
      <c r="AC80" s="44"/>
      <c r="AD80" s="44"/>
      <c r="AE80" s="44"/>
    </row>
    <row r="81" customFormat="false" ht="15.75" hidden="false" customHeight="false" outlineLevel="0" collapsed="false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52"/>
      <c r="Q81" s="52"/>
      <c r="R81" s="78" t="s">
        <v>120</v>
      </c>
      <c r="S81" s="116" t="n">
        <f aca="false">W67-S80</f>
        <v>18.53714286</v>
      </c>
      <c r="T81" s="117" t="n">
        <f aca="false">S81*12</f>
        <v>222.44571432</v>
      </c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</row>
    <row r="82" customFormat="false" ht="15.75" hidden="false" customHeight="false" outlineLevel="0" collapsed="false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83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</row>
    <row r="83" customFormat="false" ht="15.75" hidden="false" customHeight="false" outlineLevel="0" collapsed="false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</row>
    <row r="84" customFormat="false" ht="15.75" hidden="false" customHeight="false" outlineLevel="0" collapsed="false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 t="s">
        <v>121</v>
      </c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</row>
    <row r="85" customFormat="false" ht="15.75" hidden="false" customHeight="false" outlineLevel="0" collapsed="false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 t="s">
        <v>122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3"/>
      <c r="AC85" s="43"/>
      <c r="AD85" s="43"/>
      <c r="AE85" s="43"/>
    </row>
  </sheetData>
  <mergeCells count="4">
    <mergeCell ref="P37:AB37"/>
    <mergeCell ref="B49:C49"/>
    <mergeCell ref="P49:AB49"/>
    <mergeCell ref="P72:T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0" t="s">
        <v>123</v>
      </c>
      <c r="B1" s="118"/>
      <c r="C1" s="119"/>
      <c r="D1" s="120"/>
      <c r="E1" s="120"/>
      <c r="F1" s="119"/>
      <c r="G1" s="119"/>
      <c r="H1" s="119"/>
      <c r="I1" s="119"/>
      <c r="J1" s="121"/>
      <c r="K1" s="121"/>
      <c r="L1" s="119"/>
      <c r="M1" s="119"/>
      <c r="N1" s="3"/>
    </row>
    <row r="2" customFormat="false" ht="15.75" hidden="false" customHeight="false" outlineLevel="0" collapsed="false">
      <c r="A2" s="40" t="n">
        <v>5</v>
      </c>
      <c r="B2" s="40" t="n">
        <v>6</v>
      </c>
      <c r="C2" s="118"/>
      <c r="D2" s="20" t="n">
        <f aca="false">'Run set up notes'!E21</f>
        <v>0</v>
      </c>
      <c r="E2" s="20" t="n">
        <f aca="false">'Run set up notes'!F21</f>
        <v>0</v>
      </c>
      <c r="F2" s="119"/>
      <c r="G2" s="119"/>
      <c r="H2" s="119"/>
      <c r="I2" s="119"/>
      <c r="J2" s="121"/>
      <c r="K2" s="121"/>
      <c r="L2" s="119"/>
      <c r="M2" s="119"/>
      <c r="N2" s="3"/>
    </row>
    <row r="3" customFormat="false" ht="15.75" hidden="false" customHeight="false" outlineLevel="0" collapsed="false">
      <c r="A3" s="122" t="n">
        <v>7</v>
      </c>
      <c r="B3" s="122" t="n">
        <v>8</v>
      </c>
      <c r="C3" s="123"/>
      <c r="D3" s="124" t="n">
        <f aca="false">'Run set up notes'!E22</f>
        <v>0</v>
      </c>
      <c r="E3" s="124" t="n">
        <f aca="false">'Run set up notes'!F22</f>
        <v>0</v>
      </c>
      <c r="F3" s="119"/>
      <c r="G3" s="125"/>
      <c r="H3" s="119"/>
      <c r="I3" s="119"/>
      <c r="J3" s="3"/>
      <c r="K3" s="121"/>
      <c r="L3" s="119"/>
      <c r="M3" s="119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3.8" hidden="false" customHeight="false" outlineLevel="0" collapsed="false">
      <c r="A1" s="40" t="s">
        <v>124</v>
      </c>
      <c r="B1" s="118" t="str">
        <f aca="false">'Run set up notes'!C7</f>
        <v>Set C</v>
      </c>
      <c r="C1" s="119"/>
      <c r="D1" s="120"/>
      <c r="E1" s="120"/>
      <c r="F1" s="119"/>
      <c r="G1" s="119"/>
      <c r="H1" s="29" t="n">
        <v>3</v>
      </c>
      <c r="I1" s="119"/>
      <c r="J1" s="121"/>
      <c r="K1" s="121"/>
      <c r="L1" s="119"/>
      <c r="M1" s="119"/>
      <c r="N1" s="3"/>
    </row>
    <row r="2" customFormat="false" ht="13.8" hidden="false" customHeight="false" outlineLevel="0" collapsed="false">
      <c r="A2" s="40" t="n">
        <v>9</v>
      </c>
      <c r="B2" s="40" t="n">
        <v>10</v>
      </c>
      <c r="C2" s="118"/>
      <c r="D2" s="126" t="str">
        <f aca="false">'Run set up notes'!E25</f>
        <v>contam_1</v>
      </c>
      <c r="E2" s="20" t="str">
        <f aca="false">'Run set up notes'!F25</f>
        <v>contam_2</v>
      </c>
      <c r="F2" s="119"/>
      <c r="G2" s="119"/>
      <c r="H2" s="29" t="n">
        <v>8</v>
      </c>
      <c r="I2" s="119"/>
      <c r="J2" s="121"/>
      <c r="K2" s="121"/>
      <c r="L2" s="119"/>
      <c r="M2" s="119"/>
      <c r="N2" s="3"/>
    </row>
    <row r="3" customFormat="false" ht="13.8" hidden="false" customHeight="false" outlineLevel="0" collapsed="false">
      <c r="A3" s="122" t="n">
        <v>11</v>
      </c>
      <c r="B3" s="122" t="n">
        <v>12</v>
      </c>
      <c r="C3" s="123"/>
      <c r="D3" s="124" t="str">
        <f aca="false">'Run set up notes'!E26</f>
        <v>contam_3</v>
      </c>
      <c r="E3" s="124" t="str">
        <f aca="false">'Run set up notes'!F26</f>
        <v>722 ED</v>
      </c>
      <c r="F3" s="119"/>
      <c r="G3" s="125"/>
      <c r="H3" s="29" t="n">
        <v>9</v>
      </c>
      <c r="I3" s="119"/>
      <c r="J3" s="3"/>
      <c r="K3" s="121"/>
      <c r="L3" s="119"/>
      <c r="M3" s="119"/>
      <c r="N3" s="3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3"/>
      <c r="H4" s="29" t="n">
        <v>14</v>
      </c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3"/>
      <c r="B5" s="3" t="s">
        <v>125</v>
      </c>
      <c r="C5" s="3"/>
      <c r="D5" s="3"/>
      <c r="F5" s="127" t="s">
        <v>126</v>
      </c>
      <c r="G5" s="128" t="s">
        <v>127</v>
      </c>
      <c r="H5" s="3"/>
      <c r="I5" s="3"/>
      <c r="J5" s="3"/>
      <c r="K5" s="3"/>
      <c r="L5" s="3"/>
      <c r="M5" s="3"/>
      <c r="N5" s="3"/>
    </row>
    <row r="6" customFormat="false" ht="15.75" hidden="false" customHeight="false" outlineLevel="0" collapsed="false">
      <c r="A6" s="3"/>
      <c r="B6" s="3" t="s">
        <v>128</v>
      </c>
      <c r="C6" s="3"/>
      <c r="D6" s="3"/>
      <c r="E6" s="3"/>
      <c r="G6" s="3"/>
      <c r="H6" s="3"/>
      <c r="I6" s="3" t="s">
        <v>129</v>
      </c>
      <c r="J6" s="3"/>
      <c r="K6" s="3"/>
      <c r="L6" s="3"/>
      <c r="M6" s="3"/>
      <c r="N6" s="3"/>
    </row>
    <row r="7" customFormat="false" ht="15.75" hidden="false" customHeight="false" outlineLevel="0" collapsed="false">
      <c r="A7" s="11" t="str">
        <f aca="false">D2</f>
        <v>contam_1</v>
      </c>
      <c r="B7" s="129" t="n">
        <v>1</v>
      </c>
      <c r="C7" s="129" t="n">
        <v>2</v>
      </c>
      <c r="D7" s="129" t="n">
        <v>3</v>
      </c>
      <c r="E7" s="129" t="n">
        <v>4</v>
      </c>
      <c r="F7" s="129" t="n">
        <v>5</v>
      </c>
      <c r="G7" s="129" t="n">
        <v>6</v>
      </c>
      <c r="H7" s="129" t="n">
        <v>7</v>
      </c>
      <c r="I7" s="129" t="n">
        <v>8</v>
      </c>
      <c r="J7" s="129" t="n">
        <v>9</v>
      </c>
      <c r="K7" s="129" t="n">
        <v>10</v>
      </c>
      <c r="L7" s="129" t="n">
        <v>11</v>
      </c>
      <c r="M7" s="129" t="n">
        <v>12</v>
      </c>
      <c r="N7" s="11"/>
    </row>
    <row r="8" customFormat="false" ht="15.75" hidden="false" customHeight="false" outlineLevel="0" collapsed="false">
      <c r="A8" s="130" t="s">
        <v>52</v>
      </c>
      <c r="B8" s="131" t="s">
        <v>130</v>
      </c>
      <c r="C8" s="132" t="s">
        <v>131</v>
      </c>
      <c r="D8" s="132" t="s">
        <v>131</v>
      </c>
      <c r="E8" s="132" t="s">
        <v>132</v>
      </c>
      <c r="F8" s="132" t="s">
        <v>132</v>
      </c>
      <c r="G8" s="133" t="s">
        <v>130</v>
      </c>
      <c r="H8" s="131" t="s">
        <v>130</v>
      </c>
      <c r="I8" s="132" t="s">
        <v>131</v>
      </c>
      <c r="J8" s="132" t="s">
        <v>131</v>
      </c>
      <c r="K8" s="132" t="s">
        <v>132</v>
      </c>
      <c r="L8" s="132" t="s">
        <v>132</v>
      </c>
      <c r="M8" s="133" t="s">
        <v>130</v>
      </c>
      <c r="N8" s="134" t="s">
        <v>52</v>
      </c>
    </row>
    <row r="9" customFormat="false" ht="15.75" hidden="false" customHeight="false" outlineLevel="0" collapsed="false">
      <c r="A9" s="135" t="s">
        <v>58</v>
      </c>
      <c r="B9" s="136" t="s">
        <v>130</v>
      </c>
      <c r="C9" s="137" t="s">
        <v>130</v>
      </c>
      <c r="D9" s="137" t="s">
        <v>130</v>
      </c>
      <c r="E9" s="137" t="s">
        <v>130</v>
      </c>
      <c r="F9" s="137" t="s">
        <v>130</v>
      </c>
      <c r="G9" s="138" t="s">
        <v>130</v>
      </c>
      <c r="H9" s="136" t="s">
        <v>130</v>
      </c>
      <c r="I9" s="137" t="s">
        <v>130</v>
      </c>
      <c r="J9" s="137" t="s">
        <v>130</v>
      </c>
      <c r="K9" s="137" t="s">
        <v>130</v>
      </c>
      <c r="L9" s="137" t="s">
        <v>130</v>
      </c>
      <c r="M9" s="138" t="s">
        <v>130</v>
      </c>
      <c r="N9" s="134" t="s">
        <v>58</v>
      </c>
    </row>
    <row r="10" customFormat="false" ht="15.75" hidden="false" customHeight="false" outlineLevel="0" collapsed="false">
      <c r="A10" s="135" t="s">
        <v>62</v>
      </c>
      <c r="B10" s="136" t="s">
        <v>130</v>
      </c>
      <c r="C10" s="137" t="s">
        <v>130</v>
      </c>
      <c r="D10" s="137" t="s">
        <v>130</v>
      </c>
      <c r="E10" s="137" t="s">
        <v>130</v>
      </c>
      <c r="F10" s="137" t="s">
        <v>130</v>
      </c>
      <c r="G10" s="138" t="s">
        <v>130</v>
      </c>
      <c r="H10" s="136" t="s">
        <v>130</v>
      </c>
      <c r="I10" s="137" t="s">
        <v>130</v>
      </c>
      <c r="J10" s="137" t="s">
        <v>130</v>
      </c>
      <c r="K10" s="137" t="s">
        <v>130</v>
      </c>
      <c r="L10" s="137" t="s">
        <v>130</v>
      </c>
      <c r="M10" s="138" t="s">
        <v>130</v>
      </c>
      <c r="N10" s="134" t="s">
        <v>62</v>
      </c>
    </row>
    <row r="11" customFormat="false" ht="15.75" hidden="false" customHeight="false" outlineLevel="0" collapsed="false">
      <c r="A11" s="135" t="s">
        <v>66</v>
      </c>
      <c r="B11" s="139" t="s">
        <v>133</v>
      </c>
      <c r="C11" s="137" t="s">
        <v>130</v>
      </c>
      <c r="D11" s="137" t="s">
        <v>130</v>
      </c>
      <c r="E11" s="137" t="s">
        <v>130</v>
      </c>
      <c r="F11" s="137" t="s">
        <v>130</v>
      </c>
      <c r="G11" s="140" t="s">
        <v>134</v>
      </c>
      <c r="H11" s="139" t="s">
        <v>133</v>
      </c>
      <c r="I11" s="137" t="s">
        <v>130</v>
      </c>
      <c r="J11" s="137" t="s">
        <v>130</v>
      </c>
      <c r="K11" s="137" t="s">
        <v>130</v>
      </c>
      <c r="L11" s="137" t="s">
        <v>130</v>
      </c>
      <c r="M11" s="140" t="s">
        <v>134</v>
      </c>
      <c r="N11" s="134" t="s">
        <v>66</v>
      </c>
    </row>
    <row r="12" customFormat="false" ht="15.75" hidden="false" customHeight="false" outlineLevel="0" collapsed="false">
      <c r="A12" s="135" t="s">
        <v>70</v>
      </c>
      <c r="B12" s="139" t="s">
        <v>135</v>
      </c>
      <c r="C12" s="137" t="s">
        <v>130</v>
      </c>
      <c r="D12" s="137" t="s">
        <v>130</v>
      </c>
      <c r="E12" s="137" t="s">
        <v>130</v>
      </c>
      <c r="F12" s="137" t="s">
        <v>130</v>
      </c>
      <c r="G12" s="140" t="s">
        <v>136</v>
      </c>
      <c r="H12" s="139" t="s">
        <v>135</v>
      </c>
      <c r="I12" s="137" t="s">
        <v>130</v>
      </c>
      <c r="J12" s="137" t="s">
        <v>130</v>
      </c>
      <c r="K12" s="137" t="s">
        <v>130</v>
      </c>
      <c r="L12" s="137" t="s">
        <v>130</v>
      </c>
      <c r="M12" s="140" t="s">
        <v>136</v>
      </c>
      <c r="N12" s="134" t="s">
        <v>70</v>
      </c>
    </row>
    <row r="13" customFormat="false" ht="15.75" hidden="false" customHeight="false" outlineLevel="0" collapsed="false">
      <c r="A13" s="135" t="s">
        <v>74</v>
      </c>
      <c r="B13" s="136" t="s">
        <v>130</v>
      </c>
      <c r="C13" s="137" t="s">
        <v>130</v>
      </c>
      <c r="D13" s="137" t="s">
        <v>130</v>
      </c>
      <c r="E13" s="137" t="s">
        <v>130</v>
      </c>
      <c r="F13" s="137" t="s">
        <v>130</v>
      </c>
      <c r="G13" s="138" t="s">
        <v>130</v>
      </c>
      <c r="H13" s="136" t="s">
        <v>130</v>
      </c>
      <c r="I13" s="137" t="s">
        <v>130</v>
      </c>
      <c r="J13" s="137" t="s">
        <v>130</v>
      </c>
      <c r="K13" s="137" t="s">
        <v>130</v>
      </c>
      <c r="L13" s="137" t="s">
        <v>130</v>
      </c>
      <c r="M13" s="138" t="s">
        <v>130</v>
      </c>
      <c r="N13" s="134" t="s">
        <v>74</v>
      </c>
    </row>
    <row r="14" customFormat="false" ht="15.75" hidden="false" customHeight="false" outlineLevel="0" collapsed="false">
      <c r="A14" s="135" t="s">
        <v>78</v>
      </c>
      <c r="B14" s="136" t="s">
        <v>130</v>
      </c>
      <c r="C14" s="137" t="s">
        <v>130</v>
      </c>
      <c r="D14" s="137" t="s">
        <v>130</v>
      </c>
      <c r="E14" s="137" t="s">
        <v>130</v>
      </c>
      <c r="F14" s="137" t="s">
        <v>130</v>
      </c>
      <c r="G14" s="138" t="s">
        <v>130</v>
      </c>
      <c r="H14" s="136" t="s">
        <v>130</v>
      </c>
      <c r="I14" s="137" t="s">
        <v>130</v>
      </c>
      <c r="J14" s="137" t="s">
        <v>130</v>
      </c>
      <c r="K14" s="137" t="s">
        <v>130</v>
      </c>
      <c r="L14" s="137" t="s">
        <v>130</v>
      </c>
      <c r="M14" s="138" t="s">
        <v>130</v>
      </c>
      <c r="N14" s="134" t="s">
        <v>78</v>
      </c>
    </row>
    <row r="15" customFormat="false" ht="15.75" hidden="false" customHeight="false" outlineLevel="0" collapsed="false">
      <c r="A15" s="135" t="s">
        <v>81</v>
      </c>
      <c r="B15" s="141" t="s">
        <v>130</v>
      </c>
      <c r="C15" s="142" t="s">
        <v>137</v>
      </c>
      <c r="D15" s="142" t="s">
        <v>137</v>
      </c>
      <c r="E15" s="142" t="s">
        <v>138</v>
      </c>
      <c r="F15" s="142" t="s">
        <v>138</v>
      </c>
      <c r="G15" s="143" t="s">
        <v>130</v>
      </c>
      <c r="H15" s="141" t="s">
        <v>130</v>
      </c>
      <c r="I15" s="142" t="s">
        <v>137</v>
      </c>
      <c r="J15" s="142" t="s">
        <v>137</v>
      </c>
      <c r="K15" s="142" t="s">
        <v>138</v>
      </c>
      <c r="L15" s="142" t="s">
        <v>138</v>
      </c>
      <c r="M15" s="143" t="s">
        <v>130</v>
      </c>
      <c r="N15" s="134" t="s">
        <v>81</v>
      </c>
    </row>
    <row r="16" customFormat="false" ht="15.75" hidden="false" customHeight="false" outlineLevel="0" collapsed="false">
      <c r="A16" s="11"/>
      <c r="B16" s="144" t="n">
        <v>1</v>
      </c>
      <c r="C16" s="144" t="n">
        <v>2</v>
      </c>
      <c r="D16" s="144" t="n">
        <v>3</v>
      </c>
      <c r="E16" s="144" t="n">
        <v>4</v>
      </c>
      <c r="F16" s="144" t="n">
        <v>5</v>
      </c>
      <c r="G16" s="144" t="n">
        <v>6</v>
      </c>
      <c r="H16" s="144" t="n">
        <v>7</v>
      </c>
      <c r="I16" s="144" t="n">
        <v>8</v>
      </c>
      <c r="J16" s="144" t="n">
        <v>9</v>
      </c>
      <c r="K16" s="144" t="n">
        <v>10</v>
      </c>
      <c r="L16" s="144" t="n">
        <v>11</v>
      </c>
      <c r="M16" s="144" t="n">
        <v>12</v>
      </c>
      <c r="N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45"/>
    </row>
    <row r="18" customFormat="false" ht="15.75" hidden="false" customHeight="false" outlineLevel="0" collapsed="false">
      <c r="A18" s="3"/>
      <c r="B18" s="3" t="s">
        <v>125</v>
      </c>
      <c r="C18" s="3"/>
      <c r="D18" s="3"/>
      <c r="G18" s="3"/>
      <c r="H18" s="3"/>
      <c r="I18" s="3"/>
      <c r="J18" s="3"/>
      <c r="K18" s="3"/>
      <c r="L18" s="3"/>
      <c r="M18" s="3"/>
      <c r="N18" s="145"/>
    </row>
    <row r="19" customFormat="false" ht="15.75" hidden="false" customHeight="false" outlineLevel="0" collapsed="false">
      <c r="A19" s="3"/>
      <c r="B19" s="3" t="s">
        <v>139</v>
      </c>
      <c r="C19" s="3"/>
      <c r="D19" s="3"/>
      <c r="F19" s="3"/>
      <c r="G19" s="3"/>
      <c r="H19" s="3"/>
      <c r="I19" s="3" t="s">
        <v>129</v>
      </c>
      <c r="J19" s="3"/>
      <c r="K19" s="3"/>
      <c r="L19" s="3"/>
      <c r="M19" s="3"/>
      <c r="N19" s="145"/>
    </row>
    <row r="20" customFormat="false" ht="15.75" hidden="false" customHeight="false" outlineLevel="0" collapsed="false">
      <c r="A20" s="146" t="str">
        <f aca="false">E2</f>
        <v>contam_2</v>
      </c>
      <c r="B20" s="129" t="n">
        <v>1</v>
      </c>
      <c r="C20" s="129" t="n">
        <v>2</v>
      </c>
      <c r="D20" s="129" t="n">
        <v>3</v>
      </c>
      <c r="E20" s="129" t="n">
        <v>4</v>
      </c>
      <c r="F20" s="129" t="n">
        <v>5</v>
      </c>
      <c r="G20" s="129" t="n">
        <v>6</v>
      </c>
      <c r="H20" s="129" t="n">
        <v>7</v>
      </c>
      <c r="I20" s="129" t="n">
        <v>8</v>
      </c>
      <c r="J20" s="129" t="n">
        <v>9</v>
      </c>
      <c r="K20" s="129" t="n">
        <v>10</v>
      </c>
      <c r="L20" s="129" t="n">
        <v>11</v>
      </c>
      <c r="M20" s="129" t="n">
        <v>12</v>
      </c>
      <c r="N20" s="11"/>
    </row>
    <row r="21" customFormat="false" ht="15.75" hidden="false" customHeight="false" outlineLevel="0" collapsed="false">
      <c r="A21" s="130" t="s">
        <v>52</v>
      </c>
      <c r="B21" s="131" t="s">
        <v>130</v>
      </c>
      <c r="C21" s="132" t="s">
        <v>131</v>
      </c>
      <c r="D21" s="132" t="s">
        <v>131</v>
      </c>
      <c r="E21" s="132" t="s">
        <v>132</v>
      </c>
      <c r="F21" s="132" t="s">
        <v>132</v>
      </c>
      <c r="G21" s="133" t="s">
        <v>130</v>
      </c>
      <c r="H21" s="131" t="s">
        <v>130</v>
      </c>
      <c r="I21" s="132" t="s">
        <v>131</v>
      </c>
      <c r="J21" s="132" t="s">
        <v>131</v>
      </c>
      <c r="K21" s="132" t="s">
        <v>132</v>
      </c>
      <c r="L21" s="132" t="s">
        <v>132</v>
      </c>
      <c r="M21" s="133" t="s">
        <v>130</v>
      </c>
      <c r="N21" s="134" t="s">
        <v>52</v>
      </c>
    </row>
    <row r="22" customFormat="false" ht="15.75" hidden="false" customHeight="false" outlineLevel="0" collapsed="false">
      <c r="A22" s="135" t="s">
        <v>58</v>
      </c>
      <c r="B22" s="136" t="s">
        <v>130</v>
      </c>
      <c r="C22" s="137" t="s">
        <v>130</v>
      </c>
      <c r="D22" s="137" t="s">
        <v>130</v>
      </c>
      <c r="E22" s="137" t="s">
        <v>130</v>
      </c>
      <c r="F22" s="137" t="s">
        <v>130</v>
      </c>
      <c r="G22" s="138" t="s">
        <v>130</v>
      </c>
      <c r="H22" s="136" t="s">
        <v>130</v>
      </c>
      <c r="I22" s="137" t="s">
        <v>130</v>
      </c>
      <c r="J22" s="137" t="s">
        <v>130</v>
      </c>
      <c r="K22" s="137" t="s">
        <v>130</v>
      </c>
      <c r="L22" s="137" t="s">
        <v>130</v>
      </c>
      <c r="M22" s="138" t="s">
        <v>130</v>
      </c>
      <c r="N22" s="134" t="s">
        <v>58</v>
      </c>
    </row>
    <row r="23" customFormat="false" ht="15.75" hidden="false" customHeight="false" outlineLevel="0" collapsed="false">
      <c r="A23" s="135" t="s">
        <v>62</v>
      </c>
      <c r="B23" s="136" t="s">
        <v>130</v>
      </c>
      <c r="C23" s="137" t="s">
        <v>130</v>
      </c>
      <c r="D23" s="137" t="s">
        <v>130</v>
      </c>
      <c r="E23" s="137" t="s">
        <v>130</v>
      </c>
      <c r="F23" s="137" t="s">
        <v>130</v>
      </c>
      <c r="G23" s="138" t="s">
        <v>130</v>
      </c>
      <c r="H23" s="136" t="s">
        <v>130</v>
      </c>
      <c r="I23" s="137" t="s">
        <v>130</v>
      </c>
      <c r="J23" s="137" t="s">
        <v>130</v>
      </c>
      <c r="K23" s="137" t="s">
        <v>130</v>
      </c>
      <c r="L23" s="137" t="s">
        <v>130</v>
      </c>
      <c r="M23" s="138" t="s">
        <v>130</v>
      </c>
      <c r="N23" s="134" t="s">
        <v>62</v>
      </c>
    </row>
    <row r="24" customFormat="false" ht="15.75" hidden="false" customHeight="false" outlineLevel="0" collapsed="false">
      <c r="A24" s="135" t="s">
        <v>66</v>
      </c>
      <c r="B24" s="139" t="s">
        <v>133</v>
      </c>
      <c r="C24" s="137" t="s">
        <v>130</v>
      </c>
      <c r="D24" s="137" t="s">
        <v>130</v>
      </c>
      <c r="E24" s="137" t="s">
        <v>130</v>
      </c>
      <c r="F24" s="137" t="s">
        <v>130</v>
      </c>
      <c r="G24" s="140" t="s">
        <v>134</v>
      </c>
      <c r="H24" s="139" t="s">
        <v>133</v>
      </c>
      <c r="I24" s="137" t="s">
        <v>130</v>
      </c>
      <c r="J24" s="137" t="s">
        <v>130</v>
      </c>
      <c r="K24" s="137" t="s">
        <v>130</v>
      </c>
      <c r="L24" s="137" t="s">
        <v>130</v>
      </c>
      <c r="M24" s="140" t="s">
        <v>134</v>
      </c>
      <c r="N24" s="134" t="s">
        <v>66</v>
      </c>
    </row>
    <row r="25" customFormat="false" ht="15.75" hidden="false" customHeight="false" outlineLevel="0" collapsed="false">
      <c r="A25" s="135" t="s">
        <v>70</v>
      </c>
      <c r="B25" s="139" t="s">
        <v>135</v>
      </c>
      <c r="C25" s="137" t="s">
        <v>130</v>
      </c>
      <c r="D25" s="137" t="s">
        <v>130</v>
      </c>
      <c r="E25" s="137" t="s">
        <v>130</v>
      </c>
      <c r="F25" s="137" t="s">
        <v>130</v>
      </c>
      <c r="G25" s="140" t="s">
        <v>136</v>
      </c>
      <c r="H25" s="139" t="s">
        <v>135</v>
      </c>
      <c r="I25" s="137" t="s">
        <v>130</v>
      </c>
      <c r="J25" s="137" t="s">
        <v>130</v>
      </c>
      <c r="K25" s="137" t="s">
        <v>130</v>
      </c>
      <c r="L25" s="137" t="s">
        <v>130</v>
      </c>
      <c r="M25" s="140" t="s">
        <v>136</v>
      </c>
      <c r="N25" s="134" t="s">
        <v>70</v>
      </c>
    </row>
    <row r="26" customFormat="false" ht="15.75" hidden="false" customHeight="false" outlineLevel="0" collapsed="false">
      <c r="A26" s="135" t="s">
        <v>74</v>
      </c>
      <c r="B26" s="136" t="s">
        <v>130</v>
      </c>
      <c r="C26" s="137" t="s">
        <v>130</v>
      </c>
      <c r="D26" s="137" t="s">
        <v>130</v>
      </c>
      <c r="E26" s="137" t="s">
        <v>130</v>
      </c>
      <c r="F26" s="137" t="s">
        <v>130</v>
      </c>
      <c r="G26" s="138" t="s">
        <v>130</v>
      </c>
      <c r="H26" s="136" t="s">
        <v>130</v>
      </c>
      <c r="I26" s="137" t="s">
        <v>130</v>
      </c>
      <c r="J26" s="137" t="s">
        <v>130</v>
      </c>
      <c r="K26" s="137" t="s">
        <v>130</v>
      </c>
      <c r="L26" s="137" t="s">
        <v>130</v>
      </c>
      <c r="M26" s="138" t="s">
        <v>130</v>
      </c>
      <c r="N26" s="134" t="s">
        <v>74</v>
      </c>
    </row>
    <row r="27" customFormat="false" ht="15.75" hidden="false" customHeight="false" outlineLevel="0" collapsed="false">
      <c r="A27" s="135" t="s">
        <v>78</v>
      </c>
      <c r="B27" s="136" t="s">
        <v>130</v>
      </c>
      <c r="C27" s="137" t="s">
        <v>130</v>
      </c>
      <c r="D27" s="137" t="s">
        <v>130</v>
      </c>
      <c r="E27" s="137" t="s">
        <v>130</v>
      </c>
      <c r="F27" s="137" t="s">
        <v>130</v>
      </c>
      <c r="G27" s="138" t="s">
        <v>130</v>
      </c>
      <c r="H27" s="136" t="s">
        <v>130</v>
      </c>
      <c r="I27" s="137" t="s">
        <v>130</v>
      </c>
      <c r="J27" s="137" t="s">
        <v>130</v>
      </c>
      <c r="K27" s="137" t="s">
        <v>130</v>
      </c>
      <c r="L27" s="137" t="s">
        <v>130</v>
      </c>
      <c r="M27" s="138" t="s">
        <v>130</v>
      </c>
      <c r="N27" s="134" t="s">
        <v>78</v>
      </c>
    </row>
    <row r="28" customFormat="false" ht="15.75" hidden="false" customHeight="false" outlineLevel="0" collapsed="false">
      <c r="A28" s="135" t="s">
        <v>81</v>
      </c>
      <c r="B28" s="141" t="s">
        <v>130</v>
      </c>
      <c r="C28" s="142" t="s">
        <v>137</v>
      </c>
      <c r="D28" s="142" t="s">
        <v>137</v>
      </c>
      <c r="E28" s="142" t="s">
        <v>138</v>
      </c>
      <c r="F28" s="142" t="s">
        <v>138</v>
      </c>
      <c r="G28" s="143" t="s">
        <v>130</v>
      </c>
      <c r="H28" s="141" t="s">
        <v>130</v>
      </c>
      <c r="I28" s="142" t="s">
        <v>137</v>
      </c>
      <c r="J28" s="142" t="s">
        <v>137</v>
      </c>
      <c r="K28" s="142" t="s">
        <v>138</v>
      </c>
      <c r="L28" s="142" t="s">
        <v>138</v>
      </c>
      <c r="M28" s="143" t="s">
        <v>130</v>
      </c>
      <c r="N28" s="134" t="s">
        <v>81</v>
      </c>
    </row>
    <row r="29" customFormat="false" ht="15.75" hidden="false" customHeight="false" outlineLevel="0" collapsed="false">
      <c r="A29" s="11"/>
      <c r="B29" s="144" t="n">
        <v>1</v>
      </c>
      <c r="C29" s="144" t="n">
        <v>2</v>
      </c>
      <c r="D29" s="144" t="n">
        <v>3</v>
      </c>
      <c r="E29" s="144" t="n">
        <v>4</v>
      </c>
      <c r="F29" s="144" t="n">
        <v>5</v>
      </c>
      <c r="G29" s="144" t="n">
        <v>6</v>
      </c>
      <c r="H29" s="144" t="n">
        <v>7</v>
      </c>
      <c r="I29" s="144" t="n">
        <v>8</v>
      </c>
      <c r="J29" s="144" t="n">
        <v>9</v>
      </c>
      <c r="K29" s="144" t="n">
        <v>10</v>
      </c>
      <c r="L29" s="144" t="n">
        <v>11</v>
      </c>
      <c r="M29" s="144" t="n">
        <v>12</v>
      </c>
      <c r="N29" s="3"/>
    </row>
    <row r="31" customFormat="false" ht="15.75" hidden="false" customHeight="false" outlineLevel="0" collapsed="false">
      <c r="B31" s="3" t="s">
        <v>125</v>
      </c>
    </row>
    <row r="32" customFormat="false" ht="15.75" hidden="false" customHeight="false" outlineLevel="0" collapsed="false">
      <c r="B32" s="3" t="s">
        <v>140</v>
      </c>
      <c r="G32" s="3"/>
      <c r="I32" s="3" t="s">
        <v>129</v>
      </c>
    </row>
    <row r="33" customFormat="false" ht="15.75" hidden="false" customHeight="false" outlineLevel="0" collapsed="false">
      <c r="A33" s="146" t="str">
        <f aca="false">D3</f>
        <v>contam_3</v>
      </c>
      <c r="B33" s="129" t="n">
        <v>1</v>
      </c>
      <c r="C33" s="129" t="n">
        <v>2</v>
      </c>
      <c r="D33" s="129" t="n">
        <v>3</v>
      </c>
      <c r="E33" s="129" t="n">
        <v>4</v>
      </c>
      <c r="F33" s="129" t="n">
        <v>5</v>
      </c>
      <c r="G33" s="129" t="n">
        <v>6</v>
      </c>
      <c r="H33" s="129" t="n">
        <v>7</v>
      </c>
      <c r="I33" s="129" t="n">
        <v>8</v>
      </c>
      <c r="J33" s="129" t="n">
        <v>9</v>
      </c>
      <c r="K33" s="129" t="n">
        <v>10</v>
      </c>
      <c r="L33" s="129" t="n">
        <v>11</v>
      </c>
      <c r="M33" s="129" t="n">
        <v>12</v>
      </c>
      <c r="N33" s="11"/>
    </row>
    <row r="34" customFormat="false" ht="15.75" hidden="false" customHeight="false" outlineLevel="0" collapsed="false">
      <c r="A34" s="130" t="s">
        <v>52</v>
      </c>
      <c r="B34" s="131" t="s">
        <v>130</v>
      </c>
      <c r="C34" s="132" t="s">
        <v>131</v>
      </c>
      <c r="D34" s="132" t="s">
        <v>131</v>
      </c>
      <c r="E34" s="132" t="s">
        <v>132</v>
      </c>
      <c r="F34" s="132" t="s">
        <v>132</v>
      </c>
      <c r="G34" s="133" t="s">
        <v>130</v>
      </c>
      <c r="H34" s="131" t="s">
        <v>130</v>
      </c>
      <c r="I34" s="132" t="s">
        <v>131</v>
      </c>
      <c r="J34" s="132" t="s">
        <v>131</v>
      </c>
      <c r="K34" s="132" t="s">
        <v>132</v>
      </c>
      <c r="L34" s="132" t="s">
        <v>132</v>
      </c>
      <c r="M34" s="133" t="s">
        <v>130</v>
      </c>
      <c r="N34" s="134" t="s">
        <v>52</v>
      </c>
    </row>
    <row r="35" customFormat="false" ht="15.75" hidden="false" customHeight="false" outlineLevel="0" collapsed="false">
      <c r="A35" s="135" t="s">
        <v>58</v>
      </c>
      <c r="B35" s="136" t="s">
        <v>130</v>
      </c>
      <c r="C35" s="137" t="s">
        <v>130</v>
      </c>
      <c r="D35" s="137" t="s">
        <v>130</v>
      </c>
      <c r="E35" s="137" t="s">
        <v>130</v>
      </c>
      <c r="F35" s="137" t="s">
        <v>130</v>
      </c>
      <c r="G35" s="138" t="s">
        <v>130</v>
      </c>
      <c r="H35" s="136" t="s">
        <v>130</v>
      </c>
      <c r="I35" s="137" t="s">
        <v>130</v>
      </c>
      <c r="J35" s="137" t="s">
        <v>130</v>
      </c>
      <c r="K35" s="137" t="s">
        <v>130</v>
      </c>
      <c r="L35" s="137" t="s">
        <v>130</v>
      </c>
      <c r="M35" s="138" t="s">
        <v>130</v>
      </c>
      <c r="N35" s="134" t="s">
        <v>58</v>
      </c>
    </row>
    <row r="36" customFormat="false" ht="15.75" hidden="false" customHeight="false" outlineLevel="0" collapsed="false">
      <c r="A36" s="135" t="s">
        <v>62</v>
      </c>
      <c r="B36" s="136" t="s">
        <v>130</v>
      </c>
      <c r="C36" s="137" t="s">
        <v>130</v>
      </c>
      <c r="D36" s="137" t="s">
        <v>130</v>
      </c>
      <c r="E36" s="137" t="s">
        <v>130</v>
      </c>
      <c r="F36" s="137" t="s">
        <v>130</v>
      </c>
      <c r="G36" s="138" t="s">
        <v>130</v>
      </c>
      <c r="H36" s="136" t="s">
        <v>130</v>
      </c>
      <c r="I36" s="137" t="s">
        <v>130</v>
      </c>
      <c r="J36" s="137" t="s">
        <v>130</v>
      </c>
      <c r="K36" s="137" t="s">
        <v>130</v>
      </c>
      <c r="L36" s="137" t="s">
        <v>130</v>
      </c>
      <c r="M36" s="138" t="s">
        <v>130</v>
      </c>
      <c r="N36" s="134" t="s">
        <v>62</v>
      </c>
    </row>
    <row r="37" customFormat="false" ht="15.75" hidden="false" customHeight="false" outlineLevel="0" collapsed="false">
      <c r="A37" s="135" t="s">
        <v>66</v>
      </c>
      <c r="B37" s="139" t="s">
        <v>133</v>
      </c>
      <c r="C37" s="137" t="s">
        <v>130</v>
      </c>
      <c r="D37" s="137" t="s">
        <v>130</v>
      </c>
      <c r="E37" s="137" t="s">
        <v>130</v>
      </c>
      <c r="F37" s="137" t="s">
        <v>130</v>
      </c>
      <c r="G37" s="140" t="s">
        <v>134</v>
      </c>
      <c r="H37" s="139" t="s">
        <v>133</v>
      </c>
      <c r="I37" s="137" t="s">
        <v>130</v>
      </c>
      <c r="J37" s="137" t="s">
        <v>130</v>
      </c>
      <c r="K37" s="137" t="s">
        <v>130</v>
      </c>
      <c r="L37" s="137" t="s">
        <v>130</v>
      </c>
      <c r="M37" s="140" t="s">
        <v>134</v>
      </c>
      <c r="N37" s="134" t="s">
        <v>66</v>
      </c>
    </row>
    <row r="38" customFormat="false" ht="15.75" hidden="false" customHeight="false" outlineLevel="0" collapsed="false">
      <c r="A38" s="135" t="s">
        <v>70</v>
      </c>
      <c r="B38" s="139" t="s">
        <v>135</v>
      </c>
      <c r="C38" s="137" t="s">
        <v>130</v>
      </c>
      <c r="D38" s="137" t="s">
        <v>130</v>
      </c>
      <c r="E38" s="137" t="s">
        <v>130</v>
      </c>
      <c r="F38" s="137" t="s">
        <v>130</v>
      </c>
      <c r="G38" s="140" t="s">
        <v>136</v>
      </c>
      <c r="H38" s="139" t="s">
        <v>135</v>
      </c>
      <c r="I38" s="137" t="s">
        <v>130</v>
      </c>
      <c r="J38" s="137" t="s">
        <v>130</v>
      </c>
      <c r="K38" s="137" t="s">
        <v>130</v>
      </c>
      <c r="L38" s="137" t="s">
        <v>130</v>
      </c>
      <c r="M38" s="140" t="s">
        <v>136</v>
      </c>
      <c r="N38" s="134" t="s">
        <v>70</v>
      </c>
    </row>
    <row r="39" customFormat="false" ht="15.75" hidden="false" customHeight="false" outlineLevel="0" collapsed="false">
      <c r="A39" s="135" t="s">
        <v>74</v>
      </c>
      <c r="B39" s="136" t="s">
        <v>130</v>
      </c>
      <c r="C39" s="137" t="s">
        <v>130</v>
      </c>
      <c r="D39" s="137" t="s">
        <v>130</v>
      </c>
      <c r="E39" s="137" t="s">
        <v>130</v>
      </c>
      <c r="F39" s="137" t="s">
        <v>130</v>
      </c>
      <c r="G39" s="138" t="s">
        <v>130</v>
      </c>
      <c r="H39" s="136" t="s">
        <v>130</v>
      </c>
      <c r="I39" s="137" t="s">
        <v>130</v>
      </c>
      <c r="J39" s="137" t="s">
        <v>130</v>
      </c>
      <c r="K39" s="137" t="s">
        <v>130</v>
      </c>
      <c r="L39" s="137" t="s">
        <v>130</v>
      </c>
      <c r="M39" s="138" t="s">
        <v>130</v>
      </c>
      <c r="N39" s="134" t="s">
        <v>74</v>
      </c>
    </row>
    <row r="40" customFormat="false" ht="15.75" hidden="false" customHeight="false" outlineLevel="0" collapsed="false">
      <c r="A40" s="135" t="s">
        <v>78</v>
      </c>
      <c r="B40" s="136" t="s">
        <v>130</v>
      </c>
      <c r="C40" s="137" t="s">
        <v>130</v>
      </c>
      <c r="D40" s="137" t="s">
        <v>130</v>
      </c>
      <c r="E40" s="137" t="s">
        <v>130</v>
      </c>
      <c r="F40" s="137" t="s">
        <v>130</v>
      </c>
      <c r="G40" s="138" t="s">
        <v>130</v>
      </c>
      <c r="H40" s="136" t="s">
        <v>130</v>
      </c>
      <c r="I40" s="137" t="s">
        <v>130</v>
      </c>
      <c r="J40" s="137" t="s">
        <v>130</v>
      </c>
      <c r="K40" s="137" t="s">
        <v>130</v>
      </c>
      <c r="L40" s="137" t="s">
        <v>130</v>
      </c>
      <c r="M40" s="138" t="s">
        <v>130</v>
      </c>
      <c r="N40" s="134" t="s">
        <v>78</v>
      </c>
    </row>
    <row r="41" customFormat="false" ht="15.75" hidden="false" customHeight="false" outlineLevel="0" collapsed="false">
      <c r="A41" s="135" t="s">
        <v>81</v>
      </c>
      <c r="B41" s="141" t="s">
        <v>130</v>
      </c>
      <c r="C41" s="142" t="s">
        <v>137</v>
      </c>
      <c r="D41" s="142" t="s">
        <v>137</v>
      </c>
      <c r="E41" s="142" t="s">
        <v>138</v>
      </c>
      <c r="F41" s="142" t="s">
        <v>138</v>
      </c>
      <c r="G41" s="143" t="s">
        <v>130</v>
      </c>
      <c r="H41" s="141" t="s">
        <v>130</v>
      </c>
      <c r="I41" s="142" t="s">
        <v>137</v>
      </c>
      <c r="J41" s="142" t="s">
        <v>137</v>
      </c>
      <c r="K41" s="142" t="s">
        <v>138</v>
      </c>
      <c r="L41" s="142" t="s">
        <v>138</v>
      </c>
      <c r="M41" s="143" t="s">
        <v>130</v>
      </c>
      <c r="N41" s="134" t="s">
        <v>81</v>
      </c>
    </row>
    <row r="42" customFormat="false" ht="15.75" hidden="false" customHeight="false" outlineLevel="0" collapsed="false">
      <c r="A42" s="11"/>
      <c r="B42" s="144" t="n">
        <v>1</v>
      </c>
      <c r="C42" s="144" t="n">
        <v>2</v>
      </c>
      <c r="D42" s="144" t="n">
        <v>3</v>
      </c>
      <c r="E42" s="144" t="n">
        <v>4</v>
      </c>
      <c r="F42" s="144" t="n">
        <v>5</v>
      </c>
      <c r="G42" s="144" t="n">
        <v>6</v>
      </c>
      <c r="H42" s="144" t="n">
        <v>7</v>
      </c>
      <c r="I42" s="144" t="n">
        <v>8</v>
      </c>
      <c r="J42" s="144" t="n">
        <v>9</v>
      </c>
      <c r="K42" s="144" t="n">
        <v>10</v>
      </c>
      <c r="L42" s="144" t="n">
        <v>11</v>
      </c>
      <c r="M42" s="144" t="n">
        <v>12</v>
      </c>
      <c r="N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5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5"/>
    </row>
    <row r="45" customFormat="false" ht="15.75" hidden="false" customHeight="false" outlineLevel="0" collapsed="false">
      <c r="A45" s="146" t="str">
        <f aca="false">E3</f>
        <v>722 ED</v>
      </c>
      <c r="B45" s="129" t="n">
        <v>1</v>
      </c>
      <c r="C45" s="129" t="n">
        <v>2</v>
      </c>
      <c r="D45" s="129" t="n">
        <v>3</v>
      </c>
      <c r="E45" s="129" t="n">
        <v>4</v>
      </c>
      <c r="F45" s="129" t="n">
        <v>5</v>
      </c>
      <c r="G45" s="129" t="n">
        <v>6</v>
      </c>
      <c r="H45" s="129" t="n">
        <v>7</v>
      </c>
      <c r="I45" s="129" t="n">
        <v>8</v>
      </c>
      <c r="J45" s="129" t="n">
        <v>9</v>
      </c>
      <c r="K45" s="129" t="n">
        <v>10</v>
      </c>
      <c r="L45" s="129" t="n">
        <v>11</v>
      </c>
      <c r="M45" s="129" t="n">
        <v>12</v>
      </c>
      <c r="N45" s="11"/>
    </row>
    <row r="46" customFormat="false" ht="15.75" hidden="false" customHeight="false" outlineLevel="0" collapsed="false">
      <c r="A46" s="130" t="s">
        <v>52</v>
      </c>
      <c r="B46" s="147" t="n">
        <v>368314769</v>
      </c>
      <c r="C46" s="147" t="n">
        <v>368310296</v>
      </c>
      <c r="D46" s="137" t="s">
        <v>130</v>
      </c>
      <c r="E46" s="137" t="s">
        <v>130</v>
      </c>
      <c r="F46" s="137" t="s">
        <v>130</v>
      </c>
      <c r="G46" s="137" t="s">
        <v>130</v>
      </c>
      <c r="H46" s="137" t="s">
        <v>130</v>
      </c>
      <c r="I46" s="137" t="s">
        <v>130</v>
      </c>
      <c r="J46" s="137" t="s">
        <v>130</v>
      </c>
      <c r="K46" s="137" t="s">
        <v>130</v>
      </c>
      <c r="L46" s="137" t="s">
        <v>130</v>
      </c>
      <c r="M46" s="137" t="s">
        <v>130</v>
      </c>
      <c r="N46" s="134" t="s">
        <v>52</v>
      </c>
    </row>
    <row r="47" customFormat="false" ht="15.75" hidden="false" customHeight="false" outlineLevel="0" collapsed="false">
      <c r="A47" s="135" t="s">
        <v>58</v>
      </c>
      <c r="B47" s="147" t="n">
        <v>368314769</v>
      </c>
      <c r="C47" s="147" t="n">
        <v>368310296</v>
      </c>
      <c r="D47" s="137" t="s">
        <v>130</v>
      </c>
      <c r="E47" s="137" t="s">
        <v>130</v>
      </c>
      <c r="F47" s="137" t="s">
        <v>130</v>
      </c>
      <c r="G47" s="137" t="s">
        <v>130</v>
      </c>
      <c r="H47" s="137" t="s">
        <v>130</v>
      </c>
      <c r="I47" s="137" t="s">
        <v>130</v>
      </c>
      <c r="J47" s="137" t="s">
        <v>130</v>
      </c>
      <c r="K47" s="137" t="s">
        <v>130</v>
      </c>
      <c r="L47" s="137" t="s">
        <v>130</v>
      </c>
      <c r="M47" s="137" t="s">
        <v>130</v>
      </c>
      <c r="N47" s="134" t="s">
        <v>58</v>
      </c>
    </row>
    <row r="48" customFormat="false" ht="15.75" hidden="false" customHeight="false" outlineLevel="0" collapsed="false">
      <c r="A48" s="135" t="s">
        <v>62</v>
      </c>
      <c r="B48" s="147" t="n">
        <v>368314769</v>
      </c>
      <c r="C48" s="147" t="n">
        <v>368310296</v>
      </c>
      <c r="D48" s="137" t="s">
        <v>130</v>
      </c>
      <c r="E48" s="137" t="s">
        <v>130</v>
      </c>
      <c r="F48" s="137" t="s">
        <v>130</v>
      </c>
      <c r="G48" s="137" t="s">
        <v>130</v>
      </c>
      <c r="H48" s="137" t="s">
        <v>130</v>
      </c>
      <c r="I48" s="137" t="s">
        <v>130</v>
      </c>
      <c r="J48" s="137" t="s">
        <v>130</v>
      </c>
      <c r="K48" s="137" t="s">
        <v>130</v>
      </c>
      <c r="L48" s="137" t="s">
        <v>130</v>
      </c>
      <c r="M48" s="137" t="s">
        <v>130</v>
      </c>
      <c r="N48" s="134" t="s">
        <v>62</v>
      </c>
    </row>
    <row r="49" customFormat="false" ht="15.75" hidden="false" customHeight="false" outlineLevel="0" collapsed="false">
      <c r="A49" s="135" t="s">
        <v>66</v>
      </c>
      <c r="B49" s="147" t="n">
        <v>368314769</v>
      </c>
      <c r="C49" s="147" t="n">
        <v>368310296</v>
      </c>
      <c r="D49" s="137" t="s">
        <v>130</v>
      </c>
      <c r="E49" s="137" t="s">
        <v>130</v>
      </c>
      <c r="F49" s="137" t="s">
        <v>130</v>
      </c>
      <c r="G49" s="137" t="s">
        <v>130</v>
      </c>
      <c r="H49" s="137" t="s">
        <v>130</v>
      </c>
      <c r="I49" s="137" t="s">
        <v>130</v>
      </c>
      <c r="J49" s="137" t="s">
        <v>130</v>
      </c>
      <c r="K49" s="137" t="s">
        <v>130</v>
      </c>
      <c r="L49" s="137" t="s">
        <v>130</v>
      </c>
      <c r="M49" s="137" t="s">
        <v>130</v>
      </c>
      <c r="N49" s="134" t="s">
        <v>66</v>
      </c>
    </row>
    <row r="50" customFormat="false" ht="15.75" hidden="false" customHeight="false" outlineLevel="0" collapsed="false">
      <c r="A50" s="135" t="s">
        <v>70</v>
      </c>
      <c r="B50" s="137" t="s">
        <v>130</v>
      </c>
      <c r="C50" s="137" t="s">
        <v>130</v>
      </c>
      <c r="D50" s="137" t="s">
        <v>130</v>
      </c>
      <c r="E50" s="137" t="s">
        <v>130</v>
      </c>
      <c r="F50" s="137" t="s">
        <v>130</v>
      </c>
      <c r="G50" s="137" t="s">
        <v>130</v>
      </c>
      <c r="H50" s="137" t="s">
        <v>130</v>
      </c>
      <c r="I50" s="137" t="s">
        <v>130</v>
      </c>
      <c r="J50" s="137" t="s">
        <v>130</v>
      </c>
      <c r="K50" s="137" t="s">
        <v>130</v>
      </c>
      <c r="L50" s="137" t="s">
        <v>130</v>
      </c>
      <c r="M50" s="137" t="s">
        <v>130</v>
      </c>
      <c r="N50" s="134" t="s">
        <v>70</v>
      </c>
    </row>
    <row r="51" customFormat="false" ht="15.75" hidden="false" customHeight="false" outlineLevel="0" collapsed="false">
      <c r="A51" s="135" t="s">
        <v>74</v>
      </c>
      <c r="B51" s="137" t="s">
        <v>130</v>
      </c>
      <c r="C51" s="137" t="s">
        <v>130</v>
      </c>
      <c r="D51" s="137" t="s">
        <v>130</v>
      </c>
      <c r="E51" s="137" t="s">
        <v>130</v>
      </c>
      <c r="F51" s="137" t="s">
        <v>130</v>
      </c>
      <c r="G51" s="137" t="s">
        <v>130</v>
      </c>
      <c r="H51" s="137" t="s">
        <v>130</v>
      </c>
      <c r="I51" s="137" t="s">
        <v>130</v>
      </c>
      <c r="J51" s="137" t="s">
        <v>130</v>
      </c>
      <c r="K51" s="137" t="s">
        <v>130</v>
      </c>
      <c r="L51" s="137" t="s">
        <v>130</v>
      </c>
      <c r="M51" s="137" t="s">
        <v>130</v>
      </c>
      <c r="N51" s="134" t="s">
        <v>74</v>
      </c>
    </row>
    <row r="52" customFormat="false" ht="15.75" hidden="false" customHeight="false" outlineLevel="0" collapsed="false">
      <c r="A52" s="135" t="s">
        <v>78</v>
      </c>
      <c r="B52" s="137" t="s">
        <v>130</v>
      </c>
      <c r="C52" s="137" t="s">
        <v>130</v>
      </c>
      <c r="D52" s="137" t="s">
        <v>130</v>
      </c>
      <c r="E52" s="137" t="s">
        <v>130</v>
      </c>
      <c r="F52" s="137" t="s">
        <v>130</v>
      </c>
      <c r="G52" s="137" t="s">
        <v>130</v>
      </c>
      <c r="H52" s="137" t="s">
        <v>130</v>
      </c>
      <c r="I52" s="137" t="s">
        <v>130</v>
      </c>
      <c r="J52" s="137" t="s">
        <v>130</v>
      </c>
      <c r="K52" s="137" t="s">
        <v>130</v>
      </c>
      <c r="L52" s="137" t="s">
        <v>130</v>
      </c>
      <c r="M52" s="137" t="s">
        <v>130</v>
      </c>
      <c r="N52" s="134" t="s">
        <v>78</v>
      </c>
    </row>
    <row r="53" customFormat="false" ht="15.75" hidden="false" customHeight="false" outlineLevel="0" collapsed="false">
      <c r="A53" s="135" t="s">
        <v>81</v>
      </c>
      <c r="B53" s="137" t="s">
        <v>130</v>
      </c>
      <c r="C53" s="137" t="s">
        <v>130</v>
      </c>
      <c r="D53" s="137" t="s">
        <v>130</v>
      </c>
      <c r="E53" s="137" t="s">
        <v>130</v>
      </c>
      <c r="F53" s="137" t="s">
        <v>130</v>
      </c>
      <c r="G53" s="137" t="s">
        <v>130</v>
      </c>
      <c r="H53" s="137" t="s">
        <v>130</v>
      </c>
      <c r="I53" s="137" t="s">
        <v>130</v>
      </c>
      <c r="J53" s="137" t="s">
        <v>130</v>
      </c>
      <c r="K53" s="137" t="s">
        <v>130</v>
      </c>
      <c r="L53" s="137" t="s">
        <v>130</v>
      </c>
      <c r="M53" s="137" t="s">
        <v>130</v>
      </c>
      <c r="N53" s="134" t="s">
        <v>81</v>
      </c>
    </row>
    <row r="54" customFormat="false" ht="15.75" hidden="false" customHeight="false" outlineLevel="0" collapsed="false">
      <c r="A54" s="11"/>
      <c r="B54" s="144" t="n">
        <v>1</v>
      </c>
      <c r="C54" s="144" t="n">
        <v>2</v>
      </c>
      <c r="D54" s="144" t="n">
        <v>3</v>
      </c>
      <c r="E54" s="144" t="n">
        <v>4</v>
      </c>
      <c r="F54" s="144" t="n">
        <v>5</v>
      </c>
      <c r="G54" s="144" t="n">
        <v>6</v>
      </c>
      <c r="H54" s="144" t="n">
        <v>7</v>
      </c>
      <c r="I54" s="144" t="n">
        <v>8</v>
      </c>
      <c r="J54" s="144" t="n">
        <v>9</v>
      </c>
      <c r="K54" s="144" t="n">
        <v>10</v>
      </c>
      <c r="L54" s="144" t="n">
        <v>11</v>
      </c>
      <c r="M54" s="144" t="n">
        <v>12</v>
      </c>
      <c r="N5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0" t="s">
        <v>141</v>
      </c>
      <c r="B1" s="118" t="str">
        <f aca="false">'Run set up notes'!C8</f>
        <v>Set D</v>
      </c>
      <c r="C1" s="119"/>
      <c r="D1" s="120"/>
      <c r="E1" s="120"/>
      <c r="F1" s="119"/>
      <c r="G1" s="119"/>
      <c r="H1" s="119"/>
      <c r="I1" s="119"/>
      <c r="J1" s="121"/>
      <c r="K1" s="121"/>
      <c r="L1" s="119"/>
      <c r="M1" s="119"/>
      <c r="N1" s="3"/>
    </row>
    <row r="2" customFormat="false" ht="15.75" hidden="false" customHeight="false" outlineLevel="0" collapsed="false">
      <c r="A2" s="40" t="n">
        <v>13</v>
      </c>
      <c r="B2" s="40" t="n">
        <v>14</v>
      </c>
      <c r="C2" s="118"/>
      <c r="D2" s="20" t="n">
        <f aca="false">'Run set up notes'!E29</f>
        <v>0</v>
      </c>
      <c r="E2" s="126" t="n">
        <f aca="false">'Run set up notes'!F29</f>
        <v>0</v>
      </c>
      <c r="F2" s="119"/>
      <c r="G2" s="119"/>
      <c r="H2" s="119"/>
      <c r="I2" s="119"/>
      <c r="J2" s="121"/>
      <c r="K2" s="121"/>
      <c r="L2" s="119"/>
      <c r="M2" s="119"/>
      <c r="N2" s="3"/>
    </row>
    <row r="3" customFormat="false" ht="15.75" hidden="false" customHeight="false" outlineLevel="0" collapsed="false">
      <c r="A3" s="122" t="n">
        <v>15</v>
      </c>
      <c r="B3" s="122" t="n">
        <v>16</v>
      </c>
      <c r="C3" s="123"/>
      <c r="D3" s="20" t="n">
        <f aca="false">'Run set up notes'!E30</f>
        <v>0</v>
      </c>
      <c r="E3" s="20" t="n">
        <f aca="false">'Run set up notes'!F30</f>
        <v>0</v>
      </c>
      <c r="F3" s="119"/>
      <c r="G3" s="125"/>
      <c r="H3" s="119"/>
      <c r="I3" s="119"/>
      <c r="J3" s="3"/>
      <c r="K3" s="121"/>
      <c r="L3" s="119"/>
      <c r="M3" s="119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48" t="str">
        <f aca="false">'Run set up notes'!A1</f>
        <v>v31</v>
      </c>
      <c r="B1" s="149" t="s">
        <v>142</v>
      </c>
      <c r="C1" s="148"/>
      <c r="D1" s="150"/>
      <c r="E1" s="2"/>
      <c r="G1" s="2"/>
      <c r="H1" s="151"/>
      <c r="I1" s="2"/>
      <c r="J1" s="2"/>
      <c r="K1" s="2"/>
      <c r="L1" s="2"/>
      <c r="M1" s="2"/>
    </row>
    <row r="2" customFormat="false" ht="15.75" hidden="false" customHeight="false" outlineLevel="0" collapsed="false">
      <c r="A2" s="149"/>
      <c r="B2" s="149"/>
      <c r="C2" s="148"/>
      <c r="D2" s="150"/>
      <c r="E2" s="2"/>
      <c r="G2" s="2"/>
      <c r="H2" s="151"/>
      <c r="I2" s="2"/>
      <c r="J2" s="2"/>
      <c r="K2" s="2"/>
      <c r="L2" s="2"/>
      <c r="M2" s="2"/>
    </row>
    <row r="3" customFormat="false" ht="15.75" hidden="false" customHeight="false" outlineLevel="0" collapsed="false">
      <c r="A3" s="152" t="s">
        <v>143</v>
      </c>
      <c r="B3" s="152" t="s">
        <v>144</v>
      </c>
      <c r="C3" s="153" t="s">
        <v>145</v>
      </c>
      <c r="D3" s="154" t="n">
        <f aca="false">96*8*1.2</f>
        <v>921.6</v>
      </c>
      <c r="E3" s="2"/>
      <c r="G3" s="2"/>
      <c r="H3" s="151"/>
      <c r="I3" s="2"/>
      <c r="J3" s="2"/>
      <c r="K3" s="2"/>
      <c r="L3" s="2"/>
      <c r="M3" s="2"/>
    </row>
    <row r="4" customFormat="false" ht="15.75" hidden="false" customHeight="false" outlineLevel="0" collapsed="false">
      <c r="A4" s="155"/>
      <c r="B4" s="156" t="s">
        <v>146</v>
      </c>
      <c r="C4" s="157" t="n">
        <f aca="false">B10/4</f>
        <v>5</v>
      </c>
      <c r="D4" s="158" t="n">
        <f aca="false">C4*D3</f>
        <v>4608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55"/>
      <c r="B5" s="156" t="s">
        <v>147</v>
      </c>
      <c r="C5" s="157" t="n">
        <f aca="false">B11-C4</f>
        <v>6</v>
      </c>
      <c r="D5" s="158" t="n">
        <f aca="false">C5*D3</f>
        <v>5529.6</v>
      </c>
      <c r="G5" s="156" t="s">
        <v>148</v>
      </c>
      <c r="H5" s="156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55" t="s">
        <v>149</v>
      </c>
      <c r="B6" s="156" t="s">
        <v>150</v>
      </c>
      <c r="C6" s="157" t="n">
        <f aca="false">$D$3*500</f>
        <v>460800</v>
      </c>
      <c r="D6" s="159" t="n">
        <f aca="false">C6/$C$16</f>
        <v>14.1697417</v>
      </c>
      <c r="G6" s="156" t="s">
        <v>151</v>
      </c>
      <c r="H6" s="156"/>
      <c r="I6" s="156"/>
      <c r="J6" s="156"/>
      <c r="K6" s="156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119" t="s">
        <v>152</v>
      </c>
      <c r="B7" s="118" t="s">
        <v>153</v>
      </c>
      <c r="C7" s="157" t="n">
        <f aca="false">$D$3*500</f>
        <v>460800</v>
      </c>
      <c r="D7" s="159" t="n">
        <f aca="false">C7/$C$15</f>
        <v>34.69795909</v>
      </c>
      <c r="G7" s="91"/>
      <c r="H7" s="160"/>
      <c r="I7" s="156"/>
      <c r="J7" s="156"/>
      <c r="K7" s="156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118" t="s">
        <v>154</v>
      </c>
      <c r="B8" s="118" t="n">
        <v>7</v>
      </c>
      <c r="C8" s="161"/>
      <c r="D8" s="161"/>
      <c r="E8" s="31" t="n">
        <f aca="false">SUM(D4:D6)</f>
        <v>10151.76974</v>
      </c>
      <c r="G8" s="91" t="s">
        <v>155</v>
      </c>
      <c r="H8" s="160" t="s">
        <v>156</v>
      </c>
      <c r="I8" s="156"/>
      <c r="J8" s="156"/>
      <c r="K8" s="156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118" t="s">
        <v>157</v>
      </c>
      <c r="B9" s="118" t="n">
        <f aca="false">B10/10</f>
        <v>2</v>
      </c>
      <c r="C9" s="161"/>
      <c r="D9" s="161"/>
      <c r="E9" s="31" t="n">
        <f aca="false">E8/(384*2)</f>
        <v>13.21845018</v>
      </c>
      <c r="G9" s="156" t="s">
        <v>158</v>
      </c>
      <c r="H9" s="156"/>
      <c r="I9" s="156"/>
      <c r="J9" s="156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62" t="s">
        <v>159</v>
      </c>
      <c r="B10" s="163" t="n">
        <v>20</v>
      </c>
      <c r="C10" s="163"/>
      <c r="D10" s="163"/>
      <c r="G10" s="156"/>
      <c r="H10" s="156" t="s">
        <v>160</v>
      </c>
      <c r="I10" s="156"/>
      <c r="J10" s="156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62" t="s">
        <v>161</v>
      </c>
      <c r="B11" s="164" t="n">
        <f aca="false">B10-B8-B9</f>
        <v>11</v>
      </c>
      <c r="C11" s="164"/>
      <c r="D11" s="164"/>
      <c r="F11" s="2"/>
      <c r="G11" s="156" t="s">
        <v>162</v>
      </c>
      <c r="H11" s="156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65"/>
      <c r="B12" s="165"/>
      <c r="C12" s="165"/>
      <c r="D12" s="165"/>
      <c r="F12" s="2"/>
      <c r="G12" s="156" t="s">
        <v>163</v>
      </c>
      <c r="H12" s="156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66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67"/>
      <c r="B14" s="167"/>
      <c r="C14" s="168"/>
      <c r="D14" s="169"/>
      <c r="F14" s="2"/>
      <c r="G14" s="1"/>
      <c r="H14" s="1"/>
      <c r="I14" s="163" t="s">
        <v>164</v>
      </c>
      <c r="J14" s="163"/>
      <c r="K14" s="163"/>
      <c r="L14" s="163"/>
      <c r="M14" s="163"/>
      <c r="N14" s="163"/>
      <c r="O14" s="2"/>
      <c r="T14" s="2"/>
      <c r="U14" s="2"/>
      <c r="V14" s="2"/>
    </row>
    <row r="15" customFormat="false" ht="15.75" hidden="false" customHeight="false" outlineLevel="0" collapsed="false">
      <c r="A15" s="170" t="s">
        <v>165</v>
      </c>
      <c r="B15" s="171" t="s">
        <v>166</v>
      </c>
      <c r="C15" s="172" t="n">
        <v>13280.32</v>
      </c>
      <c r="D15" s="173"/>
      <c r="E15" s="165"/>
      <c r="F15" s="2"/>
      <c r="G15" s="1"/>
      <c r="H15" s="1"/>
      <c r="I15" s="163" t="s">
        <v>167</v>
      </c>
      <c r="J15" s="163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74" t="s">
        <v>168</v>
      </c>
      <c r="B16" s="175" t="s">
        <v>166</v>
      </c>
      <c r="C16" s="176" t="n">
        <v>32520</v>
      </c>
      <c r="D16" s="150"/>
      <c r="E16" s="165"/>
      <c r="F16" s="2"/>
      <c r="G16" s="1"/>
      <c r="H16" s="1"/>
      <c r="I16" s="1"/>
      <c r="J16" s="1" t="s">
        <v>166</v>
      </c>
      <c r="K16" s="1"/>
      <c r="L16" s="1"/>
      <c r="M16" s="177" t="s">
        <v>169</v>
      </c>
      <c r="N16" s="178"/>
      <c r="O16" s="179" t="s">
        <v>170</v>
      </c>
      <c r="P16" s="180"/>
      <c r="T16" s="2"/>
      <c r="U16" s="2"/>
      <c r="V16" s="2"/>
    </row>
    <row r="17" customFormat="false" ht="15.75" hidden="false" customHeight="false" outlineLevel="0" collapsed="false">
      <c r="A17" s="166"/>
      <c r="B17" s="2"/>
      <c r="C17" s="151"/>
      <c r="D17" s="151"/>
      <c r="F17" s="2"/>
      <c r="G17" s="181" t="s">
        <v>171</v>
      </c>
      <c r="H17" s="1" t="s">
        <v>172</v>
      </c>
      <c r="I17" s="1" t="s">
        <v>173</v>
      </c>
      <c r="J17" s="182" t="n">
        <f aca="false">(3.6*10^11)* (3.104)</f>
        <v>1117440000000</v>
      </c>
      <c r="K17" s="1"/>
      <c r="L17" s="1"/>
      <c r="M17" s="183" t="s">
        <v>174</v>
      </c>
      <c r="N17" s="184" t="s">
        <v>175</v>
      </c>
      <c r="O17" s="185" t="s">
        <v>174</v>
      </c>
      <c r="P17" s="186" t="s">
        <v>166</v>
      </c>
      <c r="T17" s="2"/>
      <c r="U17" s="2"/>
      <c r="V17" s="2"/>
    </row>
    <row r="18" customFormat="false" ht="15.75" hidden="false" customHeight="false" outlineLevel="0" collapsed="false">
      <c r="A18" s="166"/>
      <c r="B18" s="2"/>
      <c r="C18" s="151"/>
      <c r="D18" s="151"/>
      <c r="F18" s="2"/>
      <c r="G18" s="181"/>
      <c r="H18" s="182"/>
      <c r="I18" s="182"/>
      <c r="J18" s="182"/>
      <c r="K18" s="1"/>
      <c r="L18" s="1"/>
      <c r="M18" s="187"/>
      <c r="N18" s="188"/>
      <c r="O18" s="189"/>
      <c r="P18" s="190"/>
      <c r="T18" s="191"/>
      <c r="U18" s="2"/>
      <c r="V18" s="2"/>
    </row>
    <row r="19" customFormat="false" ht="15.75" hidden="false" customHeight="false" outlineLevel="0" collapsed="false">
      <c r="A19" s="166"/>
      <c r="B19" s="2"/>
      <c r="C19" s="151"/>
      <c r="D19" s="151"/>
      <c r="F19" s="2"/>
      <c r="G19" s="181" t="n">
        <v>1</v>
      </c>
      <c r="H19" s="182" t="n">
        <v>100</v>
      </c>
      <c r="I19" s="182" t="n">
        <v>100</v>
      </c>
      <c r="J19" s="182" t="n">
        <f aca="false">J17/H19</f>
        <v>11174400000</v>
      </c>
      <c r="K19" s="1"/>
      <c r="L19" s="163"/>
      <c r="M19" s="187" t="n">
        <v>1.79</v>
      </c>
      <c r="N19" s="188" t="s">
        <v>176</v>
      </c>
      <c r="O19" s="187" t="n">
        <v>1.192</v>
      </c>
      <c r="P19" s="192" t="s">
        <v>177</v>
      </c>
      <c r="T19" s="191"/>
      <c r="U19" s="2"/>
      <c r="V19" s="2"/>
    </row>
    <row r="20" customFormat="false" ht="15.75" hidden="false" customHeight="false" outlineLevel="0" collapsed="false">
      <c r="A20" s="193"/>
      <c r="B20" s="193"/>
      <c r="C20" s="151"/>
      <c r="F20" s="2"/>
      <c r="G20" s="181" t="n">
        <v>2</v>
      </c>
      <c r="H20" s="182" t="n">
        <v>100</v>
      </c>
      <c r="I20" s="182" t="n">
        <v>10000</v>
      </c>
      <c r="J20" s="182" t="n">
        <f aca="false">J19/H20</f>
        <v>111744000</v>
      </c>
      <c r="K20" s="1"/>
      <c r="L20" s="163"/>
      <c r="M20" s="187" t="n">
        <f aca="false">M19/$H20</f>
        <v>0.0179</v>
      </c>
      <c r="N20" s="194" t="n">
        <f aca="false">(M20/M19)*N19</f>
        <v>258000000</v>
      </c>
      <c r="O20" s="187" t="n">
        <f aca="false">O19/$H20</f>
        <v>0.01192</v>
      </c>
      <c r="P20" s="194" t="n">
        <f aca="false">(O20/O19)*P19</f>
        <v>171700000</v>
      </c>
      <c r="T20" s="191"/>
      <c r="U20" s="2"/>
      <c r="V20" s="2"/>
    </row>
    <row r="21" customFormat="false" ht="15.75" hidden="false" customHeight="false" outlineLevel="0" collapsed="false">
      <c r="A21" s="3"/>
      <c r="B21" s="3"/>
      <c r="C21" s="3"/>
      <c r="F21" s="2"/>
      <c r="G21" s="181" t="n">
        <v>3</v>
      </c>
      <c r="H21" s="182" t="n">
        <v>100</v>
      </c>
      <c r="I21" s="182" t="n">
        <v>1000000</v>
      </c>
      <c r="J21" s="182" t="n">
        <f aca="false">J20/H21</f>
        <v>1117440</v>
      </c>
      <c r="K21" s="1"/>
      <c r="L21" s="163"/>
      <c r="M21" s="187" t="n">
        <f aca="false">M20/$H21</f>
        <v>0.000179</v>
      </c>
      <c r="N21" s="194" t="n">
        <f aca="false">(M21/M20)*N20</f>
        <v>2580000</v>
      </c>
      <c r="O21" s="187" t="n">
        <f aca="false">O20/$H21</f>
        <v>0.0001192</v>
      </c>
      <c r="P21" s="194" t="n">
        <f aca="false">(O21/O20)*P20</f>
        <v>1717000</v>
      </c>
      <c r="T21" s="191"/>
      <c r="U21" s="2"/>
      <c r="V21" s="2"/>
    </row>
    <row r="22" customFormat="false" ht="15.75" hidden="false" customHeight="false" outlineLevel="0" collapsed="false">
      <c r="A22" s="3"/>
      <c r="B22" s="3"/>
      <c r="C22" s="3"/>
      <c r="F22" s="2"/>
      <c r="G22" s="181" t="n">
        <v>4</v>
      </c>
      <c r="H22" s="182" t="n">
        <v>100</v>
      </c>
      <c r="I22" s="182" t="n">
        <v>10000000</v>
      </c>
      <c r="J22" s="182" t="n">
        <f aca="false">J21/H22</f>
        <v>11174.4</v>
      </c>
      <c r="K22" s="182" t="n">
        <f aca="false">40000/J22</f>
        <v>3.579610538</v>
      </c>
      <c r="L22" s="163"/>
      <c r="M22" s="187" t="n">
        <f aca="false">M21/$H22</f>
        <v>1.79E-006</v>
      </c>
      <c r="N22" s="194" t="n">
        <f aca="false">(M22/M21)*N21</f>
        <v>25800</v>
      </c>
      <c r="O22" s="187" t="n">
        <f aca="false">O21/$H22</f>
        <v>1.192E-006</v>
      </c>
      <c r="P22" s="194" t="n">
        <f aca="false">(O22/O21)*P21</f>
        <v>17170</v>
      </c>
      <c r="T22" s="191"/>
      <c r="U22" s="2"/>
      <c r="V22" s="2"/>
    </row>
    <row r="23" customFormat="false" ht="15.75" hidden="false" customHeight="false" outlineLevel="0" collapsed="false">
      <c r="A23" s="3"/>
      <c r="B23" s="3"/>
      <c r="F23" s="2"/>
      <c r="G23" s="181" t="n">
        <v>5</v>
      </c>
      <c r="H23" s="182" t="n">
        <v>3</v>
      </c>
      <c r="I23" s="182" t="n">
        <f aca="false">I22*3</f>
        <v>30000000</v>
      </c>
      <c r="J23" s="182" t="n">
        <f aca="false">J22/H23</f>
        <v>3724.8</v>
      </c>
      <c r="K23" s="182" t="n">
        <f aca="false">5000/J23</f>
        <v>1.342353952</v>
      </c>
      <c r="L23" s="163"/>
      <c r="M23" s="195" t="n">
        <f aca="false">M22/$H23</f>
        <v>5.96666666666667E-007</v>
      </c>
      <c r="N23" s="196" t="n">
        <f aca="false">(M23/M22)*N22</f>
        <v>8600</v>
      </c>
      <c r="O23" s="195" t="n">
        <f aca="false">O22/$H23</f>
        <v>3.97333333333333E-007</v>
      </c>
      <c r="P23" s="196" t="n">
        <f aca="false">(O23/O22)*P22</f>
        <v>5723.33333333333</v>
      </c>
      <c r="T23" s="191"/>
      <c r="U23" s="2"/>
      <c r="V23" s="2"/>
    </row>
  </sheetData>
  <mergeCells count="3">
    <mergeCell ref="B10:D10"/>
    <mergeCell ref="B11:D11"/>
    <mergeCell ref="A20:B20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2020-07-24T11:27:33Z</dcterms:modified>
  <cp:revision>1</cp:revision>
  <dc:subject/>
  <dc:title/>
</cp:coreProperties>
</file>