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plate1" sheetId="2" r:id="rId5"/>
    <sheet state="visible" name="plate2" sheetId="3" r:id="rId6"/>
    <sheet state="visible" name="plate3" sheetId="4" r:id="rId7"/>
    <sheet state="visible" name="plate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<sst xmlns="http://schemas.openxmlformats.org/spreadsheetml/2006/main" count="1214" uniqueCount="160">
  <si>
    <t>v31</t>
  </si>
  <si>
    <t>7/20/2020 PCR</t>
  </si>
  <si>
    <t>fill out yellow wells and these will autopopulate sections of experimental plan</t>
  </si>
  <si>
    <t>** Testing Mastermix: TaqPath vs Quantabio</t>
  </si>
  <si>
    <t>** all heated to 95C for 30 minutes in oven &gt; diluted with 2x TBE with 0.5% Tw20 &gt; plated 7uL into MM</t>
  </si>
  <si>
    <t>384-Primer Sets: 2, 3, 4?</t>
  </si>
  <si>
    <t>384-well primer plates</t>
  </si>
  <si>
    <t>Plate 1</t>
  </si>
  <si>
    <t>Set B</t>
  </si>
  <si>
    <t>Notes from Josh</t>
  </si>
  <si>
    <t>Plate 2</t>
  </si>
  <si>
    <t>Set C</t>
  </si>
  <si>
    <t>We need to key back to the names of the 384 UDI plates we already have from Octant</t>
  </si>
  <si>
    <t>Plate 3</t>
  </si>
  <si>
    <t>Set D</t>
  </si>
  <si>
    <t>SetA</t>
  </si>
  <si>
    <t>2.2</t>
  </si>
  <si>
    <t>Plate 4</t>
  </si>
  <si>
    <t>NOT USED</t>
  </si>
  <si>
    <t>4.4</t>
  </si>
  <si>
    <t>SetB</t>
  </si>
  <si>
    <t>2.3</t>
  </si>
  <si>
    <t>4.1</t>
  </si>
  <si>
    <t>SetC</t>
  </si>
  <si>
    <t>96-well sample plate used for each quadrant</t>
  </si>
  <si>
    <t>SetD</t>
  </si>
  <si>
    <t>14</t>
  </si>
  <si>
    <t>TaqPath Aimes</t>
  </si>
  <si>
    <t>16</t>
  </si>
  <si>
    <t>TaqPath Prelim LOD</t>
  </si>
  <si>
    <t>384_wellplate</t>
  </si>
  <si>
    <t>new</t>
  </si>
  <si>
    <t>old</t>
  </si>
  <si>
    <t>ExperimentPlateName</t>
  </si>
  <si>
    <t>Plate1</t>
  </si>
  <si>
    <t>QuantBio Aimes</t>
  </si>
  <si>
    <t xml:space="preserve"> QuantBio Prelim LOD</t>
  </si>
  <si>
    <t>Plate2</t>
  </si>
  <si>
    <t>6</t>
  </si>
  <si>
    <t>Plate3</t>
  </si>
  <si>
    <t>contam_1</t>
  </si>
  <si>
    <t>contam_2</t>
  </si>
  <si>
    <t>contam_3</t>
  </si>
  <si>
    <t>721 ED + VIP</t>
  </si>
  <si>
    <t>TaqPath thermocycler: 50C for 5, 95 for 20s, 40 cycles of 95C 5s + 60C 30s</t>
  </si>
  <si>
    <t>Quantbio thermocycler: 50C for 10, 95C for 1, 30-45 cycles of 95C 3s-10s + 60C 30s-60s</t>
  </si>
  <si>
    <t>MNS = mid nasal swab pooled from ASHE which is in TE</t>
  </si>
  <si>
    <t>Neat Plate from V24</t>
  </si>
  <si>
    <t>NEW NEAT PLATE LOD</t>
  </si>
  <si>
    <t>20ul each</t>
  </si>
  <si>
    <t>A</t>
  </si>
  <si>
    <t>TE</t>
  </si>
  <si>
    <t xml:space="preserve">esw (1:4) </t>
  </si>
  <si>
    <t xml:space="preserve">esw (1:6) </t>
  </si>
  <si>
    <t>MNS</t>
  </si>
  <si>
    <t>B</t>
  </si>
  <si>
    <t>C</t>
  </si>
  <si>
    <t>D</t>
  </si>
  <si>
    <t>E</t>
  </si>
  <si>
    <t>F</t>
  </si>
  <si>
    <t>G</t>
  </si>
  <si>
    <t>H</t>
  </si>
  <si>
    <t>ul for dilution</t>
  </si>
  <si>
    <t>20ul TE</t>
  </si>
  <si>
    <t>4 neat + 16 h2o</t>
  </si>
  <si>
    <t>4 neat + 24 h2o</t>
  </si>
  <si>
    <t>ATCC Copies per mL</t>
  </si>
  <si>
    <t>-</t>
  </si>
  <si>
    <t>sample volume</t>
  </si>
  <si>
    <t>Virus Copies/Reaction if no dilution</t>
  </si>
  <si>
    <t>dilution factor</t>
  </si>
  <si>
    <t>dilution</t>
  </si>
  <si>
    <t>Dilute Aimes in water</t>
  </si>
  <si>
    <t>Dilute ATCC in TBE + Tween</t>
  </si>
  <si>
    <t xml:space="preserve">From V27 7/13 </t>
  </si>
  <si>
    <t>uL per reaction</t>
  </si>
  <si>
    <t>VR-1986HK™
Lot Number:</t>
  </si>
  <si>
    <t>??</t>
  </si>
  <si>
    <t>Ashe nasal swabs</t>
  </si>
  <si>
    <t>minimum volume needed</t>
  </si>
  <si>
    <t>** this is number of copies before we make the dilution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</si>
  <si>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</si>
  <si>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</si>
  <si>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</si>
  <si>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</si>
  <si>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</si>
  <si>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</si>
  <si>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</si>
  <si>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</si>
  <si>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</si>
  <si>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perform 2x dilution series from vial 1 (D1) as detailed above</t>
  </si>
  <si>
    <t xml:space="preserve"> </t>
  </si>
  <si>
    <t>Copies/uL of Final Dilution of Virus</t>
  </si>
  <si>
    <t>ATCC</t>
  </si>
  <si>
    <t xml:space="preserve"> = MNS</t>
  </si>
  <si>
    <t>ATCC to add to D1</t>
  </si>
  <si>
    <t>background lysate to add to first row</t>
  </si>
  <si>
    <t>make contrived at concentrations above</t>
  </si>
  <si>
    <t>dilute into 1:4 or 1:6 background</t>
  </si>
  <si>
    <t>Plate Number 2</t>
  </si>
  <si>
    <t>see Plate 1</t>
  </si>
  <si>
    <t>Plate Number 3</t>
  </si>
  <si>
    <t>heat at 95C, spin, decap and pipette warm, neg controls in matrix tubes</t>
  </si>
  <si>
    <t>full tubes</t>
  </si>
  <si>
    <t>less full tubes</t>
  </si>
  <si>
    <t>NEG control - spike in virus only after everything is plated</t>
  </si>
  <si>
    <t>dupe cols 1-6 when pipetting into mastermix</t>
  </si>
  <si>
    <t>TBE + 1%tween</t>
  </si>
  <si>
    <t>saliva 1 NC</t>
  </si>
  <si>
    <t>saliva 3 NC</t>
  </si>
  <si>
    <t>saliva 1 + virus</t>
  </si>
  <si>
    <t>saliva 3 + virus</t>
  </si>
  <si>
    <t>saliva 2 + virus</t>
  </si>
  <si>
    <t>saliva 4 + virus</t>
  </si>
  <si>
    <t>saliva 2 NC</t>
  </si>
  <si>
    <t>saliva 4 NC</t>
  </si>
  <si>
    <t>Add spike in virus after decapping but before pipetting into 96 well plate</t>
  </si>
  <si>
    <t>Do this plate last. spike in virus added to matrix tubes in last plate, recap and then decap</t>
  </si>
  <si>
    <t>TBE + 0.5%tween</t>
  </si>
  <si>
    <t>Plate Number 4</t>
  </si>
  <si>
    <t>Master Mixes</t>
  </si>
  <si>
    <t>Mix 1 - Taqpath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</si>
  <si>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</si>
  <si>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</si>
  <si>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</si>
  <si>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</si>
  <si>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</si>
  <si>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</si>
  <si>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</si>
  <si>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</si>
  <si>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</si>
  <si>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</si>
  <si>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</si>
  <si>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</si>
  <si>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</si>
  <si>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</si>
  <si>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</si>
  <si>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</si>
  <si>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</si>
  <si>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</si>
  <si>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</si>
  <si>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</si>
  <si>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Mix 2 - QuantaBio</t>
  </si>
  <si>
    <t>2x Mastermix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</si>
  <si>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</si>
  <si>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</si>
  <si>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</si>
  <si>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</si>
  <si>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</si>
  <si>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</si>
  <si>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</si>
  <si>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</si>
  <si>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</si>
  <si>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</si>
  <si>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</si>
  <si>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</si>
  <si>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</si>
  <si>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</si>
  <si>
    <t>QuantaBio Catalog #</t>
  </si>
  <si>
    <t>95132-500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</si>
</sst>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0.000"/>
  </numFmts>
  <fonts count="37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1.0"/>
      <color rgb="FF222222"/>
      <name val="Arial"/>
    </font>
    <font>
      <sz val="12.0"/>
      <color theme="1"/>
      <name val="Calibri"/>
    </font>
    <font>
      <b/>
      <sz val="11.0"/>
      <color theme="1"/>
      <name val="Calibri"/>
    </font>
    <font/>
    <font>
      <b/>
      <u/>
      <sz val="11.0"/>
      <color theme="1"/>
      <name val="Arial"/>
    </font>
    <font>
      <b/>
      <u/>
      <sz val="11.0"/>
      <name val="Arial"/>
    </font>
    <font>
      <b/>
      <sz val="11.0"/>
      <color theme="1"/>
      <name val="Arial"/>
    </font>
    <font>
      <b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b/>
      <u/>
      <sz val="10.0"/>
      <color rgb="FF1155CC"/>
      <name val="Calibri"/>
    </font>
    <font>
      <sz val="10.0"/>
      <name val="Calibri"/>
    </font>
    <font>
      <sz val="10.0"/>
      <color rgb="FF000000"/>
      <name val="Calibri"/>
    </font>
    <font>
      <color rgb="FFFF0000"/>
      <name val="Calibri"/>
    </font>
    <font>
      <name val="Calibri"/>
    </font>
    <font>
      <name val="Arial"/>
    </font>
    <font>
      <sz val="11.0"/>
      <color rgb="FF000000"/>
      <name val="Inconsolata"/>
    </font>
    <font>
      <sz val="11.0"/>
      <color rgb="FF393939"/>
      <name val="Arial"/>
    </font>
    <font>
      <sz val="11.0"/>
      <color rgb="FF1155CC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right"/>
    </xf>
    <xf borderId="0" fillId="0" fontId="5" numFmtId="0" xfId="0" applyAlignment="1" applyFont="1">
      <alignment readingOrder="0" vertical="bottom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/>
    </xf>
    <xf borderId="0" fillId="3" fontId="6" numFmtId="0" xfId="0" applyAlignment="1" applyFont="1">
      <alignment horizontal="center" readingOrder="0" vertical="bottom"/>
    </xf>
    <xf borderId="1" fillId="3" fontId="6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1" fillId="2" fontId="9" numFmtId="49" xfId="0" applyAlignment="1" applyBorder="1" applyFont="1" applyNumberFormat="1">
      <alignment horizontal="center" readingOrder="0" vertical="bottom"/>
    </xf>
    <xf borderId="2" fillId="2" fontId="9" numFmtId="49" xfId="0" applyAlignment="1" applyBorder="1" applyFont="1" applyNumberFormat="1">
      <alignment horizontal="center" readingOrder="0" vertical="bottom"/>
    </xf>
    <xf borderId="1" fillId="2" fontId="10" numFmtId="0" xfId="0" applyAlignment="1" applyBorder="1" applyFont="1">
      <alignment horizontal="center" readingOrder="0"/>
    </xf>
    <xf borderId="2" fillId="2" fontId="9" numFmtId="49" xfId="0" applyAlignment="1" applyBorder="1" applyFont="1" applyNumberFormat="1">
      <alignment horizontal="center" readingOrder="0" vertical="bottom"/>
    </xf>
    <xf borderId="0" fillId="0" fontId="3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3" fontId="9" numFmtId="0" xfId="0" applyAlignment="1" applyFont="1">
      <alignment horizontal="center" vertical="bottom"/>
    </xf>
    <xf borderId="1" fillId="2" fontId="14" numFmtId="49" xfId="0" applyAlignment="1" applyBorder="1" applyFont="1" applyNumberFormat="1">
      <alignment horizontal="center" readingOrder="0" vertical="bottom"/>
    </xf>
    <xf borderId="1" fillId="2" fontId="15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right" vertical="bottom"/>
    </xf>
    <xf borderId="1" fillId="2" fontId="16" numFmtId="49" xfId="0" applyAlignment="1" applyBorder="1" applyFont="1" applyNumberFormat="1">
      <alignment horizontal="center" readingOrder="0" vertical="bottom"/>
    </xf>
    <xf borderId="0" fillId="2" fontId="9" numFmtId="49" xfId="0" applyAlignment="1" applyFont="1" applyNumberForma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7" numFmtId="49" xfId="0" applyAlignment="1" applyFont="1" applyNumberFormat="1">
      <alignment horizontal="right" readingOrder="0"/>
    </xf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0" fillId="0" fontId="2" numFmtId="164" xfId="0" applyAlignment="1" applyFont="1" applyNumberFormat="1">
      <alignment vertical="bottom"/>
    </xf>
    <xf borderId="0" fillId="3" fontId="6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3" fontId="24" numFmtId="0" xfId="0" applyAlignment="1" applyFont="1">
      <alignment horizontal="center" vertical="bottom"/>
    </xf>
    <xf borderId="2" fillId="2" fontId="16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1" fillId="2" fontId="9" numFmtId="49" xfId="0" applyAlignment="1" applyBorder="1" applyFont="1" applyNumberFormat="1">
      <alignment horizontal="center" readingOrder="0"/>
    </xf>
    <xf borderId="2" fillId="2" fontId="10" numFmtId="0" xfId="0" applyAlignment="1" applyBorder="1" applyFont="1">
      <alignment horizontal="center" readingOrder="0"/>
    </xf>
    <xf borderId="0" fillId="3" fontId="6" numFmtId="0" xfId="0" applyAlignment="1" applyFont="1">
      <alignment horizontal="left" readingOrder="0" vertical="bottom"/>
    </xf>
    <xf borderId="0" fillId="3" fontId="25" numFmtId="0" xfId="0" applyAlignment="1" applyFont="1">
      <alignment horizontal="left" readingOrder="0" vertical="bottom"/>
    </xf>
    <xf borderId="0" fillId="3" fontId="26" numFmtId="0" xfId="0" applyAlignment="1" applyFont="1">
      <alignment horizontal="center" readingOrder="0" vertical="bottom"/>
    </xf>
    <xf borderId="0" fillId="3" fontId="26" numFmtId="0" xfId="0" applyAlignment="1" applyFont="1">
      <alignment horizontal="center" vertical="bottom"/>
    </xf>
    <xf borderId="0" fillId="3" fontId="26" numFmtId="49" xfId="0" applyAlignment="1" applyFont="1" applyNumberFormat="1">
      <alignment horizontal="center" readingOrder="0" vertical="bottom"/>
    </xf>
    <xf borderId="0" fillId="0" fontId="27" numFmtId="0" xfId="0" applyFont="1"/>
    <xf borderId="0" fillId="0" fontId="27" numFmtId="0" xfId="0" applyAlignment="1" applyFont="1">
      <alignment readingOrder="0"/>
    </xf>
    <xf borderId="1" fillId="3" fontId="25" numFmtId="0" xfId="0" applyAlignment="1" applyBorder="1" applyFont="1">
      <alignment horizontal="center" readingOrder="0" vertical="bottom"/>
    </xf>
    <xf borderId="1" fillId="3" fontId="26" numFmtId="0" xfId="0" applyAlignment="1" applyBorder="1" applyFont="1">
      <alignment horizontal="center" readingOrder="0" vertical="bottom"/>
    </xf>
    <xf borderId="1" fillId="2" fontId="28" numFmtId="49" xfId="0" applyAlignment="1" applyBorder="1" applyFont="1" applyNumberFormat="1">
      <alignment horizontal="center" readingOrder="0" vertical="bottom"/>
    </xf>
    <xf borderId="1" fillId="2" fontId="25" numFmtId="49" xfId="0" applyAlignment="1" applyBorder="1" applyFont="1" applyNumberFormat="1">
      <alignment horizontal="center" readingOrder="0" vertical="bottom"/>
    </xf>
    <xf borderId="0" fillId="3" fontId="27" numFmtId="0" xfId="0" applyAlignment="1" applyFont="1">
      <alignment readingOrder="0" vertical="bottom"/>
    </xf>
    <xf borderId="0" fillId="0" fontId="29" numFmtId="0" xfId="0" applyAlignment="1" applyFont="1">
      <alignment readingOrder="0"/>
    </xf>
    <xf borderId="0" fillId="0" fontId="27" numFmtId="0" xfId="0" applyAlignment="1" applyFont="1">
      <alignment readingOrder="0" vertical="bottom"/>
    </xf>
    <xf borderId="0" fillId="0" fontId="26" numFmtId="0" xfId="0" applyAlignment="1" applyFont="1">
      <alignment horizontal="center" vertical="bottom"/>
    </xf>
    <xf borderId="0" fillId="0" fontId="29" numFmtId="0" xfId="0" applyAlignment="1" applyFont="1">
      <alignment readingOrder="0" vertical="bottom"/>
    </xf>
    <xf borderId="0" fillId="0" fontId="26" numFmtId="0" xfId="0" applyAlignment="1" applyFont="1">
      <alignment horizontal="center" readingOrder="0" vertical="bottom"/>
    </xf>
    <xf borderId="1" fillId="0" fontId="27" numFmtId="49" xfId="0" applyAlignment="1" applyBorder="1" applyFont="1" applyNumberFormat="1">
      <alignment vertical="bottom"/>
    </xf>
    <xf borderId="1" fillId="4" fontId="25" numFmtId="0" xfId="0" applyAlignment="1" applyBorder="1" applyFill="1" applyFont="1">
      <alignment horizontal="center" vertical="bottom"/>
    </xf>
    <xf borderId="1" fillId="0" fontId="27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1" fillId="4" fontId="25" numFmtId="49" xfId="0" applyAlignment="1" applyBorder="1" applyFont="1" applyNumberFormat="1">
      <alignment horizontal="center" vertical="bottom"/>
    </xf>
    <xf borderId="1" fillId="3" fontId="26" numFmtId="0" xfId="0" applyAlignment="1" applyBorder="1" applyFont="1">
      <alignment horizontal="center" shrinkToFit="0" vertical="bottom" wrapText="1"/>
    </xf>
    <xf borderId="1" fillId="3" fontId="26" numFmtId="0" xfId="0" applyAlignment="1" applyBorder="1" applyFont="1">
      <alignment horizontal="center" readingOrder="0" shrinkToFit="0" vertical="bottom" wrapText="1"/>
    </xf>
    <xf borderId="0" fillId="4" fontId="25" numFmtId="0" xfId="0" applyAlignment="1" applyFont="1">
      <alignment horizontal="center" vertical="bottom"/>
    </xf>
    <xf borderId="1" fillId="3" fontId="26" numFmtId="0" xfId="0" applyAlignment="1" applyBorder="1" applyFont="1">
      <alignment horizontal="center" shrinkToFit="0" vertical="bottom" wrapText="1"/>
    </xf>
    <xf borderId="1" fillId="4" fontId="25" numFmtId="0" xfId="0" applyAlignment="1" applyBorder="1" applyFont="1">
      <alignment horizontal="center" vertical="bottom"/>
    </xf>
    <xf borderId="3" fillId="0" fontId="27" numFmtId="0" xfId="0" applyAlignment="1" applyBorder="1" applyFont="1">
      <alignment readingOrder="0" vertical="bottom"/>
    </xf>
    <xf borderId="4" fillId="0" fontId="27" numFmtId="0" xfId="0" applyAlignment="1" applyBorder="1" applyFont="1">
      <alignment vertical="bottom"/>
    </xf>
    <xf borderId="5" fillId="0" fontId="27" numFmtId="0" xfId="0" applyAlignment="1" applyBorder="1" applyFont="1">
      <alignment vertical="bottom"/>
    </xf>
    <xf borderId="0" fillId="0" fontId="13" numFmtId="49" xfId="0" applyFont="1" applyNumberFormat="1"/>
    <xf borderId="6" fillId="0" fontId="27" numFmtId="0" xfId="0" applyAlignment="1" applyBorder="1" applyFont="1">
      <alignment vertical="bottom"/>
    </xf>
    <xf borderId="7" fillId="0" fontId="27" numFmtId="0" xfId="0" applyAlignment="1" applyBorder="1" applyFont="1">
      <alignment vertical="bottom"/>
    </xf>
    <xf borderId="8" fillId="0" fontId="27" numFmtId="0" xfId="0" applyAlignment="1" applyBorder="1" applyFont="1">
      <alignment vertical="bottom"/>
    </xf>
    <xf borderId="1" fillId="0" fontId="27" numFmtId="49" xfId="0" applyAlignment="1" applyBorder="1" applyFont="1" applyNumberFormat="1">
      <alignment readingOrder="0" vertical="bottom"/>
    </xf>
    <xf borderId="1" fillId="5" fontId="27" numFmtId="0" xfId="0" applyAlignment="1" applyBorder="1" applyFill="1" applyFont="1">
      <alignment horizontal="right" vertical="bottom"/>
    </xf>
    <xf borderId="1" fillId="6" fontId="27" numFmtId="49" xfId="0" applyAlignment="1" applyBorder="1" applyFill="1" applyFont="1" applyNumberFormat="1">
      <alignment vertical="bottom"/>
    </xf>
    <xf borderId="1" fillId="6" fontId="27" numFmtId="1" xfId="0" applyAlignment="1" applyBorder="1" applyFont="1" applyNumberFormat="1">
      <alignment horizontal="right" vertical="bottom"/>
    </xf>
    <xf borderId="0" fillId="4" fontId="26" numFmtId="0" xfId="0" applyAlignment="1" applyFont="1">
      <alignment horizontal="center" vertical="bottom"/>
    </xf>
    <xf borderId="1" fillId="0" fontId="27" numFmtId="0" xfId="0" applyAlignment="1" applyBorder="1" applyFont="1">
      <alignment vertical="bottom"/>
    </xf>
    <xf borderId="1" fillId="6" fontId="27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1" fillId="7" fontId="27" numFmtId="0" xfId="0" applyAlignment="1" applyBorder="1" applyFill="1" applyFont="1">
      <alignment readingOrder="0" shrinkToFit="0" vertical="bottom" wrapText="0"/>
    </xf>
    <xf borderId="1" fillId="2" fontId="27" numFmtId="0" xfId="0" applyAlignment="1" applyBorder="1" applyFont="1">
      <alignment readingOrder="0" vertical="bottom"/>
    </xf>
    <xf borderId="1" fillId="0" fontId="27" numFmtId="0" xfId="0" applyAlignment="1" applyBorder="1" applyFont="1">
      <alignment horizontal="center" readingOrder="0" shrinkToFit="0" vertical="bottom" wrapText="1"/>
    </xf>
    <xf borderId="1" fillId="0" fontId="25" numFmtId="0" xfId="0" applyAlignment="1" applyBorder="1" applyFont="1">
      <alignment horizontal="center" vertical="bottom"/>
    </xf>
    <xf borderId="1" fillId="0" fontId="27" numFmtId="0" xfId="0" applyAlignment="1" applyBorder="1" applyFont="1">
      <alignment horizontal="center" readingOrder="0" vertical="bottom"/>
    </xf>
    <xf borderId="1" fillId="0" fontId="27" numFmtId="0" xfId="0" applyAlignment="1" applyBorder="1" applyFont="1">
      <alignment horizontal="center" vertical="bottom"/>
    </xf>
    <xf borderId="1" fillId="4" fontId="26" numFmtId="0" xfId="0" applyAlignment="1" applyBorder="1" applyFont="1">
      <alignment horizontal="center" vertical="bottom"/>
    </xf>
    <xf borderId="0" fillId="0" fontId="13" numFmtId="0" xfId="0" applyFont="1"/>
    <xf borderId="1" fillId="0" fontId="27" numFmtId="0" xfId="0" applyAlignment="1" applyBorder="1" applyFont="1">
      <alignment horizontal="center" vertical="bottom"/>
    </xf>
    <xf borderId="1" fillId="0" fontId="27" numFmtId="2" xfId="0" applyAlignment="1" applyBorder="1" applyFont="1" applyNumberFormat="1">
      <alignment horizontal="center" vertical="bottom"/>
    </xf>
    <xf borderId="0" fillId="0" fontId="25" numFmtId="0" xfId="0" applyAlignment="1" applyFont="1">
      <alignment horizontal="center" vertical="bottom"/>
    </xf>
    <xf borderId="1" fillId="0" fontId="27" numFmtId="0" xfId="0" applyAlignment="1" applyBorder="1" applyFont="1">
      <alignment horizontal="center" shrinkToFit="0" vertical="bottom" wrapText="1"/>
    </xf>
    <xf borderId="1" fillId="0" fontId="27" numFmtId="0" xfId="0" applyAlignment="1" applyBorder="1" applyFont="1">
      <alignment horizontal="right" readingOrder="0" vertical="bottom"/>
    </xf>
    <xf borderId="1" fillId="2" fontId="30" numFmtId="0" xfId="0" applyAlignment="1" applyBorder="1" applyFont="1">
      <alignment horizontal="right" vertical="bottom"/>
    </xf>
    <xf borderId="1" fillId="0" fontId="27" numFmtId="0" xfId="0" applyAlignment="1" applyBorder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1" fillId="0" fontId="27" numFmtId="0" xfId="0" applyAlignment="1" applyBorder="1" applyFont="1">
      <alignment readingOrder="0" vertical="bottom"/>
    </xf>
    <xf borderId="1" fillId="3" fontId="27" numFmtId="0" xfId="0" applyAlignment="1" applyBorder="1" applyFont="1">
      <alignment horizontal="right" vertical="bottom"/>
    </xf>
    <xf borderId="1" fillId="3" fontId="27" numFmtId="0" xfId="0" applyAlignment="1" applyBorder="1" applyFont="1">
      <alignment horizontal="right" readingOrder="0" vertical="bottom"/>
    </xf>
    <xf borderId="1" fillId="0" fontId="25" numFmtId="0" xfId="0" applyAlignment="1" applyBorder="1" applyFont="1">
      <alignment shrinkToFit="0" vertical="bottom" wrapText="0"/>
    </xf>
    <xf borderId="1" fillId="2" fontId="27" numFmtId="0" xfId="0" applyAlignment="1" applyBorder="1" applyFont="1">
      <alignment horizontal="right" vertical="bottom"/>
    </xf>
    <xf borderId="1" fillId="2" fontId="27" numFmtId="3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shrinkToFit="0" vertical="bottom" wrapText="0"/>
    </xf>
    <xf borderId="1" fillId="0" fontId="25" numFmtId="0" xfId="0" applyAlignment="1" applyBorder="1" applyFont="1">
      <alignment horizontal="center" shrinkToFit="0" vertical="bottom" wrapText="1"/>
    </xf>
    <xf borderId="1" fillId="3" fontId="30" numFmtId="0" xfId="0" applyAlignment="1" applyBorder="1" applyFont="1">
      <alignment vertical="bottom"/>
    </xf>
    <xf borderId="1" fillId="0" fontId="27" numFmtId="3" xfId="0" applyAlignment="1" applyBorder="1" applyFont="1" applyNumberFormat="1">
      <alignment horizontal="center" vertical="bottom"/>
    </xf>
    <xf borderId="1" fillId="2" fontId="27" numFmtId="0" xfId="0" applyAlignment="1" applyBorder="1" applyFont="1">
      <alignment horizontal="center" vertical="bottom"/>
    </xf>
    <xf borderId="1" fillId="2" fontId="27" numFmtId="0" xfId="0" applyAlignment="1" applyBorder="1" applyFont="1">
      <alignment horizontal="right" readingOrder="0" vertical="bottom"/>
    </xf>
    <xf borderId="1" fillId="3" fontId="27" numFmtId="165" xfId="0" applyAlignment="1" applyBorder="1" applyFont="1" applyNumberFormat="1">
      <alignment horizontal="right" vertical="bottom"/>
    </xf>
    <xf borderId="0" fillId="0" fontId="27" numFmtId="3" xfId="0" applyAlignment="1" applyFont="1" applyNumberFormat="1">
      <alignment vertical="bottom"/>
    </xf>
    <xf borderId="1" fillId="3" fontId="27" numFmtId="0" xfId="0" applyAlignment="1" applyBorder="1" applyFont="1">
      <alignment horizontal="right" vertical="bottom"/>
    </xf>
    <xf borderId="2" fillId="0" fontId="27" numFmtId="0" xfId="0" applyAlignment="1" applyBorder="1" applyFont="1">
      <alignment shrinkToFit="0" vertical="bottom" wrapText="1"/>
    </xf>
    <xf borderId="9" fillId="0" fontId="13" numFmtId="0" xfId="0" applyBorder="1" applyFont="1"/>
    <xf borderId="10" fillId="0" fontId="13" numFmtId="0" xfId="0" applyBorder="1" applyFont="1"/>
    <xf borderId="1" fillId="0" fontId="27" numFmtId="165" xfId="0" applyAlignment="1" applyBorder="1" applyFont="1" applyNumberFormat="1">
      <alignment horizontal="right" vertical="bottom"/>
    </xf>
    <xf borderId="0" fillId="0" fontId="27" numFmtId="165" xfId="0" applyAlignment="1" applyFont="1" applyNumberFormat="1">
      <alignment vertical="bottom"/>
    </xf>
    <xf borderId="0" fillId="0" fontId="27" numFmtId="165" xfId="0" applyAlignment="1" applyFont="1" applyNumberFormat="1">
      <alignment horizontal="right" vertical="bottom"/>
    </xf>
    <xf borderId="1" fillId="2" fontId="27" numFmtId="3" xfId="0" applyAlignment="1" applyBorder="1" applyFont="1" applyNumberFormat="1">
      <alignment horizontal="right" vertical="bottom"/>
    </xf>
    <xf borderId="1" fillId="2" fontId="27" numFmtId="166" xfId="0" applyAlignment="1" applyBorder="1" applyFont="1" applyNumberFormat="1">
      <alignment horizontal="right" vertical="bottom"/>
    </xf>
    <xf borderId="1" fillId="0" fontId="27" numFmtId="166" xfId="0" applyAlignment="1" applyBorder="1" applyFont="1" applyNumberFormat="1">
      <alignment vertical="bottom"/>
    </xf>
    <xf borderId="0" fillId="0" fontId="29" numFmtId="0" xfId="0" applyAlignment="1" applyFont="1">
      <alignment vertical="bottom"/>
    </xf>
    <xf borderId="0" fillId="0" fontId="27" numFmtId="166" xfId="0" applyAlignment="1" applyFont="1" applyNumberFormat="1">
      <alignment vertical="bottom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horizontal="right" vertical="bottom"/>
    </xf>
    <xf borderId="0" fillId="0" fontId="25" numFmtId="0" xfId="0" applyAlignment="1" applyFont="1">
      <alignment shrinkToFit="0" vertical="bottom" wrapText="0"/>
    </xf>
    <xf borderId="0" fillId="0" fontId="30" numFmtId="1" xfId="0" applyAlignment="1" applyFont="1" applyNumberFormat="1">
      <alignment horizontal="right" vertical="bottom"/>
    </xf>
    <xf borderId="0" fillId="0" fontId="25" numFmtId="165" xfId="0" applyAlignment="1" applyFont="1" applyNumberFormat="1">
      <alignment vertical="bottom"/>
    </xf>
    <xf borderId="0" fillId="0" fontId="27" numFmtId="20" xfId="0" applyAlignment="1" applyFont="1" applyNumberFormat="1">
      <alignment vertical="bottom"/>
    </xf>
    <xf borderId="0" fillId="0" fontId="27" numFmtId="3" xfId="0" applyAlignment="1" applyFont="1" applyNumberFormat="1">
      <alignment horizontal="right" vertical="bottom"/>
    </xf>
    <xf borderId="0" fillId="0" fontId="27" numFmtId="1" xfId="0" applyAlignment="1" applyFont="1" applyNumberFormat="1">
      <alignment vertical="bottom"/>
    </xf>
    <xf borderId="0" fillId="0" fontId="27" numFmtId="0" xfId="0" applyAlignment="1" applyFont="1">
      <alignment horizontal="center" shrinkToFit="0" vertical="bottom" wrapText="1"/>
    </xf>
    <xf borderId="0" fillId="0" fontId="27" numFmtId="1" xfId="0" applyAlignment="1" applyFont="1" applyNumberFormat="1">
      <alignment horizontal="right" vertical="bottom"/>
    </xf>
    <xf borderId="0" fillId="0" fontId="27" numFmtId="166" xfId="0" applyAlignment="1" applyFont="1" applyNumberFormat="1">
      <alignment horizontal="right" vertical="bottom"/>
    </xf>
    <xf borderId="0" fillId="0" fontId="25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1" fillId="3" fontId="9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1" fillId="3" fontId="2" numFmtId="49" xfId="0" applyAlignment="1" applyBorder="1" applyFont="1" applyNumberFormat="1">
      <alignment vertical="bottom"/>
    </xf>
    <xf borderId="0" fillId="3" fontId="2" numFmtId="49" xfId="0" applyAlignment="1" applyFont="1" applyNumberFormat="1">
      <alignment vertical="bottom"/>
    </xf>
    <xf borderId="1" fillId="3" fontId="16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11" fillId="3" fontId="16" numFmtId="0" xfId="0" applyAlignment="1" applyBorder="1" applyFont="1">
      <alignment horizontal="center" readingOrder="0" vertical="bottom"/>
    </xf>
    <xf borderId="11" fillId="3" fontId="9" numFmtId="0" xfId="0" applyAlignment="1" applyBorder="1" applyFont="1">
      <alignment horizontal="center" readingOrder="0" vertical="bottom"/>
    </xf>
    <xf borderId="11" fillId="3" fontId="2" numFmtId="0" xfId="0" applyAlignment="1" applyBorder="1" applyFont="1">
      <alignment vertical="bottom"/>
    </xf>
    <xf borderId="11" fillId="2" fontId="9" numFmtId="49" xfId="0" applyAlignment="1" applyBorder="1" applyFont="1" applyNumberFormat="1">
      <alignment horizontal="center" readingOrder="0" vertical="bottom"/>
    </xf>
    <xf borderId="0" fillId="3" fontId="31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9" numFmtId="0" xfId="0" applyAlignment="1" applyBorder="1" applyFont="1">
      <alignment horizontal="center" readingOrder="0" vertical="bottom"/>
    </xf>
    <xf borderId="0" fillId="9" fontId="2" numFmtId="0" xfId="0" applyAlignment="1" applyFill="1" applyFont="1">
      <alignment readingOrder="0" vertical="bottom"/>
    </xf>
    <xf borderId="0" fillId="10" fontId="2" numFmtId="0" xfId="0" applyAlignment="1" applyFill="1" applyFont="1">
      <alignment readingOrder="0" vertical="bottom"/>
    </xf>
    <xf borderId="1" fillId="0" fontId="2" numFmtId="0" xfId="0" applyAlignment="1" applyBorder="1" applyFont="1">
      <alignment vertical="bottom"/>
    </xf>
    <xf borderId="11" fillId="4" fontId="7" numFmtId="0" xfId="0" applyAlignment="1" applyBorder="1" applyFont="1">
      <alignment horizontal="center" vertical="bottom"/>
    </xf>
    <xf borderId="2" fillId="4" fontId="7" numFmtId="49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right" readingOrder="0" vertical="bottom"/>
    </xf>
    <xf borderId="4" fillId="11" fontId="32" numFmtId="0" xfId="0" applyAlignment="1" applyBorder="1" applyFill="1" applyFont="1">
      <alignment horizontal="right" readingOrder="0" vertical="bottom"/>
    </xf>
    <xf borderId="5" fillId="0" fontId="2" numFmtId="0" xfId="0" applyAlignment="1" applyBorder="1" applyFont="1">
      <alignment horizontal="right" readingOrder="0" vertical="bottom"/>
    </xf>
    <xf borderId="3" fillId="0" fontId="32" numFmtId="0" xfId="0" applyAlignment="1" applyBorder="1" applyFont="1">
      <alignment horizontal="right" readingOrder="0" vertical="bottom"/>
    </xf>
    <xf borderId="5" fillId="0" fontId="32" numFmtId="0" xfId="0" applyAlignment="1" applyBorder="1" applyFont="1">
      <alignment horizontal="right" readingOrder="0" vertical="bottom"/>
    </xf>
    <xf borderId="10" fillId="4" fontId="7" numFmtId="0" xfId="0" applyAlignment="1" applyBorder="1" applyFont="1">
      <alignment horizontal="center" vertical="bottom"/>
    </xf>
    <xf borderId="2" fillId="4" fontId="7" numFmtId="0" xfId="0" applyAlignment="1" applyBorder="1" applyFont="1">
      <alignment horizontal="center" vertical="bottom"/>
    </xf>
    <xf borderId="12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3" fillId="0" fontId="2" numFmtId="0" xfId="0" applyAlignment="1" applyBorder="1" applyFont="1">
      <alignment horizontal="right" readingOrder="0" vertical="bottom"/>
    </xf>
    <xf borderId="12" fillId="0" fontId="32" numFmtId="0" xfId="0" applyAlignment="1" applyBorder="1" applyFont="1">
      <alignment horizontal="right" readingOrder="0" vertical="bottom"/>
    </xf>
    <xf borderId="0" fillId="0" fontId="32" numFmtId="0" xfId="0" applyAlignment="1" applyFont="1">
      <alignment horizontal="right" readingOrder="0" vertical="bottom"/>
    </xf>
    <xf borderId="13" fillId="0" fontId="32" numFmtId="0" xfId="0" applyAlignment="1" applyBorder="1" applyFont="1">
      <alignment horizontal="right" readingOrder="0" vertical="bottom"/>
    </xf>
    <xf borderId="12" fillId="9" fontId="32" numFmtId="0" xfId="0" applyAlignment="1" applyBorder="1" applyFont="1">
      <alignment horizontal="right" readingOrder="0" vertical="bottom"/>
    </xf>
    <xf borderId="13" fillId="10" fontId="32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right" readingOrder="0" vertical="bottom"/>
    </xf>
    <xf borderId="7" fillId="11" fontId="3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horizontal="right" readingOrder="0" vertical="bottom"/>
    </xf>
    <xf borderId="6" fillId="0" fontId="32" numFmtId="0" xfId="0" applyAlignment="1" applyBorder="1" applyFont="1">
      <alignment horizontal="right" readingOrder="0" vertical="bottom"/>
    </xf>
    <xf borderId="8" fillId="0" fontId="32" numFmtId="0" xfId="0" applyAlignment="1" applyBorder="1" applyFont="1">
      <alignment horizontal="right" readingOrder="0" vertical="bottom"/>
    </xf>
    <xf borderId="14" fillId="4" fontId="7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vertical="bottom"/>
    </xf>
    <xf borderId="0" fillId="12" fontId="32" numFmtId="0" xfId="0" applyAlignment="1" applyFill="1" applyFont="1">
      <alignment horizontal="right" readingOrder="0" vertical="bottom"/>
    </xf>
    <xf borderId="0" fillId="13" fontId="33" numFmtId="0" xfId="0" applyAlignment="1" applyFill="1" applyFont="1">
      <alignment horizontal="right" vertical="bottom"/>
    </xf>
    <xf borderId="0" fillId="0" fontId="33" numFmtId="0" xfId="0" applyAlignment="1" applyFont="1">
      <alignment horizontal="right" vertical="bottom"/>
    </xf>
    <xf borderId="0" fillId="0" fontId="6" numFmtId="49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14" fontId="5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1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14" fontId="1" numFmtId="2" xfId="0" applyAlignment="1" applyBorder="1" applyFont="1" applyNumberFormat="1">
      <alignment horizontal="right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34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0" fontId="2" numFmtId="0" xfId="0" applyFont="1"/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vertical="bottom"/>
    </xf>
    <xf borderId="0" fillId="3" fontId="2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3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5" fillId="0" fontId="2" numFmtId="0" xfId="0" applyBorder="1" applyFont="1"/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12" fillId="2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12" fillId="2" fontId="1" numFmtId="0" xfId="0" applyAlignment="1" applyBorder="1" applyFont="1">
      <alignment horizontal="right" vertical="bottom"/>
    </xf>
    <xf borderId="13" fillId="0" fontId="1" numFmtId="49" xfId="0" applyAlignment="1" applyBorder="1" applyFont="1" applyNumberFormat="1">
      <alignment vertical="bottom"/>
    </xf>
    <xf borderId="12" fillId="0" fontId="2" numFmtId="0" xfId="0" applyBorder="1" applyFont="1"/>
    <xf borderId="13" fillId="0" fontId="2" numFmtId="0" xfId="0" applyBorder="1" applyFont="1"/>
    <xf borderId="0" fillId="0" fontId="1" numFmtId="49" xfId="0" applyAlignment="1" applyFont="1" applyNumberFormat="1">
      <alignment vertical="bottom"/>
    </xf>
    <xf borderId="12" fillId="2" fontId="1" numFmtId="0" xfId="0" applyAlignment="1" applyBorder="1" applyFont="1">
      <alignment horizontal="right" readingOrder="0" vertical="bottom"/>
    </xf>
    <xf borderId="13" fillId="0" fontId="35" numFmtId="49" xfId="0" applyAlignment="1" applyBorder="1" applyFont="1" applyNumberFormat="1">
      <alignment readingOrder="0"/>
    </xf>
    <xf borderId="13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36" numFmtId="0" xfId="0" applyFont="1"/>
    <xf borderId="6" fillId="2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readingOrder="0" vertical="bottom"/>
    </xf>
    <xf borderId="4" fillId="3" fontId="1" numFmtId="0" xfId="0" applyAlignment="1" applyBorder="1" applyFont="1">
      <alignment readingOrder="0" vertical="bottom"/>
    </xf>
    <xf borderId="5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6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shrinkToFit="0" vertical="bottom" wrapText="1"/>
    </xf>
    <xf borderId="8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6.57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15" width="8.57"/>
    <col customWidth="1" min="16" max="16" width="10.29"/>
    <col customWidth="1" min="18" max="18" width="10.57"/>
    <col customWidth="1" min="19" max="19" width="4.29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5" t="s">
        <v>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2" t="s">
        <v>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6"/>
      <c r="B4" s="1" t="s">
        <v>5</v>
      </c>
      <c r="C4" s="2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/>
      <c r="B5" s="2" t="s">
        <v>7</v>
      </c>
      <c r="C5" s="1" t="s">
        <v>8</v>
      </c>
      <c r="D5" s="2"/>
      <c r="E5" s="3"/>
      <c r="F5" s="3"/>
      <c r="K5" s="5"/>
      <c r="L5" s="5" t="s">
        <v>9</v>
      </c>
    </row>
    <row r="6">
      <c r="A6" s="2"/>
      <c r="B6" s="2" t="s">
        <v>10</v>
      </c>
      <c r="C6" s="1" t="s">
        <v>11</v>
      </c>
      <c r="D6" s="2"/>
      <c r="E6" s="3"/>
      <c r="F6" s="3"/>
      <c r="K6" s="7"/>
      <c r="L6" s="7" t="s">
        <v>12</v>
      </c>
      <c r="M6" s="8"/>
      <c r="P6" s="7"/>
      <c r="Q6" s="8"/>
    </row>
    <row r="7">
      <c r="A7" s="2"/>
      <c r="B7" s="2" t="s">
        <v>13</v>
      </c>
      <c r="C7" s="9" t="s">
        <v>14</v>
      </c>
      <c r="D7" s="3"/>
      <c r="E7" s="3"/>
      <c r="F7" s="3"/>
      <c r="K7" s="10" t="s">
        <v>15</v>
      </c>
      <c r="L7" s="11">
        <v>1.1</v>
      </c>
      <c r="M7" s="12" t="s">
        <v>16</v>
      </c>
      <c r="N7" s="5" t="s">
        <v>15</v>
      </c>
      <c r="O7" s="13">
        <v>1.0</v>
      </c>
      <c r="P7" s="11">
        <v>6.0</v>
      </c>
      <c r="Q7" s="14"/>
      <c r="R7" s="5">
        <v>1.0</v>
      </c>
      <c r="S7" s="5">
        <v>2.0</v>
      </c>
    </row>
    <row r="8">
      <c r="A8" s="2"/>
      <c r="B8" s="2" t="s">
        <v>17</v>
      </c>
      <c r="C8" s="9" t="s">
        <v>18</v>
      </c>
      <c r="D8" s="3"/>
      <c r="E8" s="3"/>
      <c r="F8" s="3"/>
      <c r="K8" s="15"/>
      <c r="L8" s="11">
        <v>3.3</v>
      </c>
      <c r="M8" s="12" t="s">
        <v>19</v>
      </c>
      <c r="N8" s="5"/>
      <c r="O8" s="13">
        <v>11.0</v>
      </c>
      <c r="P8" s="11">
        <v>16.0</v>
      </c>
      <c r="Q8" s="14"/>
      <c r="R8" s="5">
        <v>3.0</v>
      </c>
      <c r="S8" s="5">
        <v>4.0</v>
      </c>
    </row>
    <row r="9">
      <c r="A9" s="2"/>
      <c r="B9" s="2"/>
      <c r="C9" s="3"/>
      <c r="D9" s="3"/>
      <c r="E9" s="3"/>
      <c r="F9" s="3"/>
      <c r="K9" s="15"/>
      <c r="L9" s="15"/>
      <c r="M9" s="16"/>
      <c r="P9" s="15"/>
      <c r="Q9" s="16"/>
    </row>
    <row r="10">
      <c r="A10" s="2"/>
      <c r="B10" s="2"/>
      <c r="C10" s="3"/>
      <c r="D10" s="3"/>
      <c r="E10" s="3"/>
      <c r="F10" s="3"/>
      <c r="K10" s="10" t="s">
        <v>20</v>
      </c>
      <c r="L10" s="11">
        <v>1.2</v>
      </c>
      <c r="M10" s="12" t="s">
        <v>21</v>
      </c>
      <c r="N10" s="5" t="s">
        <v>20</v>
      </c>
      <c r="O10" s="13">
        <v>2.0</v>
      </c>
      <c r="P10" s="11">
        <v>7.0</v>
      </c>
      <c r="Q10" s="16"/>
      <c r="R10" s="5">
        <v>5.0</v>
      </c>
      <c r="S10" s="5">
        <v>6.0</v>
      </c>
    </row>
    <row r="11">
      <c r="A11" s="2"/>
      <c r="B11" s="2"/>
      <c r="C11" s="2"/>
      <c r="D11" s="3"/>
      <c r="E11" s="3"/>
      <c r="F11" s="3"/>
      <c r="K11" s="10"/>
      <c r="L11" s="11">
        <v>3.4</v>
      </c>
      <c r="M11" s="12" t="s">
        <v>22</v>
      </c>
      <c r="N11" s="5"/>
      <c r="O11" s="13">
        <v>12.0</v>
      </c>
      <c r="P11" s="11">
        <v>13.0</v>
      </c>
      <c r="Q11" s="14"/>
      <c r="R11" s="5">
        <v>7.0</v>
      </c>
      <c r="S11" s="5">
        <v>8.0</v>
      </c>
    </row>
    <row r="12">
      <c r="A12" s="17"/>
      <c r="B12" s="17"/>
      <c r="C12" s="3"/>
      <c r="D12" s="3"/>
      <c r="E12" s="3"/>
      <c r="F12" s="3"/>
      <c r="K12" s="15"/>
      <c r="L12" s="15"/>
      <c r="M12" s="16"/>
      <c r="P12" s="15"/>
      <c r="Q12" s="16"/>
    </row>
    <row r="13">
      <c r="A13" s="17"/>
      <c r="B13" s="17"/>
      <c r="C13" s="3"/>
      <c r="D13" s="3"/>
      <c r="E13" s="17"/>
      <c r="F13" s="17"/>
      <c r="K13" s="10" t="s">
        <v>23</v>
      </c>
      <c r="L13" s="11">
        <v>1.3</v>
      </c>
      <c r="M13" s="18">
        <v>2.4</v>
      </c>
      <c r="N13" s="5" t="s">
        <v>23</v>
      </c>
      <c r="O13" s="13">
        <v>3.0</v>
      </c>
      <c r="P13" s="11">
        <v>8.0</v>
      </c>
      <c r="Q13" s="19"/>
      <c r="R13" s="5">
        <v>9.0</v>
      </c>
      <c r="S13" s="5">
        <v>10.0</v>
      </c>
    </row>
    <row r="14">
      <c r="A14" s="17"/>
      <c r="B14" s="17"/>
      <c r="C14" s="3"/>
      <c r="D14" s="3"/>
      <c r="E14" s="17"/>
      <c r="F14" s="17"/>
      <c r="K14" s="15"/>
      <c r="L14" s="11">
        <v>3.1</v>
      </c>
      <c r="M14" s="18">
        <v>4.2</v>
      </c>
      <c r="O14" s="13">
        <v>9.0</v>
      </c>
      <c r="P14" s="11">
        <v>14.0</v>
      </c>
      <c r="Q14" s="20"/>
      <c r="R14" s="5">
        <v>11.0</v>
      </c>
      <c r="S14" s="5">
        <v>12.0</v>
      </c>
    </row>
    <row r="15">
      <c r="K15" s="10"/>
      <c r="L15" s="10"/>
      <c r="M15" s="14"/>
      <c r="P15" s="10"/>
      <c r="Q15" s="14"/>
    </row>
    <row r="16">
      <c r="A16" s="7"/>
      <c r="B16" s="7" t="str">
        <f> text(A1,"0") &amp; " " &amp; text(B5,"0") </f>
        <v>v31 Plate 1</v>
      </c>
      <c r="C16" s="7" t="str">
        <f>"384 primer plate " &amp; text(C5,"0")</f>
        <v>384 primer plate Set B</v>
      </c>
      <c r="E16" s="7" t="s">
        <v>24</v>
      </c>
      <c r="K16" s="10" t="s">
        <v>25</v>
      </c>
      <c r="L16" s="11">
        <v>1.4</v>
      </c>
      <c r="M16" s="18">
        <v>2.1</v>
      </c>
      <c r="N16" s="5" t="s">
        <v>25</v>
      </c>
      <c r="O16" s="13">
        <v>4.0</v>
      </c>
      <c r="P16" s="11">
        <v>5.0</v>
      </c>
      <c r="Q16" s="19"/>
      <c r="R16" s="7">
        <v>13.0</v>
      </c>
      <c r="S16" s="8" t="s">
        <v>26</v>
      </c>
    </row>
    <row r="17">
      <c r="A17" s="21"/>
      <c r="B17" s="22">
        <v>1.0</v>
      </c>
      <c r="C17" s="23">
        <v>2.0</v>
      </c>
      <c r="D17" s="24"/>
      <c r="E17" s="25" t="s">
        <v>27</v>
      </c>
      <c r="F17" s="26"/>
      <c r="K17" s="15"/>
      <c r="L17" s="11">
        <v>3.2</v>
      </c>
      <c r="M17" s="18">
        <v>4.3</v>
      </c>
      <c r="O17" s="13">
        <v>10.0</v>
      </c>
      <c r="P17" s="11">
        <v>15.0</v>
      </c>
      <c r="Q17" s="19"/>
      <c r="R17" s="7">
        <v>15.0</v>
      </c>
      <c r="S17" s="14" t="s">
        <v>28</v>
      </c>
    </row>
    <row r="18">
      <c r="A18" s="21"/>
      <c r="B18" s="22">
        <v>3.0</v>
      </c>
      <c r="C18" s="23">
        <v>4.0</v>
      </c>
      <c r="D18" s="24"/>
      <c r="E18" s="27" t="s">
        <v>29</v>
      </c>
      <c r="F18" s="28"/>
      <c r="K18" s="15"/>
      <c r="L18" s="15"/>
      <c r="M18" s="19"/>
      <c r="P18" s="15"/>
      <c r="Q18" s="19"/>
      <c r="R18" s="29"/>
      <c r="S18" s="14"/>
    </row>
    <row r="19">
      <c r="A19" s="30"/>
      <c r="B19" s="30"/>
      <c r="C19" s="30"/>
      <c r="E19" s="31"/>
      <c r="F19" s="31"/>
      <c r="G19" s="10"/>
      <c r="H19" s="5" t="s">
        <v>30</v>
      </c>
      <c r="I19" s="32" t="s">
        <v>31</v>
      </c>
      <c r="J19" s="32" t="s">
        <v>32</v>
      </c>
      <c r="K19" s="5" t="s">
        <v>33</v>
      </c>
      <c r="L19" s="10"/>
      <c r="M19" s="14"/>
      <c r="P19" s="33"/>
      <c r="Q19" s="34"/>
      <c r="R19" s="29"/>
      <c r="S19" s="16"/>
    </row>
    <row r="20">
      <c r="A20" s="7"/>
      <c r="B20" s="7" t="str">
        <f> text(A1,"0") &amp; " " &amp; text(B6,"0") </f>
        <v>v31 Plate 2</v>
      </c>
      <c r="C20" s="7" t="str">
        <f>"384 primer plate " &amp; text(C6,"0")</f>
        <v>384 primer plate Set C</v>
      </c>
      <c r="E20" s="31"/>
      <c r="F20" s="31"/>
      <c r="H20" s="32" t="s">
        <v>34</v>
      </c>
      <c r="I20" s="32">
        <v>1.0</v>
      </c>
      <c r="J20" s="32">
        <v>2.0</v>
      </c>
      <c r="K20" s="5" t="s">
        <v>27</v>
      </c>
      <c r="P20" s="33"/>
      <c r="Q20" s="34"/>
      <c r="R20" s="29"/>
      <c r="S20" s="16"/>
    </row>
    <row r="21">
      <c r="A21" s="21"/>
      <c r="B21" s="22">
        <v>5.0</v>
      </c>
      <c r="C21" s="23">
        <v>6.0</v>
      </c>
      <c r="D21" s="35"/>
      <c r="E21" s="36"/>
      <c r="F21" s="37" t="s">
        <v>35</v>
      </c>
      <c r="H21" s="32" t="s">
        <v>34</v>
      </c>
      <c r="I21" s="32">
        <v>3.0</v>
      </c>
      <c r="J21" s="32">
        <v>12.0</v>
      </c>
      <c r="K21" s="5" t="s">
        <v>29</v>
      </c>
      <c r="P21" s="38"/>
      <c r="Q21" s="39"/>
      <c r="R21" s="7"/>
      <c r="S21" s="14"/>
    </row>
    <row r="22">
      <c r="A22" s="21"/>
      <c r="B22" s="22">
        <v>7.0</v>
      </c>
      <c r="C22" s="23">
        <v>8.0</v>
      </c>
      <c r="D22" s="35"/>
      <c r="E22" s="40"/>
      <c r="F22" s="41" t="s">
        <v>36</v>
      </c>
      <c r="H22" s="42" t="s">
        <v>37</v>
      </c>
      <c r="I22" s="43" t="s">
        <v>38</v>
      </c>
      <c r="J22" s="32">
        <v>8.0</v>
      </c>
      <c r="K22" s="36" t="s">
        <v>35</v>
      </c>
      <c r="P22" s="33"/>
      <c r="Q22" s="34"/>
      <c r="R22" s="29"/>
      <c r="S22" s="16"/>
    </row>
    <row r="23">
      <c r="A23" s="30"/>
      <c r="B23" s="44"/>
      <c r="C23" s="44"/>
      <c r="D23" s="45"/>
      <c r="E23" s="46"/>
      <c r="F23" s="46"/>
      <c r="H23" s="32" t="s">
        <v>37</v>
      </c>
      <c r="I23" s="32">
        <v>8.0</v>
      </c>
      <c r="J23" s="32">
        <v>14.0</v>
      </c>
      <c r="K23" s="41" t="s">
        <v>36</v>
      </c>
      <c r="P23" s="33"/>
      <c r="Q23" s="33"/>
      <c r="R23" s="29"/>
      <c r="S23" s="19"/>
    </row>
    <row r="24">
      <c r="A24" s="7"/>
      <c r="B24" s="47" t="str">
        <f> text(A1,"0") &amp; " " &amp; text(B7,"0") </f>
        <v>v31 Plate 3</v>
      </c>
      <c r="C24" s="47" t="str">
        <f>"384 primer plate " &amp; text(C7,"0")</f>
        <v>384 primer plate Set D</v>
      </c>
      <c r="D24" s="48"/>
      <c r="E24" s="49"/>
      <c r="F24" s="49"/>
      <c r="H24" s="32" t="s">
        <v>39</v>
      </c>
      <c r="I24" s="32">
        <v>9.0</v>
      </c>
      <c r="J24" s="32">
        <v>4.0</v>
      </c>
      <c r="K24" s="27" t="s">
        <v>40</v>
      </c>
      <c r="P24" s="33"/>
      <c r="Q24" s="50"/>
      <c r="R24" s="29"/>
      <c r="S24" s="20"/>
    </row>
    <row r="25">
      <c r="A25" s="51"/>
      <c r="B25" s="52">
        <v>9.0</v>
      </c>
      <c r="C25" s="52">
        <v>10.0</v>
      </c>
      <c r="D25" s="53"/>
      <c r="E25" s="27" t="s">
        <v>40</v>
      </c>
      <c r="F25" s="54" t="s">
        <v>41</v>
      </c>
      <c r="H25" s="5" t="s">
        <v>39</v>
      </c>
      <c r="I25" s="5">
        <v>10.0</v>
      </c>
      <c r="J25" s="5">
        <v>5.0</v>
      </c>
      <c r="K25" s="54" t="s">
        <v>41</v>
      </c>
      <c r="P25" s="38"/>
      <c r="Q25" s="39"/>
      <c r="R25" s="7"/>
      <c r="S25" s="55"/>
    </row>
    <row r="26">
      <c r="A26" s="51"/>
      <c r="B26" s="52">
        <v>11.0</v>
      </c>
      <c r="C26" s="52">
        <v>12.0</v>
      </c>
      <c r="D26" s="53"/>
      <c r="E26" s="26" t="s">
        <v>42</v>
      </c>
      <c r="F26" s="26" t="s">
        <v>43</v>
      </c>
      <c r="H26" s="5" t="s">
        <v>39</v>
      </c>
      <c r="I26" s="5">
        <v>11.0</v>
      </c>
      <c r="J26" s="5">
        <v>10.0</v>
      </c>
      <c r="K26" s="26" t="s">
        <v>42</v>
      </c>
      <c r="P26" s="56"/>
      <c r="Q26" s="33"/>
      <c r="R26" s="7"/>
      <c r="S26" s="19"/>
    </row>
    <row r="27">
      <c r="A27" s="30"/>
      <c r="B27" s="44"/>
      <c r="C27" s="44"/>
      <c r="D27" s="48"/>
      <c r="E27" s="49"/>
      <c r="F27" s="49"/>
      <c r="H27" s="5" t="s">
        <v>39</v>
      </c>
      <c r="I27" s="5">
        <v>12.0</v>
      </c>
      <c r="J27" s="5">
        <v>15.0</v>
      </c>
      <c r="K27" s="26" t="s">
        <v>43</v>
      </c>
      <c r="P27" s="33"/>
      <c r="Q27" s="33"/>
      <c r="R27" s="29"/>
      <c r="S27" s="19"/>
    </row>
    <row r="28">
      <c r="A28" s="7"/>
      <c r="B28" s="47" t="str">
        <f> text(A1,"0") &amp; " " &amp; text(B8,"0") </f>
        <v>v31 Plate 4</v>
      </c>
      <c r="C28" s="47" t="str">
        <f>"384 primer plate " &amp; text(C8,"0")</f>
        <v>384 primer plate NOT USED</v>
      </c>
      <c r="D28" s="48"/>
      <c r="E28" s="49"/>
      <c r="F28" s="49"/>
      <c r="P28" s="33"/>
      <c r="Q28" s="33"/>
      <c r="R28" s="29"/>
      <c r="S28" s="19"/>
    </row>
    <row r="29">
      <c r="A29" s="21"/>
      <c r="B29" s="52">
        <v>13.0</v>
      </c>
      <c r="C29" s="52">
        <v>14.0</v>
      </c>
      <c r="D29" s="53"/>
      <c r="E29" s="57"/>
      <c r="F29" s="58"/>
      <c r="P29" s="38"/>
      <c r="Q29" s="39"/>
      <c r="R29" s="7"/>
      <c r="S29" s="55"/>
    </row>
    <row r="30">
      <c r="A30" s="59"/>
      <c r="B30" s="52">
        <v>15.0</v>
      </c>
      <c r="C30" s="52">
        <v>16.0</v>
      </c>
      <c r="D30" s="53"/>
      <c r="E30" s="36"/>
      <c r="F30" s="36"/>
      <c r="L30" s="10"/>
    </row>
    <row r="31">
      <c r="B31" s="48"/>
      <c r="C31" s="48"/>
      <c r="D31" s="48"/>
      <c r="E31" s="48"/>
      <c r="F31" s="48"/>
    </row>
    <row r="32">
      <c r="A32" s="5" t="s">
        <v>44</v>
      </c>
      <c r="E32" s="5"/>
    </row>
    <row r="33">
      <c r="A33" s="5" t="s">
        <v>45</v>
      </c>
      <c r="E33" s="5"/>
    </row>
  </sheetData>
  <mergeCells count="2">
    <mergeCell ref="P5:Q5"/>
    <mergeCell ref="R15:S1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60"/>
      <c r="B1" s="61" t="str">
        <f>'Run set up notes'!C5</f>
        <v>Set B</v>
      </c>
      <c r="C1" s="62"/>
      <c r="D1" s="63"/>
      <c r="E1" s="63"/>
      <c r="F1" s="62"/>
      <c r="G1" s="64"/>
      <c r="H1" s="64"/>
      <c r="I1" s="64"/>
      <c r="J1" s="64"/>
      <c r="K1" s="64"/>
      <c r="L1" s="64"/>
      <c r="M1" s="64"/>
      <c r="N1" s="64"/>
      <c r="O1" s="64"/>
      <c r="P1" s="64"/>
      <c r="Q1" s="65">
        <f>96*20*1.2</f>
        <v>2304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66">
        <v>1.0</v>
      </c>
      <c r="B2" s="67">
        <v>2.0</v>
      </c>
      <c r="C2" s="62"/>
      <c r="D2" s="68" t="str">
        <f>'Run set up notes'!E17</f>
        <v>TaqPath Aimes</v>
      </c>
      <c r="E2" s="68"/>
      <c r="F2" s="62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66">
        <v>3.0</v>
      </c>
      <c r="B3" s="67">
        <v>4.0</v>
      </c>
      <c r="C3" s="62"/>
      <c r="D3" s="68" t="str">
        <f>'Run set up notes'!E18</f>
        <v>TaqPath Prelim LOD</v>
      </c>
      <c r="E3" s="69"/>
      <c r="F3" s="62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70"/>
      <c r="B4" s="62"/>
      <c r="C4" s="62"/>
      <c r="D4" s="64"/>
      <c r="E4" s="62"/>
      <c r="F4" s="62"/>
      <c r="G4" s="64"/>
      <c r="H4" s="64"/>
      <c r="I4" s="64"/>
      <c r="J4" s="64"/>
      <c r="K4" s="64"/>
      <c r="L4" s="64"/>
      <c r="M4" s="64"/>
      <c r="N4" s="64"/>
      <c r="O4" s="64"/>
      <c r="P4" s="71" t="s">
        <v>46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72" t="s">
        <v>47</v>
      </c>
      <c r="B5" s="73"/>
      <c r="C5" s="73"/>
      <c r="D5" s="73"/>
      <c r="E5" s="73"/>
      <c r="F5" s="73"/>
      <c r="G5" s="64"/>
      <c r="H5" s="64"/>
      <c r="I5" s="64"/>
      <c r="J5" s="64"/>
      <c r="K5" s="64"/>
      <c r="L5" s="64"/>
      <c r="M5" s="64"/>
      <c r="N5" s="64"/>
      <c r="O5" s="64"/>
      <c r="P5" s="74" t="s">
        <v>48</v>
      </c>
      <c r="R5" s="75" t="s">
        <v>49</v>
      </c>
      <c r="S5" s="73"/>
      <c r="T5" s="73"/>
      <c r="U5" s="73"/>
      <c r="V5" s="64"/>
      <c r="W5" s="64"/>
      <c r="X5" s="64"/>
      <c r="Y5" s="64"/>
      <c r="Z5" s="64"/>
      <c r="AA5" s="64"/>
      <c r="AB5" s="64"/>
      <c r="AC5" s="64"/>
    </row>
    <row r="6">
      <c r="A6" s="76" t="str">
        <f>D2</f>
        <v>TaqPath Aimes</v>
      </c>
      <c r="B6" s="77">
        <v>1.0</v>
      </c>
      <c r="C6" s="77">
        <v>2.0</v>
      </c>
      <c r="D6" s="77">
        <v>3.0</v>
      </c>
      <c r="E6" s="77">
        <v>4.0</v>
      </c>
      <c r="F6" s="77">
        <v>5.0</v>
      </c>
      <c r="G6" s="77">
        <v>6.0</v>
      </c>
      <c r="H6" s="77">
        <v>7.0</v>
      </c>
      <c r="I6" s="77">
        <v>8.0</v>
      </c>
      <c r="J6" s="77">
        <v>9.0</v>
      </c>
      <c r="K6" s="77">
        <v>10.0</v>
      </c>
      <c r="L6" s="77">
        <v>11.0</v>
      </c>
      <c r="M6" s="77">
        <v>12.0</v>
      </c>
      <c r="N6" s="78"/>
      <c r="O6" s="79"/>
      <c r="P6" s="76" t="str">
        <f>S2</f>
        <v/>
      </c>
      <c r="Q6" s="77">
        <v>1.0</v>
      </c>
      <c r="R6" s="77">
        <v>2.0</v>
      </c>
      <c r="S6" s="77">
        <v>3.0</v>
      </c>
      <c r="T6" s="77">
        <v>4.0</v>
      </c>
      <c r="U6" s="77">
        <v>5.0</v>
      </c>
      <c r="V6" s="77">
        <v>6.0</v>
      </c>
      <c r="W6" s="77">
        <v>7.0</v>
      </c>
      <c r="X6" s="77">
        <v>8.0</v>
      </c>
      <c r="Y6" s="77">
        <v>9.0</v>
      </c>
      <c r="Z6" s="77">
        <v>10.0</v>
      </c>
      <c r="AA6" s="77">
        <v>11.0</v>
      </c>
      <c r="AB6" s="77">
        <v>12.0</v>
      </c>
      <c r="AC6" s="78"/>
    </row>
    <row r="7">
      <c r="A7" s="80" t="s">
        <v>50</v>
      </c>
      <c r="B7" s="81" t="s">
        <v>51</v>
      </c>
      <c r="C7" s="82" t="s">
        <v>52</v>
      </c>
      <c r="D7" s="82" t="s">
        <v>52</v>
      </c>
      <c r="E7" s="82" t="s">
        <v>52</v>
      </c>
      <c r="F7" s="82" t="s">
        <v>52</v>
      </c>
      <c r="G7" s="82" t="s">
        <v>52</v>
      </c>
      <c r="H7" s="82" t="s">
        <v>53</v>
      </c>
      <c r="I7" s="82" t="s">
        <v>53</v>
      </c>
      <c r="J7" s="82" t="s">
        <v>53</v>
      </c>
      <c r="K7" s="82" t="s">
        <v>53</v>
      </c>
      <c r="L7" s="82" t="s">
        <v>53</v>
      </c>
      <c r="M7" s="81" t="s">
        <v>51</v>
      </c>
      <c r="N7" s="77" t="s">
        <v>50</v>
      </c>
      <c r="O7" s="83"/>
      <c r="P7" s="80" t="s">
        <v>50</v>
      </c>
      <c r="Q7" s="81" t="s">
        <v>51</v>
      </c>
      <c r="R7" s="82" t="s">
        <v>54</v>
      </c>
      <c r="S7" s="82" t="s">
        <v>54</v>
      </c>
      <c r="T7" s="82" t="s">
        <v>54</v>
      </c>
      <c r="U7" s="82" t="s">
        <v>54</v>
      </c>
      <c r="V7" s="82" t="s">
        <v>54</v>
      </c>
      <c r="W7" s="82" t="s">
        <v>54</v>
      </c>
      <c r="X7" s="82" t="s">
        <v>54</v>
      </c>
      <c r="Y7" s="82" t="s">
        <v>54</v>
      </c>
      <c r="Z7" s="82" t="s">
        <v>54</v>
      </c>
      <c r="AA7" s="82" t="s">
        <v>54</v>
      </c>
      <c r="AB7" s="81" t="s">
        <v>51</v>
      </c>
      <c r="AC7" s="77" t="s">
        <v>50</v>
      </c>
    </row>
    <row r="8">
      <c r="A8" s="77" t="s">
        <v>55</v>
      </c>
      <c r="B8" s="84" t="s">
        <v>51</v>
      </c>
      <c r="C8" s="82" t="s">
        <v>52</v>
      </c>
      <c r="D8" s="82" t="s">
        <v>52</v>
      </c>
      <c r="E8" s="82" t="s">
        <v>52</v>
      </c>
      <c r="F8" s="82" t="s">
        <v>52</v>
      </c>
      <c r="G8" s="82" t="s">
        <v>52</v>
      </c>
      <c r="H8" s="82" t="s">
        <v>53</v>
      </c>
      <c r="I8" s="82" t="s">
        <v>53</v>
      </c>
      <c r="J8" s="82" t="s">
        <v>53</v>
      </c>
      <c r="K8" s="82" t="s">
        <v>53</v>
      </c>
      <c r="L8" s="82" t="s">
        <v>53</v>
      </c>
      <c r="M8" s="84" t="s">
        <v>51</v>
      </c>
      <c r="N8" s="77" t="s">
        <v>55</v>
      </c>
      <c r="O8" s="83"/>
      <c r="P8" s="77" t="s">
        <v>55</v>
      </c>
      <c r="Q8" s="84" t="s">
        <v>51</v>
      </c>
      <c r="R8" s="82" t="s">
        <v>54</v>
      </c>
      <c r="S8" s="82" t="s">
        <v>54</v>
      </c>
      <c r="T8" s="82" t="s">
        <v>54</v>
      </c>
      <c r="U8" s="82" t="s">
        <v>54</v>
      </c>
      <c r="V8" s="82" t="s">
        <v>54</v>
      </c>
      <c r="W8" s="82" t="s">
        <v>54</v>
      </c>
      <c r="X8" s="82" t="s">
        <v>54</v>
      </c>
      <c r="Y8" s="82" t="s">
        <v>54</v>
      </c>
      <c r="Z8" s="82" t="s">
        <v>54</v>
      </c>
      <c r="AA8" s="82" t="s">
        <v>54</v>
      </c>
      <c r="AB8" s="84" t="s">
        <v>51</v>
      </c>
      <c r="AC8" s="77" t="s">
        <v>55</v>
      </c>
    </row>
    <row r="9">
      <c r="A9" s="77" t="s">
        <v>56</v>
      </c>
      <c r="B9" s="84" t="s">
        <v>51</v>
      </c>
      <c r="C9" s="82" t="s">
        <v>52</v>
      </c>
      <c r="D9" s="82" t="s">
        <v>52</v>
      </c>
      <c r="E9" s="82" t="s">
        <v>52</v>
      </c>
      <c r="F9" s="82" t="s">
        <v>52</v>
      </c>
      <c r="G9" s="82" t="s">
        <v>52</v>
      </c>
      <c r="H9" s="82" t="s">
        <v>53</v>
      </c>
      <c r="I9" s="82" t="s">
        <v>53</v>
      </c>
      <c r="J9" s="82" t="s">
        <v>53</v>
      </c>
      <c r="K9" s="82" t="s">
        <v>53</v>
      </c>
      <c r="L9" s="82" t="s">
        <v>53</v>
      </c>
      <c r="M9" s="84" t="s">
        <v>51</v>
      </c>
      <c r="N9" s="77" t="s">
        <v>56</v>
      </c>
      <c r="O9" s="83"/>
      <c r="P9" s="77" t="s">
        <v>56</v>
      </c>
      <c r="Q9" s="84" t="s">
        <v>51</v>
      </c>
      <c r="R9" s="82" t="s">
        <v>54</v>
      </c>
      <c r="S9" s="82" t="s">
        <v>54</v>
      </c>
      <c r="T9" s="82" t="s">
        <v>54</v>
      </c>
      <c r="U9" s="82" t="s">
        <v>54</v>
      </c>
      <c r="V9" s="82" t="s">
        <v>54</v>
      </c>
      <c r="W9" s="82" t="s">
        <v>54</v>
      </c>
      <c r="X9" s="82" t="s">
        <v>54</v>
      </c>
      <c r="Y9" s="82" t="s">
        <v>54</v>
      </c>
      <c r="Z9" s="82" t="s">
        <v>54</v>
      </c>
      <c r="AA9" s="82" t="s">
        <v>54</v>
      </c>
      <c r="AB9" s="84" t="s">
        <v>51</v>
      </c>
      <c r="AC9" s="77" t="s">
        <v>56</v>
      </c>
    </row>
    <row r="10">
      <c r="A10" s="77" t="s">
        <v>57</v>
      </c>
      <c r="B10" s="84" t="s">
        <v>51</v>
      </c>
      <c r="C10" s="82" t="s">
        <v>52</v>
      </c>
      <c r="D10" s="82" t="s">
        <v>52</v>
      </c>
      <c r="E10" s="82" t="s">
        <v>52</v>
      </c>
      <c r="F10" s="82" t="s">
        <v>52</v>
      </c>
      <c r="G10" s="82" t="s">
        <v>52</v>
      </c>
      <c r="H10" s="82" t="s">
        <v>53</v>
      </c>
      <c r="I10" s="82" t="s">
        <v>53</v>
      </c>
      <c r="J10" s="82" t="s">
        <v>53</v>
      </c>
      <c r="K10" s="82" t="s">
        <v>53</v>
      </c>
      <c r="L10" s="82" t="s">
        <v>53</v>
      </c>
      <c r="M10" s="84" t="s">
        <v>51</v>
      </c>
      <c r="N10" s="77" t="s">
        <v>57</v>
      </c>
      <c r="O10" s="83"/>
      <c r="P10" s="77" t="s">
        <v>57</v>
      </c>
      <c r="Q10" s="84" t="s">
        <v>51</v>
      </c>
      <c r="R10" s="82" t="s">
        <v>54</v>
      </c>
      <c r="S10" s="82" t="s">
        <v>54</v>
      </c>
      <c r="T10" s="82" t="s">
        <v>54</v>
      </c>
      <c r="U10" s="82" t="s">
        <v>54</v>
      </c>
      <c r="V10" s="82" t="s">
        <v>54</v>
      </c>
      <c r="W10" s="82" t="s">
        <v>54</v>
      </c>
      <c r="X10" s="82" t="s">
        <v>54</v>
      </c>
      <c r="Y10" s="82" t="s">
        <v>54</v>
      </c>
      <c r="Z10" s="82" t="s">
        <v>54</v>
      </c>
      <c r="AA10" s="82" t="s">
        <v>54</v>
      </c>
      <c r="AB10" s="84" t="s">
        <v>51</v>
      </c>
      <c r="AC10" s="77" t="s">
        <v>57</v>
      </c>
    </row>
    <row r="11">
      <c r="A11" s="77" t="s">
        <v>58</v>
      </c>
      <c r="B11" s="84" t="s">
        <v>51</v>
      </c>
      <c r="C11" s="82" t="s">
        <v>52</v>
      </c>
      <c r="D11" s="82" t="s">
        <v>52</v>
      </c>
      <c r="E11" s="82" t="s">
        <v>52</v>
      </c>
      <c r="F11" s="82" t="s">
        <v>52</v>
      </c>
      <c r="G11" s="82" t="s">
        <v>52</v>
      </c>
      <c r="H11" s="82" t="s">
        <v>53</v>
      </c>
      <c r="I11" s="82" t="s">
        <v>53</v>
      </c>
      <c r="J11" s="82" t="s">
        <v>53</v>
      </c>
      <c r="K11" s="82" t="s">
        <v>53</v>
      </c>
      <c r="L11" s="82" t="s">
        <v>53</v>
      </c>
      <c r="M11" s="84" t="s">
        <v>51</v>
      </c>
      <c r="N11" s="77" t="s">
        <v>58</v>
      </c>
      <c r="O11" s="83"/>
      <c r="P11" s="77" t="s">
        <v>58</v>
      </c>
      <c r="Q11" s="84" t="s">
        <v>51</v>
      </c>
      <c r="R11" s="82" t="s">
        <v>54</v>
      </c>
      <c r="S11" s="82" t="s">
        <v>54</v>
      </c>
      <c r="T11" s="82" t="s">
        <v>54</v>
      </c>
      <c r="U11" s="82" t="s">
        <v>54</v>
      </c>
      <c r="V11" s="82" t="s">
        <v>54</v>
      </c>
      <c r="W11" s="82" t="s">
        <v>54</v>
      </c>
      <c r="X11" s="82" t="s">
        <v>54</v>
      </c>
      <c r="Y11" s="82" t="s">
        <v>54</v>
      </c>
      <c r="Z11" s="82" t="s">
        <v>54</v>
      </c>
      <c r="AA11" s="82" t="s">
        <v>54</v>
      </c>
      <c r="AB11" s="84" t="s">
        <v>51</v>
      </c>
      <c r="AC11" s="77" t="s">
        <v>58</v>
      </c>
    </row>
    <row r="12">
      <c r="A12" s="77" t="s">
        <v>59</v>
      </c>
      <c r="B12" s="84" t="s">
        <v>51</v>
      </c>
      <c r="C12" s="82" t="s">
        <v>52</v>
      </c>
      <c r="D12" s="82" t="s">
        <v>52</v>
      </c>
      <c r="E12" s="82" t="s">
        <v>52</v>
      </c>
      <c r="F12" s="82" t="s">
        <v>52</v>
      </c>
      <c r="G12" s="82" t="s">
        <v>52</v>
      </c>
      <c r="H12" s="82" t="s">
        <v>53</v>
      </c>
      <c r="I12" s="82" t="s">
        <v>53</v>
      </c>
      <c r="J12" s="82" t="s">
        <v>53</v>
      </c>
      <c r="K12" s="82" t="s">
        <v>53</v>
      </c>
      <c r="L12" s="82" t="s">
        <v>53</v>
      </c>
      <c r="M12" s="84" t="s">
        <v>51</v>
      </c>
      <c r="N12" s="77" t="s">
        <v>59</v>
      </c>
      <c r="O12" s="83"/>
      <c r="P12" s="77" t="s">
        <v>59</v>
      </c>
      <c r="Q12" s="84" t="s">
        <v>51</v>
      </c>
      <c r="R12" s="82" t="s">
        <v>54</v>
      </c>
      <c r="S12" s="82" t="s">
        <v>54</v>
      </c>
      <c r="T12" s="82" t="s">
        <v>54</v>
      </c>
      <c r="U12" s="82" t="s">
        <v>54</v>
      </c>
      <c r="V12" s="82" t="s">
        <v>54</v>
      </c>
      <c r="W12" s="82" t="s">
        <v>54</v>
      </c>
      <c r="X12" s="82" t="s">
        <v>54</v>
      </c>
      <c r="Y12" s="82" t="s">
        <v>54</v>
      </c>
      <c r="Z12" s="82" t="s">
        <v>54</v>
      </c>
      <c r="AA12" s="82" t="s">
        <v>54</v>
      </c>
      <c r="AB12" s="84" t="s">
        <v>51</v>
      </c>
      <c r="AC12" s="77" t="s">
        <v>59</v>
      </c>
    </row>
    <row r="13">
      <c r="A13" s="77" t="s">
        <v>60</v>
      </c>
      <c r="B13" s="84" t="s">
        <v>51</v>
      </c>
      <c r="C13" s="82" t="s">
        <v>52</v>
      </c>
      <c r="D13" s="82" t="s">
        <v>52</v>
      </c>
      <c r="E13" s="82" t="s">
        <v>52</v>
      </c>
      <c r="F13" s="82" t="s">
        <v>52</v>
      </c>
      <c r="G13" s="82" t="s">
        <v>52</v>
      </c>
      <c r="H13" s="82" t="s">
        <v>53</v>
      </c>
      <c r="I13" s="82" t="s">
        <v>53</v>
      </c>
      <c r="J13" s="82" t="s">
        <v>53</v>
      </c>
      <c r="K13" s="82" t="s">
        <v>53</v>
      </c>
      <c r="L13" s="82" t="s">
        <v>53</v>
      </c>
      <c r="M13" s="84" t="s">
        <v>51</v>
      </c>
      <c r="N13" s="77" t="s">
        <v>60</v>
      </c>
      <c r="O13" s="83"/>
      <c r="P13" s="77" t="s">
        <v>60</v>
      </c>
      <c r="Q13" s="84" t="s">
        <v>51</v>
      </c>
      <c r="R13" s="82" t="s">
        <v>54</v>
      </c>
      <c r="S13" s="82" t="s">
        <v>54</v>
      </c>
      <c r="T13" s="82" t="s">
        <v>54</v>
      </c>
      <c r="U13" s="82" t="s">
        <v>54</v>
      </c>
      <c r="V13" s="82" t="s">
        <v>54</v>
      </c>
      <c r="W13" s="82" t="s">
        <v>54</v>
      </c>
      <c r="X13" s="82" t="s">
        <v>54</v>
      </c>
      <c r="Y13" s="82" t="s">
        <v>54</v>
      </c>
      <c r="Z13" s="82" t="s">
        <v>54</v>
      </c>
      <c r="AA13" s="82" t="s">
        <v>54</v>
      </c>
      <c r="AB13" s="84" t="s">
        <v>51</v>
      </c>
      <c r="AC13" s="77" t="s">
        <v>60</v>
      </c>
    </row>
    <row r="14">
      <c r="A14" s="77" t="s">
        <v>61</v>
      </c>
      <c r="B14" s="84" t="s">
        <v>51</v>
      </c>
      <c r="C14" s="82" t="s">
        <v>52</v>
      </c>
      <c r="D14" s="82" t="s">
        <v>52</v>
      </c>
      <c r="E14" s="82" t="s">
        <v>52</v>
      </c>
      <c r="F14" s="82" t="s">
        <v>52</v>
      </c>
      <c r="G14" s="82" t="s">
        <v>52</v>
      </c>
      <c r="H14" s="82" t="s">
        <v>53</v>
      </c>
      <c r="I14" s="82" t="s">
        <v>53</v>
      </c>
      <c r="J14" s="82" t="s">
        <v>53</v>
      </c>
      <c r="K14" s="82" t="s">
        <v>53</v>
      </c>
      <c r="L14" s="82" t="s">
        <v>53</v>
      </c>
      <c r="M14" s="84" t="s">
        <v>51</v>
      </c>
      <c r="N14" s="77" t="s">
        <v>61</v>
      </c>
      <c r="O14" s="83"/>
      <c r="P14" s="77" t="s">
        <v>61</v>
      </c>
      <c r="Q14" s="84" t="s">
        <v>51</v>
      </c>
      <c r="R14" s="82" t="s">
        <v>54</v>
      </c>
      <c r="S14" s="82" t="s">
        <v>54</v>
      </c>
      <c r="T14" s="82" t="s">
        <v>54</v>
      </c>
      <c r="U14" s="82" t="s">
        <v>54</v>
      </c>
      <c r="V14" s="82" t="s">
        <v>54</v>
      </c>
      <c r="W14" s="82" t="s">
        <v>54</v>
      </c>
      <c r="X14" s="82" t="s">
        <v>54</v>
      </c>
      <c r="Y14" s="82" t="s">
        <v>54</v>
      </c>
      <c r="Z14" s="82" t="s">
        <v>54</v>
      </c>
      <c r="AA14" s="82" t="s">
        <v>54</v>
      </c>
      <c r="AB14" s="84" t="s">
        <v>51</v>
      </c>
      <c r="AC14" s="77" t="s">
        <v>61</v>
      </c>
    </row>
    <row r="15">
      <c r="A15" s="78"/>
      <c r="B15" s="85">
        <v>1.0</v>
      </c>
      <c r="C15" s="85">
        <v>2.0</v>
      </c>
      <c r="D15" s="85">
        <v>3.0</v>
      </c>
      <c r="E15" s="85">
        <v>4.0</v>
      </c>
      <c r="F15" s="85">
        <v>5.0</v>
      </c>
      <c r="G15" s="85">
        <v>6.0</v>
      </c>
      <c r="H15" s="85">
        <v>7.0</v>
      </c>
      <c r="I15" s="85">
        <v>8.0</v>
      </c>
      <c r="J15" s="85">
        <v>9.0</v>
      </c>
      <c r="K15" s="85">
        <v>10.0</v>
      </c>
      <c r="L15" s="85">
        <v>11.0</v>
      </c>
      <c r="M15" s="85">
        <v>12.0</v>
      </c>
      <c r="N15" s="78"/>
      <c r="O15" s="79"/>
      <c r="P15" s="78"/>
      <c r="Q15" s="85">
        <v>1.0</v>
      </c>
      <c r="R15" s="85">
        <v>2.0</v>
      </c>
      <c r="S15" s="85">
        <v>3.0</v>
      </c>
      <c r="T15" s="85">
        <v>4.0</v>
      </c>
      <c r="U15" s="85">
        <v>5.0</v>
      </c>
      <c r="V15" s="85">
        <v>6.0</v>
      </c>
      <c r="W15" s="85">
        <v>7.0</v>
      </c>
      <c r="X15" s="85">
        <v>8.0</v>
      </c>
      <c r="Y15" s="85">
        <v>9.0</v>
      </c>
      <c r="Z15" s="85">
        <v>10.0</v>
      </c>
      <c r="AA15" s="85">
        <v>11.0</v>
      </c>
      <c r="AB15" s="85">
        <v>12.0</v>
      </c>
      <c r="AC15" s="78"/>
    </row>
    <row r="16">
      <c r="A16" s="86" t="s">
        <v>62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8"/>
      <c r="N16" s="79"/>
      <c r="O16" s="79"/>
    </row>
    <row r="17">
      <c r="A17" s="76" t="str">
        <f>D13</f>
        <v>esw (1:4) </v>
      </c>
      <c r="B17" s="77">
        <v>1.0</v>
      </c>
      <c r="C17" s="77">
        <v>2.0</v>
      </c>
      <c r="D17" s="77">
        <v>3.0</v>
      </c>
      <c r="E17" s="77">
        <v>4.0</v>
      </c>
      <c r="F17" s="77">
        <v>5.0</v>
      </c>
      <c r="G17" s="77">
        <v>6.0</v>
      </c>
      <c r="H17" s="77">
        <v>7.0</v>
      </c>
      <c r="I17" s="77">
        <v>8.0</v>
      </c>
      <c r="J17" s="77">
        <v>9.0</v>
      </c>
      <c r="K17" s="77">
        <v>10.0</v>
      </c>
      <c r="L17" s="77">
        <v>11.0</v>
      </c>
      <c r="M17" s="77">
        <v>12.0</v>
      </c>
      <c r="N17" s="78"/>
      <c r="O17" s="79"/>
      <c r="P17" s="89"/>
    </row>
    <row r="18">
      <c r="A18" s="80" t="s">
        <v>50</v>
      </c>
      <c r="B18" s="82" t="s">
        <v>63</v>
      </c>
      <c r="C18" s="82" t="s">
        <v>64</v>
      </c>
      <c r="D18" s="82" t="s">
        <v>64</v>
      </c>
      <c r="E18" s="82" t="s">
        <v>64</v>
      </c>
      <c r="F18" s="82" t="s">
        <v>64</v>
      </c>
      <c r="G18" s="82" t="s">
        <v>64</v>
      </c>
      <c r="H18" s="82" t="s">
        <v>65</v>
      </c>
      <c r="I18" s="82" t="s">
        <v>65</v>
      </c>
      <c r="J18" s="82" t="s">
        <v>65</v>
      </c>
      <c r="K18" s="82" t="s">
        <v>65</v>
      </c>
      <c r="L18" s="82" t="s">
        <v>65</v>
      </c>
      <c r="M18" s="82" t="s">
        <v>63</v>
      </c>
      <c r="N18" s="77" t="s">
        <v>50</v>
      </c>
      <c r="O18" s="83"/>
      <c r="P18" s="89"/>
    </row>
    <row r="19">
      <c r="A19" s="77" t="s">
        <v>55</v>
      </c>
      <c r="B19" s="82" t="s">
        <v>63</v>
      </c>
      <c r="C19" s="82" t="s">
        <v>64</v>
      </c>
      <c r="D19" s="82" t="s">
        <v>64</v>
      </c>
      <c r="E19" s="82" t="s">
        <v>64</v>
      </c>
      <c r="F19" s="82" t="s">
        <v>64</v>
      </c>
      <c r="G19" s="82" t="s">
        <v>64</v>
      </c>
      <c r="H19" s="82" t="s">
        <v>65</v>
      </c>
      <c r="I19" s="82" t="s">
        <v>65</v>
      </c>
      <c r="J19" s="82" t="s">
        <v>65</v>
      </c>
      <c r="K19" s="82" t="s">
        <v>65</v>
      </c>
      <c r="L19" s="82" t="s">
        <v>65</v>
      </c>
      <c r="M19" s="82" t="s">
        <v>63</v>
      </c>
      <c r="N19" s="77" t="s">
        <v>55</v>
      </c>
      <c r="O19" s="83"/>
    </row>
    <row r="20">
      <c r="A20" s="77" t="s">
        <v>56</v>
      </c>
      <c r="B20" s="82" t="s">
        <v>63</v>
      </c>
      <c r="C20" s="82" t="s">
        <v>64</v>
      </c>
      <c r="D20" s="82" t="s">
        <v>64</v>
      </c>
      <c r="E20" s="82" t="s">
        <v>64</v>
      </c>
      <c r="F20" s="82" t="s">
        <v>64</v>
      </c>
      <c r="G20" s="82" t="s">
        <v>64</v>
      </c>
      <c r="H20" s="82" t="s">
        <v>65</v>
      </c>
      <c r="I20" s="82" t="s">
        <v>65</v>
      </c>
      <c r="J20" s="82" t="s">
        <v>65</v>
      </c>
      <c r="K20" s="82" t="s">
        <v>65</v>
      </c>
      <c r="L20" s="82" t="s">
        <v>65</v>
      </c>
      <c r="M20" s="82" t="s">
        <v>63</v>
      </c>
      <c r="N20" s="77" t="s">
        <v>56</v>
      </c>
      <c r="O20" s="83"/>
    </row>
    <row r="21">
      <c r="A21" s="77" t="s">
        <v>57</v>
      </c>
      <c r="B21" s="82" t="s">
        <v>63</v>
      </c>
      <c r="C21" s="82" t="s">
        <v>64</v>
      </c>
      <c r="D21" s="82" t="s">
        <v>64</v>
      </c>
      <c r="E21" s="82" t="s">
        <v>64</v>
      </c>
      <c r="F21" s="82" t="s">
        <v>64</v>
      </c>
      <c r="G21" s="82" t="s">
        <v>64</v>
      </c>
      <c r="H21" s="82" t="s">
        <v>65</v>
      </c>
      <c r="I21" s="82" t="s">
        <v>65</v>
      </c>
      <c r="J21" s="82" t="s">
        <v>65</v>
      </c>
      <c r="K21" s="82" t="s">
        <v>65</v>
      </c>
      <c r="L21" s="82" t="s">
        <v>65</v>
      </c>
      <c r="M21" s="82" t="s">
        <v>63</v>
      </c>
      <c r="N21" s="77" t="s">
        <v>57</v>
      </c>
      <c r="O21" s="83"/>
    </row>
    <row r="22">
      <c r="A22" s="77" t="s">
        <v>58</v>
      </c>
      <c r="B22" s="82" t="s">
        <v>63</v>
      </c>
      <c r="C22" s="82" t="s">
        <v>64</v>
      </c>
      <c r="D22" s="82" t="s">
        <v>64</v>
      </c>
      <c r="E22" s="82" t="s">
        <v>64</v>
      </c>
      <c r="F22" s="82" t="s">
        <v>64</v>
      </c>
      <c r="G22" s="82" t="s">
        <v>64</v>
      </c>
      <c r="H22" s="82" t="s">
        <v>65</v>
      </c>
      <c r="I22" s="82" t="s">
        <v>65</v>
      </c>
      <c r="J22" s="82" t="s">
        <v>65</v>
      </c>
      <c r="K22" s="82" t="s">
        <v>65</v>
      </c>
      <c r="L22" s="82" t="s">
        <v>65</v>
      </c>
      <c r="M22" s="82" t="s">
        <v>63</v>
      </c>
      <c r="N22" s="77" t="s">
        <v>58</v>
      </c>
      <c r="O22" s="83"/>
    </row>
    <row r="23">
      <c r="A23" s="77" t="s">
        <v>59</v>
      </c>
      <c r="B23" s="82" t="s">
        <v>63</v>
      </c>
      <c r="C23" s="82" t="s">
        <v>64</v>
      </c>
      <c r="D23" s="82" t="s">
        <v>64</v>
      </c>
      <c r="E23" s="82" t="s">
        <v>64</v>
      </c>
      <c r="F23" s="82" t="s">
        <v>64</v>
      </c>
      <c r="G23" s="82" t="s">
        <v>64</v>
      </c>
      <c r="H23" s="82" t="s">
        <v>65</v>
      </c>
      <c r="I23" s="82" t="s">
        <v>65</v>
      </c>
      <c r="J23" s="82" t="s">
        <v>65</v>
      </c>
      <c r="K23" s="82" t="s">
        <v>65</v>
      </c>
      <c r="L23" s="82" t="s">
        <v>65</v>
      </c>
      <c r="M23" s="82" t="s">
        <v>63</v>
      </c>
      <c r="N23" s="77" t="s">
        <v>59</v>
      </c>
      <c r="O23" s="83"/>
    </row>
    <row r="24">
      <c r="A24" s="77" t="s">
        <v>60</v>
      </c>
      <c r="B24" s="82" t="s">
        <v>63</v>
      </c>
      <c r="C24" s="82" t="s">
        <v>64</v>
      </c>
      <c r="D24" s="82" t="s">
        <v>64</v>
      </c>
      <c r="E24" s="82" t="s">
        <v>64</v>
      </c>
      <c r="F24" s="82" t="s">
        <v>64</v>
      </c>
      <c r="G24" s="82" t="s">
        <v>64</v>
      </c>
      <c r="H24" s="82" t="s">
        <v>65</v>
      </c>
      <c r="I24" s="82" t="s">
        <v>65</v>
      </c>
      <c r="J24" s="82" t="s">
        <v>65</v>
      </c>
      <c r="K24" s="82" t="s">
        <v>65</v>
      </c>
      <c r="L24" s="82" t="s">
        <v>65</v>
      </c>
      <c r="M24" s="82" t="s">
        <v>63</v>
      </c>
      <c r="N24" s="77" t="s">
        <v>60</v>
      </c>
      <c r="O24" s="83"/>
    </row>
    <row r="25">
      <c r="A25" s="77" t="s">
        <v>61</v>
      </c>
      <c r="B25" s="82" t="s">
        <v>63</v>
      </c>
      <c r="C25" s="82" t="s">
        <v>64</v>
      </c>
      <c r="D25" s="82" t="s">
        <v>64</v>
      </c>
      <c r="E25" s="82" t="s">
        <v>64</v>
      </c>
      <c r="F25" s="82" t="s">
        <v>64</v>
      </c>
      <c r="G25" s="82" t="s">
        <v>64</v>
      </c>
      <c r="H25" s="82" t="s">
        <v>65</v>
      </c>
      <c r="I25" s="82" t="s">
        <v>65</v>
      </c>
      <c r="J25" s="82" t="s">
        <v>65</v>
      </c>
      <c r="K25" s="82" t="s">
        <v>65</v>
      </c>
      <c r="L25" s="82" t="s">
        <v>65</v>
      </c>
      <c r="M25" s="82" t="s">
        <v>63</v>
      </c>
      <c r="N25" s="77" t="s">
        <v>61</v>
      </c>
      <c r="O25" s="83"/>
    </row>
    <row r="26">
      <c r="A26" s="78"/>
      <c r="B26" s="85">
        <v>1.0</v>
      </c>
      <c r="C26" s="85">
        <v>2.0</v>
      </c>
      <c r="D26" s="85">
        <v>3.0</v>
      </c>
      <c r="E26" s="85">
        <v>4.0</v>
      </c>
      <c r="F26" s="85">
        <v>5.0</v>
      </c>
      <c r="G26" s="85">
        <v>6.0</v>
      </c>
      <c r="H26" s="85">
        <v>7.0</v>
      </c>
      <c r="I26" s="85">
        <v>8.0</v>
      </c>
      <c r="J26" s="85">
        <v>9.0</v>
      </c>
      <c r="K26" s="85">
        <v>10.0</v>
      </c>
      <c r="L26" s="85">
        <v>11.0</v>
      </c>
      <c r="M26" s="85">
        <v>12.0</v>
      </c>
      <c r="N26" s="78"/>
      <c r="O26" s="79"/>
    </row>
    <row r="27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2"/>
      <c r="N27" s="79"/>
      <c r="O27" s="79"/>
    </row>
    <row r="28">
      <c r="A28" s="93" t="s">
        <v>66</v>
      </c>
      <c r="B28" s="94">
        <v>1.0</v>
      </c>
      <c r="C28" s="94">
        <v>2.0</v>
      </c>
      <c r="D28" s="94">
        <v>3.0</v>
      </c>
      <c r="E28" s="94">
        <v>4.0</v>
      </c>
      <c r="F28" s="94">
        <v>5.0</v>
      </c>
      <c r="G28" s="94">
        <v>6.0</v>
      </c>
      <c r="H28" s="94">
        <v>7.0</v>
      </c>
      <c r="I28" s="94">
        <v>8.0</v>
      </c>
      <c r="J28" s="94">
        <v>9.0</v>
      </c>
      <c r="K28" s="94">
        <v>10.0</v>
      </c>
      <c r="L28" s="94">
        <v>11.0</v>
      </c>
      <c r="M28" s="94">
        <v>12.0</v>
      </c>
      <c r="N28" s="79"/>
      <c r="O28" s="79"/>
      <c r="P28" s="93" t="s">
        <v>66</v>
      </c>
      <c r="Q28" s="94">
        <v>1.0</v>
      </c>
      <c r="R28" s="94">
        <v>2.0</v>
      </c>
      <c r="S28" s="94">
        <v>3.0</v>
      </c>
      <c r="T28" s="94">
        <v>4.0</v>
      </c>
      <c r="U28" s="94">
        <v>5.0</v>
      </c>
      <c r="V28" s="94">
        <v>6.0</v>
      </c>
      <c r="W28" s="94">
        <v>7.0</v>
      </c>
      <c r="X28" s="94">
        <v>8.0</v>
      </c>
      <c r="Y28" s="94">
        <v>9.0</v>
      </c>
      <c r="Z28" s="94">
        <v>10.0</v>
      </c>
      <c r="AA28" s="94">
        <v>11.0</v>
      </c>
      <c r="AB28" s="94">
        <v>12.0</v>
      </c>
      <c r="AC28" s="79"/>
    </row>
    <row r="29">
      <c r="A29" s="95" t="s">
        <v>50</v>
      </c>
      <c r="B29" s="78" t="s">
        <v>67</v>
      </c>
      <c r="C29" s="96">
        <f t="shared" ref="C29:L29" si="1">(C40/7)*1000</f>
        <v>45714.28571</v>
      </c>
      <c r="D29" s="96">
        <f t="shared" si="1"/>
        <v>45714.28571</v>
      </c>
      <c r="E29" s="96">
        <f t="shared" si="1"/>
        <v>45714.28571</v>
      </c>
      <c r="F29" s="96">
        <f t="shared" si="1"/>
        <v>45714.28571</v>
      </c>
      <c r="G29" s="96">
        <f t="shared" si="1"/>
        <v>45714.28571</v>
      </c>
      <c r="H29" s="96">
        <f t="shared" si="1"/>
        <v>45714.28571</v>
      </c>
      <c r="I29" s="96">
        <f t="shared" si="1"/>
        <v>45714.28571</v>
      </c>
      <c r="J29" s="96">
        <f t="shared" si="1"/>
        <v>45714.28571</v>
      </c>
      <c r="K29" s="96">
        <f t="shared" si="1"/>
        <v>45714.28571</v>
      </c>
      <c r="L29" s="96">
        <f t="shared" si="1"/>
        <v>45714.28571</v>
      </c>
      <c r="M29" s="78" t="s">
        <v>67</v>
      </c>
      <c r="N29" s="97" t="s">
        <v>50</v>
      </c>
      <c r="O29" s="97"/>
      <c r="P29" s="95" t="s">
        <v>50</v>
      </c>
      <c r="Q29" s="78" t="s">
        <v>67</v>
      </c>
      <c r="R29" s="96">
        <f t="shared" ref="R29:AA29" si="2">(R40/7)*1000</f>
        <v>45714.28571</v>
      </c>
      <c r="S29" s="96">
        <f t="shared" si="2"/>
        <v>45714.28571</v>
      </c>
      <c r="T29" s="96">
        <f t="shared" si="2"/>
        <v>45714.28571</v>
      </c>
      <c r="U29" s="96">
        <f t="shared" si="2"/>
        <v>45714.28571</v>
      </c>
      <c r="V29" s="96">
        <f t="shared" si="2"/>
        <v>45714.28571</v>
      </c>
      <c r="W29" s="96">
        <f t="shared" si="2"/>
        <v>45714.28571</v>
      </c>
      <c r="X29" s="96">
        <f t="shared" si="2"/>
        <v>45714.28571</v>
      </c>
      <c r="Y29" s="96">
        <f t="shared" si="2"/>
        <v>45714.28571</v>
      </c>
      <c r="Z29" s="96">
        <f t="shared" si="2"/>
        <v>45714.28571</v>
      </c>
      <c r="AA29" s="96">
        <f t="shared" si="2"/>
        <v>45714.28571</v>
      </c>
      <c r="AB29" s="78" t="s">
        <v>67</v>
      </c>
      <c r="AC29" s="97" t="s">
        <v>50</v>
      </c>
    </row>
    <row r="30">
      <c r="A30" s="95" t="s">
        <v>55</v>
      </c>
      <c r="B30" s="98" t="s">
        <v>67</v>
      </c>
      <c r="C30" s="96">
        <f t="shared" ref="C30:L30" si="3">(C41/7)*1000</f>
        <v>22857.14286</v>
      </c>
      <c r="D30" s="96">
        <f t="shared" si="3"/>
        <v>22857.14286</v>
      </c>
      <c r="E30" s="96">
        <f t="shared" si="3"/>
        <v>22857.14286</v>
      </c>
      <c r="F30" s="96">
        <f t="shared" si="3"/>
        <v>22857.14286</v>
      </c>
      <c r="G30" s="96">
        <f t="shared" si="3"/>
        <v>22857.14286</v>
      </c>
      <c r="H30" s="96">
        <f t="shared" si="3"/>
        <v>22857.14286</v>
      </c>
      <c r="I30" s="96">
        <f t="shared" si="3"/>
        <v>22857.14286</v>
      </c>
      <c r="J30" s="96">
        <f t="shared" si="3"/>
        <v>22857.14286</v>
      </c>
      <c r="K30" s="96">
        <f t="shared" si="3"/>
        <v>22857.14286</v>
      </c>
      <c r="L30" s="96">
        <f t="shared" si="3"/>
        <v>22857.14286</v>
      </c>
      <c r="M30" s="98" t="s">
        <v>67</v>
      </c>
      <c r="N30" s="97" t="s">
        <v>55</v>
      </c>
      <c r="O30" s="97"/>
      <c r="P30" s="95" t="s">
        <v>55</v>
      </c>
      <c r="Q30" s="98" t="s">
        <v>67</v>
      </c>
      <c r="R30" s="96">
        <f t="shared" ref="R30:AA30" si="4">(R41/7)*1000</f>
        <v>22857.14286</v>
      </c>
      <c r="S30" s="96">
        <f t="shared" si="4"/>
        <v>22857.14286</v>
      </c>
      <c r="T30" s="96">
        <f t="shared" si="4"/>
        <v>22857.14286</v>
      </c>
      <c r="U30" s="96">
        <f t="shared" si="4"/>
        <v>22857.14286</v>
      </c>
      <c r="V30" s="96">
        <f t="shared" si="4"/>
        <v>22857.14286</v>
      </c>
      <c r="W30" s="96">
        <f t="shared" si="4"/>
        <v>22857.14286</v>
      </c>
      <c r="X30" s="96">
        <f t="shared" si="4"/>
        <v>22857.14286</v>
      </c>
      <c r="Y30" s="96">
        <f t="shared" si="4"/>
        <v>22857.14286</v>
      </c>
      <c r="Z30" s="96">
        <f t="shared" si="4"/>
        <v>22857.14286</v>
      </c>
      <c r="AA30" s="96">
        <f t="shared" si="4"/>
        <v>22857.14286</v>
      </c>
      <c r="AB30" s="98" t="s">
        <v>67</v>
      </c>
      <c r="AC30" s="97" t="s">
        <v>55</v>
      </c>
    </row>
    <row r="31">
      <c r="A31" s="95" t="s">
        <v>56</v>
      </c>
      <c r="B31" s="98" t="s">
        <v>67</v>
      </c>
      <c r="C31" s="96">
        <f t="shared" ref="C31:L31" si="5">(C42/7)*1000</f>
        <v>11428.57143</v>
      </c>
      <c r="D31" s="96">
        <f t="shared" si="5"/>
        <v>11428.57143</v>
      </c>
      <c r="E31" s="96">
        <f t="shared" si="5"/>
        <v>11428.57143</v>
      </c>
      <c r="F31" s="96">
        <f t="shared" si="5"/>
        <v>11428.57143</v>
      </c>
      <c r="G31" s="96">
        <f t="shared" si="5"/>
        <v>11428.57143</v>
      </c>
      <c r="H31" s="96">
        <f t="shared" si="5"/>
        <v>11428.57143</v>
      </c>
      <c r="I31" s="96">
        <f t="shared" si="5"/>
        <v>11428.57143</v>
      </c>
      <c r="J31" s="96">
        <f t="shared" si="5"/>
        <v>11428.57143</v>
      </c>
      <c r="K31" s="96">
        <f t="shared" si="5"/>
        <v>11428.57143</v>
      </c>
      <c r="L31" s="96">
        <f t="shared" si="5"/>
        <v>11428.57143</v>
      </c>
      <c r="M31" s="98" t="s">
        <v>67</v>
      </c>
      <c r="N31" s="97" t="s">
        <v>56</v>
      </c>
      <c r="O31" s="97"/>
      <c r="P31" s="95" t="s">
        <v>56</v>
      </c>
      <c r="Q31" s="98" t="s">
        <v>67</v>
      </c>
      <c r="R31" s="96">
        <f t="shared" ref="R31:AA31" si="6">(R42/7)*1000</f>
        <v>11428.57143</v>
      </c>
      <c r="S31" s="96">
        <f t="shared" si="6"/>
        <v>11428.57143</v>
      </c>
      <c r="T31" s="96">
        <f t="shared" si="6"/>
        <v>11428.57143</v>
      </c>
      <c r="U31" s="96">
        <f t="shared" si="6"/>
        <v>11428.57143</v>
      </c>
      <c r="V31" s="96">
        <f t="shared" si="6"/>
        <v>11428.57143</v>
      </c>
      <c r="W31" s="96">
        <f t="shared" si="6"/>
        <v>11428.57143</v>
      </c>
      <c r="X31" s="96">
        <f t="shared" si="6"/>
        <v>11428.57143</v>
      </c>
      <c r="Y31" s="96">
        <f t="shared" si="6"/>
        <v>11428.57143</v>
      </c>
      <c r="Z31" s="96">
        <f t="shared" si="6"/>
        <v>11428.57143</v>
      </c>
      <c r="AA31" s="96">
        <f t="shared" si="6"/>
        <v>11428.57143</v>
      </c>
      <c r="AB31" s="98" t="s">
        <v>67</v>
      </c>
      <c r="AC31" s="97" t="s">
        <v>56</v>
      </c>
    </row>
    <row r="32">
      <c r="A32" s="99" t="s">
        <v>57</v>
      </c>
      <c r="B32" s="98" t="s">
        <v>67</v>
      </c>
      <c r="C32" s="96">
        <f t="shared" ref="C32:L32" si="7">(C43/7)*1000</f>
        <v>5714.285714</v>
      </c>
      <c r="D32" s="96">
        <f t="shared" si="7"/>
        <v>5714.285714</v>
      </c>
      <c r="E32" s="96">
        <f t="shared" si="7"/>
        <v>5714.285714</v>
      </c>
      <c r="F32" s="96">
        <f t="shared" si="7"/>
        <v>5714.285714</v>
      </c>
      <c r="G32" s="96">
        <f t="shared" si="7"/>
        <v>5714.285714</v>
      </c>
      <c r="H32" s="96">
        <f t="shared" si="7"/>
        <v>5714.285714</v>
      </c>
      <c r="I32" s="96">
        <f t="shared" si="7"/>
        <v>5714.285714</v>
      </c>
      <c r="J32" s="96">
        <f t="shared" si="7"/>
        <v>5714.285714</v>
      </c>
      <c r="K32" s="96">
        <f t="shared" si="7"/>
        <v>5714.285714</v>
      </c>
      <c r="L32" s="96">
        <f t="shared" si="7"/>
        <v>5714.285714</v>
      </c>
      <c r="M32" s="98" t="s">
        <v>67</v>
      </c>
      <c r="N32" s="97" t="s">
        <v>57</v>
      </c>
      <c r="O32" s="97"/>
      <c r="P32" s="99" t="s">
        <v>57</v>
      </c>
      <c r="Q32" s="98" t="s">
        <v>67</v>
      </c>
      <c r="R32" s="96">
        <f t="shared" ref="R32:AA32" si="8">(R43/7)*1000</f>
        <v>5714.285714</v>
      </c>
      <c r="S32" s="96">
        <f t="shared" si="8"/>
        <v>5714.285714</v>
      </c>
      <c r="T32" s="96">
        <f t="shared" si="8"/>
        <v>5714.285714</v>
      </c>
      <c r="U32" s="96">
        <f t="shared" si="8"/>
        <v>5714.285714</v>
      </c>
      <c r="V32" s="96">
        <f t="shared" si="8"/>
        <v>5714.285714</v>
      </c>
      <c r="W32" s="96">
        <f t="shared" si="8"/>
        <v>5714.285714</v>
      </c>
      <c r="X32" s="96">
        <f t="shared" si="8"/>
        <v>5714.285714</v>
      </c>
      <c r="Y32" s="96">
        <f t="shared" si="8"/>
        <v>5714.285714</v>
      </c>
      <c r="Z32" s="96">
        <f t="shared" si="8"/>
        <v>5714.285714</v>
      </c>
      <c r="AA32" s="96">
        <f t="shared" si="8"/>
        <v>5714.285714</v>
      </c>
      <c r="AB32" s="98" t="s">
        <v>67</v>
      </c>
      <c r="AC32" s="97" t="s">
        <v>57</v>
      </c>
    </row>
    <row r="33">
      <c r="A33" s="99" t="s">
        <v>58</v>
      </c>
      <c r="B33" s="98" t="s">
        <v>67</v>
      </c>
      <c r="C33" s="96">
        <f t="shared" ref="C33:L33" si="9">(C44/7)*1000</f>
        <v>2857.142857</v>
      </c>
      <c r="D33" s="96">
        <f t="shared" si="9"/>
        <v>2857.142857</v>
      </c>
      <c r="E33" s="96">
        <f t="shared" si="9"/>
        <v>2857.142857</v>
      </c>
      <c r="F33" s="96">
        <f t="shared" si="9"/>
        <v>2857.142857</v>
      </c>
      <c r="G33" s="96">
        <f t="shared" si="9"/>
        <v>2857.142857</v>
      </c>
      <c r="H33" s="96">
        <f t="shared" si="9"/>
        <v>2857.142857</v>
      </c>
      <c r="I33" s="96">
        <f t="shared" si="9"/>
        <v>2857.142857</v>
      </c>
      <c r="J33" s="96">
        <f t="shared" si="9"/>
        <v>2857.142857</v>
      </c>
      <c r="K33" s="96">
        <f t="shared" si="9"/>
        <v>2857.142857</v>
      </c>
      <c r="L33" s="96">
        <f t="shared" si="9"/>
        <v>2857.142857</v>
      </c>
      <c r="M33" s="98" t="s">
        <v>67</v>
      </c>
      <c r="N33" s="97" t="s">
        <v>58</v>
      </c>
      <c r="O33" s="97"/>
      <c r="P33" s="99" t="s">
        <v>58</v>
      </c>
      <c r="Q33" s="98" t="s">
        <v>67</v>
      </c>
      <c r="R33" s="96">
        <f t="shared" ref="R33:AA33" si="10">(R44/7)*1000</f>
        <v>2857.142857</v>
      </c>
      <c r="S33" s="96">
        <f t="shared" si="10"/>
        <v>2857.142857</v>
      </c>
      <c r="T33" s="96">
        <f t="shared" si="10"/>
        <v>2857.142857</v>
      </c>
      <c r="U33" s="96">
        <f t="shared" si="10"/>
        <v>2857.142857</v>
      </c>
      <c r="V33" s="96">
        <f t="shared" si="10"/>
        <v>2857.142857</v>
      </c>
      <c r="W33" s="96">
        <f t="shared" si="10"/>
        <v>2857.142857</v>
      </c>
      <c r="X33" s="96">
        <f t="shared" si="10"/>
        <v>2857.142857</v>
      </c>
      <c r="Y33" s="96">
        <f t="shared" si="10"/>
        <v>2857.142857</v>
      </c>
      <c r="Z33" s="96">
        <f t="shared" si="10"/>
        <v>2857.142857</v>
      </c>
      <c r="AA33" s="96">
        <f t="shared" si="10"/>
        <v>2857.142857</v>
      </c>
      <c r="AB33" s="98" t="s">
        <v>67</v>
      </c>
      <c r="AC33" s="97" t="s">
        <v>58</v>
      </c>
    </row>
    <row r="34">
      <c r="A34" s="99" t="s">
        <v>59</v>
      </c>
      <c r="B34" s="98" t="s">
        <v>67</v>
      </c>
      <c r="C34" s="96">
        <f t="shared" ref="C34:L34" si="11">(C45/7)*1000</f>
        <v>1428.571429</v>
      </c>
      <c r="D34" s="96">
        <f t="shared" si="11"/>
        <v>1428.571429</v>
      </c>
      <c r="E34" s="96">
        <f t="shared" si="11"/>
        <v>1428.571429</v>
      </c>
      <c r="F34" s="96">
        <f t="shared" si="11"/>
        <v>1428.571429</v>
      </c>
      <c r="G34" s="96">
        <f t="shared" si="11"/>
        <v>1428.571429</v>
      </c>
      <c r="H34" s="96">
        <f t="shared" si="11"/>
        <v>1428.571429</v>
      </c>
      <c r="I34" s="96">
        <f t="shared" si="11"/>
        <v>1428.571429</v>
      </c>
      <c r="J34" s="96">
        <f t="shared" si="11"/>
        <v>1428.571429</v>
      </c>
      <c r="K34" s="96">
        <f t="shared" si="11"/>
        <v>1428.571429</v>
      </c>
      <c r="L34" s="96">
        <f t="shared" si="11"/>
        <v>1428.571429</v>
      </c>
      <c r="M34" s="98" t="s">
        <v>67</v>
      </c>
      <c r="N34" s="97" t="s">
        <v>59</v>
      </c>
      <c r="O34" s="97"/>
      <c r="P34" s="99" t="s">
        <v>59</v>
      </c>
      <c r="Q34" s="98" t="s">
        <v>67</v>
      </c>
      <c r="R34" s="96">
        <f t="shared" ref="R34:AA34" si="12">(R45/7)*1000</f>
        <v>1428.571429</v>
      </c>
      <c r="S34" s="96">
        <f t="shared" si="12"/>
        <v>1428.571429</v>
      </c>
      <c r="T34" s="96">
        <f t="shared" si="12"/>
        <v>1428.571429</v>
      </c>
      <c r="U34" s="96">
        <f t="shared" si="12"/>
        <v>1428.571429</v>
      </c>
      <c r="V34" s="96">
        <f t="shared" si="12"/>
        <v>1428.571429</v>
      </c>
      <c r="W34" s="96">
        <f t="shared" si="12"/>
        <v>1428.571429</v>
      </c>
      <c r="X34" s="96">
        <f t="shared" si="12"/>
        <v>1428.571429</v>
      </c>
      <c r="Y34" s="96">
        <f t="shared" si="12"/>
        <v>1428.571429</v>
      </c>
      <c r="Z34" s="96">
        <f t="shared" si="12"/>
        <v>1428.571429</v>
      </c>
      <c r="AA34" s="96">
        <f t="shared" si="12"/>
        <v>1428.571429</v>
      </c>
      <c r="AB34" s="98" t="s">
        <v>67</v>
      </c>
      <c r="AC34" s="97" t="s">
        <v>59</v>
      </c>
    </row>
    <row r="35">
      <c r="A35" s="99" t="s">
        <v>60</v>
      </c>
      <c r="B35" s="98" t="s">
        <v>67</v>
      </c>
      <c r="C35" s="98" t="s">
        <v>67</v>
      </c>
      <c r="D35" s="98" t="s">
        <v>67</v>
      </c>
      <c r="E35" s="98" t="s">
        <v>67</v>
      </c>
      <c r="F35" s="98" t="s">
        <v>67</v>
      </c>
      <c r="G35" s="98" t="s">
        <v>67</v>
      </c>
      <c r="H35" s="98" t="s">
        <v>67</v>
      </c>
      <c r="I35" s="98" t="s">
        <v>67</v>
      </c>
      <c r="J35" s="98" t="s">
        <v>67</v>
      </c>
      <c r="K35" s="98" t="s">
        <v>67</v>
      </c>
      <c r="L35" s="98" t="s">
        <v>67</v>
      </c>
      <c r="M35" s="98" t="s">
        <v>67</v>
      </c>
      <c r="N35" s="97" t="s">
        <v>60</v>
      </c>
      <c r="O35" s="97"/>
      <c r="P35" s="99" t="s">
        <v>60</v>
      </c>
      <c r="Q35" s="98" t="s">
        <v>67</v>
      </c>
      <c r="R35" s="98" t="s">
        <v>67</v>
      </c>
      <c r="S35" s="98" t="s">
        <v>67</v>
      </c>
      <c r="T35" s="98" t="s">
        <v>67</v>
      </c>
      <c r="U35" s="98" t="s">
        <v>67</v>
      </c>
      <c r="V35" s="98" t="s">
        <v>67</v>
      </c>
      <c r="W35" s="98" t="s">
        <v>67</v>
      </c>
      <c r="X35" s="98" t="s">
        <v>67</v>
      </c>
      <c r="Y35" s="98" t="s">
        <v>67</v>
      </c>
      <c r="Z35" s="98" t="s">
        <v>67</v>
      </c>
      <c r="AA35" s="98" t="s">
        <v>67</v>
      </c>
      <c r="AB35" s="98" t="s">
        <v>67</v>
      </c>
      <c r="AC35" s="97" t="s">
        <v>60</v>
      </c>
    </row>
    <row r="36">
      <c r="A36" s="99" t="s">
        <v>61</v>
      </c>
      <c r="B36" s="98" t="s">
        <v>67</v>
      </c>
      <c r="C36" s="98" t="s">
        <v>67</v>
      </c>
      <c r="D36" s="98" t="s">
        <v>67</v>
      </c>
      <c r="E36" s="98" t="s">
        <v>67</v>
      </c>
      <c r="F36" s="98" t="s">
        <v>67</v>
      </c>
      <c r="G36" s="98" t="s">
        <v>67</v>
      </c>
      <c r="H36" s="98" t="s">
        <v>67</v>
      </c>
      <c r="I36" s="98" t="s">
        <v>67</v>
      </c>
      <c r="J36" s="98" t="s">
        <v>67</v>
      </c>
      <c r="K36" s="98" t="s">
        <v>67</v>
      </c>
      <c r="L36" s="98" t="s">
        <v>67</v>
      </c>
      <c r="M36" s="98" t="s">
        <v>67</v>
      </c>
      <c r="N36" s="97" t="s">
        <v>61</v>
      </c>
      <c r="O36" s="97"/>
      <c r="P36" s="99" t="s">
        <v>61</v>
      </c>
      <c r="Q36" s="98" t="s">
        <v>67</v>
      </c>
      <c r="R36" s="98" t="s">
        <v>67</v>
      </c>
      <c r="S36" s="98" t="s">
        <v>67</v>
      </c>
      <c r="T36" s="98" t="s">
        <v>67</v>
      </c>
      <c r="U36" s="98" t="s">
        <v>67</v>
      </c>
      <c r="V36" s="98" t="s">
        <v>67</v>
      </c>
      <c r="W36" s="98" t="s">
        <v>67</v>
      </c>
      <c r="X36" s="98" t="s">
        <v>67</v>
      </c>
      <c r="Y36" s="98" t="s">
        <v>67</v>
      </c>
      <c r="Z36" s="98" t="s">
        <v>67</v>
      </c>
      <c r="AA36" s="98" t="s">
        <v>67</v>
      </c>
      <c r="AB36" s="98" t="s">
        <v>67</v>
      </c>
      <c r="AC36" s="97" t="s">
        <v>61</v>
      </c>
    </row>
    <row r="37">
      <c r="A37" s="100" t="s">
        <v>67</v>
      </c>
      <c r="N37" s="79"/>
      <c r="O37" s="79"/>
      <c r="P37" s="100" t="s">
        <v>67</v>
      </c>
      <c r="AC37" s="79"/>
    </row>
    <row r="38">
      <c r="A38" s="101" t="s">
        <v>68</v>
      </c>
      <c r="B38" s="102">
        <v>7.0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9"/>
      <c r="O38" s="79"/>
      <c r="P38" s="101" t="s">
        <v>68</v>
      </c>
      <c r="Q38" s="102">
        <v>7.0</v>
      </c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9"/>
    </row>
    <row r="39">
      <c r="A39" s="103" t="s">
        <v>69</v>
      </c>
      <c r="B39" s="104">
        <v>1.0</v>
      </c>
      <c r="C39" s="104">
        <v>2.0</v>
      </c>
      <c r="D39" s="104">
        <v>3.0</v>
      </c>
      <c r="E39" s="104">
        <v>4.0</v>
      </c>
      <c r="F39" s="104">
        <v>5.0</v>
      </c>
      <c r="G39" s="104">
        <v>6.0</v>
      </c>
      <c r="H39" s="104">
        <v>7.0</v>
      </c>
      <c r="I39" s="104">
        <v>8.0</v>
      </c>
      <c r="J39" s="104">
        <v>9.0</v>
      </c>
      <c r="K39" s="104">
        <v>10.0</v>
      </c>
      <c r="L39" s="104">
        <v>11.0</v>
      </c>
      <c r="M39" s="104">
        <v>12.0</v>
      </c>
      <c r="N39" s="79"/>
      <c r="O39" s="79"/>
      <c r="P39" s="103" t="s">
        <v>69</v>
      </c>
      <c r="Q39" s="104">
        <v>1.0</v>
      </c>
      <c r="R39" s="104">
        <v>2.0</v>
      </c>
      <c r="S39" s="104">
        <v>3.0</v>
      </c>
      <c r="T39" s="104">
        <v>4.0</v>
      </c>
      <c r="U39" s="104">
        <v>5.0</v>
      </c>
      <c r="V39" s="104">
        <v>6.0</v>
      </c>
      <c r="W39" s="104">
        <v>7.0</v>
      </c>
      <c r="X39" s="104">
        <v>8.0</v>
      </c>
      <c r="Y39" s="104">
        <v>9.0</v>
      </c>
      <c r="Z39" s="104">
        <v>10.0</v>
      </c>
      <c r="AA39" s="104">
        <v>11.0</v>
      </c>
      <c r="AB39" s="104">
        <v>12.0</v>
      </c>
      <c r="AC39" s="79"/>
    </row>
    <row r="40">
      <c r="A40" s="80" t="s">
        <v>50</v>
      </c>
      <c r="B40" s="78" t="s">
        <v>67</v>
      </c>
      <c r="C40" s="105">
        <v>320.0</v>
      </c>
      <c r="D40" s="105">
        <v>320.0</v>
      </c>
      <c r="E40" s="105">
        <v>320.0</v>
      </c>
      <c r="F40" s="105">
        <v>320.0</v>
      </c>
      <c r="G40" s="105">
        <v>320.0</v>
      </c>
      <c r="H40" s="105">
        <v>320.0</v>
      </c>
      <c r="I40" s="105">
        <v>320.0</v>
      </c>
      <c r="J40" s="105">
        <v>320.0</v>
      </c>
      <c r="K40" s="105">
        <v>320.0</v>
      </c>
      <c r="L40" s="105">
        <v>320.0</v>
      </c>
      <c r="M40" s="78" t="s">
        <v>67</v>
      </c>
      <c r="N40" s="83" t="s">
        <v>50</v>
      </c>
      <c r="O40" s="83"/>
      <c r="P40" s="80" t="s">
        <v>50</v>
      </c>
      <c r="Q40" s="78" t="s">
        <v>67</v>
      </c>
      <c r="R40" s="105">
        <v>320.0</v>
      </c>
      <c r="S40" s="105">
        <v>320.0</v>
      </c>
      <c r="T40" s="105">
        <v>320.0</v>
      </c>
      <c r="U40" s="105">
        <v>320.0</v>
      </c>
      <c r="V40" s="105">
        <v>320.0</v>
      </c>
      <c r="W40" s="105">
        <v>320.0</v>
      </c>
      <c r="X40" s="105">
        <v>320.0</v>
      </c>
      <c r="Y40" s="105">
        <v>320.0</v>
      </c>
      <c r="Z40" s="105">
        <v>320.0</v>
      </c>
      <c r="AA40" s="105">
        <v>320.0</v>
      </c>
      <c r="AB40" s="78" t="s">
        <v>67</v>
      </c>
      <c r="AC40" s="83" t="s">
        <v>50</v>
      </c>
    </row>
    <row r="41">
      <c r="A41" s="80" t="s">
        <v>55</v>
      </c>
      <c r="B41" s="98" t="s">
        <v>67</v>
      </c>
      <c r="C41" s="106">
        <f t="shared" ref="C41:L41" si="13">C40/2</f>
        <v>160</v>
      </c>
      <c r="D41" s="106">
        <f t="shared" si="13"/>
        <v>160</v>
      </c>
      <c r="E41" s="106">
        <f t="shared" si="13"/>
        <v>160</v>
      </c>
      <c r="F41" s="106">
        <f t="shared" si="13"/>
        <v>160</v>
      </c>
      <c r="G41" s="106">
        <f t="shared" si="13"/>
        <v>160</v>
      </c>
      <c r="H41" s="106">
        <f t="shared" si="13"/>
        <v>160</v>
      </c>
      <c r="I41" s="106">
        <f t="shared" si="13"/>
        <v>160</v>
      </c>
      <c r="J41" s="106">
        <f t="shared" si="13"/>
        <v>160</v>
      </c>
      <c r="K41" s="106">
        <f t="shared" si="13"/>
        <v>160</v>
      </c>
      <c r="L41" s="106">
        <f t="shared" si="13"/>
        <v>160</v>
      </c>
      <c r="M41" s="98" t="s">
        <v>67</v>
      </c>
      <c r="N41" s="83" t="s">
        <v>55</v>
      </c>
      <c r="O41" s="83"/>
      <c r="P41" s="80" t="s">
        <v>55</v>
      </c>
      <c r="Q41" s="98" t="s">
        <v>67</v>
      </c>
      <c r="R41" s="106">
        <f t="shared" ref="R41:AA41" si="14">R40/2</f>
        <v>160</v>
      </c>
      <c r="S41" s="106">
        <f t="shared" si="14"/>
        <v>160</v>
      </c>
      <c r="T41" s="106">
        <f t="shared" si="14"/>
        <v>160</v>
      </c>
      <c r="U41" s="106">
        <f t="shared" si="14"/>
        <v>160</v>
      </c>
      <c r="V41" s="106">
        <f t="shared" si="14"/>
        <v>160</v>
      </c>
      <c r="W41" s="106">
        <f t="shared" si="14"/>
        <v>160</v>
      </c>
      <c r="X41" s="106">
        <f t="shared" si="14"/>
        <v>160</v>
      </c>
      <c r="Y41" s="106">
        <f t="shared" si="14"/>
        <v>160</v>
      </c>
      <c r="Z41" s="106">
        <f t="shared" si="14"/>
        <v>160</v>
      </c>
      <c r="AA41" s="106">
        <f t="shared" si="14"/>
        <v>160</v>
      </c>
      <c r="AB41" s="98" t="s">
        <v>67</v>
      </c>
      <c r="AC41" s="83" t="s">
        <v>55</v>
      </c>
    </row>
    <row r="42">
      <c r="A42" s="77" t="s">
        <v>56</v>
      </c>
      <c r="B42" s="98" t="s">
        <v>67</v>
      </c>
      <c r="C42" s="106">
        <f t="shared" ref="C42:L42" si="15">C41/2</f>
        <v>80</v>
      </c>
      <c r="D42" s="106">
        <f t="shared" si="15"/>
        <v>80</v>
      </c>
      <c r="E42" s="106">
        <f t="shared" si="15"/>
        <v>80</v>
      </c>
      <c r="F42" s="106">
        <f t="shared" si="15"/>
        <v>80</v>
      </c>
      <c r="G42" s="106">
        <f t="shared" si="15"/>
        <v>80</v>
      </c>
      <c r="H42" s="106">
        <f t="shared" si="15"/>
        <v>80</v>
      </c>
      <c r="I42" s="106">
        <f t="shared" si="15"/>
        <v>80</v>
      </c>
      <c r="J42" s="106">
        <f t="shared" si="15"/>
        <v>80</v>
      </c>
      <c r="K42" s="106">
        <f t="shared" si="15"/>
        <v>80</v>
      </c>
      <c r="L42" s="106">
        <f t="shared" si="15"/>
        <v>80</v>
      </c>
      <c r="M42" s="98" t="s">
        <v>67</v>
      </c>
      <c r="N42" s="83" t="s">
        <v>56</v>
      </c>
      <c r="O42" s="83"/>
      <c r="P42" s="77" t="s">
        <v>56</v>
      </c>
      <c r="Q42" s="98" t="s">
        <v>67</v>
      </c>
      <c r="R42" s="106">
        <f t="shared" ref="R42:AA42" si="16">R41/2</f>
        <v>80</v>
      </c>
      <c r="S42" s="106">
        <f t="shared" si="16"/>
        <v>80</v>
      </c>
      <c r="T42" s="106">
        <f t="shared" si="16"/>
        <v>80</v>
      </c>
      <c r="U42" s="106">
        <f t="shared" si="16"/>
        <v>80</v>
      </c>
      <c r="V42" s="106">
        <f t="shared" si="16"/>
        <v>80</v>
      </c>
      <c r="W42" s="106">
        <f t="shared" si="16"/>
        <v>80</v>
      </c>
      <c r="X42" s="106">
        <f t="shared" si="16"/>
        <v>80</v>
      </c>
      <c r="Y42" s="106">
        <f t="shared" si="16"/>
        <v>80</v>
      </c>
      <c r="Z42" s="106">
        <f t="shared" si="16"/>
        <v>80</v>
      </c>
      <c r="AA42" s="106">
        <f t="shared" si="16"/>
        <v>80</v>
      </c>
      <c r="AB42" s="98" t="s">
        <v>67</v>
      </c>
      <c r="AC42" s="83" t="s">
        <v>56</v>
      </c>
    </row>
    <row r="43">
      <c r="A43" s="77" t="s">
        <v>57</v>
      </c>
      <c r="B43" s="98" t="s">
        <v>67</v>
      </c>
      <c r="C43" s="106">
        <f t="shared" ref="C43:L43" si="17">C42/2</f>
        <v>40</v>
      </c>
      <c r="D43" s="106">
        <f t="shared" si="17"/>
        <v>40</v>
      </c>
      <c r="E43" s="106">
        <f t="shared" si="17"/>
        <v>40</v>
      </c>
      <c r="F43" s="106">
        <f t="shared" si="17"/>
        <v>40</v>
      </c>
      <c r="G43" s="106">
        <f t="shared" si="17"/>
        <v>40</v>
      </c>
      <c r="H43" s="106">
        <f t="shared" si="17"/>
        <v>40</v>
      </c>
      <c r="I43" s="106">
        <f t="shared" si="17"/>
        <v>40</v>
      </c>
      <c r="J43" s="106">
        <f t="shared" si="17"/>
        <v>40</v>
      </c>
      <c r="K43" s="106">
        <f t="shared" si="17"/>
        <v>40</v>
      </c>
      <c r="L43" s="106">
        <f t="shared" si="17"/>
        <v>40</v>
      </c>
      <c r="M43" s="98" t="s">
        <v>67</v>
      </c>
      <c r="N43" s="83" t="s">
        <v>57</v>
      </c>
      <c r="O43" s="83"/>
      <c r="P43" s="77" t="s">
        <v>57</v>
      </c>
      <c r="Q43" s="98" t="s">
        <v>67</v>
      </c>
      <c r="R43" s="106">
        <f t="shared" ref="R43:AA43" si="18">R42/2</f>
        <v>40</v>
      </c>
      <c r="S43" s="106">
        <f t="shared" si="18"/>
        <v>40</v>
      </c>
      <c r="T43" s="106">
        <f t="shared" si="18"/>
        <v>40</v>
      </c>
      <c r="U43" s="106">
        <f t="shared" si="18"/>
        <v>40</v>
      </c>
      <c r="V43" s="106">
        <f t="shared" si="18"/>
        <v>40</v>
      </c>
      <c r="W43" s="106">
        <f t="shared" si="18"/>
        <v>40</v>
      </c>
      <c r="X43" s="106">
        <f t="shared" si="18"/>
        <v>40</v>
      </c>
      <c r="Y43" s="106">
        <f t="shared" si="18"/>
        <v>40</v>
      </c>
      <c r="Z43" s="106">
        <f t="shared" si="18"/>
        <v>40</v>
      </c>
      <c r="AA43" s="106">
        <f t="shared" si="18"/>
        <v>40</v>
      </c>
      <c r="AB43" s="98" t="s">
        <v>67</v>
      </c>
      <c r="AC43" s="83" t="s">
        <v>57</v>
      </c>
    </row>
    <row r="44">
      <c r="A44" s="77" t="s">
        <v>58</v>
      </c>
      <c r="B44" s="98" t="s">
        <v>67</v>
      </c>
      <c r="C44" s="106">
        <f t="shared" ref="C44:L44" si="19">C43/2</f>
        <v>20</v>
      </c>
      <c r="D44" s="106">
        <f t="shared" si="19"/>
        <v>20</v>
      </c>
      <c r="E44" s="106">
        <f t="shared" si="19"/>
        <v>20</v>
      </c>
      <c r="F44" s="106">
        <f t="shared" si="19"/>
        <v>20</v>
      </c>
      <c r="G44" s="106">
        <f t="shared" si="19"/>
        <v>20</v>
      </c>
      <c r="H44" s="106">
        <f t="shared" si="19"/>
        <v>20</v>
      </c>
      <c r="I44" s="106">
        <f t="shared" si="19"/>
        <v>20</v>
      </c>
      <c r="J44" s="106">
        <f t="shared" si="19"/>
        <v>20</v>
      </c>
      <c r="K44" s="106">
        <f t="shared" si="19"/>
        <v>20</v>
      </c>
      <c r="L44" s="106">
        <f t="shared" si="19"/>
        <v>20</v>
      </c>
      <c r="M44" s="98" t="s">
        <v>67</v>
      </c>
      <c r="N44" s="83" t="s">
        <v>58</v>
      </c>
      <c r="O44" s="83"/>
      <c r="P44" s="77" t="s">
        <v>58</v>
      </c>
      <c r="Q44" s="98" t="s">
        <v>67</v>
      </c>
      <c r="R44" s="106">
        <f t="shared" ref="R44:AA44" si="20">R43/2</f>
        <v>20</v>
      </c>
      <c r="S44" s="106">
        <f t="shared" si="20"/>
        <v>20</v>
      </c>
      <c r="T44" s="106">
        <f t="shared" si="20"/>
        <v>20</v>
      </c>
      <c r="U44" s="106">
        <f t="shared" si="20"/>
        <v>20</v>
      </c>
      <c r="V44" s="106">
        <f t="shared" si="20"/>
        <v>20</v>
      </c>
      <c r="W44" s="106">
        <f t="shared" si="20"/>
        <v>20</v>
      </c>
      <c r="X44" s="106">
        <f t="shared" si="20"/>
        <v>20</v>
      </c>
      <c r="Y44" s="106">
        <f t="shared" si="20"/>
        <v>20</v>
      </c>
      <c r="Z44" s="106">
        <f t="shared" si="20"/>
        <v>20</v>
      </c>
      <c r="AA44" s="106">
        <f t="shared" si="20"/>
        <v>20</v>
      </c>
      <c r="AB44" s="98" t="s">
        <v>67</v>
      </c>
      <c r="AC44" s="83" t="s">
        <v>58</v>
      </c>
    </row>
    <row r="45">
      <c r="A45" s="77" t="s">
        <v>59</v>
      </c>
      <c r="B45" s="98" t="s">
        <v>67</v>
      </c>
      <c r="C45" s="106">
        <f t="shared" ref="C45:L45" si="21">C44/2</f>
        <v>10</v>
      </c>
      <c r="D45" s="106">
        <f t="shared" si="21"/>
        <v>10</v>
      </c>
      <c r="E45" s="106">
        <f t="shared" si="21"/>
        <v>10</v>
      </c>
      <c r="F45" s="106">
        <f t="shared" si="21"/>
        <v>10</v>
      </c>
      <c r="G45" s="106">
        <f t="shared" si="21"/>
        <v>10</v>
      </c>
      <c r="H45" s="106">
        <f t="shared" si="21"/>
        <v>10</v>
      </c>
      <c r="I45" s="106">
        <f t="shared" si="21"/>
        <v>10</v>
      </c>
      <c r="J45" s="106">
        <f t="shared" si="21"/>
        <v>10</v>
      </c>
      <c r="K45" s="106">
        <f t="shared" si="21"/>
        <v>10</v>
      </c>
      <c r="L45" s="106">
        <f t="shared" si="21"/>
        <v>10</v>
      </c>
      <c r="M45" s="98" t="s">
        <v>67</v>
      </c>
      <c r="N45" s="83" t="s">
        <v>59</v>
      </c>
      <c r="O45" s="83"/>
      <c r="P45" s="77" t="s">
        <v>59</v>
      </c>
      <c r="Q45" s="98" t="s">
        <v>67</v>
      </c>
      <c r="R45" s="106">
        <f t="shared" ref="R45:AA45" si="22">R44/2</f>
        <v>10</v>
      </c>
      <c r="S45" s="106">
        <f t="shared" si="22"/>
        <v>10</v>
      </c>
      <c r="T45" s="106">
        <f t="shared" si="22"/>
        <v>10</v>
      </c>
      <c r="U45" s="106">
        <f t="shared" si="22"/>
        <v>10</v>
      </c>
      <c r="V45" s="106">
        <f t="shared" si="22"/>
        <v>10</v>
      </c>
      <c r="W45" s="106">
        <f t="shared" si="22"/>
        <v>10</v>
      </c>
      <c r="X45" s="106">
        <f t="shared" si="22"/>
        <v>10</v>
      </c>
      <c r="Y45" s="106">
        <f t="shared" si="22"/>
        <v>10</v>
      </c>
      <c r="Z45" s="106">
        <f t="shared" si="22"/>
        <v>10</v>
      </c>
      <c r="AA45" s="106">
        <f t="shared" si="22"/>
        <v>10</v>
      </c>
      <c r="AB45" s="98" t="s">
        <v>67</v>
      </c>
      <c r="AC45" s="83" t="s">
        <v>59</v>
      </c>
    </row>
    <row r="46">
      <c r="A46" s="77" t="s">
        <v>60</v>
      </c>
      <c r="B46" s="98" t="s">
        <v>67</v>
      </c>
      <c r="C46" s="98" t="s">
        <v>67</v>
      </c>
      <c r="D46" s="98" t="s">
        <v>67</v>
      </c>
      <c r="E46" s="98" t="s">
        <v>67</v>
      </c>
      <c r="F46" s="98" t="s">
        <v>67</v>
      </c>
      <c r="G46" s="98" t="s">
        <v>67</v>
      </c>
      <c r="H46" s="98" t="s">
        <v>67</v>
      </c>
      <c r="I46" s="98" t="s">
        <v>67</v>
      </c>
      <c r="J46" s="98" t="s">
        <v>67</v>
      </c>
      <c r="K46" s="98" t="s">
        <v>67</v>
      </c>
      <c r="L46" s="98" t="s">
        <v>67</v>
      </c>
      <c r="M46" s="98" t="s">
        <v>67</v>
      </c>
      <c r="N46" s="83" t="s">
        <v>60</v>
      </c>
      <c r="O46" s="83"/>
      <c r="P46" s="77" t="s">
        <v>60</v>
      </c>
      <c r="Q46" s="98" t="s">
        <v>67</v>
      </c>
      <c r="R46" s="98" t="s">
        <v>67</v>
      </c>
      <c r="S46" s="98" t="s">
        <v>67</v>
      </c>
      <c r="T46" s="98" t="s">
        <v>67</v>
      </c>
      <c r="U46" s="98" t="s">
        <v>67</v>
      </c>
      <c r="V46" s="98" t="s">
        <v>67</v>
      </c>
      <c r="W46" s="98" t="s">
        <v>67</v>
      </c>
      <c r="X46" s="98" t="s">
        <v>67</v>
      </c>
      <c r="Y46" s="98" t="s">
        <v>67</v>
      </c>
      <c r="Z46" s="98" t="s">
        <v>67</v>
      </c>
      <c r="AA46" s="98" t="s">
        <v>67</v>
      </c>
      <c r="AB46" s="98" t="s">
        <v>67</v>
      </c>
      <c r="AC46" s="83" t="s">
        <v>60</v>
      </c>
    </row>
    <row r="47">
      <c r="A47" s="77" t="s">
        <v>61</v>
      </c>
      <c r="B47" s="98" t="s">
        <v>67</v>
      </c>
      <c r="C47" s="98" t="s">
        <v>67</v>
      </c>
      <c r="D47" s="98" t="s">
        <v>67</v>
      </c>
      <c r="E47" s="98" t="s">
        <v>67</v>
      </c>
      <c r="F47" s="98" t="s">
        <v>67</v>
      </c>
      <c r="G47" s="98" t="s">
        <v>67</v>
      </c>
      <c r="H47" s="98" t="s">
        <v>67</v>
      </c>
      <c r="I47" s="98" t="s">
        <v>67</v>
      </c>
      <c r="J47" s="98" t="s">
        <v>67</v>
      </c>
      <c r="K47" s="98" t="s">
        <v>67</v>
      </c>
      <c r="L47" s="98" t="s">
        <v>67</v>
      </c>
      <c r="M47" s="98" t="s">
        <v>67</v>
      </c>
      <c r="N47" s="83" t="s">
        <v>61</v>
      </c>
      <c r="O47" s="83"/>
      <c r="P47" s="77" t="s">
        <v>61</v>
      </c>
      <c r="Q47" s="98" t="s">
        <v>67</v>
      </c>
      <c r="R47" s="98" t="s">
        <v>67</v>
      </c>
      <c r="S47" s="98" t="s">
        <v>67</v>
      </c>
      <c r="T47" s="98" t="s">
        <v>67</v>
      </c>
      <c r="U47" s="98" t="s">
        <v>67</v>
      </c>
      <c r="V47" s="98" t="s">
        <v>67</v>
      </c>
      <c r="W47" s="98" t="s">
        <v>67</v>
      </c>
      <c r="X47" s="98" t="s">
        <v>67</v>
      </c>
      <c r="Y47" s="98" t="s">
        <v>67</v>
      </c>
      <c r="Z47" s="98" t="s">
        <v>67</v>
      </c>
      <c r="AA47" s="98" t="s">
        <v>67</v>
      </c>
      <c r="AB47" s="98" t="s">
        <v>67</v>
      </c>
      <c r="AC47" s="83" t="s">
        <v>61</v>
      </c>
    </row>
    <row r="48">
      <c r="A48" s="78"/>
      <c r="B48" s="107">
        <v>1.0</v>
      </c>
      <c r="C48" s="107">
        <v>2.0</v>
      </c>
      <c r="D48" s="107">
        <v>3.0</v>
      </c>
      <c r="E48" s="107">
        <v>4.0</v>
      </c>
      <c r="F48" s="107">
        <v>5.0</v>
      </c>
      <c r="G48" s="107">
        <v>6.0</v>
      </c>
      <c r="H48" s="107">
        <v>7.0</v>
      </c>
      <c r="I48" s="107">
        <v>8.0</v>
      </c>
      <c r="J48" s="107">
        <v>9.0</v>
      </c>
      <c r="K48" s="107">
        <v>10.0</v>
      </c>
      <c r="L48" s="107">
        <v>11.0</v>
      </c>
      <c r="M48" s="107">
        <v>12.0</v>
      </c>
      <c r="N48" s="79"/>
      <c r="O48" s="79"/>
      <c r="P48" s="78"/>
      <c r="Q48" s="107">
        <v>1.0</v>
      </c>
      <c r="R48" s="107">
        <v>2.0</v>
      </c>
      <c r="S48" s="107">
        <v>3.0</v>
      </c>
      <c r="T48" s="107">
        <v>4.0</v>
      </c>
      <c r="U48" s="107">
        <v>5.0</v>
      </c>
      <c r="V48" s="107">
        <v>6.0</v>
      </c>
      <c r="W48" s="107">
        <v>7.0</v>
      </c>
      <c r="X48" s="107">
        <v>8.0</v>
      </c>
      <c r="Y48" s="107">
        <v>9.0</v>
      </c>
      <c r="Z48" s="107">
        <v>10.0</v>
      </c>
      <c r="AA48" s="107">
        <v>11.0</v>
      </c>
      <c r="AB48" s="107">
        <v>12.0</v>
      </c>
      <c r="AC48" s="79"/>
    </row>
    <row r="49">
      <c r="A49" s="72"/>
      <c r="N49" s="79"/>
      <c r="O49" s="79"/>
      <c r="P49" s="72"/>
      <c r="AC49" s="79"/>
    </row>
    <row r="50">
      <c r="A50" s="72" t="s">
        <v>70</v>
      </c>
      <c r="B50" s="102">
        <v>5.0</v>
      </c>
      <c r="C50" s="78"/>
      <c r="D50" s="78"/>
      <c r="E50" s="78"/>
      <c r="F50" s="78"/>
      <c r="G50" s="78"/>
      <c r="H50" s="102">
        <v>7.0</v>
      </c>
      <c r="I50" s="78"/>
      <c r="J50" s="78"/>
      <c r="K50" s="78"/>
      <c r="L50" s="78"/>
      <c r="M50" s="78"/>
      <c r="N50" s="79"/>
      <c r="O50" s="79"/>
      <c r="P50" s="108"/>
      <c r="Q50" s="108"/>
      <c r="W50" s="108"/>
    </row>
    <row r="51">
      <c r="A51" s="103" t="s">
        <v>71</v>
      </c>
      <c r="B51" s="104">
        <v>1.0</v>
      </c>
      <c r="C51" s="104">
        <v>2.0</v>
      </c>
      <c r="D51" s="104">
        <v>3.0</v>
      </c>
      <c r="E51" s="104">
        <v>4.0</v>
      </c>
      <c r="F51" s="104">
        <v>5.0</v>
      </c>
      <c r="G51" s="104">
        <v>6.0</v>
      </c>
      <c r="H51" s="104">
        <v>7.0</v>
      </c>
      <c r="I51" s="104">
        <v>8.0</v>
      </c>
      <c r="J51" s="104">
        <v>9.0</v>
      </c>
      <c r="K51" s="104">
        <v>10.0</v>
      </c>
      <c r="L51" s="104">
        <v>11.0</v>
      </c>
      <c r="M51" s="104">
        <v>12.0</v>
      </c>
      <c r="N51" s="79"/>
      <c r="O51" s="79"/>
      <c r="P51" s="108"/>
    </row>
    <row r="52">
      <c r="A52" s="80" t="s">
        <v>50</v>
      </c>
      <c r="B52" s="78" t="s">
        <v>67</v>
      </c>
      <c r="C52" s="109">
        <f t="shared" ref="C52:G52" si="23">C40/$B$50</f>
        <v>64</v>
      </c>
      <c r="D52" s="109">
        <f t="shared" si="23"/>
        <v>64</v>
      </c>
      <c r="E52" s="109">
        <f t="shared" si="23"/>
        <v>64</v>
      </c>
      <c r="F52" s="109">
        <f t="shared" si="23"/>
        <v>64</v>
      </c>
      <c r="G52" s="109">
        <f t="shared" si="23"/>
        <v>64</v>
      </c>
      <c r="H52" s="110">
        <f t="shared" ref="H52:L52" si="24">H40/$H$50</f>
        <v>45.71428571</v>
      </c>
      <c r="I52" s="110">
        <f t="shared" si="24"/>
        <v>45.71428571</v>
      </c>
      <c r="J52" s="110">
        <f t="shared" si="24"/>
        <v>45.71428571</v>
      </c>
      <c r="K52" s="110">
        <f t="shared" si="24"/>
        <v>45.71428571</v>
      </c>
      <c r="L52" s="110">
        <f t="shared" si="24"/>
        <v>45.71428571</v>
      </c>
      <c r="M52" s="78" t="s">
        <v>67</v>
      </c>
      <c r="N52" s="83" t="s">
        <v>50</v>
      </c>
      <c r="O52" s="83"/>
      <c r="P52" s="89"/>
    </row>
    <row r="53">
      <c r="A53" s="80" t="s">
        <v>55</v>
      </c>
      <c r="B53" s="98" t="s">
        <v>67</v>
      </c>
      <c r="C53" s="109">
        <f t="shared" ref="C53:G53" si="25">C41/$B$50</f>
        <v>32</v>
      </c>
      <c r="D53" s="109">
        <f t="shared" si="25"/>
        <v>32</v>
      </c>
      <c r="E53" s="109">
        <f t="shared" si="25"/>
        <v>32</v>
      </c>
      <c r="F53" s="109">
        <f t="shared" si="25"/>
        <v>32</v>
      </c>
      <c r="G53" s="109">
        <f t="shared" si="25"/>
        <v>32</v>
      </c>
      <c r="H53" s="110">
        <f t="shared" ref="H53:L53" si="26">H41/$H$50</f>
        <v>22.85714286</v>
      </c>
      <c r="I53" s="110">
        <f t="shared" si="26"/>
        <v>22.85714286</v>
      </c>
      <c r="J53" s="110">
        <f t="shared" si="26"/>
        <v>22.85714286</v>
      </c>
      <c r="K53" s="110">
        <f t="shared" si="26"/>
        <v>22.85714286</v>
      </c>
      <c r="L53" s="110">
        <f t="shared" si="26"/>
        <v>22.85714286</v>
      </c>
      <c r="M53" s="98" t="s">
        <v>67</v>
      </c>
      <c r="N53" s="83" t="s">
        <v>55</v>
      </c>
      <c r="O53" s="83"/>
      <c r="P53" s="89"/>
      <c r="Q53" s="108"/>
      <c r="AB53" s="108"/>
    </row>
    <row r="54">
      <c r="A54" s="77" t="s">
        <v>56</v>
      </c>
      <c r="B54" s="98" t="s">
        <v>67</v>
      </c>
      <c r="C54" s="109">
        <f t="shared" ref="C54:G54" si="27">C42/$B$50</f>
        <v>16</v>
      </c>
      <c r="D54" s="109">
        <f t="shared" si="27"/>
        <v>16</v>
      </c>
      <c r="E54" s="109">
        <f t="shared" si="27"/>
        <v>16</v>
      </c>
      <c r="F54" s="109">
        <f t="shared" si="27"/>
        <v>16</v>
      </c>
      <c r="G54" s="109">
        <f t="shared" si="27"/>
        <v>16</v>
      </c>
      <c r="H54" s="110">
        <f t="shared" ref="H54:L54" si="28">H42/$H$50</f>
        <v>11.42857143</v>
      </c>
      <c r="I54" s="110">
        <f t="shared" si="28"/>
        <v>11.42857143</v>
      </c>
      <c r="J54" s="110">
        <f t="shared" si="28"/>
        <v>11.42857143</v>
      </c>
      <c r="K54" s="110">
        <f t="shared" si="28"/>
        <v>11.42857143</v>
      </c>
      <c r="L54" s="110">
        <f t="shared" si="28"/>
        <v>11.42857143</v>
      </c>
      <c r="M54" s="98" t="s">
        <v>67</v>
      </c>
      <c r="N54" s="83" t="s">
        <v>56</v>
      </c>
      <c r="O54" s="83"/>
      <c r="Q54" s="108"/>
      <c r="AB54" s="108"/>
    </row>
    <row r="55">
      <c r="A55" s="77" t="s">
        <v>57</v>
      </c>
      <c r="B55" s="98" t="s">
        <v>67</v>
      </c>
      <c r="C55" s="109">
        <f t="shared" ref="C55:G55" si="29">C43/$B$50</f>
        <v>8</v>
      </c>
      <c r="D55" s="109">
        <f t="shared" si="29"/>
        <v>8</v>
      </c>
      <c r="E55" s="109">
        <f t="shared" si="29"/>
        <v>8</v>
      </c>
      <c r="F55" s="109">
        <f t="shared" si="29"/>
        <v>8</v>
      </c>
      <c r="G55" s="109">
        <f t="shared" si="29"/>
        <v>8</v>
      </c>
      <c r="H55" s="110">
        <f t="shared" ref="H55:L55" si="30">H43/$H$50</f>
        <v>5.714285714</v>
      </c>
      <c r="I55" s="110">
        <f t="shared" si="30"/>
        <v>5.714285714</v>
      </c>
      <c r="J55" s="110">
        <f t="shared" si="30"/>
        <v>5.714285714</v>
      </c>
      <c r="K55" s="110">
        <f t="shared" si="30"/>
        <v>5.714285714</v>
      </c>
      <c r="L55" s="110">
        <f t="shared" si="30"/>
        <v>5.714285714</v>
      </c>
      <c r="M55" s="98" t="s">
        <v>67</v>
      </c>
      <c r="N55" s="83" t="s">
        <v>57</v>
      </c>
      <c r="O55" s="83"/>
      <c r="Q55" s="108"/>
      <c r="AB55" s="108"/>
    </row>
    <row r="56">
      <c r="A56" s="77" t="s">
        <v>58</v>
      </c>
      <c r="B56" s="98" t="s">
        <v>67</v>
      </c>
      <c r="C56" s="109">
        <f t="shared" ref="C56:G56" si="31">C44/$B$50</f>
        <v>4</v>
      </c>
      <c r="D56" s="109">
        <f t="shared" si="31"/>
        <v>4</v>
      </c>
      <c r="E56" s="109">
        <f t="shared" si="31"/>
        <v>4</v>
      </c>
      <c r="F56" s="109">
        <f t="shared" si="31"/>
        <v>4</v>
      </c>
      <c r="G56" s="109">
        <f t="shared" si="31"/>
        <v>4</v>
      </c>
      <c r="H56" s="110">
        <f t="shared" ref="H56:L56" si="32">H44/$H$50</f>
        <v>2.857142857</v>
      </c>
      <c r="I56" s="110">
        <f t="shared" si="32"/>
        <v>2.857142857</v>
      </c>
      <c r="J56" s="110">
        <f t="shared" si="32"/>
        <v>2.857142857</v>
      </c>
      <c r="K56" s="110">
        <f t="shared" si="32"/>
        <v>2.857142857</v>
      </c>
      <c r="L56" s="110">
        <f t="shared" si="32"/>
        <v>2.857142857</v>
      </c>
      <c r="M56" s="98" t="s">
        <v>67</v>
      </c>
      <c r="N56" s="83" t="s">
        <v>58</v>
      </c>
      <c r="O56" s="83"/>
      <c r="Q56" s="108"/>
      <c r="AB56" s="108"/>
    </row>
    <row r="57">
      <c r="A57" s="77" t="s">
        <v>59</v>
      </c>
      <c r="B57" s="98" t="s">
        <v>67</v>
      </c>
      <c r="C57" s="109">
        <f t="shared" ref="C57:G57" si="33">C45/$B$50</f>
        <v>2</v>
      </c>
      <c r="D57" s="109">
        <f t="shared" si="33"/>
        <v>2</v>
      </c>
      <c r="E57" s="109">
        <f t="shared" si="33"/>
        <v>2</v>
      </c>
      <c r="F57" s="109">
        <f t="shared" si="33"/>
        <v>2</v>
      </c>
      <c r="G57" s="109">
        <f t="shared" si="33"/>
        <v>2</v>
      </c>
      <c r="H57" s="110">
        <f t="shared" ref="H57:L57" si="34">H45/$H$50</f>
        <v>1.428571429</v>
      </c>
      <c r="I57" s="110">
        <f t="shared" si="34"/>
        <v>1.428571429</v>
      </c>
      <c r="J57" s="110">
        <f t="shared" si="34"/>
        <v>1.428571429</v>
      </c>
      <c r="K57" s="110">
        <f t="shared" si="34"/>
        <v>1.428571429</v>
      </c>
      <c r="L57" s="110">
        <f t="shared" si="34"/>
        <v>1.428571429</v>
      </c>
      <c r="M57" s="98" t="s">
        <v>67</v>
      </c>
      <c r="N57" s="83" t="s">
        <v>59</v>
      </c>
      <c r="O57" s="83"/>
      <c r="Q57" s="108"/>
      <c r="AB57" s="108"/>
    </row>
    <row r="58">
      <c r="A58" s="77" t="s">
        <v>60</v>
      </c>
      <c r="B58" s="98" t="s">
        <v>67</v>
      </c>
      <c r="C58" s="98" t="s">
        <v>67</v>
      </c>
      <c r="D58" s="98" t="s">
        <v>67</v>
      </c>
      <c r="E58" s="98" t="s">
        <v>67</v>
      </c>
      <c r="F58" s="98" t="s">
        <v>67</v>
      </c>
      <c r="G58" s="98" t="s">
        <v>67</v>
      </c>
      <c r="H58" s="98" t="s">
        <v>67</v>
      </c>
      <c r="I58" s="98" t="s">
        <v>67</v>
      </c>
      <c r="J58" s="98" t="s">
        <v>67</v>
      </c>
      <c r="K58" s="98" t="s">
        <v>67</v>
      </c>
      <c r="L58" s="98" t="s">
        <v>67</v>
      </c>
      <c r="M58" s="98" t="s">
        <v>67</v>
      </c>
      <c r="N58" s="83" t="s">
        <v>60</v>
      </c>
      <c r="O58" s="83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</row>
    <row r="59">
      <c r="A59" s="77" t="s">
        <v>61</v>
      </c>
      <c r="B59" s="98" t="s">
        <v>67</v>
      </c>
      <c r="C59" s="98" t="s">
        <v>67</v>
      </c>
      <c r="D59" s="98" t="s">
        <v>67</v>
      </c>
      <c r="E59" s="98" t="s">
        <v>67</v>
      </c>
      <c r="F59" s="98" t="s">
        <v>67</v>
      </c>
      <c r="G59" s="98" t="s">
        <v>67</v>
      </c>
      <c r="H59" s="98" t="s">
        <v>67</v>
      </c>
      <c r="I59" s="98" t="s">
        <v>67</v>
      </c>
      <c r="J59" s="98" t="s">
        <v>67</v>
      </c>
      <c r="K59" s="98" t="s">
        <v>67</v>
      </c>
      <c r="L59" s="98" t="s">
        <v>67</v>
      </c>
      <c r="M59" s="98" t="s">
        <v>67</v>
      </c>
      <c r="N59" s="83" t="s">
        <v>61</v>
      </c>
      <c r="O59" s="83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</row>
    <row r="60">
      <c r="A60" s="78"/>
      <c r="B60" s="107">
        <v>1.0</v>
      </c>
      <c r="C60" s="107">
        <v>2.0</v>
      </c>
      <c r="D60" s="107">
        <v>3.0</v>
      </c>
      <c r="E60" s="107">
        <v>4.0</v>
      </c>
      <c r="F60" s="107">
        <v>5.0</v>
      </c>
      <c r="G60" s="107">
        <v>6.0</v>
      </c>
      <c r="H60" s="107">
        <v>7.0</v>
      </c>
      <c r="I60" s="107">
        <v>8.0</v>
      </c>
      <c r="J60" s="107">
        <v>9.0</v>
      </c>
      <c r="K60" s="107">
        <v>10.0</v>
      </c>
      <c r="L60" s="107">
        <v>11.0</v>
      </c>
      <c r="M60" s="107">
        <v>12.0</v>
      </c>
      <c r="N60" s="79"/>
      <c r="O60" s="79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</row>
    <row r="62">
      <c r="A62" s="72" t="s">
        <v>72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4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</row>
    <row r="63">
      <c r="A63" s="72" t="s">
        <v>73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4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</row>
    <row r="64">
      <c r="A64" s="79"/>
      <c r="B64" s="79"/>
      <c r="C64" s="79"/>
      <c r="D64" s="111"/>
      <c r="E64" s="111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111"/>
      <c r="T64" s="111"/>
      <c r="U64" s="79"/>
      <c r="V64" s="79"/>
      <c r="W64" s="79"/>
      <c r="X64" s="79"/>
      <c r="Y64" s="79"/>
      <c r="Z64" s="79"/>
      <c r="AA64" s="79"/>
      <c r="AB64" s="72" t="s">
        <v>74</v>
      </c>
      <c r="AC64" s="79"/>
    </row>
    <row r="65">
      <c r="A65" s="79"/>
      <c r="B65" s="79"/>
      <c r="C65" s="79"/>
      <c r="D65" s="79"/>
      <c r="E65" s="78"/>
      <c r="F65" s="78"/>
      <c r="G65" s="112" t="s">
        <v>75</v>
      </c>
      <c r="H65" s="113">
        <v>7.0</v>
      </c>
      <c r="I65" s="78"/>
      <c r="J65" s="78" t="s">
        <v>76</v>
      </c>
      <c r="K65" s="114">
        <v>7.0035039E7</v>
      </c>
      <c r="L65" s="72" t="s">
        <v>77</v>
      </c>
      <c r="M65" s="79"/>
      <c r="N65" s="79"/>
      <c r="O65" s="79"/>
      <c r="P65" s="79"/>
      <c r="Q65" s="79"/>
      <c r="R65" s="79"/>
      <c r="S65" s="79"/>
      <c r="T65" s="78"/>
      <c r="U65" s="78"/>
      <c r="V65" s="112" t="s">
        <v>75</v>
      </c>
      <c r="W65" s="113">
        <v>7.0</v>
      </c>
      <c r="X65" s="78"/>
      <c r="Y65" s="78" t="s">
        <v>76</v>
      </c>
      <c r="Z65" s="114">
        <v>7.0035039E7</v>
      </c>
      <c r="AA65" s="72"/>
      <c r="AB65" s="33" t="s">
        <v>78</v>
      </c>
      <c r="AC65" s="79"/>
    </row>
    <row r="66">
      <c r="A66" s="78"/>
      <c r="B66" s="78"/>
      <c r="C66" s="78"/>
      <c r="D66" s="78"/>
      <c r="E66" s="78"/>
      <c r="F66" s="78"/>
      <c r="G66" s="112" t="s">
        <v>79</v>
      </c>
      <c r="H66" s="115">
        <v>12.0</v>
      </c>
      <c r="I66" s="78"/>
      <c r="J66" s="78"/>
      <c r="K66" s="78"/>
      <c r="L66" s="79"/>
      <c r="M66" s="79"/>
      <c r="N66" s="79"/>
      <c r="O66" s="79"/>
      <c r="P66" s="78"/>
      <c r="Q66" s="78"/>
      <c r="R66" s="78"/>
      <c r="S66" s="78"/>
      <c r="T66" s="78"/>
      <c r="U66" s="78"/>
      <c r="V66" s="112" t="s">
        <v>79</v>
      </c>
      <c r="W66" s="115">
        <v>12.0</v>
      </c>
      <c r="X66" s="78"/>
      <c r="Y66" s="78"/>
      <c r="Z66" s="78"/>
      <c r="AA66" s="79"/>
      <c r="AB66" s="116">
        <v>3.6828766E8</v>
      </c>
      <c r="AC66" s="72" t="s">
        <v>67</v>
      </c>
    </row>
    <row r="67">
      <c r="A67" s="117" t="s">
        <v>80</v>
      </c>
      <c r="B67" s="78"/>
      <c r="C67" s="78"/>
      <c r="D67" s="78"/>
      <c r="E67" s="78"/>
      <c r="F67" s="78"/>
      <c r="G67" s="112" t="s">
        <v>81</v>
      </c>
      <c r="H67" s="118">
        <v>12.0</v>
      </c>
      <c r="I67" s="78"/>
      <c r="J67" s="78" t="s">
        <v>82</v>
      </c>
      <c r="K67" s="104" t="s">
        <v>83</v>
      </c>
      <c r="L67" s="79"/>
      <c r="M67" s="79"/>
      <c r="N67" s="79"/>
      <c r="O67" s="79"/>
      <c r="P67" s="117" t="s">
        <v>80</v>
      </c>
      <c r="Q67" s="78"/>
      <c r="R67" s="78"/>
      <c r="S67" s="78"/>
      <c r="T67" s="78"/>
      <c r="U67" s="78"/>
      <c r="V67" s="112" t="s">
        <v>81</v>
      </c>
      <c r="W67" s="119">
        <v>20.0</v>
      </c>
      <c r="X67" s="78"/>
      <c r="Y67" s="78" t="s">
        <v>82</v>
      </c>
      <c r="Z67" s="104" t="s">
        <v>83</v>
      </c>
      <c r="AA67" s="79"/>
      <c r="AB67" s="116">
        <v>3.6828768E8</v>
      </c>
      <c r="AC67" s="72" t="s">
        <v>67</v>
      </c>
    </row>
    <row r="68">
      <c r="A68" s="120" t="s">
        <v>84</v>
      </c>
      <c r="B68" s="78"/>
      <c r="C68" s="78"/>
      <c r="D68" s="78"/>
      <c r="E68" s="78"/>
      <c r="F68" s="78"/>
      <c r="G68" s="112" t="s">
        <v>85</v>
      </c>
      <c r="H68" s="121">
        <v>2.0</v>
      </c>
      <c r="I68" s="78" t="s">
        <v>86</v>
      </c>
      <c r="J68" s="122">
        <v>375000.0</v>
      </c>
      <c r="K68" s="78"/>
      <c r="L68" s="79"/>
      <c r="M68" s="79"/>
      <c r="N68" s="79"/>
      <c r="O68" s="79"/>
      <c r="P68" s="120" t="s">
        <v>84</v>
      </c>
      <c r="Q68" s="78"/>
      <c r="R68" s="78"/>
      <c r="S68" s="78"/>
      <c r="T68" s="78"/>
      <c r="U68" s="78"/>
      <c r="V68" s="112" t="s">
        <v>85</v>
      </c>
      <c r="W68" s="121">
        <v>2.0</v>
      </c>
      <c r="X68" s="78" t="s">
        <v>86</v>
      </c>
      <c r="Y68" s="122">
        <v>375000.0</v>
      </c>
      <c r="Z68" s="78"/>
      <c r="AA68" s="79"/>
      <c r="AB68" s="116">
        <v>3.68314369E8</v>
      </c>
      <c r="AC68" s="72" t="s">
        <v>67</v>
      </c>
    </row>
    <row r="69">
      <c r="A69" s="123" t="str">
        <f>"&gt;We aim for " &amp; text(F69,"0") &amp;" copies at the highest dilution in "&amp; text(H65,"0") &amp;" uL volume (amount added to PCR rxn)"</f>
        <v>&gt;We aim for 320 copies at the highest dilution in 7 uL volume (amount added to PCR rxn)</v>
      </c>
      <c r="B69" s="78"/>
      <c r="C69" s="78"/>
      <c r="D69" s="78"/>
      <c r="E69" s="78"/>
      <c r="F69" s="114">
        <v>320.0</v>
      </c>
      <c r="G69" s="124" t="s">
        <v>87</v>
      </c>
      <c r="H69" s="121">
        <v>24.0</v>
      </c>
      <c r="I69" s="125" t="str">
        <f>"1 : " &amp; text(K69,"0")</f>
        <v>1 : 300</v>
      </c>
      <c r="J69" s="126">
        <f>J68/K69</f>
        <v>1250</v>
      </c>
      <c r="K69" s="127">
        <v>300.0</v>
      </c>
      <c r="L69" s="79"/>
      <c r="M69" s="79"/>
      <c r="N69" s="79"/>
      <c r="O69" s="79"/>
      <c r="P69" s="123" t="str">
        <f>"&gt;We aim for " &amp; text(U69,"0") &amp;" copies at the highest dilution in "&amp; text(W65,"0") &amp;" uL volume (amount added to PCR rxn)"</f>
        <v>&gt;We aim for 320 copies at the highest dilution in 7 uL volume (amount added to PCR rxn)</v>
      </c>
      <c r="Q69" s="78"/>
      <c r="R69" s="78"/>
      <c r="S69" s="78"/>
      <c r="T69" s="78"/>
      <c r="U69" s="114">
        <v>320.0</v>
      </c>
      <c r="V69" s="124" t="s">
        <v>87</v>
      </c>
      <c r="W69" s="128">
        <v>40.0</v>
      </c>
      <c r="X69" s="125" t="str">
        <f>"1 : " &amp; text(Z69,"0")</f>
        <v>1 : 300</v>
      </c>
      <c r="Y69" s="126">
        <f>Y68/Z69</f>
        <v>1250</v>
      </c>
      <c r="Z69" s="127">
        <v>300.0</v>
      </c>
      <c r="AA69" s="79"/>
      <c r="AB69" s="116">
        <v>3.68313563E8</v>
      </c>
      <c r="AC69" s="72" t="s">
        <v>67</v>
      </c>
    </row>
    <row r="70">
      <c r="A70" s="123" t="str">
        <f>"&gt; that translates into " &amp; text(F70,"0.0") &amp;" copies/ul  in D1 "</f>
        <v>&gt; that translates into 45.7 copies/ul  in D1 </v>
      </c>
      <c r="B70" s="78"/>
      <c r="C70" s="78"/>
      <c r="D70" s="78"/>
      <c r="E70" s="78"/>
      <c r="F70" s="129">
        <f>F69/H65</f>
        <v>45.71428571</v>
      </c>
      <c r="G70" s="112" t="s">
        <v>88</v>
      </c>
      <c r="H70" s="121">
        <v>1.0</v>
      </c>
      <c r="I70" s="79"/>
      <c r="J70" s="130"/>
      <c r="K70" s="100"/>
      <c r="L70" s="79"/>
      <c r="M70" s="79"/>
      <c r="N70" s="79"/>
      <c r="O70" s="79"/>
      <c r="P70" s="123" t="str">
        <f>"&gt; that translates into " &amp; text(U70,"0.0") &amp;" copies/ul  in D1 "</f>
        <v>&gt; that translates into 45.7 copies/ul  in D1 </v>
      </c>
      <c r="Q70" s="78"/>
      <c r="R70" s="78"/>
      <c r="S70" s="78"/>
      <c r="T70" s="78"/>
      <c r="U70" s="129">
        <f>U69/W65</f>
        <v>45.71428571</v>
      </c>
      <c r="V70" s="112" t="s">
        <v>88</v>
      </c>
      <c r="W70" s="121">
        <v>1.0</v>
      </c>
      <c r="X70" s="79"/>
      <c r="Y70" s="130"/>
      <c r="Z70" s="100"/>
      <c r="AA70" s="79"/>
      <c r="AB70" s="116">
        <v>3.68312494E8</v>
      </c>
      <c r="AC70" s="72" t="s">
        <v>67</v>
      </c>
    </row>
    <row r="71">
      <c r="A71" s="123" t="str">
        <f>"&gt; that translates into " &amp; text(F71,"0") &amp;" copies in " &amp; text(H69,"0") &amp;" uL D1"</f>
        <v>&gt; that translates into 1097 copies in 24 uL D1</v>
      </c>
      <c r="B71" s="78"/>
      <c r="C71" s="78"/>
      <c r="D71" s="78"/>
      <c r="E71" s="78"/>
      <c r="F71" s="129">
        <f>F70*H69</f>
        <v>1097.142857</v>
      </c>
      <c r="G71" s="112" t="str">
        <f>"copies for " &amp; text(H70,"0") &amp;" 96-well plates"</f>
        <v>copies for 1 96-well plates</v>
      </c>
      <c r="H71" s="131">
        <f>F71*H70</f>
        <v>1097.142857</v>
      </c>
      <c r="I71" s="79"/>
      <c r="J71" s="79"/>
      <c r="K71" s="79"/>
      <c r="L71" s="79"/>
      <c r="M71" s="79"/>
      <c r="N71" s="79"/>
      <c r="O71" s="79"/>
      <c r="P71" s="123" t="str">
        <f>"&gt; that translates into " &amp; text(U71,"0") &amp;" copies in " &amp; text(W69,"0") &amp;" uL D1"</f>
        <v>&gt; that translates into 1829 copies in 40 uL D1</v>
      </c>
      <c r="Q71" s="78"/>
      <c r="R71" s="78"/>
      <c r="S71" s="78"/>
      <c r="T71" s="78"/>
      <c r="U71" s="129">
        <f>U70*W69</f>
        <v>1828.571429</v>
      </c>
      <c r="V71" s="112" t="str">
        <f>"copies for " &amp; text(W70,"0") &amp;" 96-well plates"</f>
        <v>copies for 1 96-well plates</v>
      </c>
      <c r="W71" s="131">
        <f>U71*W70</f>
        <v>1828.571429</v>
      </c>
      <c r="X71" s="79"/>
      <c r="Y71" s="79"/>
      <c r="Z71" s="79"/>
      <c r="AA71" s="79"/>
      <c r="AB71" s="116">
        <v>3.68284716E8</v>
      </c>
      <c r="AC71" s="72" t="s">
        <v>67</v>
      </c>
    </row>
    <row r="72">
      <c r="A72" s="132" t="str">
        <f>"&gt; that translates to " &amp; text(J71,"0") &amp; " copies in " &amp; text(L69, "0") &amp; " uL (" &amp; text(L66,"0.0") &amp; " is total of well + " &amp; text(L67,"0.0") &amp; " added for dilution)"</f>
        <v>&gt; that translates to 0 copies in 0 uL (0.0 is total of well + 0.0 added for dilution)</v>
      </c>
      <c r="B72" s="133"/>
      <c r="C72" s="133"/>
      <c r="D72" s="133"/>
      <c r="E72" s="134"/>
      <c r="F72" s="135">
        <f>F70*H69</f>
        <v>1097.142857</v>
      </c>
      <c r="G72" s="78"/>
      <c r="H72" s="78"/>
      <c r="I72" s="79"/>
      <c r="J72" s="79"/>
      <c r="K72" s="79"/>
      <c r="L72" s="79"/>
      <c r="M72" s="79"/>
      <c r="N72" s="79"/>
      <c r="O72" s="79"/>
      <c r="P72" s="132" t="str">
        <f>"&gt; that translates to " &amp; text(Y71,"0") &amp; " copies in " &amp; text(AA69, "0") &amp; " uL (" &amp; text(AA66,"0.0") &amp; " is total of well + " &amp; text(AA67,"0.0") &amp; " added for dilution)"</f>
        <v>&gt; that translates to 0 copies in 0 uL (0.0 is total of well + 0.0 added for dilution)</v>
      </c>
      <c r="Q72" s="133"/>
      <c r="R72" s="133"/>
      <c r="S72" s="133"/>
      <c r="T72" s="134"/>
      <c r="U72" s="135">
        <f>U70*W69</f>
        <v>1828.571429</v>
      </c>
      <c r="V72" s="78"/>
      <c r="W72" s="78"/>
      <c r="X72" s="79"/>
      <c r="Y72" s="79"/>
      <c r="Z72" s="79"/>
      <c r="AA72" s="79"/>
      <c r="AB72" s="116">
        <v>3.68286769E8</v>
      </c>
      <c r="AC72" s="72" t="s">
        <v>67</v>
      </c>
    </row>
    <row r="73">
      <c r="A73" s="78"/>
      <c r="B73" s="79"/>
      <c r="C73" s="79"/>
      <c r="D73" s="79"/>
      <c r="E73" s="79"/>
      <c r="F73" s="136"/>
      <c r="G73" s="79"/>
      <c r="H73" s="79"/>
      <c r="I73" s="79"/>
      <c r="J73" s="79"/>
      <c r="K73" s="79"/>
      <c r="L73" s="79"/>
      <c r="M73" s="79"/>
      <c r="N73" s="79"/>
      <c r="O73" s="79"/>
      <c r="P73" s="78"/>
      <c r="Q73" s="79"/>
      <c r="R73" s="79"/>
      <c r="S73" s="79"/>
      <c r="T73" s="79"/>
      <c r="U73" s="136"/>
      <c r="V73" s="79"/>
      <c r="W73" s="79"/>
      <c r="X73" s="79"/>
      <c r="Y73" s="79"/>
      <c r="Z73" s="79"/>
      <c r="AA73" s="79"/>
      <c r="AB73" s="79"/>
      <c r="AC73" s="79"/>
    </row>
    <row r="74">
      <c r="A74" s="120" t="s">
        <v>89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120" t="s">
        <v>89</v>
      </c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</row>
    <row r="75">
      <c r="A75" s="78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8"/>
      <c r="Q75" s="78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</row>
    <row r="76">
      <c r="A76" s="123" t="str">
        <f>"&gt;prepare a 1 to "&amp; text(K69,"0") &amp;" dilution to "&amp; text(J69,"0") &amp;" copies per uL"</f>
        <v>&gt;prepare a 1 to 300 dilution to 1250 copies per uL</v>
      </c>
      <c r="B76" s="78"/>
      <c r="C76" s="78"/>
      <c r="D76" s="78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123" t="str">
        <f>"&gt;prepare a 1 to "&amp; text(Z69,"0") &amp;" dilution to "&amp; text(Y69,"0") &amp;" copies per uL"</f>
        <v>&gt;prepare a 1 to 300 dilution to 1250 copies per uL</v>
      </c>
      <c r="Q76" s="78"/>
      <c r="R76" s="78"/>
      <c r="S76" s="78"/>
      <c r="T76" s="79"/>
      <c r="U76" s="79"/>
      <c r="V76" s="79"/>
      <c r="W76" s="79"/>
      <c r="X76" s="79"/>
      <c r="Y76" s="79"/>
      <c r="Z76" s="79"/>
      <c r="AA76" s="79"/>
      <c r="AB76" s="79"/>
      <c r="AC76" s="79"/>
    </row>
    <row r="77">
      <c r="A77" s="123" t="str">
        <f>"&gt; add "&amp; text(D80,"0.0") &amp;" uL to "&amp; text(D81,"0.0") &amp;" uL background in first dilution well D1 (for "&amp; text(F71,"0") &amp;" total viral copies)"</f>
        <v>&gt; add 0.9 uL to 11.1 uL background in first dilution well D1 (for 1097 total viral copies)</v>
      </c>
      <c r="B77" s="78"/>
      <c r="C77" s="78"/>
      <c r="D77" s="78"/>
      <c r="E77" s="79"/>
      <c r="F77" s="79"/>
      <c r="G77" s="79"/>
      <c r="H77" s="79"/>
      <c r="I77" s="79"/>
      <c r="J77" s="79"/>
      <c r="K77" s="137">
        <f>F71</f>
        <v>1097.142857</v>
      </c>
      <c r="L77" s="79"/>
      <c r="M77" s="79"/>
      <c r="N77" s="79"/>
      <c r="O77" s="79"/>
      <c r="P77" s="123" t="str">
        <f>"&gt; add "&amp; text(S80,"0.0") &amp;" uL to "&amp; text(S81,"0.0") &amp;" uL background in first dilution well D1 (for "&amp; text(U71,"0") &amp;" total viral copies)"</f>
        <v>&gt; add 1.5 uL to 18.5 uL background in first dilution well D1 (for 1829 total viral copies)</v>
      </c>
      <c r="Q77" s="78"/>
      <c r="R77" s="78"/>
      <c r="S77" s="78"/>
      <c r="T77" s="79"/>
      <c r="U77" s="79"/>
      <c r="V77" s="79"/>
      <c r="W77" s="79"/>
      <c r="X77" s="79"/>
      <c r="Y77" s="79"/>
      <c r="Z77" s="137">
        <f>U71</f>
        <v>1828.571429</v>
      </c>
      <c r="AA77" s="79"/>
      <c r="AB77" s="79"/>
      <c r="AC77" s="79"/>
    </row>
    <row r="78">
      <c r="A78" s="123" t="s">
        <v>90</v>
      </c>
      <c r="B78" s="78"/>
      <c r="C78" s="78"/>
      <c r="D78" s="78"/>
      <c r="E78" s="78"/>
      <c r="F78" s="79"/>
      <c r="G78" s="79"/>
      <c r="H78" s="79"/>
      <c r="I78" s="79" t="s">
        <v>91</v>
      </c>
      <c r="J78" s="79"/>
      <c r="K78" s="79"/>
      <c r="L78" s="79"/>
      <c r="M78" s="79"/>
      <c r="N78" s="79"/>
      <c r="O78" s="79"/>
      <c r="P78" s="123" t="s">
        <v>90</v>
      </c>
      <c r="Q78" s="78"/>
      <c r="R78" s="78"/>
      <c r="S78" s="78"/>
      <c r="T78" s="78"/>
      <c r="U78" s="79"/>
      <c r="V78" s="79"/>
      <c r="W78" s="79"/>
      <c r="X78" s="79" t="s">
        <v>91</v>
      </c>
      <c r="Y78" s="79"/>
      <c r="Z78" s="79"/>
      <c r="AA78" s="79"/>
      <c r="AB78" s="79"/>
      <c r="AC78" s="79"/>
    </row>
    <row r="79">
      <c r="A79" s="78"/>
      <c r="B79" s="78"/>
      <c r="C79" s="112" t="s">
        <v>92</v>
      </c>
      <c r="D79" s="138">
        <f>J69</f>
        <v>1250</v>
      </c>
      <c r="E79" s="78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8"/>
      <c r="Q79" s="78"/>
      <c r="R79" s="112" t="s">
        <v>92</v>
      </c>
      <c r="S79" s="138">
        <f>Y69</f>
        <v>1250</v>
      </c>
      <c r="T79" s="78"/>
      <c r="U79" s="79"/>
      <c r="V79" s="72" t="s">
        <v>93</v>
      </c>
      <c r="W79" s="74" t="s">
        <v>94</v>
      </c>
      <c r="X79" s="79"/>
      <c r="Y79" s="79"/>
      <c r="Z79" s="79"/>
      <c r="AA79" s="79"/>
      <c r="AB79" s="79"/>
      <c r="AC79" s="79"/>
    </row>
    <row r="80">
      <c r="A80" s="78"/>
      <c r="B80" s="78"/>
      <c r="C80" s="103" t="s">
        <v>95</v>
      </c>
      <c r="D80" s="139">
        <f>H71/D79</f>
        <v>0.8777142857</v>
      </c>
      <c r="E80" s="140">
        <f t="shared" ref="E80:E81" si="35">D80*12</f>
        <v>10.53257143</v>
      </c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8"/>
      <c r="Q80" s="78"/>
      <c r="R80" s="103" t="s">
        <v>95</v>
      </c>
      <c r="S80" s="139">
        <f>W71/S79</f>
        <v>1.462857143</v>
      </c>
      <c r="T80" s="140">
        <f t="shared" ref="T80:T81" si="36">S80*12</f>
        <v>17.55428571</v>
      </c>
      <c r="U80" s="79"/>
      <c r="V80" s="79">
        <f>17.554/3</f>
        <v>5.851333333</v>
      </c>
      <c r="W80" s="79">
        <f>V80*2</f>
        <v>11.70266667</v>
      </c>
      <c r="X80" s="79"/>
      <c r="Y80" s="79"/>
      <c r="Z80" s="79"/>
      <c r="AA80" s="79"/>
      <c r="AB80" s="79"/>
      <c r="AC80" s="79"/>
    </row>
    <row r="81">
      <c r="A81" s="78"/>
      <c r="B81" s="78"/>
      <c r="C81" s="112" t="s">
        <v>96</v>
      </c>
      <c r="D81" s="139">
        <f>H67-D80</f>
        <v>11.12228571</v>
      </c>
      <c r="E81" s="140">
        <f t="shared" si="35"/>
        <v>133.4674286</v>
      </c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8"/>
      <c r="Q81" s="78"/>
      <c r="R81" s="112" t="s">
        <v>96</v>
      </c>
      <c r="S81" s="139">
        <f>W67-S80</f>
        <v>18.53714286</v>
      </c>
      <c r="T81" s="140">
        <f t="shared" si="36"/>
        <v>222.4457143</v>
      </c>
      <c r="U81" s="79"/>
      <c r="V81" s="79"/>
      <c r="W81" s="141"/>
      <c r="X81" s="79"/>
      <c r="Y81" s="79"/>
      <c r="Z81" s="79"/>
      <c r="AA81" s="79"/>
      <c r="AB81" s="79"/>
      <c r="AC81" s="79"/>
    </row>
    <row r="82">
      <c r="A82" s="79"/>
      <c r="B82" s="79"/>
      <c r="C82" s="79"/>
      <c r="D82" s="142"/>
      <c r="E82" s="79"/>
      <c r="F82" s="100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142"/>
      <c r="T82" s="79"/>
      <c r="U82" s="100"/>
      <c r="V82" s="79"/>
      <c r="W82" s="79"/>
      <c r="X82" s="79"/>
      <c r="Y82" s="79"/>
      <c r="Z82" s="79"/>
      <c r="AA82" s="79"/>
      <c r="AB82" s="79"/>
      <c r="AC82" s="79"/>
    </row>
    <row r="83">
      <c r="A83" s="79"/>
      <c r="B83" s="79"/>
      <c r="C83" s="79"/>
      <c r="D83" s="79"/>
      <c r="E83" s="79"/>
      <c r="F83" s="100"/>
      <c r="G83" s="100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100"/>
      <c r="V83" s="100"/>
      <c r="W83" s="79"/>
      <c r="X83" s="79"/>
      <c r="Y83" s="79"/>
      <c r="Z83" s="79"/>
      <c r="AA83" s="79"/>
      <c r="AB83" s="79"/>
      <c r="AC83" s="79"/>
    </row>
    <row r="84">
      <c r="A84" s="123" t="s">
        <v>97</v>
      </c>
      <c r="B84" s="78"/>
      <c r="C84" s="79"/>
      <c r="D84" s="79"/>
      <c r="E84" s="100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123" t="s">
        <v>97</v>
      </c>
      <c r="Q84" s="78"/>
      <c r="R84" s="79"/>
      <c r="S84" s="79"/>
      <c r="T84" s="100"/>
      <c r="U84" s="79"/>
      <c r="V84" s="79"/>
      <c r="W84" s="79"/>
      <c r="X84" s="79"/>
      <c r="Y84" s="79"/>
      <c r="Z84" s="79"/>
      <c r="AA84" s="79"/>
      <c r="AB84" s="79"/>
      <c r="AC84" s="79"/>
    </row>
    <row r="85">
      <c r="A85" s="123" t="s">
        <v>98</v>
      </c>
      <c r="B85" s="79"/>
      <c r="C85" s="79"/>
      <c r="D85" s="79"/>
      <c r="E85" s="100"/>
      <c r="F85" s="79"/>
      <c r="G85" s="79"/>
      <c r="H85" s="79"/>
      <c r="I85" s="79"/>
      <c r="J85" s="79"/>
      <c r="K85" s="79"/>
      <c r="L85" s="79"/>
      <c r="M85" s="64"/>
      <c r="N85" s="64"/>
      <c r="O85" s="64"/>
      <c r="P85" s="123" t="s">
        <v>98</v>
      </c>
      <c r="Q85" s="79"/>
      <c r="R85" s="79"/>
      <c r="S85" s="79"/>
      <c r="T85" s="100"/>
      <c r="U85" s="79"/>
      <c r="V85" s="79"/>
      <c r="W85" s="79"/>
      <c r="X85" s="79"/>
      <c r="Y85" s="79"/>
      <c r="Z85" s="79"/>
      <c r="AA85" s="79"/>
      <c r="AB85" s="64"/>
      <c r="AC85" s="64"/>
    </row>
    <row r="86">
      <c r="A86" s="79"/>
      <c r="B86" s="79"/>
      <c r="C86" s="143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143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144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</row>
    <row r="89">
      <c r="A89" s="79"/>
      <c r="B89" s="79"/>
      <c r="C89" s="79"/>
      <c r="D89" s="79"/>
      <c r="E89" s="79"/>
      <c r="F89" s="79"/>
      <c r="G89" s="79"/>
      <c r="I89" s="79"/>
      <c r="J89" s="144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</row>
    <row r="90">
      <c r="A90" s="79"/>
      <c r="B90" s="79"/>
      <c r="C90" s="79"/>
      <c r="D90" s="79"/>
      <c r="E90" s="79"/>
      <c r="F90" s="79"/>
      <c r="G90" s="79"/>
      <c r="I90" s="79"/>
      <c r="J90" s="144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</row>
    <row r="91">
      <c r="A91" s="79"/>
      <c r="B91" s="145"/>
      <c r="C91" s="79"/>
      <c r="D91" s="79"/>
      <c r="E91" s="79"/>
      <c r="F91" s="79"/>
      <c r="G91" s="136"/>
      <c r="I91" s="79"/>
      <c r="J91" s="144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</row>
    <row r="92">
      <c r="A92" s="79"/>
      <c r="B92" s="143"/>
      <c r="C92" s="79"/>
      <c r="D92" s="79"/>
      <c r="E92" s="79"/>
      <c r="F92" s="79"/>
      <c r="G92" s="146"/>
      <c r="I92" s="147"/>
      <c r="J92" s="144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</row>
    <row r="93">
      <c r="A93" s="79"/>
      <c r="B93" s="143"/>
      <c r="C93" s="79"/>
      <c r="D93" s="79"/>
      <c r="E93" s="79"/>
      <c r="F93" s="79"/>
      <c r="G93" s="137"/>
      <c r="I93" s="79"/>
      <c r="J93" s="144"/>
      <c r="K93" s="148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</row>
    <row r="94">
      <c r="A94" s="79"/>
      <c r="B94" s="143"/>
      <c r="C94" s="79"/>
      <c r="D94" s="79"/>
      <c r="E94" s="79"/>
      <c r="F94" s="79"/>
      <c r="G94" s="149"/>
      <c r="I94" s="79"/>
      <c r="J94" s="14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</row>
    <row r="95">
      <c r="A95" s="79"/>
      <c r="B95" s="143"/>
      <c r="C95" s="79"/>
      <c r="D95" s="79"/>
      <c r="E95" s="79"/>
      <c r="F95" s="79"/>
      <c r="G95" s="149"/>
      <c r="I95" s="79"/>
      <c r="J95" s="144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</row>
    <row r="97">
      <c r="A97" s="79"/>
      <c r="B97" s="145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</row>
    <row r="98">
      <c r="A98" s="79"/>
      <c r="B98" s="143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</row>
    <row r="99">
      <c r="A99" s="79"/>
      <c r="B99" s="143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</row>
    <row r="100">
      <c r="A100" s="79"/>
      <c r="B100" s="143"/>
      <c r="C100" s="79"/>
      <c r="D100" s="79"/>
      <c r="E100" s="150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</row>
    <row r="101">
      <c r="A101" s="79"/>
      <c r="B101" s="143"/>
      <c r="C101" s="79"/>
      <c r="D101" s="79"/>
      <c r="E101" s="142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</row>
    <row r="102">
      <c r="A102" s="79"/>
      <c r="B102" s="79"/>
      <c r="C102" s="79"/>
      <c r="D102" s="79"/>
      <c r="E102" s="150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</row>
    <row r="103">
      <c r="A103" s="79"/>
      <c r="B103" s="79"/>
      <c r="C103" s="79"/>
      <c r="D103" s="151"/>
      <c r="E103" s="152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</row>
    <row r="104">
      <c r="A104" s="79"/>
      <c r="B104" s="79"/>
      <c r="C104" s="79"/>
      <c r="D104" s="151"/>
      <c r="E104" s="153"/>
      <c r="F104" s="136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</row>
    <row r="105">
      <c r="A105" s="79"/>
      <c r="B105" s="79"/>
      <c r="C105" s="79"/>
      <c r="D105" s="151"/>
      <c r="E105" s="153"/>
      <c r="F105" s="136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</row>
    <row r="107">
      <c r="A107" s="79"/>
      <c r="B107" s="64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</row>
    <row r="116">
      <c r="A116" s="79"/>
      <c r="B116" s="79"/>
      <c r="C116" s="154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</row>
    <row r="117">
      <c r="A117" s="79"/>
      <c r="B117" s="79"/>
      <c r="C117" s="154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</row>
    <row r="118">
      <c r="A118" s="79"/>
      <c r="B118" s="79"/>
      <c r="C118" s="154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</row>
    <row r="120">
      <c r="A120" s="79"/>
      <c r="B120" s="79"/>
      <c r="C120" s="154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</row>
    <row r="123">
      <c r="A123" s="79"/>
      <c r="B123" s="155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</row>
    <row r="1001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</row>
    <row r="1002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</row>
    <row r="1003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</row>
    <row r="1004">
      <c r="A1004" s="79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</row>
    <row r="1005">
      <c r="A1005" s="79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</row>
    <row r="1006">
      <c r="A1006" s="79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</row>
    <row r="1007">
      <c r="A1007" s="79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</row>
    <row r="1008">
      <c r="A1008" s="79"/>
      <c r="B1008" s="79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</row>
    <row r="1009">
      <c r="A1009" s="79"/>
      <c r="B1009" s="79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</row>
    <row r="1010">
      <c r="A1010" s="79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</row>
    <row r="1011">
      <c r="A1011" s="79"/>
      <c r="B1011" s="79"/>
      <c r="C1011" s="79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</row>
    <row r="1012">
      <c r="A1012" s="79"/>
      <c r="B1012" s="79"/>
      <c r="C1012" s="79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</row>
    <row r="1013">
      <c r="A1013" s="79"/>
      <c r="B1013" s="79"/>
      <c r="C1013" s="79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</row>
    <row r="1014">
      <c r="A1014" s="79"/>
      <c r="B1014" s="79"/>
      <c r="C1014" s="79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</row>
    <row r="1015">
      <c r="A1015" s="79"/>
      <c r="B1015" s="79"/>
      <c r="C1015" s="79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</row>
    <row r="1016">
      <c r="A1016" s="79"/>
      <c r="B1016" s="79"/>
      <c r="C1016" s="79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</row>
    <row r="1017">
      <c r="A1017" s="79"/>
      <c r="B1017" s="79"/>
      <c r="C1017" s="79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</row>
    <row r="1018">
      <c r="A1018" s="79"/>
      <c r="B1018" s="79"/>
      <c r="C1018" s="79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</row>
    <row r="1019">
      <c r="A1019" s="79"/>
      <c r="B1019" s="79"/>
      <c r="C1019" s="79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</row>
    <row r="1020">
      <c r="A1020" s="79"/>
      <c r="B1020" s="79"/>
      <c r="C1020" s="79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</row>
    <row r="1021">
      <c r="A1021" s="79"/>
      <c r="B1021" s="79"/>
      <c r="C1021" s="79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</row>
    <row r="1022">
      <c r="A1022" s="79"/>
      <c r="B1022" s="79"/>
      <c r="C1022" s="79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</row>
    <row r="1023">
      <c r="A1023" s="79"/>
      <c r="B1023" s="79"/>
      <c r="C1023" s="79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</row>
    <row r="1024">
      <c r="A1024" s="79"/>
      <c r="B1024" s="79"/>
      <c r="C1024" s="79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</row>
    <row r="1025">
      <c r="A1025" s="79"/>
      <c r="B1025" s="79"/>
      <c r="C1025" s="79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</row>
    <row r="1026">
      <c r="A1026" s="79"/>
      <c r="B1026" s="79"/>
      <c r="C1026" s="79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</row>
    <row r="1027">
      <c r="A1027" s="79"/>
      <c r="B1027" s="79"/>
      <c r="C1027" s="79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</row>
    <row r="1028">
      <c r="A1028" s="79"/>
      <c r="B1028" s="79"/>
      <c r="C1028" s="79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</row>
    <row r="1029">
      <c r="A1029" s="79"/>
      <c r="B1029" s="79"/>
      <c r="C1029" s="79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</row>
    <row r="1030">
      <c r="A1030" s="79"/>
      <c r="B1030" s="79"/>
      <c r="C1030" s="79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</row>
    <row r="1031">
      <c r="A1031" s="79"/>
      <c r="B1031" s="79"/>
      <c r="C1031" s="79"/>
      <c r="D1031" s="79"/>
      <c r="E1031" s="79"/>
      <c r="F1031" s="79"/>
      <c r="G1031" s="79"/>
      <c r="H1031" s="79"/>
      <c r="I1031" s="79"/>
      <c r="J1031" s="64"/>
      <c r="K1031" s="64"/>
      <c r="L1031" s="64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</row>
    <row r="1032">
      <c r="A1032" s="79"/>
      <c r="B1032" s="79"/>
      <c r="C1032" s="79"/>
      <c r="D1032" s="79"/>
      <c r="E1032" s="79"/>
      <c r="F1032" s="79"/>
      <c r="G1032" s="79"/>
      <c r="H1032" s="79"/>
      <c r="I1032" s="79"/>
      <c r="J1032" s="64"/>
      <c r="K1032" s="64"/>
      <c r="L1032" s="64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</row>
    <row r="1033">
      <c r="A1033" s="79"/>
      <c r="B1033" s="79"/>
      <c r="C1033" s="79"/>
      <c r="D1033" s="79"/>
      <c r="E1033" s="79"/>
      <c r="F1033" s="79"/>
      <c r="G1033" s="79"/>
      <c r="H1033" s="79"/>
      <c r="I1033" s="79"/>
      <c r="J1033" s="64"/>
      <c r="K1033" s="64"/>
      <c r="L1033" s="64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</row>
    <row r="1034">
      <c r="A1034" s="79"/>
      <c r="B1034" s="79"/>
      <c r="C1034" s="79"/>
      <c r="D1034" s="79"/>
      <c r="E1034" s="79"/>
      <c r="F1034" s="79"/>
      <c r="G1034" s="79"/>
      <c r="H1034" s="79"/>
      <c r="I1034" s="79"/>
      <c r="J1034" s="64"/>
      <c r="K1034" s="64"/>
      <c r="L1034" s="64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</row>
  </sheetData>
  <mergeCells count="9">
    <mergeCell ref="H88:H95"/>
    <mergeCell ref="B107:C107"/>
    <mergeCell ref="A37:M37"/>
    <mergeCell ref="P37:AB37"/>
    <mergeCell ref="A49:M49"/>
    <mergeCell ref="P49:AB49"/>
    <mergeCell ref="A72:E72"/>
    <mergeCell ref="P72:T72"/>
    <mergeCell ref="K88:K9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6" t="s">
        <v>99</v>
      </c>
      <c r="B1" s="157"/>
      <c r="C1" s="158" t="str">
        <f>'Run set up notes'!C6</f>
        <v>Set C</v>
      </c>
      <c r="D1" s="159"/>
      <c r="E1" s="159"/>
      <c r="F1" s="158"/>
      <c r="G1" s="158"/>
      <c r="H1" s="158"/>
      <c r="I1" s="158"/>
      <c r="J1" s="160"/>
      <c r="K1" s="160"/>
      <c r="L1" s="158"/>
      <c r="M1" s="158"/>
      <c r="N1" s="33"/>
    </row>
    <row r="2">
      <c r="A2" s="161">
        <v>5.0</v>
      </c>
      <c r="B2" s="162">
        <v>6.0</v>
      </c>
      <c r="C2" s="157"/>
      <c r="D2" s="25" t="str">
        <f>'Run set up notes'!E21</f>
        <v/>
      </c>
      <c r="E2" s="25" t="str">
        <f>'Run set up notes'!F21</f>
        <v>QuantBio Aimes</v>
      </c>
      <c r="F2" s="158"/>
      <c r="G2" s="163"/>
      <c r="H2" s="158"/>
      <c r="I2" s="158"/>
      <c r="J2" s="160"/>
      <c r="K2" s="160"/>
      <c r="L2" s="158"/>
      <c r="M2" s="158"/>
      <c r="N2" s="33"/>
    </row>
    <row r="3">
      <c r="A3" s="164">
        <v>7.0</v>
      </c>
      <c r="B3" s="165">
        <v>8.0</v>
      </c>
      <c r="C3" s="166"/>
      <c r="D3" s="167" t="str">
        <f>'Run set up notes'!E22</f>
        <v/>
      </c>
      <c r="E3" s="167" t="str">
        <f>'Run set up notes'!F22</f>
        <v> QuantBio Prelim LOD</v>
      </c>
      <c r="F3" s="158"/>
      <c r="G3" s="168"/>
      <c r="H3" s="158"/>
      <c r="I3" s="158"/>
      <c r="J3" s="33"/>
      <c r="K3" s="160"/>
      <c r="L3" s="158"/>
      <c r="M3" s="158"/>
      <c r="N3" s="33"/>
    </row>
    <row r="4">
      <c r="A4" s="169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33"/>
    </row>
    <row r="5">
      <c r="A5" s="170" t="s">
        <v>100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>
      <c r="A6" s="34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33"/>
    </row>
    <row r="7">
      <c r="A7" s="17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56"/>
      <c r="N7" s="171"/>
    </row>
    <row r="8">
      <c r="A8" s="17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171"/>
    </row>
    <row r="9">
      <c r="A9" s="17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56"/>
      <c r="N9" s="171"/>
    </row>
    <row r="10">
      <c r="A10" s="17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171"/>
    </row>
    <row r="11">
      <c r="A11" s="17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56"/>
      <c r="N11" s="171"/>
    </row>
    <row r="12">
      <c r="A12" s="171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71"/>
    </row>
    <row r="13">
      <c r="A13" s="17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171"/>
    </row>
    <row r="14">
      <c r="A14" s="17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71"/>
    </row>
    <row r="15">
      <c r="A15" s="33"/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33"/>
    </row>
    <row r="16">
      <c r="A16" s="34"/>
      <c r="B16" s="17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>
      <c r="A18" s="34"/>
      <c r="B18" s="174"/>
      <c r="N18" s="33"/>
    </row>
    <row r="19">
      <c r="A19" s="175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33"/>
    </row>
    <row r="20">
      <c r="A20" s="17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56"/>
      <c r="N20" s="171"/>
    </row>
    <row r="21">
      <c r="A21" s="17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171"/>
    </row>
    <row r="22">
      <c r="A22" s="17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56"/>
      <c r="N22" s="171"/>
    </row>
    <row r="23">
      <c r="A23" s="17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171"/>
    </row>
    <row r="24">
      <c r="A24" s="171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171"/>
    </row>
    <row r="25">
      <c r="A25" s="17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171"/>
    </row>
    <row r="26">
      <c r="A26" s="17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171"/>
    </row>
    <row r="27">
      <c r="A27" s="171"/>
      <c r="B27" s="33"/>
      <c r="C27" s="33"/>
      <c r="D27" s="33"/>
      <c r="E27" s="33"/>
      <c r="F27" s="33"/>
      <c r="G27" s="56"/>
      <c r="H27" s="56"/>
      <c r="I27" s="56"/>
      <c r="J27" s="56"/>
      <c r="K27" s="56"/>
      <c r="L27" s="56"/>
      <c r="M27" s="56"/>
      <c r="N27" s="171"/>
    </row>
    <row r="28">
      <c r="A28" s="33"/>
      <c r="B28" s="171"/>
      <c r="C28" s="171"/>
      <c r="D28" s="171"/>
      <c r="E28" s="171"/>
      <c r="F28" s="171"/>
      <c r="G28" s="174"/>
      <c r="H28" s="174"/>
      <c r="I28" s="174"/>
      <c r="J28" s="174"/>
      <c r="K28" s="174"/>
      <c r="L28" s="174"/>
      <c r="M28" s="174"/>
      <c r="N28" s="33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33"/>
    </row>
    <row r="30">
      <c r="A30" s="56"/>
      <c r="B30" s="174"/>
      <c r="E30" s="174"/>
      <c r="H30" s="174"/>
      <c r="K30" s="174"/>
      <c r="N30" s="33"/>
    </row>
    <row r="31">
      <c r="A31" s="176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33"/>
    </row>
    <row r="32">
      <c r="A32" s="174"/>
      <c r="B32" s="177"/>
      <c r="C32" s="177"/>
      <c r="D32" s="177"/>
      <c r="E32" s="177"/>
      <c r="F32" s="177"/>
      <c r="G32" s="177"/>
      <c r="H32" s="178"/>
      <c r="I32" s="178"/>
      <c r="J32" s="178"/>
      <c r="K32" s="178"/>
      <c r="L32" s="178"/>
      <c r="M32" s="178"/>
      <c r="N32" s="171"/>
    </row>
    <row r="33">
      <c r="A33" s="174"/>
      <c r="B33" s="177"/>
      <c r="C33" s="177"/>
      <c r="D33" s="177"/>
      <c r="E33" s="177"/>
      <c r="F33" s="177"/>
      <c r="G33" s="177"/>
      <c r="H33" s="178"/>
      <c r="I33" s="178"/>
      <c r="J33" s="178"/>
      <c r="K33" s="178"/>
      <c r="L33" s="178"/>
      <c r="M33" s="178"/>
      <c r="N33" s="171"/>
    </row>
    <row r="34">
      <c r="A34" s="174"/>
      <c r="B34" s="177"/>
      <c r="C34" s="177"/>
      <c r="D34" s="177"/>
      <c r="E34" s="177"/>
      <c r="F34" s="177"/>
      <c r="G34" s="177"/>
      <c r="H34" s="178"/>
      <c r="I34" s="178"/>
      <c r="J34" s="178"/>
      <c r="K34" s="178"/>
      <c r="L34" s="178"/>
      <c r="M34" s="178"/>
      <c r="N34" s="171"/>
    </row>
    <row r="35">
      <c r="A35" s="174"/>
      <c r="B35" s="177"/>
      <c r="C35" s="177"/>
      <c r="D35" s="177"/>
      <c r="E35" s="177"/>
      <c r="F35" s="177"/>
      <c r="G35" s="177"/>
      <c r="H35" s="178"/>
      <c r="I35" s="178"/>
      <c r="J35" s="178"/>
      <c r="K35" s="178"/>
      <c r="L35" s="178"/>
      <c r="M35" s="178"/>
      <c r="N35" s="171"/>
    </row>
    <row r="36">
      <c r="A36" s="174"/>
      <c r="B36" s="177"/>
      <c r="C36" s="177"/>
      <c r="D36" s="177"/>
      <c r="E36" s="177"/>
      <c r="F36" s="177"/>
      <c r="G36" s="177"/>
      <c r="H36" s="178"/>
      <c r="I36" s="178"/>
      <c r="J36" s="178"/>
      <c r="K36" s="178"/>
      <c r="L36" s="178"/>
      <c r="M36" s="178"/>
      <c r="N36" s="171"/>
    </row>
    <row r="37">
      <c r="A37" s="174"/>
      <c r="B37" s="177"/>
      <c r="C37" s="177"/>
      <c r="D37" s="177"/>
      <c r="E37" s="177"/>
      <c r="F37" s="177"/>
      <c r="G37" s="177"/>
      <c r="H37" s="178"/>
      <c r="I37" s="178"/>
      <c r="J37" s="178"/>
      <c r="K37" s="178"/>
      <c r="L37" s="178"/>
      <c r="M37" s="178"/>
      <c r="N37" s="171"/>
    </row>
    <row r="38">
      <c r="A38" s="174"/>
      <c r="B38" s="177"/>
      <c r="C38" s="177"/>
      <c r="D38" s="177"/>
      <c r="E38" s="177"/>
      <c r="F38" s="177"/>
      <c r="G38" s="177"/>
      <c r="H38" s="178"/>
      <c r="I38" s="178"/>
      <c r="J38" s="178"/>
      <c r="K38" s="178"/>
      <c r="L38" s="178"/>
      <c r="M38" s="178"/>
      <c r="N38" s="171"/>
    </row>
    <row r="39">
      <c r="A39" s="174"/>
      <c r="B39" s="177"/>
      <c r="C39" s="177"/>
      <c r="D39" s="177"/>
      <c r="E39" s="177"/>
      <c r="F39" s="177"/>
      <c r="G39" s="177"/>
      <c r="H39" s="178"/>
      <c r="I39" s="178"/>
      <c r="J39" s="178"/>
      <c r="K39" s="178"/>
      <c r="L39" s="178"/>
      <c r="M39" s="178"/>
      <c r="N39" s="171"/>
    </row>
    <row r="40">
      <c r="A40" s="56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33"/>
    </row>
    <row r="41">
      <c r="A41" s="34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33"/>
    </row>
    <row r="42">
      <c r="A42" s="34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33"/>
    </row>
    <row r="43">
      <c r="A43" s="34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71"/>
    </row>
    <row r="44">
      <c r="A44" s="34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71"/>
    </row>
    <row r="45">
      <c r="A45" s="56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71"/>
    </row>
    <row r="46">
      <c r="A46" s="56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71"/>
    </row>
    <row r="47">
      <c r="A47" s="56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71"/>
    </row>
    <row r="48">
      <c r="A48" s="56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71"/>
    </row>
    <row r="49">
      <c r="A49" s="56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71"/>
    </row>
    <row r="50">
      <c r="A50" s="56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71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33"/>
    </row>
    <row r="52">
      <c r="A52" s="182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33"/>
    </row>
    <row r="53">
      <c r="A53" s="183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33"/>
    </row>
    <row r="54">
      <c r="A54" s="185"/>
      <c r="B54" s="186"/>
      <c r="C54" s="186"/>
      <c r="D54" s="186"/>
      <c r="E54" s="186"/>
      <c r="F54" s="186"/>
      <c r="G54" s="186"/>
      <c r="H54" s="180"/>
      <c r="I54" s="180"/>
      <c r="J54" s="180"/>
      <c r="K54" s="180"/>
      <c r="L54" s="180"/>
      <c r="M54" s="180"/>
      <c r="N54" s="187"/>
    </row>
    <row r="55">
      <c r="A55" s="188"/>
      <c r="B55" s="186"/>
      <c r="C55" s="186"/>
      <c r="D55" s="186"/>
      <c r="E55" s="186"/>
      <c r="F55" s="186"/>
      <c r="G55" s="186"/>
      <c r="H55" s="180"/>
      <c r="I55" s="180"/>
      <c r="J55" s="180"/>
      <c r="K55" s="180"/>
      <c r="L55" s="180"/>
      <c r="M55" s="180"/>
      <c r="N55" s="187"/>
    </row>
    <row r="56">
      <c r="A56" s="188"/>
      <c r="B56" s="186"/>
      <c r="C56" s="186"/>
      <c r="D56" s="186"/>
      <c r="E56" s="186"/>
      <c r="F56" s="186"/>
      <c r="G56" s="186"/>
      <c r="H56" s="180"/>
      <c r="I56" s="180"/>
      <c r="J56" s="180"/>
      <c r="K56" s="180"/>
      <c r="L56" s="180"/>
      <c r="M56" s="180"/>
      <c r="N56" s="187"/>
    </row>
    <row r="57">
      <c r="A57" s="188"/>
      <c r="B57" s="186"/>
      <c r="C57" s="186"/>
      <c r="D57" s="186"/>
      <c r="E57" s="186"/>
      <c r="F57" s="186"/>
      <c r="G57" s="186"/>
      <c r="H57" s="180"/>
      <c r="I57" s="180"/>
      <c r="J57" s="180"/>
      <c r="K57" s="180"/>
      <c r="L57" s="180"/>
      <c r="M57" s="180"/>
      <c r="N57" s="187"/>
    </row>
    <row r="58">
      <c r="A58" s="188"/>
      <c r="B58" s="186"/>
      <c r="C58" s="186"/>
      <c r="D58" s="186"/>
      <c r="E58" s="186"/>
      <c r="F58" s="186"/>
      <c r="G58" s="186"/>
      <c r="H58" s="180"/>
      <c r="I58" s="180"/>
      <c r="J58" s="180"/>
      <c r="K58" s="180"/>
      <c r="L58" s="180"/>
      <c r="M58" s="180"/>
      <c r="N58" s="187"/>
    </row>
    <row r="59">
      <c r="A59" s="188"/>
      <c r="B59" s="186"/>
      <c r="C59" s="186"/>
      <c r="D59" s="186"/>
      <c r="E59" s="186"/>
      <c r="F59" s="186"/>
      <c r="G59" s="186"/>
      <c r="H59" s="180"/>
      <c r="I59" s="180"/>
      <c r="J59" s="180"/>
      <c r="K59" s="180"/>
      <c r="L59" s="180"/>
      <c r="M59" s="180"/>
      <c r="N59" s="187"/>
    </row>
    <row r="60">
      <c r="A60" s="188"/>
      <c r="B60" s="56"/>
      <c r="C60" s="56"/>
      <c r="D60" s="56"/>
      <c r="E60" s="56"/>
      <c r="F60" s="56"/>
      <c r="G60" s="56"/>
      <c r="H60" s="181"/>
      <c r="I60" s="181"/>
      <c r="J60" s="181"/>
      <c r="K60" s="181"/>
      <c r="L60" s="181"/>
      <c r="M60" s="181"/>
      <c r="N60" s="187"/>
    </row>
    <row r="61">
      <c r="A61" s="188"/>
      <c r="B61" s="56"/>
      <c r="C61" s="56"/>
      <c r="D61" s="56"/>
      <c r="E61" s="56"/>
      <c r="F61" s="56"/>
      <c r="G61" s="56"/>
      <c r="H61" s="181"/>
      <c r="I61" s="181"/>
      <c r="J61" s="181"/>
      <c r="K61" s="181"/>
      <c r="L61" s="181"/>
      <c r="M61" s="181"/>
      <c r="N61" s="187"/>
    </row>
    <row r="62">
      <c r="A62" s="56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33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33"/>
    </row>
    <row r="64">
      <c r="A64" s="56"/>
      <c r="B64" s="179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33"/>
    </row>
    <row r="65">
      <c r="A65" s="183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33"/>
    </row>
    <row r="66">
      <c r="A66" s="185"/>
      <c r="B66" s="186"/>
      <c r="C66" s="186"/>
      <c r="D66" s="186"/>
      <c r="E66" s="186"/>
      <c r="F66" s="186"/>
      <c r="G66" s="186"/>
      <c r="H66" s="180"/>
      <c r="I66" s="180"/>
      <c r="J66" s="180"/>
      <c r="K66" s="180"/>
      <c r="L66" s="180"/>
      <c r="M66" s="180"/>
      <c r="N66" s="187"/>
    </row>
    <row r="67">
      <c r="A67" s="188"/>
      <c r="B67" s="186"/>
      <c r="C67" s="186"/>
      <c r="D67" s="186"/>
      <c r="E67" s="186"/>
      <c r="F67" s="186"/>
      <c r="G67" s="186"/>
      <c r="H67" s="180"/>
      <c r="I67" s="180"/>
      <c r="J67" s="180"/>
      <c r="K67" s="180"/>
      <c r="L67" s="180"/>
      <c r="M67" s="180"/>
      <c r="N67" s="187"/>
    </row>
    <row r="68">
      <c r="A68" s="188"/>
      <c r="B68" s="186"/>
      <c r="C68" s="186"/>
      <c r="D68" s="186"/>
      <c r="E68" s="186"/>
      <c r="F68" s="186"/>
      <c r="G68" s="186"/>
      <c r="H68" s="180"/>
      <c r="I68" s="180"/>
      <c r="J68" s="180"/>
      <c r="K68" s="180"/>
      <c r="L68" s="180"/>
      <c r="M68" s="180"/>
      <c r="N68" s="187"/>
    </row>
    <row r="69">
      <c r="A69" s="188"/>
      <c r="B69" s="186"/>
      <c r="C69" s="186"/>
      <c r="D69" s="186"/>
      <c r="E69" s="186"/>
      <c r="F69" s="186"/>
      <c r="G69" s="186"/>
      <c r="H69" s="180"/>
      <c r="I69" s="180"/>
      <c r="J69" s="180"/>
      <c r="K69" s="180"/>
      <c r="L69" s="180"/>
      <c r="M69" s="180"/>
      <c r="N69" s="187"/>
    </row>
    <row r="70">
      <c r="A70" s="188"/>
      <c r="B70" s="186"/>
      <c r="C70" s="186"/>
      <c r="D70" s="186"/>
      <c r="E70" s="186"/>
      <c r="F70" s="186"/>
      <c r="G70" s="186"/>
      <c r="H70" s="180"/>
      <c r="I70" s="180"/>
      <c r="J70" s="180"/>
      <c r="K70" s="180"/>
      <c r="L70" s="180"/>
      <c r="M70" s="180"/>
      <c r="N70" s="187"/>
    </row>
    <row r="71">
      <c r="A71" s="188"/>
      <c r="B71" s="186"/>
      <c r="C71" s="186"/>
      <c r="D71" s="186"/>
      <c r="E71" s="186"/>
      <c r="F71" s="186"/>
      <c r="G71" s="186"/>
      <c r="H71" s="180"/>
      <c r="I71" s="180"/>
      <c r="J71" s="180"/>
      <c r="K71" s="180"/>
      <c r="L71" s="180"/>
      <c r="M71" s="180"/>
      <c r="N71" s="187"/>
    </row>
    <row r="72">
      <c r="A72" s="188"/>
      <c r="B72" s="56"/>
      <c r="C72" s="56"/>
      <c r="D72" s="56"/>
      <c r="E72" s="56"/>
      <c r="F72" s="56"/>
      <c r="G72" s="56"/>
      <c r="H72" s="181"/>
      <c r="I72" s="181"/>
      <c r="J72" s="181"/>
      <c r="K72" s="181"/>
      <c r="L72" s="181"/>
      <c r="M72" s="181"/>
      <c r="N72" s="187"/>
    </row>
    <row r="73">
      <c r="A73" s="188"/>
      <c r="B73" s="56"/>
      <c r="C73" s="56"/>
      <c r="D73" s="56"/>
      <c r="E73" s="56"/>
      <c r="F73" s="56"/>
      <c r="G73" s="56"/>
      <c r="H73" s="181"/>
      <c r="I73" s="181"/>
      <c r="J73" s="181"/>
      <c r="K73" s="181"/>
      <c r="L73" s="181"/>
      <c r="M73" s="181"/>
      <c r="N73" s="187"/>
    </row>
    <row r="74">
      <c r="A74" s="56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33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33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33"/>
    </row>
    <row r="77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33"/>
    </row>
    <row r="78">
      <c r="A78" s="185"/>
      <c r="B78" s="186"/>
      <c r="C78" s="186"/>
      <c r="D78" s="186"/>
      <c r="E78" s="186"/>
      <c r="F78" s="186"/>
      <c r="G78" s="186"/>
      <c r="H78" s="189"/>
      <c r="I78" s="189"/>
      <c r="J78" s="189"/>
      <c r="K78" s="189"/>
      <c r="L78" s="189"/>
      <c r="M78" s="189"/>
      <c r="N78" s="187"/>
    </row>
    <row r="79">
      <c r="A79" s="188"/>
      <c r="B79" s="186"/>
      <c r="C79" s="186"/>
      <c r="D79" s="186"/>
      <c r="E79" s="186"/>
      <c r="F79" s="186"/>
      <c r="G79" s="186"/>
      <c r="H79" s="189"/>
      <c r="I79" s="189"/>
      <c r="J79" s="189"/>
      <c r="K79" s="189"/>
      <c r="L79" s="189"/>
      <c r="M79" s="189"/>
      <c r="N79" s="187"/>
    </row>
    <row r="80">
      <c r="A80" s="188"/>
      <c r="B80" s="186"/>
      <c r="C80" s="186"/>
      <c r="D80" s="186"/>
      <c r="E80" s="186"/>
      <c r="F80" s="186"/>
      <c r="G80" s="186"/>
      <c r="H80" s="189"/>
      <c r="I80" s="189"/>
      <c r="J80" s="189"/>
      <c r="K80" s="189"/>
      <c r="L80" s="189"/>
      <c r="M80" s="189"/>
      <c r="N80" s="187"/>
    </row>
    <row r="81">
      <c r="A81" s="188"/>
      <c r="B81" s="186"/>
      <c r="C81" s="186"/>
      <c r="D81" s="186"/>
      <c r="E81" s="186"/>
      <c r="F81" s="186"/>
      <c r="G81" s="186"/>
      <c r="H81" s="189"/>
      <c r="I81" s="186"/>
      <c r="J81" s="189"/>
      <c r="K81" s="186"/>
      <c r="L81" s="189"/>
      <c r="M81" s="186"/>
      <c r="N81" s="187"/>
    </row>
    <row r="82">
      <c r="A82" s="188"/>
      <c r="B82" s="186"/>
      <c r="C82" s="186"/>
      <c r="D82" s="186"/>
      <c r="E82" s="186"/>
      <c r="F82" s="186"/>
      <c r="G82" s="186"/>
      <c r="H82" s="189"/>
      <c r="I82" s="186"/>
      <c r="J82" s="189"/>
      <c r="K82" s="186"/>
      <c r="L82" s="189"/>
      <c r="M82" s="186"/>
      <c r="N82" s="187"/>
    </row>
    <row r="83">
      <c r="A83" s="188"/>
      <c r="B83" s="186"/>
      <c r="C83" s="186"/>
      <c r="D83" s="186"/>
      <c r="E83" s="186"/>
      <c r="F83" s="186"/>
      <c r="G83" s="186"/>
      <c r="H83" s="189"/>
      <c r="I83" s="186"/>
      <c r="J83" s="189"/>
      <c r="K83" s="186"/>
      <c r="L83" s="189"/>
      <c r="M83" s="186"/>
      <c r="N83" s="187"/>
    </row>
    <row r="84">
      <c r="A84" s="188"/>
      <c r="B84" s="186"/>
      <c r="C84" s="186"/>
      <c r="D84" s="186"/>
      <c r="E84" s="186"/>
      <c r="F84" s="186"/>
      <c r="G84" s="186"/>
      <c r="H84" s="189"/>
      <c r="I84" s="186"/>
      <c r="J84" s="189"/>
      <c r="K84" s="186"/>
      <c r="L84" s="189"/>
      <c r="M84" s="186"/>
      <c r="N84" s="187"/>
    </row>
    <row r="85">
      <c r="A85" s="188"/>
      <c r="B85" s="186"/>
      <c r="C85" s="186"/>
      <c r="D85" s="186"/>
      <c r="E85" s="186"/>
      <c r="F85" s="186"/>
      <c r="G85" s="186"/>
      <c r="H85" s="189"/>
      <c r="I85" s="186"/>
      <c r="J85" s="189"/>
      <c r="K85" s="186"/>
      <c r="L85" s="189"/>
      <c r="M85" s="186"/>
      <c r="N85" s="187"/>
    </row>
    <row r="86">
      <c r="A86" s="56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33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33"/>
    </row>
    <row r="88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33"/>
    </row>
    <row r="89">
      <c r="A89" s="185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</row>
    <row r="90">
      <c r="A90" s="188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</row>
    <row r="91">
      <c r="A91" s="188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</row>
    <row r="92">
      <c r="A92" s="188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</row>
    <row r="93">
      <c r="A93" s="188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</row>
    <row r="94">
      <c r="A94" s="188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</row>
    <row r="95">
      <c r="A95" s="188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</row>
    <row r="96">
      <c r="A96" s="188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7"/>
    </row>
    <row r="97">
      <c r="A97" s="56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33"/>
    </row>
    <row r="98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33"/>
    </row>
    <row r="99">
      <c r="A99" s="177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33"/>
    </row>
    <row r="100">
      <c r="A100" s="185"/>
      <c r="B100" s="180"/>
      <c r="C100" s="180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87"/>
    </row>
    <row r="101">
      <c r="A101" s="188"/>
      <c r="B101" s="180"/>
      <c r="C101" s="18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87"/>
    </row>
    <row r="102">
      <c r="A102" s="188"/>
      <c r="B102" s="180"/>
      <c r="C102" s="18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87"/>
    </row>
    <row r="103">
      <c r="A103" s="188"/>
      <c r="B103" s="180"/>
      <c r="C103" s="18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87"/>
    </row>
    <row r="104">
      <c r="A104" s="188"/>
      <c r="B104" s="180"/>
      <c r="C104" s="180"/>
      <c r="D104" s="7"/>
      <c r="E104" s="7"/>
      <c r="F104" s="7"/>
      <c r="G104" s="7"/>
      <c r="H104" s="7"/>
      <c r="I104" s="7"/>
      <c r="J104" s="7"/>
      <c r="K104" s="7"/>
      <c r="L104" s="7"/>
      <c r="M104" s="5"/>
      <c r="N104" s="187"/>
    </row>
    <row r="105">
      <c r="A105" s="188"/>
      <c r="B105" s="180"/>
      <c r="C105" s="180"/>
      <c r="D105" s="7"/>
      <c r="E105" s="7"/>
      <c r="F105" s="7"/>
      <c r="G105" s="7"/>
      <c r="H105" s="7"/>
      <c r="I105" s="7"/>
      <c r="J105" s="7"/>
      <c r="K105" s="7"/>
      <c r="L105" s="7"/>
      <c r="M105" s="5"/>
      <c r="N105" s="187"/>
    </row>
    <row r="106">
      <c r="A106" s="18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5"/>
      <c r="N106" s="187"/>
    </row>
    <row r="107">
      <c r="A107" s="18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5"/>
      <c r="N107" s="187"/>
    </row>
    <row r="108">
      <c r="A108" s="56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33"/>
    </row>
    <row r="109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</row>
    <row r="110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</row>
    <row r="11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</row>
    <row r="112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</row>
    <row r="113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</row>
    <row r="114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</row>
    <row r="115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</row>
    <row r="116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</row>
    <row r="117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</row>
    <row r="118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</row>
    <row r="119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</row>
    <row r="120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</row>
    <row r="12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</row>
    <row r="122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</row>
    <row r="123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</row>
    <row r="124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</row>
    <row r="125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</row>
    <row r="126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</row>
    <row r="127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</row>
    <row r="128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</row>
    <row r="129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</row>
    <row r="130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</row>
    <row r="13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</row>
    <row r="132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</row>
    <row r="133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</row>
    <row r="134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</row>
    <row r="135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</row>
    <row r="136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</row>
    <row r="137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</row>
  </sheetData>
  <mergeCells count="5">
    <mergeCell ref="B18:M18"/>
    <mergeCell ref="B30:D30"/>
    <mergeCell ref="E30:G30"/>
    <mergeCell ref="H30:J30"/>
    <mergeCell ref="K30:M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56" t="s">
        <v>101</v>
      </c>
      <c r="B1" s="157" t="str">
        <f>'Run set up notes'!C7</f>
        <v>Set D</v>
      </c>
      <c r="C1" s="158"/>
      <c r="D1" s="159"/>
      <c r="E1" s="159"/>
      <c r="F1" s="158"/>
      <c r="G1" s="158"/>
      <c r="H1" s="158"/>
      <c r="I1" s="158"/>
      <c r="J1" s="160"/>
      <c r="K1" s="160"/>
      <c r="L1" s="158"/>
      <c r="M1" s="158"/>
      <c r="N1" s="33"/>
    </row>
    <row r="2">
      <c r="A2" s="161">
        <v>9.0</v>
      </c>
      <c r="B2" s="162">
        <v>10.0</v>
      </c>
      <c r="C2" s="157"/>
      <c r="D2" s="191" t="str">
        <f>'Run set up notes'!E25</f>
        <v>contam_1</v>
      </c>
      <c r="E2" s="25" t="str">
        <f>'Run set up notes'!F25</f>
        <v>contam_2</v>
      </c>
      <c r="F2" s="158"/>
      <c r="G2" s="163"/>
      <c r="H2" s="158"/>
      <c r="I2" s="158"/>
      <c r="J2" s="160"/>
      <c r="K2" s="160"/>
      <c r="L2" s="158"/>
      <c r="M2" s="158"/>
      <c r="N2" s="33"/>
    </row>
    <row r="3">
      <c r="A3" s="164">
        <v>11.0</v>
      </c>
      <c r="B3" s="165">
        <v>12.0</v>
      </c>
      <c r="C3" s="166"/>
      <c r="D3" s="167" t="str">
        <f>'Run set up notes'!E26</f>
        <v>contam_3</v>
      </c>
      <c r="E3" s="167" t="str">
        <f>'Run set up notes'!F26</f>
        <v>721 ED + VIP</v>
      </c>
      <c r="F3" s="158"/>
      <c r="G3" s="168"/>
      <c r="H3" s="158"/>
      <c r="I3" s="158"/>
      <c r="J3" s="33"/>
      <c r="K3" s="160"/>
      <c r="L3" s="158"/>
      <c r="M3" s="158"/>
      <c r="N3" s="33"/>
    </row>
    <row r="4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33"/>
    </row>
    <row r="5">
      <c r="A5" s="190"/>
      <c r="B5" s="190" t="s">
        <v>102</v>
      </c>
      <c r="C5" s="190"/>
      <c r="D5" s="190"/>
      <c r="F5" s="192" t="s">
        <v>103</v>
      </c>
      <c r="G5" s="193" t="s">
        <v>104</v>
      </c>
      <c r="H5" s="190"/>
      <c r="I5" s="190"/>
      <c r="J5" s="190"/>
      <c r="K5" s="190"/>
      <c r="L5" s="190"/>
      <c r="M5" s="190"/>
      <c r="N5" s="33"/>
    </row>
    <row r="6">
      <c r="A6" s="190"/>
      <c r="B6" s="190" t="s">
        <v>105</v>
      </c>
      <c r="C6" s="190"/>
      <c r="D6" s="190"/>
      <c r="E6" s="190"/>
      <c r="G6" s="190"/>
      <c r="H6" s="190"/>
      <c r="I6" s="190" t="s">
        <v>106</v>
      </c>
      <c r="J6" s="190"/>
      <c r="K6" s="190"/>
      <c r="L6" s="190"/>
      <c r="M6" s="190"/>
      <c r="N6" s="33"/>
    </row>
    <row r="7">
      <c r="A7" s="194" t="str">
        <f>D2</f>
        <v>contam_1</v>
      </c>
      <c r="B7" s="195">
        <v>1.0</v>
      </c>
      <c r="C7" s="195">
        <v>2.0</v>
      </c>
      <c r="D7" s="195">
        <v>3.0</v>
      </c>
      <c r="E7" s="195">
        <v>4.0</v>
      </c>
      <c r="F7" s="195">
        <v>5.0</v>
      </c>
      <c r="G7" s="195">
        <v>6.0</v>
      </c>
      <c r="H7" s="195">
        <v>7.0</v>
      </c>
      <c r="I7" s="195">
        <v>8.0</v>
      </c>
      <c r="J7" s="195">
        <v>9.0</v>
      </c>
      <c r="K7" s="195">
        <v>10.0</v>
      </c>
      <c r="L7" s="195">
        <v>11.0</v>
      </c>
      <c r="M7" s="195">
        <v>12.0</v>
      </c>
      <c r="N7" s="194"/>
    </row>
    <row r="8">
      <c r="A8" s="196" t="s">
        <v>50</v>
      </c>
      <c r="B8" s="197" t="s">
        <v>107</v>
      </c>
      <c r="C8" s="198" t="s">
        <v>108</v>
      </c>
      <c r="D8" s="198" t="s">
        <v>108</v>
      </c>
      <c r="E8" s="198" t="s">
        <v>109</v>
      </c>
      <c r="F8" s="198" t="s">
        <v>109</v>
      </c>
      <c r="G8" s="199" t="s">
        <v>107</v>
      </c>
      <c r="H8" s="200" t="s">
        <v>107</v>
      </c>
      <c r="I8" s="198" t="s">
        <v>108</v>
      </c>
      <c r="J8" s="198" t="s">
        <v>108</v>
      </c>
      <c r="K8" s="198" t="s">
        <v>109</v>
      </c>
      <c r="L8" s="198" t="s">
        <v>109</v>
      </c>
      <c r="M8" s="201" t="s">
        <v>107</v>
      </c>
      <c r="N8" s="202" t="s">
        <v>50</v>
      </c>
    </row>
    <row r="9">
      <c r="A9" s="203" t="s">
        <v>55</v>
      </c>
      <c r="B9" s="204" t="s">
        <v>107</v>
      </c>
      <c r="C9" s="205" t="s">
        <v>107</v>
      </c>
      <c r="D9" s="205" t="s">
        <v>107</v>
      </c>
      <c r="E9" s="205" t="s">
        <v>107</v>
      </c>
      <c r="F9" s="205" t="s">
        <v>107</v>
      </c>
      <c r="G9" s="206" t="s">
        <v>107</v>
      </c>
      <c r="H9" s="207" t="s">
        <v>107</v>
      </c>
      <c r="I9" s="208" t="s">
        <v>107</v>
      </c>
      <c r="J9" s="208" t="s">
        <v>107</v>
      </c>
      <c r="K9" s="208" t="s">
        <v>107</v>
      </c>
      <c r="L9" s="208" t="s">
        <v>107</v>
      </c>
      <c r="M9" s="209" t="s">
        <v>107</v>
      </c>
      <c r="N9" s="202" t="s">
        <v>55</v>
      </c>
    </row>
    <row r="10">
      <c r="A10" s="203" t="s">
        <v>56</v>
      </c>
      <c r="B10" s="204" t="s">
        <v>107</v>
      </c>
      <c r="C10" s="205" t="s">
        <v>107</v>
      </c>
      <c r="D10" s="205" t="s">
        <v>107</v>
      </c>
      <c r="E10" s="205" t="s">
        <v>107</v>
      </c>
      <c r="F10" s="205" t="s">
        <v>107</v>
      </c>
      <c r="G10" s="206" t="s">
        <v>107</v>
      </c>
      <c r="H10" s="207" t="s">
        <v>107</v>
      </c>
      <c r="I10" s="208" t="s">
        <v>107</v>
      </c>
      <c r="J10" s="208" t="s">
        <v>107</v>
      </c>
      <c r="K10" s="208" t="s">
        <v>107</v>
      </c>
      <c r="L10" s="208" t="s">
        <v>107</v>
      </c>
      <c r="M10" s="209" t="s">
        <v>107</v>
      </c>
      <c r="N10" s="202" t="s">
        <v>56</v>
      </c>
    </row>
    <row r="11">
      <c r="A11" s="203" t="s">
        <v>57</v>
      </c>
      <c r="B11" s="210" t="s">
        <v>110</v>
      </c>
      <c r="C11" s="205" t="s">
        <v>107</v>
      </c>
      <c r="D11" s="205" t="s">
        <v>107</v>
      </c>
      <c r="E11" s="205" t="s">
        <v>107</v>
      </c>
      <c r="F11" s="205" t="s">
        <v>107</v>
      </c>
      <c r="G11" s="211" t="s">
        <v>111</v>
      </c>
      <c r="H11" s="210" t="s">
        <v>110</v>
      </c>
      <c r="I11" s="208" t="s">
        <v>107</v>
      </c>
      <c r="J11" s="208" t="s">
        <v>107</v>
      </c>
      <c r="K11" s="208" t="s">
        <v>107</v>
      </c>
      <c r="L11" s="208" t="s">
        <v>107</v>
      </c>
      <c r="M11" s="211" t="s">
        <v>111</v>
      </c>
      <c r="N11" s="202" t="s">
        <v>57</v>
      </c>
    </row>
    <row r="12">
      <c r="A12" s="203" t="s">
        <v>58</v>
      </c>
      <c r="B12" s="210" t="s">
        <v>112</v>
      </c>
      <c r="C12" s="205" t="s">
        <v>107</v>
      </c>
      <c r="D12" s="205" t="s">
        <v>107</v>
      </c>
      <c r="E12" s="205" t="s">
        <v>107</v>
      </c>
      <c r="F12" s="205" t="s">
        <v>107</v>
      </c>
      <c r="G12" s="211" t="s">
        <v>113</v>
      </c>
      <c r="H12" s="210" t="s">
        <v>112</v>
      </c>
      <c r="I12" s="208" t="s">
        <v>107</v>
      </c>
      <c r="J12" s="208" t="s">
        <v>107</v>
      </c>
      <c r="K12" s="208" t="s">
        <v>107</v>
      </c>
      <c r="L12" s="208" t="s">
        <v>107</v>
      </c>
      <c r="M12" s="211" t="s">
        <v>113</v>
      </c>
      <c r="N12" s="202" t="s">
        <v>58</v>
      </c>
    </row>
    <row r="13">
      <c r="A13" s="203" t="s">
        <v>59</v>
      </c>
      <c r="B13" s="204" t="s">
        <v>107</v>
      </c>
      <c r="C13" s="205" t="s">
        <v>107</v>
      </c>
      <c r="D13" s="205" t="s">
        <v>107</v>
      </c>
      <c r="E13" s="205" t="s">
        <v>107</v>
      </c>
      <c r="F13" s="205" t="s">
        <v>107</v>
      </c>
      <c r="G13" s="206" t="s">
        <v>107</v>
      </c>
      <c r="H13" s="207" t="s">
        <v>107</v>
      </c>
      <c r="I13" s="208" t="s">
        <v>107</v>
      </c>
      <c r="J13" s="208" t="s">
        <v>107</v>
      </c>
      <c r="K13" s="208" t="s">
        <v>107</v>
      </c>
      <c r="L13" s="208" t="s">
        <v>107</v>
      </c>
      <c r="M13" s="209" t="s">
        <v>107</v>
      </c>
      <c r="N13" s="202" t="s">
        <v>59</v>
      </c>
    </row>
    <row r="14">
      <c r="A14" s="203" t="s">
        <v>60</v>
      </c>
      <c r="B14" s="204" t="s">
        <v>107</v>
      </c>
      <c r="C14" s="205" t="s">
        <v>107</v>
      </c>
      <c r="D14" s="205" t="s">
        <v>107</v>
      </c>
      <c r="E14" s="205" t="s">
        <v>107</v>
      </c>
      <c r="F14" s="205" t="s">
        <v>107</v>
      </c>
      <c r="G14" s="206" t="s">
        <v>107</v>
      </c>
      <c r="H14" s="207" t="s">
        <v>107</v>
      </c>
      <c r="I14" s="208" t="s">
        <v>107</v>
      </c>
      <c r="J14" s="208" t="s">
        <v>107</v>
      </c>
      <c r="K14" s="208" t="s">
        <v>107</v>
      </c>
      <c r="L14" s="208" t="s">
        <v>107</v>
      </c>
      <c r="M14" s="209" t="s">
        <v>107</v>
      </c>
      <c r="N14" s="202" t="s">
        <v>60</v>
      </c>
    </row>
    <row r="15">
      <c r="A15" s="203" t="s">
        <v>61</v>
      </c>
      <c r="B15" s="212" t="s">
        <v>107</v>
      </c>
      <c r="C15" s="213" t="s">
        <v>114</v>
      </c>
      <c r="D15" s="213" t="s">
        <v>114</v>
      </c>
      <c r="E15" s="213" t="s">
        <v>115</v>
      </c>
      <c r="F15" s="213" t="s">
        <v>115</v>
      </c>
      <c r="G15" s="214" t="s">
        <v>107</v>
      </c>
      <c r="H15" s="215" t="s">
        <v>107</v>
      </c>
      <c r="I15" s="213" t="s">
        <v>114</v>
      </c>
      <c r="J15" s="213" t="s">
        <v>114</v>
      </c>
      <c r="K15" s="213" t="s">
        <v>115</v>
      </c>
      <c r="L15" s="213" t="s">
        <v>115</v>
      </c>
      <c r="M15" s="216" t="s">
        <v>107</v>
      </c>
      <c r="N15" s="202" t="s">
        <v>61</v>
      </c>
    </row>
    <row r="16">
      <c r="A16" s="194"/>
      <c r="B16" s="217">
        <v>1.0</v>
      </c>
      <c r="C16" s="217">
        <v>2.0</v>
      </c>
      <c r="D16" s="217">
        <v>3.0</v>
      </c>
      <c r="E16" s="217">
        <v>4.0</v>
      </c>
      <c r="F16" s="217">
        <v>5.0</v>
      </c>
      <c r="G16" s="217">
        <v>6.0</v>
      </c>
      <c r="H16" s="217">
        <v>7.0</v>
      </c>
      <c r="I16" s="217">
        <v>8.0</v>
      </c>
      <c r="J16" s="217">
        <v>9.0</v>
      </c>
      <c r="K16" s="217">
        <v>10.0</v>
      </c>
      <c r="L16" s="217">
        <v>11.0</v>
      </c>
      <c r="M16" s="217">
        <v>12.0</v>
      </c>
      <c r="N16" s="33"/>
    </row>
    <row r="17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71"/>
    </row>
    <row r="18">
      <c r="A18" s="190"/>
      <c r="B18" s="190" t="s">
        <v>102</v>
      </c>
      <c r="C18" s="190"/>
      <c r="D18" s="190"/>
      <c r="G18" s="190"/>
      <c r="H18" s="190"/>
      <c r="I18" s="190"/>
      <c r="J18" s="190"/>
      <c r="K18" s="190"/>
      <c r="L18" s="190"/>
      <c r="M18" s="190"/>
      <c r="N18" s="171"/>
    </row>
    <row r="19">
      <c r="A19" s="190"/>
      <c r="B19" s="190" t="s">
        <v>116</v>
      </c>
      <c r="C19" s="190"/>
      <c r="D19" s="190"/>
      <c r="F19" s="190"/>
      <c r="G19" s="190"/>
      <c r="H19" s="190"/>
      <c r="I19" s="190" t="s">
        <v>106</v>
      </c>
      <c r="J19" s="190"/>
      <c r="K19" s="190"/>
      <c r="L19" s="190"/>
      <c r="M19" s="190"/>
      <c r="N19" s="171"/>
    </row>
    <row r="20">
      <c r="A20" s="218" t="str">
        <f>E2</f>
        <v>contam_2</v>
      </c>
      <c r="B20" s="195">
        <v>1.0</v>
      </c>
      <c r="C20" s="195">
        <v>2.0</v>
      </c>
      <c r="D20" s="195">
        <v>3.0</v>
      </c>
      <c r="E20" s="195">
        <v>4.0</v>
      </c>
      <c r="F20" s="195">
        <v>5.0</v>
      </c>
      <c r="G20" s="195">
        <v>6.0</v>
      </c>
      <c r="H20" s="195">
        <v>7.0</v>
      </c>
      <c r="I20" s="195">
        <v>8.0</v>
      </c>
      <c r="J20" s="195">
        <v>9.0</v>
      </c>
      <c r="K20" s="195">
        <v>10.0</v>
      </c>
      <c r="L20" s="195">
        <v>11.0</v>
      </c>
      <c r="M20" s="195">
        <v>12.0</v>
      </c>
      <c r="N20" s="194"/>
    </row>
    <row r="21">
      <c r="A21" s="196" t="s">
        <v>50</v>
      </c>
      <c r="B21" s="200" t="s">
        <v>107</v>
      </c>
      <c r="C21" s="198" t="s">
        <v>108</v>
      </c>
      <c r="D21" s="198" t="s">
        <v>108</v>
      </c>
      <c r="E21" s="198" t="s">
        <v>109</v>
      </c>
      <c r="F21" s="198" t="s">
        <v>109</v>
      </c>
      <c r="G21" s="201" t="s">
        <v>107</v>
      </c>
      <c r="H21" s="200" t="s">
        <v>107</v>
      </c>
      <c r="I21" s="198" t="s">
        <v>108</v>
      </c>
      <c r="J21" s="198" t="s">
        <v>108</v>
      </c>
      <c r="K21" s="198" t="s">
        <v>109</v>
      </c>
      <c r="L21" s="198" t="s">
        <v>109</v>
      </c>
      <c r="M21" s="201" t="s">
        <v>107</v>
      </c>
      <c r="N21" s="202" t="s">
        <v>50</v>
      </c>
    </row>
    <row r="22">
      <c r="A22" s="203" t="s">
        <v>55</v>
      </c>
      <c r="B22" s="207" t="s">
        <v>107</v>
      </c>
      <c r="C22" s="208" t="s">
        <v>107</v>
      </c>
      <c r="D22" s="208" t="s">
        <v>107</v>
      </c>
      <c r="E22" s="208" t="s">
        <v>107</v>
      </c>
      <c r="F22" s="208" t="s">
        <v>107</v>
      </c>
      <c r="G22" s="209" t="s">
        <v>107</v>
      </c>
      <c r="H22" s="207" t="s">
        <v>107</v>
      </c>
      <c r="I22" s="208" t="s">
        <v>107</v>
      </c>
      <c r="J22" s="208" t="s">
        <v>107</v>
      </c>
      <c r="K22" s="208" t="s">
        <v>107</v>
      </c>
      <c r="L22" s="208" t="s">
        <v>107</v>
      </c>
      <c r="M22" s="209" t="s">
        <v>107</v>
      </c>
      <c r="N22" s="202" t="s">
        <v>55</v>
      </c>
    </row>
    <row r="23">
      <c r="A23" s="203" t="s">
        <v>56</v>
      </c>
      <c r="B23" s="207" t="s">
        <v>107</v>
      </c>
      <c r="C23" s="208" t="s">
        <v>107</v>
      </c>
      <c r="D23" s="208" t="s">
        <v>107</v>
      </c>
      <c r="E23" s="208" t="s">
        <v>107</v>
      </c>
      <c r="F23" s="208" t="s">
        <v>107</v>
      </c>
      <c r="G23" s="209" t="s">
        <v>107</v>
      </c>
      <c r="H23" s="207" t="s">
        <v>107</v>
      </c>
      <c r="I23" s="208" t="s">
        <v>107</v>
      </c>
      <c r="J23" s="208" t="s">
        <v>107</v>
      </c>
      <c r="K23" s="208" t="s">
        <v>107</v>
      </c>
      <c r="L23" s="208" t="s">
        <v>107</v>
      </c>
      <c r="M23" s="209" t="s">
        <v>107</v>
      </c>
      <c r="N23" s="202" t="s">
        <v>56</v>
      </c>
    </row>
    <row r="24">
      <c r="A24" s="203" t="s">
        <v>57</v>
      </c>
      <c r="B24" s="210" t="s">
        <v>110</v>
      </c>
      <c r="C24" s="208" t="s">
        <v>107</v>
      </c>
      <c r="D24" s="208" t="s">
        <v>107</v>
      </c>
      <c r="E24" s="208" t="s">
        <v>107</v>
      </c>
      <c r="F24" s="208" t="s">
        <v>107</v>
      </c>
      <c r="G24" s="211" t="s">
        <v>111</v>
      </c>
      <c r="H24" s="210" t="s">
        <v>110</v>
      </c>
      <c r="I24" s="208" t="s">
        <v>107</v>
      </c>
      <c r="J24" s="208" t="s">
        <v>107</v>
      </c>
      <c r="K24" s="208" t="s">
        <v>107</v>
      </c>
      <c r="L24" s="208" t="s">
        <v>107</v>
      </c>
      <c r="M24" s="211" t="s">
        <v>111</v>
      </c>
      <c r="N24" s="202" t="s">
        <v>57</v>
      </c>
    </row>
    <row r="25">
      <c r="A25" s="203" t="s">
        <v>58</v>
      </c>
      <c r="B25" s="210" t="s">
        <v>112</v>
      </c>
      <c r="C25" s="208" t="s">
        <v>107</v>
      </c>
      <c r="D25" s="208" t="s">
        <v>107</v>
      </c>
      <c r="E25" s="208" t="s">
        <v>107</v>
      </c>
      <c r="F25" s="208" t="s">
        <v>107</v>
      </c>
      <c r="G25" s="211" t="s">
        <v>113</v>
      </c>
      <c r="H25" s="210" t="s">
        <v>112</v>
      </c>
      <c r="I25" s="208" t="s">
        <v>107</v>
      </c>
      <c r="J25" s="208" t="s">
        <v>107</v>
      </c>
      <c r="K25" s="208" t="s">
        <v>107</v>
      </c>
      <c r="L25" s="208" t="s">
        <v>107</v>
      </c>
      <c r="M25" s="211" t="s">
        <v>113</v>
      </c>
      <c r="N25" s="202" t="s">
        <v>58</v>
      </c>
    </row>
    <row r="26">
      <c r="A26" s="203" t="s">
        <v>59</v>
      </c>
      <c r="B26" s="207" t="s">
        <v>107</v>
      </c>
      <c r="C26" s="208" t="s">
        <v>107</v>
      </c>
      <c r="D26" s="208" t="s">
        <v>107</v>
      </c>
      <c r="E26" s="208" t="s">
        <v>107</v>
      </c>
      <c r="F26" s="208" t="s">
        <v>107</v>
      </c>
      <c r="G26" s="209" t="s">
        <v>107</v>
      </c>
      <c r="H26" s="207" t="s">
        <v>107</v>
      </c>
      <c r="I26" s="208" t="s">
        <v>107</v>
      </c>
      <c r="J26" s="208" t="s">
        <v>107</v>
      </c>
      <c r="K26" s="208" t="s">
        <v>107</v>
      </c>
      <c r="L26" s="208" t="s">
        <v>107</v>
      </c>
      <c r="M26" s="209" t="s">
        <v>107</v>
      </c>
      <c r="N26" s="202" t="s">
        <v>59</v>
      </c>
    </row>
    <row r="27">
      <c r="A27" s="203" t="s">
        <v>60</v>
      </c>
      <c r="B27" s="207" t="s">
        <v>107</v>
      </c>
      <c r="C27" s="208" t="s">
        <v>107</v>
      </c>
      <c r="D27" s="208" t="s">
        <v>107</v>
      </c>
      <c r="E27" s="208" t="s">
        <v>107</v>
      </c>
      <c r="F27" s="208" t="s">
        <v>107</v>
      </c>
      <c r="G27" s="209" t="s">
        <v>107</v>
      </c>
      <c r="H27" s="207" t="s">
        <v>107</v>
      </c>
      <c r="I27" s="208" t="s">
        <v>107</v>
      </c>
      <c r="J27" s="208" t="s">
        <v>107</v>
      </c>
      <c r="K27" s="208" t="s">
        <v>107</v>
      </c>
      <c r="L27" s="208" t="s">
        <v>107</v>
      </c>
      <c r="M27" s="209" t="s">
        <v>107</v>
      </c>
      <c r="N27" s="202" t="s">
        <v>60</v>
      </c>
    </row>
    <row r="28">
      <c r="A28" s="203" t="s">
        <v>61</v>
      </c>
      <c r="B28" s="215" t="s">
        <v>107</v>
      </c>
      <c r="C28" s="213" t="s">
        <v>114</v>
      </c>
      <c r="D28" s="213" t="s">
        <v>114</v>
      </c>
      <c r="E28" s="213" t="s">
        <v>115</v>
      </c>
      <c r="F28" s="213" t="s">
        <v>115</v>
      </c>
      <c r="G28" s="216" t="s">
        <v>107</v>
      </c>
      <c r="H28" s="215" t="s">
        <v>107</v>
      </c>
      <c r="I28" s="213" t="s">
        <v>114</v>
      </c>
      <c r="J28" s="213" t="s">
        <v>114</v>
      </c>
      <c r="K28" s="213" t="s">
        <v>115</v>
      </c>
      <c r="L28" s="213" t="s">
        <v>115</v>
      </c>
      <c r="M28" s="216" t="s">
        <v>107</v>
      </c>
      <c r="N28" s="202" t="s">
        <v>61</v>
      </c>
    </row>
    <row r="29">
      <c r="A29" s="194"/>
      <c r="B29" s="217">
        <v>1.0</v>
      </c>
      <c r="C29" s="217">
        <v>2.0</v>
      </c>
      <c r="D29" s="217">
        <v>3.0</v>
      </c>
      <c r="E29" s="217">
        <v>4.0</v>
      </c>
      <c r="F29" s="217">
        <v>5.0</v>
      </c>
      <c r="G29" s="217">
        <v>6.0</v>
      </c>
      <c r="H29" s="217">
        <v>7.0</v>
      </c>
      <c r="I29" s="217">
        <v>8.0</v>
      </c>
      <c r="J29" s="217">
        <v>9.0</v>
      </c>
      <c r="K29" s="217">
        <v>10.0</v>
      </c>
      <c r="L29" s="217">
        <v>11.0</v>
      </c>
      <c r="M29" s="217">
        <v>12.0</v>
      </c>
      <c r="N29" s="33"/>
    </row>
    <row r="31">
      <c r="B31" s="190" t="s">
        <v>102</v>
      </c>
    </row>
    <row r="32">
      <c r="B32" s="190" t="s">
        <v>117</v>
      </c>
      <c r="G32" s="5"/>
      <c r="I32" s="190" t="s">
        <v>106</v>
      </c>
    </row>
    <row r="33">
      <c r="A33" s="218" t="str">
        <f>D3</f>
        <v>contam_3</v>
      </c>
      <c r="B33" s="195">
        <v>1.0</v>
      </c>
      <c r="C33" s="195">
        <v>2.0</v>
      </c>
      <c r="D33" s="195">
        <v>3.0</v>
      </c>
      <c r="E33" s="195">
        <v>4.0</v>
      </c>
      <c r="F33" s="195">
        <v>5.0</v>
      </c>
      <c r="G33" s="195">
        <v>6.0</v>
      </c>
      <c r="H33" s="195">
        <v>7.0</v>
      </c>
      <c r="I33" s="195">
        <v>8.0</v>
      </c>
      <c r="J33" s="195">
        <v>9.0</v>
      </c>
      <c r="K33" s="195">
        <v>10.0</v>
      </c>
      <c r="L33" s="195">
        <v>11.0</v>
      </c>
      <c r="M33" s="195">
        <v>12.0</v>
      </c>
      <c r="N33" s="194"/>
    </row>
    <row r="34">
      <c r="A34" s="196" t="s">
        <v>50</v>
      </c>
      <c r="B34" s="200" t="s">
        <v>107</v>
      </c>
      <c r="C34" s="198" t="s">
        <v>108</v>
      </c>
      <c r="D34" s="198" t="s">
        <v>108</v>
      </c>
      <c r="E34" s="198" t="s">
        <v>109</v>
      </c>
      <c r="F34" s="198" t="s">
        <v>109</v>
      </c>
      <c r="G34" s="201" t="s">
        <v>107</v>
      </c>
      <c r="H34" s="200" t="s">
        <v>107</v>
      </c>
      <c r="I34" s="198" t="s">
        <v>108</v>
      </c>
      <c r="J34" s="198" t="s">
        <v>108</v>
      </c>
      <c r="K34" s="198" t="s">
        <v>109</v>
      </c>
      <c r="L34" s="198" t="s">
        <v>109</v>
      </c>
      <c r="M34" s="201" t="s">
        <v>107</v>
      </c>
      <c r="N34" s="202" t="s">
        <v>50</v>
      </c>
    </row>
    <row r="35">
      <c r="A35" s="203" t="s">
        <v>55</v>
      </c>
      <c r="B35" s="207" t="s">
        <v>107</v>
      </c>
      <c r="C35" s="208" t="s">
        <v>107</v>
      </c>
      <c r="D35" s="208" t="s">
        <v>107</v>
      </c>
      <c r="E35" s="208" t="s">
        <v>107</v>
      </c>
      <c r="F35" s="208" t="s">
        <v>107</v>
      </c>
      <c r="G35" s="209" t="s">
        <v>107</v>
      </c>
      <c r="H35" s="207" t="s">
        <v>107</v>
      </c>
      <c r="I35" s="208" t="s">
        <v>107</v>
      </c>
      <c r="J35" s="208" t="s">
        <v>107</v>
      </c>
      <c r="K35" s="208" t="s">
        <v>107</v>
      </c>
      <c r="L35" s="208" t="s">
        <v>107</v>
      </c>
      <c r="M35" s="209" t="s">
        <v>107</v>
      </c>
      <c r="N35" s="202" t="s">
        <v>55</v>
      </c>
    </row>
    <row r="36">
      <c r="A36" s="203" t="s">
        <v>56</v>
      </c>
      <c r="B36" s="207" t="s">
        <v>107</v>
      </c>
      <c r="C36" s="208" t="s">
        <v>107</v>
      </c>
      <c r="D36" s="208" t="s">
        <v>107</v>
      </c>
      <c r="E36" s="208" t="s">
        <v>107</v>
      </c>
      <c r="F36" s="208" t="s">
        <v>107</v>
      </c>
      <c r="G36" s="209" t="s">
        <v>107</v>
      </c>
      <c r="H36" s="207" t="s">
        <v>107</v>
      </c>
      <c r="I36" s="208" t="s">
        <v>107</v>
      </c>
      <c r="J36" s="208" t="s">
        <v>107</v>
      </c>
      <c r="K36" s="208" t="s">
        <v>107</v>
      </c>
      <c r="L36" s="208" t="s">
        <v>107</v>
      </c>
      <c r="M36" s="209" t="s">
        <v>107</v>
      </c>
      <c r="N36" s="202" t="s">
        <v>56</v>
      </c>
    </row>
    <row r="37">
      <c r="A37" s="203" t="s">
        <v>57</v>
      </c>
      <c r="B37" s="210" t="s">
        <v>110</v>
      </c>
      <c r="C37" s="208" t="s">
        <v>107</v>
      </c>
      <c r="D37" s="208" t="s">
        <v>107</v>
      </c>
      <c r="E37" s="208" t="s">
        <v>107</v>
      </c>
      <c r="F37" s="208" t="s">
        <v>107</v>
      </c>
      <c r="G37" s="211" t="s">
        <v>111</v>
      </c>
      <c r="H37" s="210" t="s">
        <v>110</v>
      </c>
      <c r="I37" s="208" t="s">
        <v>107</v>
      </c>
      <c r="J37" s="208" t="s">
        <v>107</v>
      </c>
      <c r="K37" s="208" t="s">
        <v>107</v>
      </c>
      <c r="L37" s="208" t="s">
        <v>107</v>
      </c>
      <c r="M37" s="211" t="s">
        <v>111</v>
      </c>
      <c r="N37" s="202" t="s">
        <v>57</v>
      </c>
    </row>
    <row r="38">
      <c r="A38" s="203" t="s">
        <v>58</v>
      </c>
      <c r="B38" s="210" t="s">
        <v>112</v>
      </c>
      <c r="C38" s="208" t="s">
        <v>107</v>
      </c>
      <c r="D38" s="208" t="s">
        <v>107</v>
      </c>
      <c r="E38" s="208" t="s">
        <v>107</v>
      </c>
      <c r="F38" s="208" t="s">
        <v>107</v>
      </c>
      <c r="G38" s="211" t="s">
        <v>113</v>
      </c>
      <c r="H38" s="210" t="s">
        <v>112</v>
      </c>
      <c r="I38" s="208" t="s">
        <v>107</v>
      </c>
      <c r="J38" s="208" t="s">
        <v>107</v>
      </c>
      <c r="K38" s="208" t="s">
        <v>107</v>
      </c>
      <c r="L38" s="208" t="s">
        <v>107</v>
      </c>
      <c r="M38" s="211" t="s">
        <v>113</v>
      </c>
      <c r="N38" s="202" t="s">
        <v>58</v>
      </c>
    </row>
    <row r="39">
      <c r="A39" s="203" t="s">
        <v>59</v>
      </c>
      <c r="B39" s="207" t="s">
        <v>107</v>
      </c>
      <c r="C39" s="208" t="s">
        <v>107</v>
      </c>
      <c r="D39" s="208" t="s">
        <v>107</v>
      </c>
      <c r="E39" s="208" t="s">
        <v>107</v>
      </c>
      <c r="F39" s="208" t="s">
        <v>107</v>
      </c>
      <c r="G39" s="209" t="s">
        <v>107</v>
      </c>
      <c r="H39" s="207" t="s">
        <v>107</v>
      </c>
      <c r="I39" s="208" t="s">
        <v>107</v>
      </c>
      <c r="J39" s="208" t="s">
        <v>107</v>
      </c>
      <c r="K39" s="208" t="s">
        <v>107</v>
      </c>
      <c r="L39" s="208" t="s">
        <v>107</v>
      </c>
      <c r="M39" s="209" t="s">
        <v>107</v>
      </c>
      <c r="N39" s="202" t="s">
        <v>59</v>
      </c>
    </row>
    <row r="40">
      <c r="A40" s="203" t="s">
        <v>60</v>
      </c>
      <c r="B40" s="207" t="s">
        <v>107</v>
      </c>
      <c r="C40" s="208" t="s">
        <v>107</v>
      </c>
      <c r="D40" s="208" t="s">
        <v>107</v>
      </c>
      <c r="E40" s="208" t="s">
        <v>107</v>
      </c>
      <c r="F40" s="208" t="s">
        <v>107</v>
      </c>
      <c r="G40" s="209" t="s">
        <v>107</v>
      </c>
      <c r="H40" s="207" t="s">
        <v>107</v>
      </c>
      <c r="I40" s="208" t="s">
        <v>107</v>
      </c>
      <c r="J40" s="208" t="s">
        <v>107</v>
      </c>
      <c r="K40" s="208" t="s">
        <v>107</v>
      </c>
      <c r="L40" s="208" t="s">
        <v>107</v>
      </c>
      <c r="M40" s="209" t="s">
        <v>107</v>
      </c>
      <c r="N40" s="202" t="s">
        <v>60</v>
      </c>
    </row>
    <row r="41">
      <c r="A41" s="203" t="s">
        <v>61</v>
      </c>
      <c r="B41" s="215" t="s">
        <v>107</v>
      </c>
      <c r="C41" s="213" t="s">
        <v>114</v>
      </c>
      <c r="D41" s="213" t="s">
        <v>114</v>
      </c>
      <c r="E41" s="213" t="s">
        <v>115</v>
      </c>
      <c r="F41" s="213" t="s">
        <v>115</v>
      </c>
      <c r="G41" s="216" t="s">
        <v>107</v>
      </c>
      <c r="H41" s="215" t="s">
        <v>107</v>
      </c>
      <c r="I41" s="213" t="s">
        <v>114</v>
      </c>
      <c r="J41" s="213" t="s">
        <v>114</v>
      </c>
      <c r="K41" s="213" t="s">
        <v>115</v>
      </c>
      <c r="L41" s="213" t="s">
        <v>115</v>
      </c>
      <c r="M41" s="216" t="s">
        <v>107</v>
      </c>
      <c r="N41" s="202" t="s">
        <v>61</v>
      </c>
    </row>
    <row r="42">
      <c r="A42" s="194"/>
      <c r="B42" s="217">
        <v>1.0</v>
      </c>
      <c r="C42" s="217">
        <v>2.0</v>
      </c>
      <c r="D42" s="217">
        <v>3.0</v>
      </c>
      <c r="E42" s="217">
        <v>4.0</v>
      </c>
      <c r="F42" s="217">
        <v>5.0</v>
      </c>
      <c r="G42" s="217">
        <v>6.0</v>
      </c>
      <c r="H42" s="217">
        <v>7.0</v>
      </c>
      <c r="I42" s="217">
        <v>8.0</v>
      </c>
      <c r="J42" s="217">
        <v>9.0</v>
      </c>
      <c r="K42" s="217">
        <v>10.0</v>
      </c>
      <c r="L42" s="217">
        <v>11.0</v>
      </c>
      <c r="M42" s="217">
        <v>12.0</v>
      </c>
      <c r="N42" s="33"/>
    </row>
    <row r="43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71"/>
    </row>
    <row r="4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71"/>
    </row>
    <row r="45">
      <c r="A45" s="218" t="str">
        <f>E3</f>
        <v>721 ED + VIP</v>
      </c>
      <c r="B45" s="195">
        <v>1.0</v>
      </c>
      <c r="C45" s="195">
        <v>2.0</v>
      </c>
      <c r="D45" s="195">
        <v>3.0</v>
      </c>
      <c r="E45" s="195">
        <v>4.0</v>
      </c>
      <c r="F45" s="195">
        <v>5.0</v>
      </c>
      <c r="G45" s="195">
        <v>6.0</v>
      </c>
      <c r="H45" s="195">
        <v>7.0</v>
      </c>
      <c r="I45" s="195">
        <v>8.0</v>
      </c>
      <c r="J45" s="195">
        <v>9.0</v>
      </c>
      <c r="K45" s="195">
        <v>10.0</v>
      </c>
      <c r="L45" s="195">
        <v>11.0</v>
      </c>
      <c r="M45" s="195">
        <v>12.0</v>
      </c>
      <c r="N45" s="194"/>
    </row>
    <row r="46">
      <c r="A46" s="196" t="s">
        <v>50</v>
      </c>
      <c r="B46" s="219">
        <v>3.68314738E8</v>
      </c>
      <c r="C46" s="219">
        <v>3.68314738E8</v>
      </c>
      <c r="D46" s="219">
        <v>3.68314738E8</v>
      </c>
      <c r="E46" s="219">
        <v>3.68314738E8</v>
      </c>
      <c r="F46" s="208" t="s">
        <v>118</v>
      </c>
      <c r="G46" s="205" t="s">
        <v>118</v>
      </c>
      <c r="H46" s="205" t="s">
        <v>118</v>
      </c>
      <c r="I46" s="205" t="s">
        <v>118</v>
      </c>
      <c r="J46" s="205" t="s">
        <v>118</v>
      </c>
      <c r="K46" s="205" t="s">
        <v>118</v>
      </c>
      <c r="L46" s="205" t="s">
        <v>118</v>
      </c>
      <c r="M46" s="208" t="s">
        <v>118</v>
      </c>
      <c r="N46" s="202" t="s">
        <v>50</v>
      </c>
    </row>
    <row r="47">
      <c r="A47" s="203" t="s">
        <v>55</v>
      </c>
      <c r="B47" s="219">
        <v>3.68314357E8</v>
      </c>
      <c r="C47" s="219">
        <v>3.68314357E8</v>
      </c>
      <c r="D47" s="219">
        <v>3.68314357E8</v>
      </c>
      <c r="E47" s="219">
        <v>3.68314357E8</v>
      </c>
      <c r="F47" s="208" t="s">
        <v>118</v>
      </c>
      <c r="G47" s="205" t="s">
        <v>118</v>
      </c>
      <c r="H47" s="205" t="s">
        <v>118</v>
      </c>
      <c r="I47" s="205" t="s">
        <v>118</v>
      </c>
      <c r="J47" s="205" t="s">
        <v>118</v>
      </c>
      <c r="K47" s="205" t="s">
        <v>118</v>
      </c>
      <c r="L47" s="205" t="s">
        <v>118</v>
      </c>
      <c r="M47" s="208" t="s">
        <v>118</v>
      </c>
      <c r="N47" s="202" t="s">
        <v>55</v>
      </c>
    </row>
    <row r="48">
      <c r="A48" s="203" t="s">
        <v>56</v>
      </c>
      <c r="B48" s="219">
        <v>3.68314332E8</v>
      </c>
      <c r="C48" s="219">
        <v>3.68314332E8</v>
      </c>
      <c r="D48" s="219">
        <v>3.68314332E8</v>
      </c>
      <c r="E48" s="219">
        <v>3.68314332E8</v>
      </c>
      <c r="F48" s="208" t="s">
        <v>118</v>
      </c>
      <c r="G48" s="205" t="s">
        <v>118</v>
      </c>
      <c r="H48" s="205" t="s">
        <v>118</v>
      </c>
      <c r="I48" s="205" t="s">
        <v>118</v>
      </c>
      <c r="J48" s="205" t="s">
        <v>118</v>
      </c>
      <c r="K48" s="205" t="s">
        <v>118</v>
      </c>
      <c r="L48" s="205" t="s">
        <v>118</v>
      </c>
      <c r="M48" s="208" t="s">
        <v>118</v>
      </c>
      <c r="N48" s="202" t="s">
        <v>56</v>
      </c>
    </row>
    <row r="49">
      <c r="A49" s="203" t="s">
        <v>57</v>
      </c>
      <c r="B49" s="219">
        <v>3.68311678E8</v>
      </c>
      <c r="C49" s="219">
        <v>3.68311678E8</v>
      </c>
      <c r="D49" s="219">
        <v>3.68311678E8</v>
      </c>
      <c r="E49" s="219">
        <v>3.68311678E8</v>
      </c>
      <c r="F49" s="208" t="s">
        <v>118</v>
      </c>
      <c r="G49" s="205" t="s">
        <v>118</v>
      </c>
      <c r="H49" s="205" t="s">
        <v>118</v>
      </c>
      <c r="I49" s="205" t="s">
        <v>118</v>
      </c>
      <c r="J49" s="205" t="s">
        <v>118</v>
      </c>
      <c r="K49" s="205" t="s">
        <v>118</v>
      </c>
      <c r="L49" s="205" t="s">
        <v>118</v>
      </c>
      <c r="M49" s="208" t="s">
        <v>118</v>
      </c>
      <c r="N49" s="202" t="s">
        <v>57</v>
      </c>
    </row>
    <row r="50">
      <c r="A50" s="203" t="s">
        <v>58</v>
      </c>
      <c r="B50" s="219">
        <v>3.68314712E8</v>
      </c>
      <c r="C50" s="219">
        <v>3.68314712E8</v>
      </c>
      <c r="D50" s="219">
        <v>3.68314712E8</v>
      </c>
      <c r="E50" s="219">
        <v>3.68314712E8</v>
      </c>
      <c r="F50" s="205" t="s">
        <v>118</v>
      </c>
      <c r="G50" s="205" t="s">
        <v>118</v>
      </c>
      <c r="H50" s="205" t="s">
        <v>118</v>
      </c>
      <c r="I50" s="205" t="s">
        <v>118</v>
      </c>
      <c r="J50" s="205" t="s">
        <v>118</v>
      </c>
      <c r="K50" s="205" t="s">
        <v>118</v>
      </c>
      <c r="L50" s="220">
        <v>3.68288015E8</v>
      </c>
      <c r="M50" s="220">
        <v>3.68288151E8</v>
      </c>
      <c r="N50" s="202" t="s">
        <v>58</v>
      </c>
    </row>
    <row r="51">
      <c r="A51" s="203" t="s">
        <v>59</v>
      </c>
      <c r="B51" s="219">
        <v>3.68308948E8</v>
      </c>
      <c r="C51" s="219">
        <v>3.68308948E8</v>
      </c>
      <c r="D51" s="219">
        <v>3.68308948E8</v>
      </c>
      <c r="E51" s="219">
        <v>3.68308948E8</v>
      </c>
      <c r="F51" s="205" t="s">
        <v>118</v>
      </c>
      <c r="G51" s="205" t="s">
        <v>118</v>
      </c>
      <c r="H51" s="205" t="s">
        <v>118</v>
      </c>
      <c r="I51" s="205" t="s">
        <v>118</v>
      </c>
      <c r="J51" s="205" t="s">
        <v>118</v>
      </c>
      <c r="K51" s="205" t="s">
        <v>118</v>
      </c>
      <c r="L51" s="220">
        <v>3.68288015E8</v>
      </c>
      <c r="M51" s="220">
        <v>3.68288151E8</v>
      </c>
      <c r="N51" s="202" t="s">
        <v>59</v>
      </c>
    </row>
    <row r="52">
      <c r="A52" s="203" t="s">
        <v>60</v>
      </c>
      <c r="B52" s="208" t="s">
        <v>118</v>
      </c>
      <c r="C52" s="208" t="s">
        <v>118</v>
      </c>
      <c r="D52" s="208" t="s">
        <v>118</v>
      </c>
      <c r="E52" s="208" t="s">
        <v>118</v>
      </c>
      <c r="F52" s="205" t="s">
        <v>118</v>
      </c>
      <c r="G52" s="205" t="s">
        <v>118</v>
      </c>
      <c r="H52" s="205" t="s">
        <v>118</v>
      </c>
      <c r="I52" s="205" t="s">
        <v>118</v>
      </c>
      <c r="J52" s="205" t="s">
        <v>118</v>
      </c>
      <c r="K52" s="205" t="s">
        <v>118</v>
      </c>
      <c r="L52" s="220">
        <v>3.68288015E8</v>
      </c>
      <c r="M52" s="220">
        <v>3.68288151E8</v>
      </c>
      <c r="N52" s="202" t="s">
        <v>60</v>
      </c>
    </row>
    <row r="53">
      <c r="A53" s="203" t="s">
        <v>61</v>
      </c>
      <c r="B53" s="208" t="s">
        <v>118</v>
      </c>
      <c r="C53" s="208" t="s">
        <v>118</v>
      </c>
      <c r="D53" s="208" t="s">
        <v>118</v>
      </c>
      <c r="E53" s="208" t="s">
        <v>118</v>
      </c>
      <c r="F53" s="205" t="s">
        <v>118</v>
      </c>
      <c r="G53" s="205" t="s">
        <v>118</v>
      </c>
      <c r="H53" s="205" t="s">
        <v>118</v>
      </c>
      <c r="I53" s="205" t="s">
        <v>118</v>
      </c>
      <c r="J53" s="205" t="s">
        <v>118</v>
      </c>
      <c r="K53" s="205" t="s">
        <v>118</v>
      </c>
      <c r="L53" s="220">
        <v>3.68288015E8</v>
      </c>
      <c r="M53" s="220">
        <v>3.68288151E8</v>
      </c>
      <c r="N53" s="202" t="s">
        <v>61</v>
      </c>
    </row>
    <row r="54">
      <c r="A54" s="194"/>
      <c r="B54" s="217">
        <v>1.0</v>
      </c>
      <c r="C54" s="217">
        <v>2.0</v>
      </c>
      <c r="D54" s="217">
        <v>3.0</v>
      </c>
      <c r="E54" s="217">
        <v>4.0</v>
      </c>
      <c r="F54" s="217">
        <v>5.0</v>
      </c>
      <c r="G54" s="217">
        <v>6.0</v>
      </c>
      <c r="H54" s="217">
        <v>7.0</v>
      </c>
      <c r="I54" s="217">
        <v>8.0</v>
      </c>
      <c r="J54" s="217">
        <v>9.0</v>
      </c>
      <c r="K54" s="217">
        <v>10.0</v>
      </c>
      <c r="L54" s="217">
        <v>11.0</v>
      </c>
      <c r="M54" s="217">
        <v>12.0</v>
      </c>
      <c r="N54" s="33"/>
    </row>
    <row r="5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71"/>
    </row>
    <row r="56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71"/>
    </row>
    <row r="57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71"/>
    </row>
    <row r="58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71"/>
    </row>
    <row r="59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33"/>
    </row>
    <row r="60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33"/>
    </row>
    <row r="6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N61" s="33"/>
    </row>
    <row r="62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221"/>
      <c r="N62" s="187"/>
    </row>
    <row r="63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87"/>
    </row>
    <row r="64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87"/>
    </row>
    <row r="65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87"/>
    </row>
    <row r="66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87"/>
    </row>
    <row r="67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87"/>
    </row>
    <row r="68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87"/>
    </row>
    <row r="69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87"/>
    </row>
    <row r="70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33"/>
    </row>
    <row r="7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33"/>
    </row>
    <row r="72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33"/>
    </row>
    <row r="73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33"/>
    </row>
    <row r="74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87"/>
    </row>
    <row r="75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87"/>
    </row>
    <row r="76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87"/>
    </row>
    <row r="77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87"/>
    </row>
    <row r="78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87"/>
    </row>
    <row r="79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87"/>
    </row>
    <row r="80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87"/>
    </row>
    <row r="8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87"/>
    </row>
    <row r="82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33"/>
    </row>
    <row r="83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33"/>
    </row>
    <row r="84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33"/>
    </row>
    <row r="85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33"/>
    </row>
    <row r="86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87"/>
    </row>
    <row r="87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87"/>
    </row>
    <row r="88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87"/>
    </row>
    <row r="89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87"/>
    </row>
    <row r="90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87"/>
    </row>
    <row r="9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87"/>
    </row>
    <row r="92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87"/>
    </row>
    <row r="93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87"/>
    </row>
    <row r="94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33"/>
    </row>
    <row r="95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33"/>
    </row>
    <row r="96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33"/>
    </row>
    <row r="97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87"/>
    </row>
    <row r="98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87"/>
    </row>
    <row r="99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87"/>
    </row>
    <row r="100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87"/>
    </row>
    <row r="10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87"/>
    </row>
    <row r="102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87"/>
    </row>
    <row r="103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87"/>
    </row>
    <row r="104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87"/>
    </row>
    <row r="105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33"/>
    </row>
    <row r="106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</row>
    <row r="107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</row>
    <row r="108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</row>
    <row r="109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</row>
    <row r="110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</row>
    <row r="11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</row>
    <row r="112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</row>
    <row r="113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</row>
    <row r="114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</row>
    <row r="115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</row>
    <row r="116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</row>
    <row r="117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</row>
    <row r="118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</row>
    <row r="119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</row>
    <row r="120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</row>
    <row r="12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</row>
    <row r="122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</row>
    <row r="123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</row>
    <row r="124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</row>
    <row r="125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</row>
    <row r="126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</row>
    <row r="127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</row>
    <row r="128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</row>
    <row r="129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</row>
    <row r="130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</row>
    <row r="13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</row>
    <row r="132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</row>
    <row r="133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</row>
    <row r="134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</row>
    <row r="135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</row>
    <row r="136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</row>
    <row r="137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</row>
    <row r="138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</row>
    <row r="139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</row>
    <row r="140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</row>
    <row r="14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</row>
    <row r="142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</row>
    <row r="143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</row>
    <row r="144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156" t="s">
        <v>119</v>
      </c>
      <c r="B1" s="157" t="str">
        <f>'Run set up notes'!C8</f>
        <v>NOT USED</v>
      </c>
      <c r="C1" s="158"/>
      <c r="D1" s="159"/>
      <c r="E1" s="159"/>
      <c r="F1" s="158"/>
      <c r="G1" s="158"/>
      <c r="H1" s="158"/>
      <c r="I1" s="158"/>
      <c r="J1" s="160"/>
      <c r="K1" s="160"/>
      <c r="L1" s="158"/>
      <c r="M1" s="158"/>
      <c r="N1" s="33"/>
    </row>
    <row r="2">
      <c r="A2" s="161">
        <v>13.0</v>
      </c>
      <c r="B2" s="162">
        <v>14.0</v>
      </c>
      <c r="C2" s="157"/>
      <c r="D2" s="25" t="str">
        <f>'Run set up notes'!E29</f>
        <v/>
      </c>
      <c r="E2" s="191" t="str">
        <f>'Run set up notes'!F29</f>
        <v/>
      </c>
      <c r="F2" s="158"/>
      <c r="G2" s="163"/>
      <c r="H2" s="158"/>
      <c r="I2" s="158"/>
      <c r="J2" s="160"/>
      <c r="K2" s="160"/>
      <c r="L2" s="158"/>
      <c r="M2" s="158"/>
      <c r="N2" s="33"/>
    </row>
    <row r="3">
      <c r="A3" s="164">
        <v>15.0</v>
      </c>
      <c r="B3" s="165">
        <v>16.0</v>
      </c>
      <c r="C3" s="166"/>
      <c r="D3" s="25" t="str">
        <f>'Run set up notes'!E30</f>
        <v/>
      </c>
      <c r="E3" s="25" t="str">
        <f>'Run set up notes'!F30</f>
        <v/>
      </c>
      <c r="F3" s="158"/>
      <c r="G3" s="168"/>
      <c r="H3" s="158"/>
      <c r="I3" s="158"/>
      <c r="J3" s="33"/>
      <c r="K3" s="160"/>
      <c r="L3" s="158"/>
      <c r="M3" s="158"/>
      <c r="N3" s="33"/>
    </row>
    <row r="4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33"/>
    </row>
    <row r="5">
      <c r="A5" s="222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33"/>
    </row>
    <row r="6">
      <c r="A6" s="17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1"/>
      <c r="P6" s="223"/>
    </row>
    <row r="7">
      <c r="A7" s="17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71"/>
      <c r="P7" s="223"/>
    </row>
    <row r="8">
      <c r="A8" s="17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71"/>
      <c r="P8" s="223"/>
    </row>
    <row r="9">
      <c r="A9" s="17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71"/>
    </row>
    <row r="10">
      <c r="A10" s="17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71"/>
    </row>
    <row r="11">
      <c r="A11" s="17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71"/>
    </row>
    <row r="12">
      <c r="A12" s="171"/>
      <c r="B12" s="5"/>
      <c r="C12" s="5"/>
      <c r="D12" s="5"/>
      <c r="E12" s="5"/>
      <c r="F12" s="5"/>
      <c r="G12" s="5"/>
      <c r="H12" s="5"/>
      <c r="I12" s="5"/>
      <c r="J12" s="5"/>
      <c r="K12" s="5"/>
      <c r="N12" s="171"/>
    </row>
    <row r="13">
      <c r="A13" s="171"/>
      <c r="B13" s="5"/>
      <c r="C13" s="5"/>
      <c r="D13" s="5"/>
      <c r="E13" s="5"/>
      <c r="F13" s="5"/>
      <c r="G13" s="5"/>
      <c r="H13" s="5"/>
      <c r="I13" s="5"/>
      <c r="J13" s="5"/>
      <c r="K13" s="5"/>
      <c r="N13" s="171"/>
    </row>
    <row r="14">
      <c r="A14" s="33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33"/>
    </row>
    <row r="15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71"/>
    </row>
    <row r="16">
      <c r="A16" s="222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33"/>
    </row>
    <row r="17">
      <c r="A17" s="17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71"/>
    </row>
    <row r="18">
      <c r="A18" s="17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71"/>
    </row>
    <row r="19">
      <c r="A19" s="17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71"/>
    </row>
    <row r="20">
      <c r="A20" s="17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71"/>
    </row>
    <row r="21">
      <c r="A21" s="17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171"/>
    </row>
    <row r="22">
      <c r="A22" s="171"/>
      <c r="N22" s="171"/>
    </row>
    <row r="23">
      <c r="A23" s="171"/>
      <c r="N23" s="171"/>
    </row>
    <row r="24">
      <c r="A24" s="171"/>
      <c r="B24" s="5"/>
      <c r="C24" s="5"/>
      <c r="D24" s="5"/>
      <c r="E24" s="5"/>
      <c r="F24" s="5"/>
      <c r="G24" s="5"/>
      <c r="N24" s="171"/>
    </row>
    <row r="25">
      <c r="A25" s="33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33"/>
    </row>
    <row r="26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71"/>
    </row>
    <row r="27">
      <c r="A27" s="224"/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33"/>
    </row>
    <row r="28">
      <c r="A28" s="171"/>
      <c r="B28" s="5"/>
      <c r="C28" s="5"/>
      <c r="D28" s="5"/>
      <c r="E28" s="5"/>
      <c r="F28" s="5"/>
      <c r="N28" s="171"/>
    </row>
    <row r="29">
      <c r="A29" s="171"/>
      <c r="B29" s="5"/>
      <c r="C29" s="5"/>
      <c r="D29" s="5"/>
      <c r="E29" s="5"/>
      <c r="F29" s="5"/>
      <c r="N29" s="171"/>
    </row>
    <row r="30">
      <c r="A30" s="171"/>
      <c r="B30" s="5"/>
      <c r="C30" s="5"/>
      <c r="D30" s="5"/>
      <c r="E30" s="5"/>
      <c r="F30" s="5"/>
      <c r="N30" s="171"/>
    </row>
    <row r="31">
      <c r="A31" s="171"/>
      <c r="B31" s="5"/>
      <c r="C31" s="5"/>
      <c r="D31" s="5"/>
      <c r="E31" s="5"/>
      <c r="F31" s="5"/>
      <c r="N31" s="171"/>
    </row>
    <row r="32">
      <c r="A32" s="171"/>
      <c r="B32" s="5"/>
      <c r="C32" s="5"/>
      <c r="D32" s="5"/>
      <c r="E32" s="5"/>
      <c r="F32" s="5"/>
      <c r="N32" s="171"/>
    </row>
    <row r="33">
      <c r="A33" s="171"/>
      <c r="B33" s="5"/>
      <c r="C33" s="5"/>
      <c r="D33" s="5"/>
      <c r="E33" s="5"/>
      <c r="F33" s="5"/>
      <c r="N33" s="171"/>
    </row>
    <row r="34">
      <c r="A34" s="171"/>
      <c r="B34" s="5"/>
      <c r="C34" s="5"/>
      <c r="D34" s="5"/>
      <c r="E34" s="5"/>
      <c r="N34" s="171"/>
    </row>
    <row r="35">
      <c r="A35" s="171"/>
      <c r="B35" s="5"/>
      <c r="C35" s="5"/>
      <c r="D35" s="5"/>
      <c r="E35" s="5"/>
      <c r="N35" s="171"/>
    </row>
    <row r="36">
      <c r="A36" s="33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33"/>
    </row>
    <row r="37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71"/>
    </row>
    <row r="38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71"/>
    </row>
    <row r="39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71"/>
    </row>
    <row r="40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71"/>
    </row>
    <row r="4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33"/>
    </row>
    <row r="4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33"/>
    </row>
    <row r="43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33"/>
    </row>
    <row r="4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71"/>
    </row>
    <row r="45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71"/>
    </row>
    <row r="46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71"/>
    </row>
    <row r="47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71"/>
    </row>
    <row r="48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71"/>
    </row>
    <row r="49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71"/>
    </row>
    <row r="50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71"/>
    </row>
    <row r="5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71"/>
    </row>
    <row r="52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33"/>
    </row>
    <row r="53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33"/>
    </row>
    <row r="54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33"/>
    </row>
    <row r="5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87"/>
    </row>
    <row r="56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87"/>
    </row>
    <row r="57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87"/>
    </row>
    <row r="58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87"/>
    </row>
    <row r="59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87"/>
    </row>
    <row r="60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87"/>
    </row>
    <row r="6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87"/>
    </row>
    <row r="62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87"/>
    </row>
    <row r="63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33"/>
    </row>
    <row r="64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33"/>
    </row>
    <row r="65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33"/>
    </row>
    <row r="66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33"/>
    </row>
    <row r="67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87"/>
    </row>
    <row r="68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87"/>
    </row>
    <row r="69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87"/>
    </row>
    <row r="70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87"/>
    </row>
    <row r="7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87"/>
    </row>
    <row r="72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87"/>
    </row>
    <row r="73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87"/>
    </row>
    <row r="74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87"/>
    </row>
    <row r="75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33"/>
    </row>
    <row r="76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33"/>
    </row>
    <row r="77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33"/>
    </row>
    <row r="78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33"/>
    </row>
    <row r="79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87"/>
    </row>
    <row r="80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87"/>
    </row>
    <row r="8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87"/>
    </row>
    <row r="82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87"/>
    </row>
    <row r="83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87"/>
    </row>
    <row r="84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87"/>
    </row>
    <row r="85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87"/>
    </row>
    <row r="86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87"/>
    </row>
    <row r="87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33"/>
    </row>
    <row r="88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33"/>
    </row>
    <row r="89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33"/>
    </row>
    <row r="90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87"/>
    </row>
    <row r="9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87"/>
    </row>
    <row r="92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87"/>
    </row>
    <row r="93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87"/>
    </row>
    <row r="94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87"/>
    </row>
    <row r="95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87"/>
    </row>
    <row r="96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87"/>
    </row>
    <row r="97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87"/>
    </row>
    <row r="98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33"/>
    </row>
    <row r="99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</row>
    <row r="100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</row>
    <row r="10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</row>
    <row r="102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</row>
    <row r="103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</row>
    <row r="104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</row>
    <row r="105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</row>
    <row r="106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</row>
    <row r="107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</row>
    <row r="108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</row>
    <row r="109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</row>
    <row r="110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</row>
    <row r="11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</row>
    <row r="112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</row>
    <row r="113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</row>
    <row r="114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</row>
    <row r="115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</row>
    <row r="116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</row>
    <row r="117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</row>
    <row r="118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</row>
    <row r="119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</row>
    <row r="120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</row>
    <row r="12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</row>
    <row r="122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</row>
    <row r="123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</row>
    <row r="124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</row>
    <row r="125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</row>
    <row r="126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</row>
    <row r="127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</row>
    <row r="128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</row>
    <row r="129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</row>
    <row r="130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</row>
    <row r="13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</row>
    <row r="132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</row>
    <row r="133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</row>
    <row r="134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</row>
    <row r="135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</row>
    <row r="136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</row>
    <row r="137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225" t="str">
        <f>'Run set up notes'!A1</f>
        <v>v31</v>
      </c>
      <c r="B1" s="226" t="s">
        <v>120</v>
      </c>
      <c r="C1" s="227"/>
      <c r="D1" s="228"/>
      <c r="E1" s="3"/>
      <c r="G1" s="3"/>
      <c r="H1" s="223"/>
      <c r="I1" s="229"/>
      <c r="J1" s="3"/>
      <c r="K1" s="3"/>
      <c r="L1" s="3"/>
      <c r="M1" s="3"/>
    </row>
    <row r="2">
      <c r="A2" s="226"/>
      <c r="B2" s="230"/>
      <c r="C2" s="227"/>
      <c r="D2" s="228"/>
      <c r="E2" s="3"/>
      <c r="G2" s="3"/>
      <c r="H2" s="223"/>
      <c r="I2" s="229"/>
      <c r="J2" s="3"/>
      <c r="K2" s="3"/>
      <c r="L2" s="3"/>
      <c r="M2" s="3"/>
    </row>
    <row r="3">
      <c r="A3" s="231" t="s">
        <v>121</v>
      </c>
      <c r="B3" s="232" t="s">
        <v>122</v>
      </c>
      <c r="C3" s="233" t="s">
        <v>123</v>
      </c>
      <c r="D3" s="234">
        <f>96*6*1.2</f>
        <v>691.2</v>
      </c>
      <c r="E3" s="3"/>
      <c r="G3" s="3"/>
      <c r="H3" s="223"/>
      <c r="I3" s="229"/>
      <c r="J3" s="3"/>
      <c r="K3" s="3"/>
      <c r="L3" s="3"/>
      <c r="M3" s="3"/>
    </row>
    <row r="4">
      <c r="A4" s="235"/>
      <c r="B4" s="236" t="s">
        <v>124</v>
      </c>
      <c r="C4" s="237">
        <f>B10/4</f>
        <v>5</v>
      </c>
      <c r="D4" s="238">
        <f>C4*D3</f>
        <v>3456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235"/>
      <c r="B5" s="236" t="s">
        <v>125</v>
      </c>
      <c r="C5" s="237">
        <f>B11-C4</f>
        <v>6</v>
      </c>
      <c r="D5" s="238">
        <f>C5*D3</f>
        <v>4147.2</v>
      </c>
      <c r="G5" s="239" t="s">
        <v>126</v>
      </c>
      <c r="H5" s="240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241" t="s">
        <v>127</v>
      </c>
      <c r="B6" s="236" t="s">
        <v>128</v>
      </c>
      <c r="C6" s="242">
        <f t="shared" ref="C6:C7" si="1">$D$3*500</f>
        <v>345600</v>
      </c>
      <c r="D6" s="243">
        <f>C6/$C$25</f>
        <v>10.62730627</v>
      </c>
      <c r="G6" s="239" t="s">
        <v>129</v>
      </c>
      <c r="H6" s="240"/>
      <c r="I6" s="240"/>
      <c r="J6" s="240"/>
      <c r="K6" s="240"/>
      <c r="L6" s="3"/>
      <c r="M6" s="3"/>
      <c r="N6" s="3"/>
      <c r="O6" s="3"/>
      <c r="T6" s="3"/>
      <c r="U6" s="3"/>
      <c r="V6" s="3"/>
    </row>
    <row r="7">
      <c r="A7" s="244" t="s">
        <v>130</v>
      </c>
      <c r="B7" s="245" t="s">
        <v>131</v>
      </c>
      <c r="C7" s="242">
        <f t="shared" si="1"/>
        <v>345600</v>
      </c>
      <c r="D7" s="243">
        <f>C7/$C$24</f>
        <v>26.02346931</v>
      </c>
      <c r="G7" s="246"/>
      <c r="H7" s="247"/>
      <c r="I7" s="240"/>
      <c r="J7" s="240"/>
      <c r="K7" s="240"/>
      <c r="L7" s="3"/>
      <c r="M7" s="3"/>
      <c r="N7" s="3"/>
      <c r="O7" s="3"/>
      <c r="T7" s="3"/>
      <c r="U7" s="3"/>
      <c r="V7" s="3"/>
    </row>
    <row r="8">
      <c r="A8" s="248" t="s">
        <v>132</v>
      </c>
      <c r="B8" s="248">
        <v>7.0</v>
      </c>
      <c r="C8" s="249"/>
      <c r="D8" s="249"/>
      <c r="E8" s="250">
        <f>SUM(D4:D6)</f>
        <v>7613.827306</v>
      </c>
      <c r="G8" s="246" t="s">
        <v>133</v>
      </c>
      <c r="H8" s="247" t="s">
        <v>134</v>
      </c>
      <c r="I8" s="240"/>
      <c r="J8" s="240"/>
      <c r="K8" s="240"/>
      <c r="L8" s="3"/>
      <c r="M8" s="3"/>
      <c r="N8" s="3"/>
      <c r="O8" s="3"/>
      <c r="T8" s="3"/>
      <c r="U8" s="3"/>
      <c r="V8" s="3"/>
    </row>
    <row r="9">
      <c r="A9" s="248" t="s">
        <v>135</v>
      </c>
      <c r="B9" s="248">
        <f>B10/10</f>
        <v>2</v>
      </c>
      <c r="C9" s="249"/>
      <c r="D9" s="249"/>
      <c r="E9" s="250">
        <f>E8/(384*2)</f>
        <v>9.913837638</v>
      </c>
      <c r="G9" s="239" t="s">
        <v>136</v>
      </c>
      <c r="H9" s="240"/>
      <c r="I9" s="240"/>
      <c r="J9" s="240"/>
      <c r="K9" s="3"/>
      <c r="L9" s="3"/>
      <c r="M9" s="3"/>
      <c r="N9" s="3"/>
      <c r="O9" s="3"/>
      <c r="T9" s="3"/>
      <c r="U9" s="3"/>
      <c r="V9" s="3"/>
    </row>
    <row r="10">
      <c r="A10" s="251" t="s">
        <v>137</v>
      </c>
      <c r="B10" s="252">
        <v>20.0</v>
      </c>
      <c r="C10" s="133"/>
      <c r="D10" s="134"/>
      <c r="G10" s="240"/>
      <c r="H10" s="239" t="s">
        <v>138</v>
      </c>
      <c r="I10" s="240"/>
      <c r="J10" s="240"/>
      <c r="K10" s="3"/>
      <c r="L10" s="3"/>
      <c r="M10" s="3"/>
      <c r="N10" s="3"/>
      <c r="O10" s="3"/>
      <c r="T10" s="3"/>
      <c r="U10" s="3"/>
      <c r="V10" s="3"/>
    </row>
    <row r="11">
      <c r="A11" s="251" t="s">
        <v>139</v>
      </c>
      <c r="B11" s="253">
        <f>B10-B8-B9</f>
        <v>11</v>
      </c>
      <c r="C11" s="133"/>
      <c r="D11" s="134"/>
      <c r="F11" s="3"/>
      <c r="G11" s="239" t="s">
        <v>140</v>
      </c>
      <c r="H11" s="240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254"/>
      <c r="B12" s="254"/>
      <c r="C12" s="254"/>
      <c r="D12" s="254"/>
      <c r="F12" s="3"/>
      <c r="G12" s="239" t="s">
        <v>141</v>
      </c>
      <c r="H12" s="240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231" t="s">
        <v>142</v>
      </c>
      <c r="B13" s="232" t="s">
        <v>122</v>
      </c>
      <c r="C13" s="233" t="s">
        <v>123</v>
      </c>
      <c r="D13" s="234">
        <f>96*2*1.2</f>
        <v>230.4</v>
      </c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235"/>
      <c r="B14" s="236" t="s">
        <v>143</v>
      </c>
      <c r="C14" s="237">
        <v>10.0</v>
      </c>
      <c r="D14" s="238">
        <f>C14*D13</f>
        <v>2304</v>
      </c>
      <c r="E14" s="254"/>
      <c r="F14" s="3"/>
      <c r="G14" s="4"/>
      <c r="H14" s="4"/>
      <c r="I14" s="255" t="s">
        <v>144</v>
      </c>
      <c r="J14" s="256"/>
      <c r="K14" s="256"/>
      <c r="L14" s="256"/>
      <c r="M14" s="256"/>
      <c r="N14" s="256"/>
      <c r="O14" s="3"/>
      <c r="T14" s="3"/>
      <c r="U14" s="3"/>
      <c r="V14" s="3"/>
    </row>
    <row r="15">
      <c r="A15" s="235"/>
      <c r="B15" s="236" t="s">
        <v>125</v>
      </c>
      <c r="C15" s="237">
        <f>B21-C14</f>
        <v>1</v>
      </c>
      <c r="D15" s="238">
        <f>C15*D13</f>
        <v>230.4</v>
      </c>
      <c r="F15" s="3"/>
      <c r="G15" s="4"/>
      <c r="H15" s="4"/>
      <c r="I15" s="255" t="s">
        <v>145</v>
      </c>
      <c r="J15" s="256"/>
      <c r="K15" s="4"/>
      <c r="L15" s="4"/>
      <c r="M15" s="4"/>
      <c r="N15" s="4"/>
      <c r="O15" s="3"/>
      <c r="T15" s="3"/>
      <c r="U15" s="3"/>
      <c r="V15" s="3"/>
    </row>
    <row r="16">
      <c r="A16" s="241" t="s">
        <v>127</v>
      </c>
      <c r="B16" s="236" t="s">
        <v>128</v>
      </c>
      <c r="C16" s="242">
        <f t="shared" ref="C16:C17" si="2">$D$13*500</f>
        <v>115200</v>
      </c>
      <c r="D16" s="243">
        <f>C16/$C$25</f>
        <v>3.542435424</v>
      </c>
      <c r="F16" s="3"/>
      <c r="G16" s="4"/>
      <c r="H16" s="4"/>
      <c r="I16" s="4"/>
      <c r="J16" s="4" t="s">
        <v>146</v>
      </c>
      <c r="K16" s="4"/>
      <c r="L16" s="4"/>
      <c r="M16" s="257" t="s">
        <v>147</v>
      </c>
      <c r="N16" s="258"/>
      <c r="O16" s="259" t="s">
        <v>148</v>
      </c>
      <c r="P16" s="260"/>
      <c r="T16" s="3"/>
      <c r="U16" s="3"/>
      <c r="V16" s="3"/>
    </row>
    <row r="17">
      <c r="A17" s="244" t="s">
        <v>130</v>
      </c>
      <c r="B17" s="245" t="s">
        <v>131</v>
      </c>
      <c r="C17" s="242">
        <f t="shared" si="2"/>
        <v>115200</v>
      </c>
      <c r="D17" s="243">
        <f>C17/$C$24</f>
        <v>8.674489771</v>
      </c>
      <c r="F17" s="3"/>
      <c r="G17" s="261" t="s">
        <v>149</v>
      </c>
      <c r="H17" s="4" t="s">
        <v>150</v>
      </c>
      <c r="I17" s="4" t="s">
        <v>151</v>
      </c>
      <c r="J17" s="262">
        <f> (3.6*10^11)* (3.104)</f>
        <v>1117440000000</v>
      </c>
      <c r="K17" s="4"/>
      <c r="L17" s="4"/>
      <c r="M17" s="263" t="s">
        <v>152</v>
      </c>
      <c r="N17" s="264" t="s">
        <v>153</v>
      </c>
      <c r="O17" s="265" t="s">
        <v>152</v>
      </c>
      <c r="P17" s="266" t="s">
        <v>146</v>
      </c>
      <c r="T17" s="3"/>
      <c r="U17" s="3"/>
      <c r="V17" s="3"/>
    </row>
    <row r="18">
      <c r="A18" s="248" t="s">
        <v>132</v>
      </c>
      <c r="B18" s="248">
        <v>7.0</v>
      </c>
      <c r="C18" s="249"/>
      <c r="D18" s="249"/>
      <c r="F18" s="3"/>
      <c r="G18" s="261"/>
      <c r="H18" s="262"/>
      <c r="I18" s="262"/>
      <c r="J18" s="262"/>
      <c r="K18" s="4"/>
      <c r="L18" s="267"/>
      <c r="M18" s="268"/>
      <c r="N18" s="269"/>
      <c r="O18" s="270"/>
      <c r="P18" s="271"/>
      <c r="T18" s="272"/>
      <c r="U18" s="229"/>
      <c r="V18" s="3"/>
    </row>
    <row r="19">
      <c r="A19" s="248" t="s">
        <v>135</v>
      </c>
      <c r="B19" s="248">
        <f>B20/10</f>
        <v>2</v>
      </c>
      <c r="C19" s="249"/>
      <c r="D19" s="249"/>
      <c r="F19" s="3"/>
      <c r="G19" s="261">
        <v>1.0</v>
      </c>
      <c r="H19" s="262">
        <v>100.0</v>
      </c>
      <c r="I19" s="262">
        <v>100.0</v>
      </c>
      <c r="J19" s="262">
        <f>J17/H19</f>
        <v>11174400000</v>
      </c>
      <c r="K19" s="4"/>
      <c r="L19" s="255"/>
      <c r="M19" s="268">
        <v>1.79</v>
      </c>
      <c r="N19" s="269" t="s">
        <v>154</v>
      </c>
      <c r="O19" s="273">
        <v>1.192</v>
      </c>
      <c r="P19" s="274" t="s">
        <v>155</v>
      </c>
      <c r="T19" s="272"/>
      <c r="U19" s="229"/>
      <c r="V19" s="3"/>
    </row>
    <row r="20">
      <c r="A20" s="251" t="s">
        <v>137</v>
      </c>
      <c r="B20" s="252">
        <v>20.0</v>
      </c>
      <c r="C20" s="133"/>
      <c r="D20" s="134"/>
      <c r="F20" s="3"/>
      <c r="G20" s="261">
        <v>2.0</v>
      </c>
      <c r="H20" s="262">
        <v>100.0</v>
      </c>
      <c r="I20" s="262">
        <v>10000.0</v>
      </c>
      <c r="J20" s="262">
        <f t="shared" ref="J20:J23" si="3">J19/H20</f>
        <v>111744000</v>
      </c>
      <c r="K20" s="4"/>
      <c r="L20" s="255"/>
      <c r="M20" s="268">
        <f t="shared" ref="M20:M23" si="4">M19/$H20</f>
        <v>0.0179</v>
      </c>
      <c r="N20" s="275">
        <f t="shared" ref="N20:N23" si="5">(M20/M19)*N19</f>
        <v>258000000</v>
      </c>
      <c r="O20" s="268">
        <f t="shared" ref="O20:O23" si="6">O19/$H20</f>
        <v>0.01192</v>
      </c>
      <c r="P20" s="275">
        <f t="shared" ref="P20:P23" si="7">(O20/O19)*P19</f>
        <v>171700000</v>
      </c>
      <c r="T20" s="272"/>
      <c r="U20" s="3"/>
      <c r="V20" s="3"/>
    </row>
    <row r="21">
      <c r="A21" s="251" t="s">
        <v>139</v>
      </c>
      <c r="B21" s="253">
        <f>B20-B18-B19</f>
        <v>11</v>
      </c>
      <c r="C21" s="133"/>
      <c r="D21" s="134"/>
      <c r="F21" s="3"/>
      <c r="G21" s="261">
        <v>3.0</v>
      </c>
      <c r="H21" s="262">
        <v>100.0</v>
      </c>
      <c r="I21" s="262">
        <v>1000000.0</v>
      </c>
      <c r="J21" s="262">
        <f t="shared" si="3"/>
        <v>1117440</v>
      </c>
      <c r="K21" s="4"/>
      <c r="L21" s="255"/>
      <c r="M21" s="268">
        <f t="shared" si="4"/>
        <v>0.000179</v>
      </c>
      <c r="N21" s="275">
        <f t="shared" si="5"/>
        <v>2580000</v>
      </c>
      <c r="O21" s="268">
        <f t="shared" si="6"/>
        <v>0.0001192</v>
      </c>
      <c r="P21" s="275">
        <f t="shared" si="7"/>
        <v>1717000</v>
      </c>
      <c r="T21" s="272"/>
      <c r="U21" s="3"/>
      <c r="V21" s="3"/>
    </row>
    <row r="22">
      <c r="A22" s="276"/>
      <c r="B22" s="2"/>
      <c r="C22" s="2"/>
      <c r="D22" s="2"/>
      <c r="F22" s="3"/>
      <c r="G22" s="261">
        <v>4.0</v>
      </c>
      <c r="H22" s="262">
        <v>100.0</v>
      </c>
      <c r="I22" s="262">
        <v>1.0E7</v>
      </c>
      <c r="J22" s="262">
        <f t="shared" si="3"/>
        <v>11174.4</v>
      </c>
      <c r="K22" s="262">
        <f>40000/J22</f>
        <v>3.579610538</v>
      </c>
      <c r="L22" s="255"/>
      <c r="M22" s="268">
        <f t="shared" si="4"/>
        <v>0.00000179</v>
      </c>
      <c r="N22" s="275">
        <f t="shared" si="5"/>
        <v>25800</v>
      </c>
      <c r="O22" s="268">
        <f t="shared" si="6"/>
        <v>0.000001192</v>
      </c>
      <c r="P22" s="275">
        <f t="shared" si="7"/>
        <v>17170</v>
      </c>
      <c r="T22" s="272"/>
      <c r="U22" s="3"/>
      <c r="V22" s="3"/>
    </row>
    <row r="23">
      <c r="A23" s="277"/>
      <c r="B23" s="278"/>
      <c r="C23" s="279"/>
      <c r="D23" s="280"/>
      <c r="F23" s="3"/>
      <c r="G23" s="261">
        <v>5.0</v>
      </c>
      <c r="H23" s="262">
        <v>3.0</v>
      </c>
      <c r="I23" s="262">
        <f>I22*3</f>
        <v>30000000</v>
      </c>
      <c r="J23" s="262">
        <f t="shared" si="3"/>
        <v>3724.8</v>
      </c>
      <c r="K23" s="262">
        <f>5000/J23</f>
        <v>1.342353952</v>
      </c>
      <c r="L23" s="255"/>
      <c r="M23" s="281">
        <f t="shared" si="4"/>
        <v>0.0000005966666667</v>
      </c>
      <c r="N23" s="282">
        <f t="shared" si="5"/>
        <v>8600</v>
      </c>
      <c r="O23" s="281">
        <f t="shared" si="6"/>
        <v>0.0000003973333333</v>
      </c>
      <c r="P23" s="282">
        <f t="shared" si="7"/>
        <v>5723.333333</v>
      </c>
      <c r="T23" s="272"/>
      <c r="U23" s="3"/>
      <c r="V23" s="3"/>
    </row>
    <row r="24">
      <c r="A24" s="283" t="s">
        <v>156</v>
      </c>
      <c r="B24" s="284" t="s">
        <v>146</v>
      </c>
      <c r="C24" s="285">
        <v>13280.32</v>
      </c>
      <c r="D24" s="286"/>
      <c r="E24" s="25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87" t="s">
        <v>157</v>
      </c>
      <c r="B25" s="288" t="s">
        <v>146</v>
      </c>
      <c r="C25" s="289">
        <v>32520.0</v>
      </c>
      <c r="D25" s="228"/>
      <c r="E25" s="2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90"/>
      <c r="B26" s="2"/>
      <c r="C26" s="291"/>
      <c r="D26" s="223"/>
      <c r="F26" s="226"/>
      <c r="G26" s="230"/>
      <c r="H26" s="227"/>
      <c r="I26" s="228"/>
      <c r="J26" s="3"/>
      <c r="O26" s="3"/>
      <c r="P26" s="3"/>
      <c r="Q26" s="3"/>
    </row>
    <row r="27">
      <c r="A27" s="290"/>
      <c r="B27" s="2"/>
      <c r="C27" s="291"/>
      <c r="D27" s="223"/>
      <c r="F27" s="290"/>
      <c r="G27" s="2"/>
      <c r="H27" s="291"/>
      <c r="I27" s="223"/>
      <c r="O27" s="3"/>
      <c r="P27" s="3"/>
      <c r="Q27" s="3"/>
    </row>
    <row r="28">
      <c r="A28" s="276" t="s">
        <v>158</v>
      </c>
      <c r="B28" s="2" t="s">
        <v>159</v>
      </c>
      <c r="C28" s="223"/>
      <c r="D28" s="223"/>
      <c r="F28" s="290"/>
      <c r="G28" s="2"/>
      <c r="H28" s="291"/>
      <c r="I28" s="223"/>
      <c r="O28" s="3"/>
      <c r="P28" s="3"/>
      <c r="Q28" s="3"/>
    </row>
    <row r="29">
      <c r="A29" s="292"/>
      <c r="C29" s="223"/>
      <c r="F29" s="290"/>
      <c r="G29" s="2"/>
      <c r="H29" s="223"/>
      <c r="I29" s="223"/>
      <c r="J29" s="3"/>
      <c r="O29" s="3"/>
      <c r="P29" s="3"/>
      <c r="Q29" s="3"/>
    </row>
    <row r="30">
      <c r="A30" s="5"/>
      <c r="B30" s="5"/>
      <c r="C30" s="5"/>
      <c r="F30" s="292"/>
      <c r="H30" s="291"/>
      <c r="J30" s="3"/>
      <c r="O30" s="3"/>
      <c r="P30" s="3"/>
      <c r="Q30" s="3"/>
    </row>
    <row r="31">
      <c r="A31" s="5"/>
      <c r="B31" s="5"/>
      <c r="C31" s="5"/>
      <c r="F31" s="5"/>
      <c r="G31" s="5"/>
      <c r="H31" s="5"/>
      <c r="J31" s="3"/>
      <c r="O31" s="3"/>
      <c r="P31" s="3"/>
      <c r="Q31" s="3"/>
    </row>
    <row r="32">
      <c r="A32" s="5"/>
      <c r="B32" s="5"/>
      <c r="F32" s="5"/>
      <c r="G32" s="5"/>
      <c r="H32" s="5"/>
      <c r="J32" s="3"/>
      <c r="O32" s="3"/>
      <c r="P32" s="3"/>
      <c r="Q32" s="3"/>
    </row>
    <row r="33">
      <c r="A33" s="5"/>
      <c r="B33" s="5"/>
      <c r="F33" s="5"/>
      <c r="G33" s="5"/>
      <c r="J33" s="3"/>
      <c r="O33" s="3"/>
      <c r="P33" s="3"/>
      <c r="Q33" s="3"/>
    </row>
    <row r="34">
      <c r="A34" s="5"/>
      <c r="B34" s="5"/>
      <c r="F34" s="5"/>
      <c r="G34" s="5"/>
      <c r="J34" s="3"/>
      <c r="O34" s="3"/>
      <c r="P34" s="3"/>
      <c r="Q34" s="3"/>
    </row>
    <row r="35">
      <c r="A35" s="276"/>
      <c r="B35" s="2"/>
      <c r="F35" s="5"/>
      <c r="G35" s="5"/>
      <c r="J35" s="3"/>
      <c r="O35" s="3"/>
      <c r="P35" s="3"/>
      <c r="Q35" s="3"/>
    </row>
    <row r="36">
      <c r="A36" s="276"/>
      <c r="B36" s="3"/>
      <c r="F36" s="276"/>
      <c r="G36" s="2"/>
      <c r="J36" s="3"/>
      <c r="O36" s="3"/>
      <c r="P36" s="3"/>
      <c r="Q36" s="3"/>
    </row>
    <row r="37">
      <c r="F37" s="276"/>
      <c r="G37" s="3"/>
      <c r="J37" s="3"/>
      <c r="O37" s="3"/>
      <c r="P37" s="3"/>
      <c r="Q37" s="3"/>
    </row>
    <row r="38">
      <c r="A38" s="226"/>
      <c r="B38" s="230"/>
      <c r="C38" s="227"/>
      <c r="D38" s="22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290"/>
      <c r="B39" s="2"/>
      <c r="C39" s="291"/>
      <c r="D39" s="223"/>
      <c r="F39" s="226"/>
      <c r="G39" s="226"/>
      <c r="H39" s="225"/>
      <c r="I39" s="7"/>
      <c r="J39" s="228"/>
      <c r="K39" s="17"/>
      <c r="L39" s="3"/>
      <c r="M39" s="3"/>
      <c r="N39" s="3"/>
      <c r="O39" s="3"/>
      <c r="P39" s="3"/>
      <c r="Q39" s="3"/>
    </row>
    <row r="40">
      <c r="A40" s="290"/>
      <c r="B40" s="2"/>
      <c r="C40" s="291"/>
      <c r="D40" s="223"/>
      <c r="F40" s="276"/>
      <c r="G40" s="2"/>
      <c r="H40" s="291"/>
      <c r="J40" s="223"/>
      <c r="K40" s="3"/>
      <c r="L40" s="3"/>
      <c r="M40" s="3"/>
      <c r="N40" s="3"/>
      <c r="O40" s="3"/>
      <c r="P40" s="3"/>
      <c r="Q40" s="3"/>
    </row>
    <row r="41">
      <c r="A41" s="290"/>
      <c r="B41" s="2"/>
      <c r="C41" s="223"/>
      <c r="D41" s="223"/>
      <c r="F41" s="276"/>
      <c r="G41" s="2"/>
      <c r="H41" s="291"/>
      <c r="J41" s="223"/>
      <c r="K41" s="3"/>
      <c r="L41" s="3"/>
      <c r="M41" s="3"/>
      <c r="N41" s="3"/>
      <c r="O41" s="3"/>
      <c r="P41" s="3"/>
      <c r="Q41" s="3"/>
    </row>
    <row r="42">
      <c r="A42" s="292"/>
      <c r="C42" s="291"/>
      <c r="F42" s="290"/>
      <c r="G42" s="2"/>
      <c r="H42" s="223"/>
      <c r="J42" s="223"/>
      <c r="K42" s="3"/>
      <c r="L42" s="3"/>
      <c r="M42" s="3"/>
      <c r="N42" s="3"/>
      <c r="O42" s="3"/>
      <c r="P42" s="3"/>
      <c r="Q42" s="3"/>
    </row>
    <row r="43">
      <c r="F43" s="226"/>
      <c r="G43" s="293"/>
      <c r="I43" s="294"/>
      <c r="J43" s="228"/>
      <c r="K43" s="17"/>
      <c r="L43" s="3"/>
      <c r="M43" s="3"/>
      <c r="N43" s="3"/>
      <c r="O43" s="3"/>
      <c r="P43" s="3"/>
      <c r="Q43" s="3"/>
    </row>
    <row r="44">
      <c r="J44" s="223"/>
      <c r="K44" s="3"/>
      <c r="L44" s="3"/>
      <c r="M44" s="3"/>
      <c r="N44" s="3"/>
      <c r="O44" s="3"/>
      <c r="P44" s="3"/>
      <c r="Q44" s="3"/>
    </row>
    <row r="45">
      <c r="F45" s="2"/>
      <c r="G45" s="2"/>
      <c r="H45" s="2"/>
      <c r="J45" s="223"/>
      <c r="K45" s="3"/>
      <c r="L45" s="3"/>
      <c r="M45" s="3"/>
      <c r="N45" s="3"/>
      <c r="O45" s="3"/>
      <c r="P45" s="3"/>
      <c r="Q45" s="3"/>
    </row>
    <row r="46">
      <c r="E46" s="3"/>
      <c r="F46" s="7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>
      <c r="E47" s="3"/>
      <c r="G47" s="3"/>
      <c r="H47" s="3"/>
      <c r="I47" s="276"/>
      <c r="J47" s="3"/>
      <c r="K47" s="3"/>
      <c r="L47" s="3"/>
      <c r="M47" s="3"/>
      <c r="N47" s="3"/>
      <c r="O47" s="3"/>
      <c r="P47" s="3"/>
      <c r="Q47" s="3"/>
    </row>
    <row r="48">
      <c r="A48" s="276"/>
      <c r="B48" s="2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76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229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295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295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22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29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22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2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22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22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22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22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22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22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22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22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4">
    <mergeCell ref="B36:D36"/>
    <mergeCell ref="G36:I36"/>
    <mergeCell ref="G37:I37"/>
    <mergeCell ref="A42:B42"/>
    <mergeCell ref="G43:H43"/>
    <mergeCell ref="B48:D48"/>
    <mergeCell ref="B49:D49"/>
    <mergeCell ref="B10:D10"/>
    <mergeCell ref="B11:D11"/>
    <mergeCell ref="B20:D20"/>
    <mergeCell ref="B21:D21"/>
    <mergeCell ref="A29:B29"/>
    <mergeCell ref="F30:G30"/>
    <mergeCell ref="B35:D3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