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<sst xmlns="http://schemas.openxmlformats.org/spreadsheetml/2006/main" count="1169" uniqueCount="178">
  <si>
    <t xml:space="preserve">v34</t>
  </si>
  <si>
    <t xml:space="preserve">7/29/2020 PCR</t>
  </si>
  <si>
    <t xml:space="preserve">fill out yellow wells and these will autopopulate sections of experimental plan</t>
  </si>
  <si>
    <t xml:space="preserve">** Testing Mastermix: TaqPath vs Quantabio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</si>
  <si>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</si>
  <si>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</si>
  <si>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</si>
  <si>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</si>
  <si>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A</t>
  </si>
  <si>
    <t xml:space="preserve">Notes from Josh</t>
  </si>
  <si>
    <t xml:space="preserve">Plate 2</t>
  </si>
  <si>
    <t xml:space="preserve">B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</si>
  <si>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</si>
  <si>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</si>
  <si>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</si>
  <si>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</si>
  <si>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</si>
  <si>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</si>
  <si>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</si>
  <si>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</si>
  <si>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</si>
  <si>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</si>
  <si>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</si>
  <si>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</si>
  <si>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</si>
  <si>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Set up: 29th Jul</t>
  </si>
  <si>
    <t xml:space="preserve">TE MNS LOD</t>
  </si>
  <si>
    <t xml:space="preserve">16</t>
  </si>
  <si>
    <t xml:space="preserve">Saliva LOD</t>
  </si>
  <si>
    <t xml:space="preserve">729 ED</t>
  </si>
  <si>
    <t xml:space="preserve">384_wellplate</t>
  </si>
  <si>
    <t xml:space="preserve">new</t>
  </si>
  <si>
    <t xml:space="preserve">old</t>
  </si>
  <si>
    <t xml:space="preserve">ExperimentPlateName</t>
  </si>
  <si>
    <t xml:space="preserve">Plate1</t>
  </si>
  <si>
    <t xml:space="preserve">Set up: 30th Jul</t>
  </si>
  <si>
    <t xml:space="preserve">Confirmatory ED NEG</t>
  </si>
  <si>
    <t xml:space="preserve">Confirmatory ED POS</t>
  </si>
  <si>
    <t xml:space="preserve">NS MNS LOD 2</t>
  </si>
  <si>
    <t xml:space="preserve">NS MNS LOD 1</t>
  </si>
  <si>
    <t xml:space="preserve">3</t>
  </si>
  <si>
    <t xml:space="preserve">TaqPath thermocycler: 50C for 5, 95 for 20s, 40 cycles of 95C 5s + 60C 30s</t>
  </si>
  <si>
    <t xml:space="preserve">Plate Number 1</t>
  </si>
  <si>
    <t xml:space="preserve">`</t>
  </si>
  <si>
    <t xml:space="preserve">MNS = mid nasal swab pooled from ASHE which is in TE. Need 96*12*1.2 = 1382ul. Aim for 1500ul pooled.</t>
  </si>
  <si>
    <t xml:space="preserve">With extra 1000ul buffer. So 2500ul total.</t>
  </si>
  <si>
    <t xml:space="preserve">Quadrant 2</t>
  </si>
  <si>
    <t xml:space="preserve">12ul per well</t>
  </si>
  <si>
    <t xml:space="preserve">Quadrant 3</t>
  </si>
  <si>
    <t xml:space="preserve">20ul per well</t>
  </si>
  <si>
    <t xml:space="preserve">Quadrant 4</t>
  </si>
  <si>
    <t xml:space="preserve">ED samples</t>
  </si>
  <si>
    <t xml:space="preserve">MNS LOD</t>
  </si>
  <si>
    <t xml:space="preserve">MNS</t>
  </si>
  <si>
    <t xml:space="preserve">saliva in 1XTBE+0.5%tw</t>
  </si>
  <si>
    <t xml:space="preserve">2xTBE + 1%tween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</si>
  <si>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</si>
  <si>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</si>
  <si>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</si>
  <si>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</si>
  <si>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</si>
  <si>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TE</t>
  </si>
  <si>
    <t xml:space="preserve">H</t>
  </si>
  <si>
    <t xml:space="preserve">Dilute in h2o</t>
  </si>
  <si>
    <t xml:space="preserve">1:1</t>
  </si>
  <si>
    <t xml:space="preserve">ATCC Copies per mL</t>
  </si>
  <si>
    <t xml:space="preserve">6 saliva + 18D1</t>
  </si>
  <si>
    <t xml:space="preserve">18 sal + 18D1</t>
  </si>
  <si>
    <t xml:space="preserve">18 saliva + 2000</t>
  </si>
  <si>
    <t xml:space="preserve">-</t>
  </si>
  <si>
    <t xml:space="preserve">D1 extra = 68</t>
  </si>
  <si>
    <t xml:space="preserve">sample volume</t>
  </si>
  <si>
    <t xml:space="preserve">Virus Copies/Reaction if no dilution</t>
  </si>
  <si>
    <t xml:space="preserve">dilution factor</t>
  </si>
  <si>
    <t xml:space="preserve">dilution</t>
  </si>
  <si>
    <t xml:space="preserve">7ul MNS + 7ul h2o</t>
  </si>
  <si>
    <t xml:space="preserve">make contrived at concentrations above</t>
  </si>
  <si>
    <t xml:space="preserve">dilute into 1:1 background</t>
  </si>
  <si>
    <t xml:space="preserve">uL per reaction</t>
  </si>
  <si>
    <t xml:space="preserve">VR-1986HK™
Lot Number:</t>
  </si>
  <si>
    <t xml:space="preserve">minimum volume needed</t>
  </si>
  <si>
    <t xml:space="preserve">** this is number of copies before we make the dilution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</si>
  <si>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</si>
  <si>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</si>
  <si>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</si>
  <si>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</si>
  <si>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</si>
  <si>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</si>
  <si>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</si>
  <si>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</si>
  <si>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</si>
  <si>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Plate 60uL in each D1</t>
  </si>
  <si>
    <t xml:space="preserve">Dilute in TE + 0.1% tween</t>
  </si>
  <si>
    <t xml:space="preserve">Add 20uL to the each D1</t>
  </si>
  <si>
    <t xml:space="preserve">&gt; perform 2x dilution series from vial 1 (D1) as detailed above</t>
  </si>
  <si>
    <t xml:space="preserve"> </t>
  </si>
  <si>
    <t xml:space="preserve">Copies/uL of Final Dilution of Virus</t>
  </si>
  <si>
    <t xml:space="preserve">ATCC to add to D1</t>
  </si>
  <si>
    <t xml:space="preserve">background lysate to add to first row</t>
  </si>
  <si>
    <t xml:space="preserve">background lysate to add to first and 5th rows</t>
  </si>
  <si>
    <t xml:space="preserve">Ashe nasal swabs</t>
  </si>
  <si>
    <t xml:space="preserve">Rack TS01399006</t>
  </si>
  <si>
    <t xml:space="preserve">nasal</t>
  </si>
  <si>
    <t xml:space="preserve">Plate Number 2</t>
  </si>
  <si>
    <t xml:space="preserve">Quadrant 3 (IL) and 4 (LS)</t>
  </si>
  <si>
    <t xml:space="preserve">7ul per well</t>
  </si>
  <si>
    <t xml:space="preserve">Quadrant 1</t>
  </si>
  <si>
    <t xml:space="preserve">NS MNS LOD</t>
  </si>
  <si>
    <t xml:space="preserve">ED Negatives</t>
  </si>
  <si>
    <t xml:space="preserve">NS</t>
  </si>
  <si>
    <t xml:space="preserve">2XTBE+1%tw</t>
  </si>
  <si>
    <t xml:space="preserve">368313542</t>
  </si>
  <si>
    <t xml:space="preserve">368313626</t>
  </si>
  <si>
    <t xml:space="preserve">368298486</t>
  </si>
  <si>
    <t xml:space="preserve">368314768</t>
  </si>
  <si>
    <t xml:space="preserve">368285372</t>
  </si>
  <si>
    <t xml:space="preserve">368314363</t>
  </si>
  <si>
    <t xml:space="preserve">368314332</t>
  </si>
  <si>
    <t xml:space="preserve">368311673</t>
  </si>
  <si>
    <t xml:space="preserve">368311633</t>
  </si>
  <si>
    <t xml:space="preserve">368284923</t>
  </si>
  <si>
    <t xml:space="preserve">368310201</t>
  </si>
  <si>
    <t xml:space="preserve">368298517</t>
  </si>
  <si>
    <t xml:space="preserve">368284910</t>
  </si>
  <si>
    <t xml:space="preserve">368314785</t>
  </si>
  <si>
    <t xml:space="preserve">368283337</t>
  </si>
  <si>
    <t xml:space="preserve">368298509</t>
  </si>
  <si>
    <t xml:space="preserve">368314387</t>
  </si>
  <si>
    <t xml:space="preserve">368314353</t>
  </si>
  <si>
    <t xml:space="preserve">368314402</t>
  </si>
  <si>
    <t xml:space="preserve">368311672</t>
  </si>
  <si>
    <t xml:space="preserve">368311643</t>
  </si>
  <si>
    <t xml:space="preserve">CM</t>
  </si>
  <si>
    <t xml:space="preserve">ED Positives</t>
  </si>
  <si>
    <t xml:space="preserve">368313560</t>
  </si>
  <si>
    <t xml:space="preserve">368314738</t>
  </si>
  <si>
    <t xml:space="preserve">368283814</t>
  </si>
  <si>
    <t xml:space="preserve">dilute into 1:5 background</t>
  </si>
  <si>
    <t xml:space="preserve">2ul neat plate + 10ul h2o</t>
  </si>
  <si>
    <t xml:space="preserve">Plate Number 3</t>
  </si>
  <si>
    <t xml:space="preserve">Plate Number 4</t>
  </si>
  <si>
    <t xml:space="preserve">Master Mixes</t>
  </si>
  <si>
    <t xml:space="preserve">Mix 1 - Taqpath</t>
  </si>
  <si>
    <t xml:space="preserve">RT-PCR mix:</t>
  </si>
  <si>
    <t xml:space="preserve">uL or (total copies in total)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</si>
  <si>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</si>
  <si>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</si>
  <si>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</si>
  <si>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</si>
  <si>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</si>
  <si>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</si>
  <si>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</si>
  <si>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</si>
  <si>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</si>
  <si>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</si>
  <si>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</si>
  <si>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</si>
  <si>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</si>
  <si>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</si>
  <si>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</si>
  <si>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</si>
  <si>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</si>
  <si>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</si>
  <si>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</si>
  <si>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RPP spike dil 5</t>
  </si>
  <si>
    <t xml:space="preserve">copies/uL</t>
  </si>
  <si>
    <t xml:space="preserve">Based on this should 3.6*10^11 (3.104)=</t>
  </si>
  <si>
    <t xml:space="preserve">S2 spike dil 4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</si>
  <si>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</si>
  <si>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</si>
  <si>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</si>
  <si>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</si>
  <si>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</si>
  <si>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</si>
  <si>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</si>
  <si>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Mix 2 - Taqpath Tuesday PCR</t>
  </si>
  <si>
    <t xml:space="preserve">2.58E+10</t>
  </si>
  <si>
    <t xml:space="preserve">1.717e+10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</si>
</sst>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M/D"/>
    <numFmt numFmtId="167" formatCode="0"/>
    <numFmt numFmtId="168" formatCode="#,##0"/>
    <numFmt numFmtId="169" formatCode="0.0"/>
    <numFmt numFmtId="170" formatCode="0.000"/>
    <numFmt numFmtId="171" formatCode="0.00"/>
    <numFmt numFmtId="172" formatCode="#,##0.00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sz val="11"/>
      <color rgb="FF39393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CCCCCC"/>
      </patternFill>
    </fill>
    <fill>
      <patternFill patternType="solid">
        <fgColor rgb="FFD9D2E9"/>
        <bgColor rgb="FFD9D9D9"/>
      </patternFill>
    </fill>
    <fill>
      <patternFill patternType="solid">
        <fgColor rgb="FFCCCCCC"/>
        <bgColor rgb="FFD9D2E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FFFFF"/>
      </patternFill>
    </fill>
    <fill>
      <patternFill patternType="solid">
        <fgColor rgb="FFF4CCCC"/>
        <bgColor rgb="FFD9D2E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0" activeCellId="0" sqref="K20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6.47959183673469"/>
    <col collapsed="false" hidden="false" max="9" min="9" style="0" width="6.0765306122449"/>
    <col collapsed="false" hidden="false" max="10" min="10" style="0" width="7.29081632653061"/>
    <col collapsed="false" hidden="false" max="11" min="11" style="0" width="10.2602040816327"/>
    <col collapsed="false" hidden="false" max="12" min="12" style="0" width="7.1530612244898"/>
    <col collapsed="false" hidden="false" max="13" min="13" style="0" width="7.69387755102041"/>
    <col collapsed="false" hidden="false" max="14" min="14" style="0" width="6.3469387755102"/>
    <col collapsed="false" hidden="false" max="15" min="15" style="0" width="8.36734693877551"/>
    <col collapsed="false" hidden="false" max="16" min="16" style="0" width="10.1224489795918"/>
    <col collapsed="false" hidden="false" max="17" min="17" style="0" width="14.1734693877551"/>
    <col collapsed="false" hidden="false" max="18" min="18" style="0" width="10.3928571428571"/>
    <col collapsed="false" hidden="false" max="19" min="19" style="0" width="4.18367346938776"/>
    <col collapsed="false" hidden="false" max="1025" min="20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.75" hidden="false" customHeight="false" outlineLevel="0" collapsed="false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5.75" hidden="false" customHeight="false" outlineLevel="0" collapsed="false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.75" hidden="false" customHeight="false" outlineLevel="0" collapsed="false">
      <c r="A4" s="4"/>
      <c r="B4" s="1" t="s">
        <v>5</v>
      </c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.75" hidden="false" customHeight="false" outlineLevel="0" collapsed="false">
      <c r="A5" s="2"/>
      <c r="B5" s="2" t="s">
        <v>7</v>
      </c>
      <c r="C5" s="1" t="s">
        <v>8</v>
      </c>
      <c r="D5" s="2"/>
      <c r="E5" s="2"/>
      <c r="F5" s="2"/>
      <c r="K5" s="3"/>
      <c r="L5" s="3" t="s">
        <v>9</v>
      </c>
      <c r="P5" s="5"/>
      <c r="Q5" s="5"/>
    </row>
    <row r="6" customFormat="false" ht="15.75" hidden="false" customHeight="false" outlineLevel="0" collapsed="false">
      <c r="A6" s="2"/>
      <c r="B6" s="2" t="s">
        <v>10</v>
      </c>
      <c r="C6" s="1" t="s">
        <v>11</v>
      </c>
      <c r="D6" s="2"/>
      <c r="E6" s="2"/>
      <c r="F6" s="2"/>
      <c r="K6" s="6"/>
      <c r="L6" s="6" t="s">
        <v>12</v>
      </c>
      <c r="M6" s="7"/>
      <c r="P6" s="6"/>
      <c r="Q6" s="7"/>
    </row>
    <row r="7" customFormat="false" ht="15.75" hidden="false" customHeight="false" outlineLevel="0" collapsed="false">
      <c r="A7" s="2"/>
      <c r="B7" s="2" t="s">
        <v>13</v>
      </c>
      <c r="C7" s="1"/>
      <c r="D7" s="2"/>
      <c r="E7" s="2"/>
      <c r="F7" s="2"/>
      <c r="K7" s="8" t="s">
        <v>14</v>
      </c>
      <c r="L7" s="9" t="n">
        <v>1.1</v>
      </c>
      <c r="M7" s="10" t="s">
        <v>15</v>
      </c>
      <c r="N7" s="3" t="s">
        <v>14</v>
      </c>
      <c r="O7" s="11" t="n">
        <v>1</v>
      </c>
      <c r="P7" s="9" t="n">
        <v>6</v>
      </c>
      <c r="Q7" s="12"/>
      <c r="R7" s="3" t="n">
        <v>1</v>
      </c>
      <c r="S7" s="3" t="n">
        <v>2</v>
      </c>
    </row>
    <row r="8" customFormat="false" ht="15.75" hidden="false" customHeight="false" outlineLevel="0" collapsed="false">
      <c r="A8" s="2"/>
      <c r="B8" s="2" t="s">
        <v>16</v>
      </c>
      <c r="C8" s="1"/>
      <c r="D8" s="2"/>
      <c r="E8" s="2"/>
      <c r="F8" s="2"/>
      <c r="K8" s="8"/>
      <c r="L8" s="9" t="n">
        <v>3.3</v>
      </c>
      <c r="M8" s="10" t="s">
        <v>17</v>
      </c>
      <c r="N8" s="3"/>
      <c r="O8" s="11" t="n">
        <v>11</v>
      </c>
      <c r="P8" s="9" t="n">
        <v>16</v>
      </c>
      <c r="Q8" s="12"/>
      <c r="R8" s="3" t="n">
        <v>3</v>
      </c>
      <c r="S8" s="3" t="n">
        <v>4</v>
      </c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K9" s="8"/>
      <c r="L9" s="8"/>
      <c r="M9" s="12"/>
      <c r="P9" s="8"/>
      <c r="Q9" s="1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K10" s="8" t="s">
        <v>18</v>
      </c>
      <c r="L10" s="9" t="n">
        <v>1.2</v>
      </c>
      <c r="M10" s="10" t="s">
        <v>19</v>
      </c>
      <c r="N10" s="3" t="s">
        <v>18</v>
      </c>
      <c r="O10" s="11" t="n">
        <v>2</v>
      </c>
      <c r="P10" s="9" t="n">
        <v>7</v>
      </c>
      <c r="Q10" s="12"/>
      <c r="R10" s="3" t="n">
        <v>5</v>
      </c>
      <c r="S10" s="3" t="n">
        <v>6</v>
      </c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K11" s="8"/>
      <c r="L11" s="9" t="n">
        <v>3.4</v>
      </c>
      <c r="M11" s="10" t="s">
        <v>20</v>
      </c>
      <c r="N11" s="3"/>
      <c r="O11" s="11" t="n">
        <v>12</v>
      </c>
      <c r="P11" s="9" t="n">
        <v>13</v>
      </c>
      <c r="Q11" s="12"/>
      <c r="R11" s="3" t="n">
        <v>7</v>
      </c>
      <c r="S11" s="3" t="n">
        <v>8</v>
      </c>
    </row>
    <row r="12" customFormat="false" ht="15.75" hidden="false" customHeight="false" outlineLevel="0" collapsed="false">
      <c r="A12" s="13"/>
      <c r="B12" s="13"/>
      <c r="C12" s="2"/>
      <c r="D12" s="2"/>
      <c r="E12" s="2"/>
      <c r="F12" s="2"/>
      <c r="K12" s="8"/>
      <c r="L12" s="8"/>
      <c r="M12" s="12"/>
      <c r="P12" s="8"/>
      <c r="Q12" s="12"/>
    </row>
    <row r="13" customFormat="false" ht="15.75" hidden="false" customHeight="false" outlineLevel="0" collapsed="false">
      <c r="A13" s="13"/>
      <c r="B13" s="13"/>
      <c r="C13" s="2"/>
      <c r="D13" s="2"/>
      <c r="E13" s="13"/>
      <c r="F13" s="13"/>
      <c r="K13" s="8" t="s">
        <v>21</v>
      </c>
      <c r="L13" s="9" t="n">
        <v>1.3</v>
      </c>
      <c r="M13" s="14" t="n">
        <v>2.4</v>
      </c>
      <c r="N13" s="3" t="s">
        <v>21</v>
      </c>
      <c r="O13" s="11" t="n">
        <v>3</v>
      </c>
      <c r="P13" s="9" t="n">
        <v>8</v>
      </c>
      <c r="Q13" s="15"/>
      <c r="R13" s="3" t="n">
        <v>9</v>
      </c>
      <c r="S13" s="3" t="n">
        <v>10</v>
      </c>
    </row>
    <row r="14" customFormat="false" ht="15.75" hidden="false" customHeight="false" outlineLevel="0" collapsed="false">
      <c r="A14" s="13"/>
      <c r="B14" s="13"/>
      <c r="C14" s="2"/>
      <c r="D14" s="2"/>
      <c r="E14" s="13"/>
      <c r="F14" s="13"/>
      <c r="K14" s="8"/>
      <c r="L14" s="9" t="n">
        <v>3.1</v>
      </c>
      <c r="M14" s="14" t="n">
        <v>4.2</v>
      </c>
      <c r="O14" s="11" t="n">
        <v>9</v>
      </c>
      <c r="P14" s="9" t="n">
        <v>14</v>
      </c>
      <c r="Q14" s="16"/>
      <c r="R14" s="3" t="n">
        <v>11</v>
      </c>
      <c r="S14" s="3" t="n">
        <v>12</v>
      </c>
    </row>
    <row r="15" customFormat="false" ht="15.75" hidden="false" customHeight="false" outlineLevel="0" collapsed="false">
      <c r="K15" s="8"/>
      <c r="L15" s="8"/>
      <c r="M15" s="12"/>
      <c r="P15" s="8"/>
      <c r="Q15" s="12"/>
      <c r="R15" s="5"/>
      <c r="S15" s="5"/>
    </row>
    <row r="16" customFormat="false" ht="15.75" hidden="false" customHeight="false" outlineLevel="0" collapsed="false">
      <c r="A16" s="6"/>
      <c r="B16" s="6" t="str">
        <f aca="false">TEXT(A1,"0") &amp; " " &amp; TEXT(B5,"0")</f>
        <v>v34 Plate 1</v>
      </c>
      <c r="C16" s="6" t="str">
        <f aca="false">"384 primer plate " &amp; TEXT(C5,"0")</f>
        <v>384 primer plate A</v>
      </c>
      <c r="E16" s="6" t="s">
        <v>22</v>
      </c>
      <c r="K16" s="8" t="s">
        <v>23</v>
      </c>
      <c r="L16" s="9" t="n">
        <v>1.4</v>
      </c>
      <c r="M16" s="14" t="n">
        <v>2.1</v>
      </c>
      <c r="N16" s="3" t="s">
        <v>23</v>
      </c>
      <c r="O16" s="11" t="n">
        <v>4</v>
      </c>
      <c r="P16" s="9" t="n">
        <v>5</v>
      </c>
      <c r="Q16" s="15"/>
      <c r="R16" s="6" t="n">
        <v>13</v>
      </c>
      <c r="S16" s="7" t="s">
        <v>24</v>
      </c>
    </row>
    <row r="17" customFormat="false" ht="15.75" hidden="false" customHeight="false" outlineLevel="0" collapsed="false">
      <c r="A17" s="17" t="s">
        <v>25</v>
      </c>
      <c r="B17" s="18" t="n">
        <v>1</v>
      </c>
      <c r="C17" s="18" t="n">
        <v>2</v>
      </c>
      <c r="D17" s="19"/>
      <c r="E17" s="20"/>
      <c r="F17" s="21" t="s">
        <v>26</v>
      </c>
      <c r="K17" s="8"/>
      <c r="L17" s="9" t="n">
        <v>3.2</v>
      </c>
      <c r="M17" s="14" t="n">
        <v>4.3</v>
      </c>
      <c r="O17" s="11" t="n">
        <v>10</v>
      </c>
      <c r="P17" s="9" t="n">
        <v>15</v>
      </c>
      <c r="Q17" s="15"/>
      <c r="R17" s="6" t="n">
        <v>15</v>
      </c>
      <c r="S17" s="12" t="s">
        <v>27</v>
      </c>
    </row>
    <row r="18" customFormat="false" ht="15.75" hidden="false" customHeight="false" outlineLevel="0" collapsed="false">
      <c r="A18" s="17"/>
      <c r="B18" s="18" t="n">
        <v>3</v>
      </c>
      <c r="C18" s="18" t="n">
        <v>4</v>
      </c>
      <c r="D18" s="19"/>
      <c r="E18" s="22" t="s">
        <v>28</v>
      </c>
      <c r="F18" s="21" t="s">
        <v>29</v>
      </c>
      <c r="K18" s="8"/>
      <c r="L18" s="8"/>
      <c r="M18" s="15"/>
      <c r="P18" s="8"/>
      <c r="Q18" s="15"/>
      <c r="R18" s="23"/>
      <c r="S18" s="12"/>
    </row>
    <row r="19" customFormat="false" ht="15.75" hidden="false" customHeight="false" outlineLevel="0" collapsed="false">
      <c r="A19" s="24"/>
      <c r="B19" s="24"/>
      <c r="C19" s="24"/>
      <c r="E19" s="23"/>
      <c r="F19" s="23"/>
      <c r="G19" s="8"/>
      <c r="H19" s="3" t="s">
        <v>30</v>
      </c>
      <c r="I19" s="3" t="s">
        <v>31</v>
      </c>
      <c r="J19" s="3" t="s">
        <v>32</v>
      </c>
      <c r="K19" s="3" t="s">
        <v>33</v>
      </c>
      <c r="L19" s="8"/>
      <c r="M19" s="12"/>
      <c r="P19" s="3"/>
      <c r="Q19" s="25"/>
      <c r="R19" s="23"/>
      <c r="S19" s="12"/>
    </row>
    <row r="20" customFormat="false" ht="15.75" hidden="false" customHeight="false" outlineLevel="0" collapsed="false">
      <c r="A20" s="6"/>
      <c r="B20" s="6" t="str">
        <f aca="false">TEXT(A1,"0") &amp; " " &amp; TEXT(B6,"0")</f>
        <v>v34 Plate 2</v>
      </c>
      <c r="C20" s="6" t="str">
        <f aca="false">"384 primer plate " &amp; TEXT(C6,"0")</f>
        <v>384 primer plate B</v>
      </c>
      <c r="E20" s="23"/>
      <c r="F20" s="23"/>
      <c r="H20" s="3" t="s">
        <v>34</v>
      </c>
      <c r="I20" s="3" t="n">
        <v>1</v>
      </c>
      <c r="J20" s="3" t="n">
        <v>1</v>
      </c>
      <c r="K20" s="26" t="n">
        <f aca="false">E17</f>
        <v>0</v>
      </c>
      <c r="P20" s="3"/>
      <c r="Q20" s="25"/>
      <c r="R20" s="23"/>
      <c r="S20" s="12"/>
    </row>
    <row r="21" customFormat="false" ht="15.75" hidden="false" customHeight="false" outlineLevel="0" collapsed="false">
      <c r="A21" s="17" t="s">
        <v>35</v>
      </c>
      <c r="B21" s="18" t="n">
        <v>5</v>
      </c>
      <c r="C21" s="18" t="n">
        <v>6</v>
      </c>
      <c r="D21" s="27"/>
      <c r="E21" s="28" t="s">
        <v>36</v>
      </c>
      <c r="F21" s="28" t="s">
        <v>37</v>
      </c>
      <c r="H21" s="3" t="s">
        <v>34</v>
      </c>
      <c r="I21" s="3" t="n">
        <v>2</v>
      </c>
      <c r="J21" s="3" t="n">
        <v>6</v>
      </c>
      <c r="K21" s="26" t="str">
        <f aca="false">F17</f>
        <v>TE MNS LOD</v>
      </c>
      <c r="P21" s="8"/>
      <c r="Q21" s="12"/>
      <c r="R21" s="6"/>
      <c r="S21" s="12"/>
    </row>
    <row r="22" customFormat="false" ht="15.75" hidden="false" customHeight="false" outlineLevel="0" collapsed="false">
      <c r="A22" s="17"/>
      <c r="B22" s="18" t="n">
        <v>7</v>
      </c>
      <c r="C22" s="18" t="n">
        <v>8</v>
      </c>
      <c r="D22" s="27"/>
      <c r="E22" s="20" t="s">
        <v>38</v>
      </c>
      <c r="F22" s="29" t="s">
        <v>39</v>
      </c>
      <c r="H22" s="3" t="s">
        <v>34</v>
      </c>
      <c r="I22" s="12" t="s">
        <v>40</v>
      </c>
      <c r="J22" s="3" t="n">
        <v>11</v>
      </c>
      <c r="K22" s="30" t="str">
        <f aca="false">E18</f>
        <v>Saliva LOD</v>
      </c>
      <c r="P22" s="3"/>
      <c r="Q22" s="25"/>
      <c r="R22" s="23"/>
      <c r="S22" s="12"/>
    </row>
    <row r="23" customFormat="false" ht="15.75" hidden="false" customHeight="false" outlineLevel="0" collapsed="false">
      <c r="A23" s="24"/>
      <c r="B23" s="24"/>
      <c r="C23" s="24"/>
      <c r="D23" s="31"/>
      <c r="E23" s="23"/>
      <c r="F23" s="23"/>
      <c r="H23" s="3" t="s">
        <v>34</v>
      </c>
      <c r="I23" s="3" t="n">
        <v>4</v>
      </c>
      <c r="J23" s="3" t="n">
        <v>16</v>
      </c>
      <c r="K23" s="26" t="str">
        <f aca="false">F18</f>
        <v>729 ED</v>
      </c>
      <c r="P23" s="3"/>
      <c r="Q23" s="3"/>
      <c r="R23" s="23"/>
      <c r="S23" s="15"/>
    </row>
    <row r="24" customFormat="false" ht="15.75" hidden="false" customHeight="false" outlineLevel="0" collapsed="false">
      <c r="A24" s="6"/>
      <c r="B24" s="6" t="str">
        <f aca="false">TEXT(A1,"0") &amp; " " &amp; TEXT(B7,"0")</f>
        <v>v34 Plate 3</v>
      </c>
      <c r="C24" s="6" t="str">
        <f aca="false">"384 primer plate " &amp; TEXT(C7,"0")</f>
        <v>384 primer plate 0</v>
      </c>
      <c r="D24" s="32"/>
      <c r="E24" s="33"/>
      <c r="F24" s="33"/>
      <c r="H24" s="3" t="s">
        <v>10</v>
      </c>
      <c r="I24" s="3" t="n">
        <v>5</v>
      </c>
      <c r="J24" s="3" t="n">
        <v>2</v>
      </c>
      <c r="K24" s="26" t="str">
        <f aca="false">E21</f>
        <v>Confirmatory ED NEG</v>
      </c>
      <c r="P24" s="3"/>
      <c r="Q24" s="34"/>
      <c r="R24" s="23"/>
      <c r="S24" s="16"/>
    </row>
    <row r="25" customFormat="false" ht="15.75" hidden="false" customHeight="false" outlineLevel="0" collapsed="false">
      <c r="A25" s="35"/>
      <c r="B25" s="36" t="n">
        <v>9</v>
      </c>
      <c r="C25" s="36" t="n">
        <v>10</v>
      </c>
      <c r="D25" s="37"/>
      <c r="E25" s="22"/>
      <c r="F25" s="21"/>
      <c r="H25" s="3" t="s">
        <v>10</v>
      </c>
      <c r="I25" s="3" t="n">
        <v>6</v>
      </c>
      <c r="J25" s="3" t="n">
        <v>7</v>
      </c>
      <c r="K25" s="38" t="str">
        <f aca="false">F21</f>
        <v>Confirmatory ED POS</v>
      </c>
      <c r="P25" s="8"/>
      <c r="Q25" s="12"/>
      <c r="R25" s="6"/>
      <c r="S25" s="15"/>
    </row>
    <row r="26" customFormat="false" ht="15.75" hidden="false" customHeight="false" outlineLevel="0" collapsed="false">
      <c r="A26" s="35"/>
      <c r="B26" s="36" t="n">
        <v>11</v>
      </c>
      <c r="C26" s="36" t="n">
        <v>12</v>
      </c>
      <c r="D26" s="37"/>
      <c r="E26" s="21"/>
      <c r="F26" s="21"/>
      <c r="H26" s="3" t="s">
        <v>10</v>
      </c>
      <c r="I26" s="3" t="n">
        <v>7</v>
      </c>
      <c r="J26" s="3" t="n">
        <v>12</v>
      </c>
      <c r="K26" s="38" t="str">
        <f aca="false">E22</f>
        <v>NS MNS LOD 2</v>
      </c>
      <c r="P26" s="3"/>
      <c r="Q26" s="3"/>
      <c r="R26" s="6"/>
      <c r="S26" s="15"/>
    </row>
    <row r="27" customFormat="false" ht="15.75" hidden="false" customHeight="false" outlineLevel="0" collapsed="false">
      <c r="A27" s="24"/>
      <c r="B27" s="24"/>
      <c r="C27" s="24"/>
      <c r="D27" s="32"/>
      <c r="E27" s="33"/>
      <c r="F27" s="33"/>
      <c r="H27" s="3" t="s">
        <v>10</v>
      </c>
      <c r="I27" s="3" t="n">
        <v>8</v>
      </c>
      <c r="J27" s="3" t="n">
        <v>13</v>
      </c>
      <c r="K27" s="38" t="str">
        <f aca="false">F22</f>
        <v>NS MNS LOD 1</v>
      </c>
      <c r="P27" s="3"/>
      <c r="Q27" s="3"/>
      <c r="R27" s="23"/>
      <c r="S27" s="15"/>
    </row>
    <row r="28" customFormat="false" ht="15.75" hidden="false" customHeight="false" outlineLevel="0" collapsed="false">
      <c r="A28" s="6"/>
      <c r="B28" s="6" t="str">
        <f aca="false">TEXT(A1,"0") &amp; " " &amp; TEXT(B8,"0")</f>
        <v>v34 Plate 4</v>
      </c>
      <c r="C28" s="6" t="str">
        <f aca="false">"384 primer plate " &amp; TEXT(C8,"0")</f>
        <v>384 primer plate 0</v>
      </c>
      <c r="D28" s="32"/>
      <c r="E28" s="33"/>
      <c r="F28" s="33"/>
      <c r="P28" s="3"/>
      <c r="Q28" s="3"/>
      <c r="R28" s="23"/>
      <c r="S28" s="15"/>
    </row>
    <row r="29" customFormat="false" ht="15.75" hidden="false" customHeight="false" outlineLevel="0" collapsed="false">
      <c r="A29" s="17"/>
      <c r="B29" s="36" t="n">
        <v>13</v>
      </c>
      <c r="C29" s="36" t="n">
        <v>14</v>
      </c>
      <c r="D29" s="37"/>
      <c r="E29" s="20"/>
      <c r="F29" s="39"/>
      <c r="P29" s="8"/>
      <c r="Q29" s="12"/>
      <c r="R29" s="6"/>
      <c r="S29" s="15"/>
    </row>
    <row r="30" customFormat="false" ht="15.75" hidden="false" customHeight="false" outlineLevel="0" collapsed="false">
      <c r="A30" s="40"/>
      <c r="B30" s="36" t="n">
        <v>15</v>
      </c>
      <c r="C30" s="36" t="n">
        <v>16</v>
      </c>
      <c r="D30" s="37"/>
      <c r="E30" s="28"/>
      <c r="F30" s="28"/>
      <c r="L30" s="8"/>
    </row>
    <row r="31" customFormat="false" ht="15.75" hidden="false" customHeight="false" outlineLevel="0" collapsed="false">
      <c r="B31" s="32"/>
      <c r="C31" s="32"/>
      <c r="D31" s="32"/>
      <c r="E31" s="32"/>
      <c r="F31" s="32"/>
    </row>
    <row r="32" customFormat="false" ht="15.75" hidden="false" customHeight="false" outlineLevel="0" collapsed="false">
      <c r="A32" s="3" t="s">
        <v>41</v>
      </c>
      <c r="E32" s="3"/>
    </row>
  </sheetData>
  <mergeCells count="2">
    <mergeCell ref="P5:Q5"/>
    <mergeCell ref="R15:S15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R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35" activeCellId="0" sqref="J235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41" t="s">
        <v>42</v>
      </c>
      <c r="B1" s="42" t="str">
        <f aca="false">'Run set up notes'!C5</f>
        <v>A</v>
      </c>
      <c r="C1" s="42"/>
      <c r="D1" s="43"/>
      <c r="E1" s="43"/>
      <c r="F1" s="44"/>
      <c r="G1" s="44"/>
      <c r="H1" s="44"/>
      <c r="I1" s="3" t="n">
        <v>1</v>
      </c>
      <c r="J1" s="44"/>
      <c r="K1" s="44"/>
      <c r="L1" s="44"/>
      <c r="M1" s="44"/>
      <c r="N1" s="44"/>
      <c r="O1" s="44"/>
      <c r="P1" s="44"/>
      <c r="Q1" s="45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</row>
    <row r="2" customFormat="false" ht="13.8" hidden="false" customHeight="false" outlineLevel="0" collapsed="false">
      <c r="A2" s="46" t="n">
        <v>1</v>
      </c>
      <c r="B2" s="46" t="n">
        <v>2</v>
      </c>
      <c r="C2" s="42"/>
      <c r="D2" s="47" t="n">
        <f aca="false">'Run set up notes'!E17</f>
        <v>0</v>
      </c>
      <c r="E2" s="47" t="str">
        <f aca="false">'Run set up notes'!F17</f>
        <v>TE MNS LOD</v>
      </c>
      <c r="F2" s="44"/>
      <c r="G2" s="44"/>
      <c r="H2" s="44"/>
      <c r="I2" s="3" t="n">
        <v>6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customFormat="false" ht="13.8" hidden="false" customHeight="false" outlineLevel="0" collapsed="false">
      <c r="A3" s="46" t="n">
        <v>3</v>
      </c>
      <c r="B3" s="46" t="n">
        <v>4</v>
      </c>
      <c r="C3" s="42"/>
      <c r="D3" s="47" t="str">
        <f aca="false">'Run set up notes'!E18</f>
        <v>Saliva LOD</v>
      </c>
      <c r="E3" s="48" t="str">
        <f aca="false">'Run set up notes'!F18</f>
        <v>729 ED</v>
      </c>
      <c r="F3" s="44"/>
      <c r="G3" s="44"/>
      <c r="H3" s="44"/>
      <c r="I3" s="3" t="n">
        <v>11</v>
      </c>
      <c r="J3" s="44"/>
      <c r="K3" s="44"/>
      <c r="L3" s="44"/>
      <c r="M3" s="44"/>
      <c r="N3" s="44"/>
      <c r="O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F3" s="45" t="s">
        <v>43</v>
      </c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</row>
    <row r="4" customFormat="false" ht="13.8" hidden="false" customHeight="false" outlineLevel="0" collapsed="false">
      <c r="A4" s="45" t="s">
        <v>44</v>
      </c>
      <c r="B4" s="44"/>
      <c r="C4" s="44"/>
      <c r="D4" s="44"/>
      <c r="E4" s="44"/>
      <c r="F4" s="44"/>
      <c r="G4" s="45" t="s">
        <v>45</v>
      </c>
      <c r="H4" s="44"/>
      <c r="I4" s="3" t="n">
        <v>16</v>
      </c>
      <c r="J4" s="44"/>
      <c r="K4" s="44"/>
      <c r="L4" s="44"/>
      <c r="M4" s="44"/>
      <c r="N4" s="44"/>
      <c r="O4" s="44"/>
      <c r="P4" s="45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customFormat="false" ht="15.75" hidden="false" customHeight="false" outlineLevel="0" collapsed="false">
      <c r="A5" s="45" t="s">
        <v>46</v>
      </c>
      <c r="C5" s="49" t="s">
        <v>47</v>
      </c>
      <c r="D5" s="49"/>
      <c r="E5" s="49"/>
      <c r="F5" s="49"/>
      <c r="G5" s="44"/>
      <c r="H5" s="44"/>
      <c r="I5" s="44"/>
      <c r="J5" s="44"/>
      <c r="K5" s="44"/>
      <c r="L5" s="44"/>
      <c r="M5" s="44"/>
      <c r="N5" s="44"/>
      <c r="O5" s="44"/>
      <c r="P5" s="45" t="s">
        <v>48</v>
      </c>
      <c r="Q5" s="3" t="s">
        <v>28</v>
      </c>
      <c r="R5" s="49" t="s">
        <v>49</v>
      </c>
      <c r="S5" s="49"/>
      <c r="T5" s="49"/>
      <c r="U5" s="49"/>
      <c r="V5" s="44"/>
      <c r="W5" s="44"/>
      <c r="X5" s="44"/>
      <c r="Y5" s="44"/>
      <c r="Z5" s="44"/>
      <c r="AA5" s="44"/>
      <c r="AB5" s="44"/>
      <c r="AC5" s="44"/>
      <c r="AE5" s="45" t="s">
        <v>50</v>
      </c>
      <c r="AF5" s="45" t="s">
        <v>51</v>
      </c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</row>
    <row r="6" customFormat="false" ht="15.75" hidden="false" customHeight="false" outlineLevel="0" collapsed="false">
      <c r="A6" s="50" t="s">
        <v>52</v>
      </c>
      <c r="B6" s="51" t="n">
        <v>1</v>
      </c>
      <c r="C6" s="51" t="n">
        <v>2</v>
      </c>
      <c r="D6" s="51" t="n">
        <v>3</v>
      </c>
      <c r="E6" s="51" t="n">
        <v>4</v>
      </c>
      <c r="F6" s="51" t="n">
        <v>5</v>
      </c>
      <c r="G6" s="51" t="n">
        <v>6</v>
      </c>
      <c r="H6" s="51" t="n">
        <v>7</v>
      </c>
      <c r="I6" s="51" t="n">
        <v>8</v>
      </c>
      <c r="J6" s="51" t="n">
        <v>9</v>
      </c>
      <c r="K6" s="51" t="n">
        <v>10</v>
      </c>
      <c r="L6" s="51" t="n">
        <v>11</v>
      </c>
      <c r="M6" s="51" t="n">
        <v>12</v>
      </c>
      <c r="N6" s="52"/>
      <c r="P6" s="50" t="n">
        <f aca="false">S2</f>
        <v>0</v>
      </c>
      <c r="Q6" s="51" t="n">
        <v>1</v>
      </c>
      <c r="R6" s="51" t="n">
        <v>2</v>
      </c>
      <c r="S6" s="51" t="n">
        <v>3</v>
      </c>
      <c r="T6" s="51" t="n">
        <v>4</v>
      </c>
      <c r="U6" s="51" t="n">
        <v>5</v>
      </c>
      <c r="V6" s="51" t="n">
        <v>6</v>
      </c>
      <c r="W6" s="51" t="n">
        <v>7</v>
      </c>
      <c r="X6" s="51" t="n">
        <v>8</v>
      </c>
      <c r="Y6" s="51" t="n">
        <v>9</v>
      </c>
      <c r="Z6" s="51" t="n">
        <v>10</v>
      </c>
      <c r="AA6" s="51" t="n">
        <v>11</v>
      </c>
      <c r="AB6" s="51" t="n">
        <v>12</v>
      </c>
      <c r="AC6" s="52"/>
      <c r="AE6" s="11" t="n">
        <f aca="false">AI3</f>
        <v>0</v>
      </c>
      <c r="AF6" s="53" t="n">
        <v>1</v>
      </c>
      <c r="AG6" s="53" t="n">
        <v>2</v>
      </c>
      <c r="AH6" s="53" t="n">
        <v>3</v>
      </c>
      <c r="AI6" s="53" t="n">
        <v>4</v>
      </c>
      <c r="AJ6" s="53" t="n">
        <v>5</v>
      </c>
      <c r="AK6" s="53" t="n">
        <v>6</v>
      </c>
      <c r="AL6" s="53" t="n">
        <v>7</v>
      </c>
      <c r="AM6" s="53" t="n">
        <v>8</v>
      </c>
      <c r="AN6" s="53" t="n">
        <v>9</v>
      </c>
      <c r="AO6" s="53" t="n">
        <v>10</v>
      </c>
      <c r="AP6" s="53" t="n">
        <v>11</v>
      </c>
      <c r="AQ6" s="53" t="n">
        <v>12</v>
      </c>
      <c r="AR6" s="11"/>
    </row>
    <row r="7" customFormat="false" ht="15.75" hidden="false" customHeight="false" outlineLevel="0" collapsed="false">
      <c r="A7" s="54" t="s">
        <v>8</v>
      </c>
      <c r="B7" s="55" t="s">
        <v>53</v>
      </c>
      <c r="C7" s="55" t="s">
        <v>53</v>
      </c>
      <c r="D7" s="55" t="s">
        <v>53</v>
      </c>
      <c r="E7" s="55" t="s">
        <v>53</v>
      </c>
      <c r="F7" s="55" t="s">
        <v>53</v>
      </c>
      <c r="G7" s="55" t="s">
        <v>53</v>
      </c>
      <c r="H7" s="55" t="s">
        <v>53</v>
      </c>
      <c r="I7" s="55" t="s">
        <v>53</v>
      </c>
      <c r="J7" s="55" t="s">
        <v>53</v>
      </c>
      <c r="K7" s="55" t="s">
        <v>53</v>
      </c>
      <c r="L7" s="55" t="s">
        <v>53</v>
      </c>
      <c r="M7" s="55" t="s">
        <v>53</v>
      </c>
      <c r="N7" s="51" t="s">
        <v>8</v>
      </c>
      <c r="P7" s="54" t="s">
        <v>8</v>
      </c>
      <c r="Q7" s="55" t="s">
        <v>54</v>
      </c>
      <c r="R7" s="55" t="s">
        <v>54</v>
      </c>
      <c r="S7" s="55" t="s">
        <v>54</v>
      </c>
      <c r="T7" s="55" t="s">
        <v>54</v>
      </c>
      <c r="U7" s="55" t="s">
        <v>54</v>
      </c>
      <c r="V7" s="55" t="s">
        <v>54</v>
      </c>
      <c r="W7" s="55" t="s">
        <v>54</v>
      </c>
      <c r="X7" s="55" t="s">
        <v>54</v>
      </c>
      <c r="Y7" s="55" t="s">
        <v>54</v>
      </c>
      <c r="Z7" s="55" t="s">
        <v>54</v>
      </c>
      <c r="AA7" s="55" t="s">
        <v>54</v>
      </c>
      <c r="AB7" s="55" t="s">
        <v>54</v>
      </c>
      <c r="AC7" s="51" t="s">
        <v>8</v>
      </c>
      <c r="AE7" s="56" t="s">
        <v>8</v>
      </c>
      <c r="AF7" s="57" t="n">
        <v>368314768</v>
      </c>
      <c r="AG7" s="57" t="n">
        <v>368314768</v>
      </c>
      <c r="AH7" s="57" t="n">
        <v>368314768</v>
      </c>
      <c r="AI7" s="57" t="n">
        <v>368314768</v>
      </c>
      <c r="AJ7" s="58" t="s">
        <v>55</v>
      </c>
      <c r="AK7" s="58" t="s">
        <v>55</v>
      </c>
      <c r="AL7" s="58" t="s">
        <v>55</v>
      </c>
      <c r="AM7" s="58" t="s">
        <v>55</v>
      </c>
      <c r="AN7" s="58" t="s">
        <v>55</v>
      </c>
      <c r="AO7" s="58" t="s">
        <v>55</v>
      </c>
      <c r="AP7" s="58" t="s">
        <v>55</v>
      </c>
      <c r="AQ7" s="58" t="s">
        <v>55</v>
      </c>
      <c r="AR7" s="59" t="s">
        <v>8</v>
      </c>
    </row>
    <row r="8" customFormat="false" ht="15.75" hidden="false" customHeight="false" outlineLevel="0" collapsed="false">
      <c r="A8" s="51" t="s">
        <v>11</v>
      </c>
      <c r="B8" s="55" t="s">
        <v>53</v>
      </c>
      <c r="C8" s="55" t="s">
        <v>53</v>
      </c>
      <c r="D8" s="55" t="s">
        <v>53</v>
      </c>
      <c r="E8" s="55" t="s">
        <v>53</v>
      </c>
      <c r="F8" s="55" t="s">
        <v>53</v>
      </c>
      <c r="G8" s="55" t="s">
        <v>53</v>
      </c>
      <c r="H8" s="55" t="s">
        <v>53</v>
      </c>
      <c r="I8" s="55" t="s">
        <v>53</v>
      </c>
      <c r="J8" s="55" t="s">
        <v>53</v>
      </c>
      <c r="K8" s="55" t="s">
        <v>53</v>
      </c>
      <c r="L8" s="55" t="s">
        <v>53</v>
      </c>
      <c r="M8" s="55" t="s">
        <v>53</v>
      </c>
      <c r="N8" s="51" t="s">
        <v>11</v>
      </c>
      <c r="P8" s="51" t="s">
        <v>11</v>
      </c>
      <c r="Q8" s="60" t="s">
        <v>54</v>
      </c>
      <c r="R8" s="61" t="s">
        <v>54</v>
      </c>
      <c r="S8" s="61" t="s">
        <v>54</v>
      </c>
      <c r="T8" s="61" t="s">
        <v>54</v>
      </c>
      <c r="U8" s="61" t="s">
        <v>54</v>
      </c>
      <c r="V8" s="61" t="s">
        <v>54</v>
      </c>
      <c r="W8" s="61" t="s">
        <v>54</v>
      </c>
      <c r="X8" s="61" t="s">
        <v>54</v>
      </c>
      <c r="Y8" s="61" t="s">
        <v>54</v>
      </c>
      <c r="Z8" s="61" t="s">
        <v>54</v>
      </c>
      <c r="AA8" s="55" t="s">
        <v>54</v>
      </c>
      <c r="AB8" s="55" t="s">
        <v>54</v>
      </c>
      <c r="AC8" s="51" t="s">
        <v>11</v>
      </c>
      <c r="AE8" s="62" t="s">
        <v>11</v>
      </c>
      <c r="AF8" s="57" t="n">
        <v>368311633</v>
      </c>
      <c r="AG8" s="57" t="n">
        <v>368311633</v>
      </c>
      <c r="AH8" s="57" t="n">
        <v>368311633</v>
      </c>
      <c r="AI8" s="57" t="n">
        <v>368311633</v>
      </c>
      <c r="AJ8" s="58" t="s">
        <v>55</v>
      </c>
      <c r="AK8" s="58" t="s">
        <v>55</v>
      </c>
      <c r="AL8" s="58" t="s">
        <v>55</v>
      </c>
      <c r="AM8" s="58" t="s">
        <v>55</v>
      </c>
      <c r="AN8" s="58" t="s">
        <v>55</v>
      </c>
      <c r="AO8" s="58" t="s">
        <v>55</v>
      </c>
      <c r="AP8" s="58" t="s">
        <v>55</v>
      </c>
      <c r="AQ8" s="58" t="s">
        <v>55</v>
      </c>
      <c r="AR8" s="59" t="s">
        <v>11</v>
      </c>
    </row>
    <row r="9" customFormat="false" ht="15.75" hidden="false" customHeight="false" outlineLevel="0" collapsed="false">
      <c r="A9" s="51" t="s">
        <v>56</v>
      </c>
      <c r="B9" s="55" t="s">
        <v>53</v>
      </c>
      <c r="C9" s="55" t="s">
        <v>53</v>
      </c>
      <c r="D9" s="55" t="s">
        <v>53</v>
      </c>
      <c r="E9" s="55" t="s">
        <v>53</v>
      </c>
      <c r="F9" s="55" t="s">
        <v>53</v>
      </c>
      <c r="G9" s="55" t="s">
        <v>53</v>
      </c>
      <c r="H9" s="55" t="s">
        <v>53</v>
      </c>
      <c r="I9" s="55" t="s">
        <v>53</v>
      </c>
      <c r="J9" s="55" t="s">
        <v>53</v>
      </c>
      <c r="K9" s="55" t="s">
        <v>53</v>
      </c>
      <c r="L9" s="55" t="s">
        <v>53</v>
      </c>
      <c r="M9" s="55" t="s">
        <v>53</v>
      </c>
      <c r="N9" s="51" t="s">
        <v>56</v>
      </c>
      <c r="P9" s="51" t="s">
        <v>56</v>
      </c>
      <c r="Q9" s="60" t="s">
        <v>54</v>
      </c>
      <c r="R9" s="61" t="s">
        <v>54</v>
      </c>
      <c r="S9" s="61" t="s">
        <v>54</v>
      </c>
      <c r="T9" s="61" t="s">
        <v>54</v>
      </c>
      <c r="U9" s="61" t="s">
        <v>54</v>
      </c>
      <c r="V9" s="61" t="s">
        <v>54</v>
      </c>
      <c r="W9" s="61" t="s">
        <v>54</v>
      </c>
      <c r="X9" s="61" t="s">
        <v>54</v>
      </c>
      <c r="Y9" s="61" t="s">
        <v>54</v>
      </c>
      <c r="Z9" s="61" t="s">
        <v>54</v>
      </c>
      <c r="AA9" s="55" t="s">
        <v>54</v>
      </c>
      <c r="AB9" s="55" t="s">
        <v>54</v>
      </c>
      <c r="AC9" s="51" t="s">
        <v>56</v>
      </c>
      <c r="AE9" s="62" t="s">
        <v>56</v>
      </c>
      <c r="AF9" s="57" t="n">
        <v>368314402</v>
      </c>
      <c r="AG9" s="57" t="n">
        <v>368314402</v>
      </c>
      <c r="AH9" s="57" t="n">
        <v>368314402</v>
      </c>
      <c r="AI9" s="57" t="n">
        <v>368314402</v>
      </c>
      <c r="AJ9" s="58" t="s">
        <v>55</v>
      </c>
      <c r="AK9" s="58" t="s">
        <v>55</v>
      </c>
      <c r="AL9" s="58" t="s">
        <v>55</v>
      </c>
      <c r="AM9" s="58" t="s">
        <v>55</v>
      </c>
      <c r="AN9" s="58" t="s">
        <v>55</v>
      </c>
      <c r="AO9" s="58" t="s">
        <v>55</v>
      </c>
      <c r="AP9" s="58" t="s">
        <v>55</v>
      </c>
      <c r="AQ9" s="58" t="s">
        <v>55</v>
      </c>
      <c r="AR9" s="59" t="s">
        <v>56</v>
      </c>
    </row>
    <row r="10" customFormat="false" ht="15.75" hidden="false" customHeight="false" outlineLevel="0" collapsed="false">
      <c r="A10" s="51" t="s">
        <v>57</v>
      </c>
      <c r="B10" s="55" t="s">
        <v>53</v>
      </c>
      <c r="C10" s="55" t="s">
        <v>53</v>
      </c>
      <c r="D10" s="55" t="s">
        <v>53</v>
      </c>
      <c r="E10" s="55" t="s">
        <v>53</v>
      </c>
      <c r="F10" s="55" t="s">
        <v>53</v>
      </c>
      <c r="G10" s="55" t="s">
        <v>53</v>
      </c>
      <c r="H10" s="55" t="s">
        <v>53</v>
      </c>
      <c r="I10" s="55" t="s">
        <v>53</v>
      </c>
      <c r="J10" s="55" t="s">
        <v>53</v>
      </c>
      <c r="K10" s="55" t="s">
        <v>53</v>
      </c>
      <c r="L10" s="55" t="s">
        <v>53</v>
      </c>
      <c r="M10" s="55" t="s">
        <v>53</v>
      </c>
      <c r="N10" s="51" t="s">
        <v>57</v>
      </c>
      <c r="P10" s="51" t="s">
        <v>57</v>
      </c>
      <c r="Q10" s="60" t="s">
        <v>54</v>
      </c>
      <c r="R10" s="61" t="s">
        <v>54</v>
      </c>
      <c r="S10" s="61" t="s">
        <v>54</v>
      </c>
      <c r="T10" s="61" t="s">
        <v>54</v>
      </c>
      <c r="U10" s="61" t="s">
        <v>54</v>
      </c>
      <c r="V10" s="61" t="s">
        <v>54</v>
      </c>
      <c r="W10" s="61" t="s">
        <v>54</v>
      </c>
      <c r="X10" s="61" t="s">
        <v>54</v>
      </c>
      <c r="Y10" s="61" t="s">
        <v>54</v>
      </c>
      <c r="Z10" s="61" t="s">
        <v>54</v>
      </c>
      <c r="AA10" s="55" t="s">
        <v>54</v>
      </c>
      <c r="AB10" s="55" t="s">
        <v>54</v>
      </c>
      <c r="AC10" s="51" t="s">
        <v>57</v>
      </c>
      <c r="AE10" s="62" t="s">
        <v>57</v>
      </c>
      <c r="AF10" s="57" t="n">
        <v>368300500</v>
      </c>
      <c r="AG10" s="57" t="n">
        <v>368300500</v>
      </c>
      <c r="AH10" s="57" t="n">
        <v>368300500</v>
      </c>
      <c r="AI10" s="57" t="n">
        <v>368300500</v>
      </c>
      <c r="AJ10" s="58" t="s">
        <v>55</v>
      </c>
      <c r="AK10" s="58" t="s">
        <v>55</v>
      </c>
      <c r="AL10" s="58" t="s">
        <v>55</v>
      </c>
      <c r="AM10" s="58" t="s">
        <v>55</v>
      </c>
      <c r="AN10" s="58" t="s">
        <v>55</v>
      </c>
      <c r="AO10" s="58" t="s">
        <v>55</v>
      </c>
      <c r="AP10" s="58" t="s">
        <v>55</v>
      </c>
      <c r="AQ10" s="58" t="s">
        <v>55</v>
      </c>
      <c r="AR10" s="59" t="s">
        <v>57</v>
      </c>
    </row>
    <row r="11" customFormat="false" ht="15.75" hidden="false" customHeight="false" outlineLevel="0" collapsed="false">
      <c r="A11" s="51" t="s">
        <v>58</v>
      </c>
      <c r="B11" s="55" t="s">
        <v>53</v>
      </c>
      <c r="C11" s="55" t="s">
        <v>53</v>
      </c>
      <c r="D11" s="55" t="s">
        <v>53</v>
      </c>
      <c r="E11" s="55" t="s">
        <v>53</v>
      </c>
      <c r="F11" s="55" t="s">
        <v>53</v>
      </c>
      <c r="G11" s="55" t="s">
        <v>53</v>
      </c>
      <c r="H11" s="55" t="s">
        <v>53</v>
      </c>
      <c r="I11" s="55" t="s">
        <v>53</v>
      </c>
      <c r="J11" s="55" t="s">
        <v>53</v>
      </c>
      <c r="K11" s="55" t="s">
        <v>53</v>
      </c>
      <c r="L11" s="55" t="s">
        <v>53</v>
      </c>
      <c r="M11" s="55" t="s">
        <v>53</v>
      </c>
      <c r="N11" s="51" t="s">
        <v>58</v>
      </c>
      <c r="P11" s="51" t="s">
        <v>58</v>
      </c>
      <c r="Q11" s="60" t="s">
        <v>54</v>
      </c>
      <c r="R11" s="61" t="s">
        <v>54</v>
      </c>
      <c r="S11" s="61" t="s">
        <v>54</v>
      </c>
      <c r="T11" s="61" t="s">
        <v>54</v>
      </c>
      <c r="U11" s="61" t="s">
        <v>54</v>
      </c>
      <c r="V11" s="61" t="s">
        <v>54</v>
      </c>
      <c r="W11" s="61" t="s">
        <v>54</v>
      </c>
      <c r="X11" s="61" t="s">
        <v>54</v>
      </c>
      <c r="Y11" s="61" t="s">
        <v>54</v>
      </c>
      <c r="Z11" s="61" t="s">
        <v>54</v>
      </c>
      <c r="AA11" s="55" t="s">
        <v>54</v>
      </c>
      <c r="AB11" s="55" t="s">
        <v>54</v>
      </c>
      <c r="AC11" s="51" t="s">
        <v>58</v>
      </c>
      <c r="AE11" s="62" t="s">
        <v>58</v>
      </c>
      <c r="AF11" s="57" t="n">
        <v>368314785</v>
      </c>
      <c r="AG11" s="57" t="n">
        <v>368314785</v>
      </c>
      <c r="AH11" s="57" t="n">
        <v>368314785</v>
      </c>
      <c r="AI11" s="57" t="n">
        <v>368314785</v>
      </c>
      <c r="AJ11" s="58" t="s">
        <v>55</v>
      </c>
      <c r="AK11" s="58" t="s">
        <v>55</v>
      </c>
      <c r="AL11" s="58" t="s">
        <v>55</v>
      </c>
      <c r="AM11" s="58" t="s">
        <v>55</v>
      </c>
      <c r="AN11" s="58" t="s">
        <v>55</v>
      </c>
      <c r="AO11" s="58" t="s">
        <v>55</v>
      </c>
      <c r="AP11" s="58" t="s">
        <v>55</v>
      </c>
      <c r="AQ11" s="58" t="s">
        <v>55</v>
      </c>
      <c r="AR11" s="59" t="s">
        <v>58</v>
      </c>
    </row>
    <row r="12" customFormat="false" ht="15.75" hidden="false" customHeight="false" outlineLevel="0" collapsed="false">
      <c r="A12" s="51" t="s">
        <v>59</v>
      </c>
      <c r="B12" s="55" t="s">
        <v>53</v>
      </c>
      <c r="C12" s="55" t="s">
        <v>53</v>
      </c>
      <c r="D12" s="55" t="s">
        <v>53</v>
      </c>
      <c r="E12" s="55" t="s">
        <v>53</v>
      </c>
      <c r="F12" s="55" t="s">
        <v>53</v>
      </c>
      <c r="G12" s="55" t="s">
        <v>53</v>
      </c>
      <c r="H12" s="55" t="s">
        <v>53</v>
      </c>
      <c r="I12" s="55" t="s">
        <v>53</v>
      </c>
      <c r="J12" s="55" t="s">
        <v>53</v>
      </c>
      <c r="K12" s="55" t="s">
        <v>53</v>
      </c>
      <c r="L12" s="55" t="s">
        <v>53</v>
      </c>
      <c r="M12" s="55" t="s">
        <v>53</v>
      </c>
      <c r="N12" s="51" t="s">
        <v>59</v>
      </c>
      <c r="P12" s="51" t="s">
        <v>59</v>
      </c>
      <c r="Q12" s="60" t="s">
        <v>54</v>
      </c>
      <c r="R12" s="61" t="s">
        <v>54</v>
      </c>
      <c r="S12" s="61" t="s">
        <v>54</v>
      </c>
      <c r="T12" s="61" t="s">
        <v>54</v>
      </c>
      <c r="U12" s="61" t="s">
        <v>54</v>
      </c>
      <c r="V12" s="61" t="s">
        <v>54</v>
      </c>
      <c r="W12" s="61" t="s">
        <v>54</v>
      </c>
      <c r="X12" s="61" t="s">
        <v>54</v>
      </c>
      <c r="Y12" s="61" t="s">
        <v>54</v>
      </c>
      <c r="Z12" s="61" t="s">
        <v>54</v>
      </c>
      <c r="AA12" s="55" t="s">
        <v>54</v>
      </c>
      <c r="AB12" s="55" t="s">
        <v>54</v>
      </c>
      <c r="AC12" s="51" t="s">
        <v>59</v>
      </c>
      <c r="AE12" s="62" t="s">
        <v>59</v>
      </c>
      <c r="AF12" s="58" t="s">
        <v>55</v>
      </c>
      <c r="AG12" s="58" t="s">
        <v>55</v>
      </c>
      <c r="AH12" s="58" t="s">
        <v>55</v>
      </c>
      <c r="AI12" s="58" t="s">
        <v>55</v>
      </c>
      <c r="AJ12" s="58" t="s">
        <v>55</v>
      </c>
      <c r="AK12" s="58" t="s">
        <v>55</v>
      </c>
      <c r="AL12" s="58" t="s">
        <v>55</v>
      </c>
      <c r="AM12" s="58" t="s">
        <v>55</v>
      </c>
      <c r="AN12" s="58" t="s">
        <v>55</v>
      </c>
      <c r="AO12" s="58" t="s">
        <v>55</v>
      </c>
      <c r="AP12" s="58" t="s">
        <v>55</v>
      </c>
      <c r="AQ12" s="58" t="s">
        <v>55</v>
      </c>
      <c r="AR12" s="59" t="s">
        <v>59</v>
      </c>
    </row>
    <row r="13" customFormat="false" ht="15.75" hidden="false" customHeight="false" outlineLevel="0" collapsed="false">
      <c r="A13" s="51" t="s">
        <v>60</v>
      </c>
      <c r="B13" s="55" t="s">
        <v>61</v>
      </c>
      <c r="C13" s="55" t="s">
        <v>61</v>
      </c>
      <c r="D13" s="55" t="s">
        <v>61</v>
      </c>
      <c r="E13" s="55" t="s">
        <v>61</v>
      </c>
      <c r="F13" s="55" t="s">
        <v>61</v>
      </c>
      <c r="G13" s="55" t="s">
        <v>61</v>
      </c>
      <c r="H13" s="55" t="s">
        <v>61</v>
      </c>
      <c r="I13" s="55" t="s">
        <v>61</v>
      </c>
      <c r="J13" s="55" t="s">
        <v>61</v>
      </c>
      <c r="K13" s="55" t="s">
        <v>61</v>
      </c>
      <c r="L13" s="55" t="s">
        <v>61</v>
      </c>
      <c r="M13" s="55" t="s">
        <v>61</v>
      </c>
      <c r="N13" s="51" t="s">
        <v>60</v>
      </c>
      <c r="P13" s="51" t="s">
        <v>60</v>
      </c>
      <c r="Q13" s="60" t="s">
        <v>54</v>
      </c>
      <c r="R13" s="61" t="s">
        <v>54</v>
      </c>
      <c r="S13" s="61" t="s">
        <v>54</v>
      </c>
      <c r="T13" s="61" t="s">
        <v>54</v>
      </c>
      <c r="U13" s="61" t="s">
        <v>54</v>
      </c>
      <c r="V13" s="61" t="s">
        <v>54</v>
      </c>
      <c r="W13" s="61" t="s">
        <v>54</v>
      </c>
      <c r="X13" s="61" t="s">
        <v>54</v>
      </c>
      <c r="Y13" s="61" t="s">
        <v>54</v>
      </c>
      <c r="Z13" s="61" t="s">
        <v>54</v>
      </c>
      <c r="AA13" s="55" t="s">
        <v>54</v>
      </c>
      <c r="AB13" s="55" t="s">
        <v>54</v>
      </c>
      <c r="AC13" s="51" t="s">
        <v>60</v>
      </c>
      <c r="AE13" s="62" t="s">
        <v>60</v>
      </c>
      <c r="AF13" s="58" t="s">
        <v>55</v>
      </c>
      <c r="AG13" s="58" t="s">
        <v>55</v>
      </c>
      <c r="AH13" s="58" t="s">
        <v>55</v>
      </c>
      <c r="AI13" s="58" t="s">
        <v>55</v>
      </c>
      <c r="AJ13" s="58" t="s">
        <v>55</v>
      </c>
      <c r="AK13" s="58" t="s">
        <v>55</v>
      </c>
      <c r="AL13" s="58" t="s">
        <v>55</v>
      </c>
      <c r="AM13" s="58" t="s">
        <v>55</v>
      </c>
      <c r="AN13" s="58" t="s">
        <v>55</v>
      </c>
      <c r="AO13" s="58" t="s">
        <v>55</v>
      </c>
      <c r="AP13" s="58" t="s">
        <v>55</v>
      </c>
      <c r="AQ13" s="58" t="s">
        <v>55</v>
      </c>
      <c r="AR13" s="59" t="s">
        <v>60</v>
      </c>
    </row>
    <row r="14" customFormat="false" ht="15.75" hidden="false" customHeight="false" outlineLevel="0" collapsed="false">
      <c r="A14" s="51" t="s">
        <v>62</v>
      </c>
      <c r="B14" s="55" t="s">
        <v>61</v>
      </c>
      <c r="C14" s="55" t="s">
        <v>61</v>
      </c>
      <c r="D14" s="55" t="s">
        <v>61</v>
      </c>
      <c r="E14" s="55" t="s">
        <v>61</v>
      </c>
      <c r="F14" s="55" t="s">
        <v>61</v>
      </c>
      <c r="G14" s="55" t="s">
        <v>61</v>
      </c>
      <c r="H14" s="55" t="s">
        <v>61</v>
      </c>
      <c r="I14" s="55" t="s">
        <v>61</v>
      </c>
      <c r="J14" s="55" t="s">
        <v>61</v>
      </c>
      <c r="K14" s="55" t="s">
        <v>61</v>
      </c>
      <c r="L14" s="55" t="s">
        <v>61</v>
      </c>
      <c r="M14" s="55" t="s">
        <v>61</v>
      </c>
      <c r="N14" s="51" t="s">
        <v>62</v>
      </c>
      <c r="P14" s="51" t="s">
        <v>62</v>
      </c>
      <c r="Q14" s="60" t="s">
        <v>54</v>
      </c>
      <c r="R14" s="61" t="s">
        <v>54</v>
      </c>
      <c r="S14" s="61" t="s">
        <v>54</v>
      </c>
      <c r="T14" s="61" t="s">
        <v>54</v>
      </c>
      <c r="U14" s="61" t="s">
        <v>54</v>
      </c>
      <c r="V14" s="61" t="s">
        <v>54</v>
      </c>
      <c r="W14" s="61" t="s">
        <v>54</v>
      </c>
      <c r="X14" s="61" t="s">
        <v>54</v>
      </c>
      <c r="Y14" s="61" t="s">
        <v>54</v>
      </c>
      <c r="Z14" s="61" t="s">
        <v>54</v>
      </c>
      <c r="AA14" s="55" t="s">
        <v>54</v>
      </c>
      <c r="AB14" s="55" t="s">
        <v>54</v>
      </c>
      <c r="AC14" s="51" t="s">
        <v>62</v>
      </c>
      <c r="AE14" s="62" t="s">
        <v>62</v>
      </c>
      <c r="AF14" s="58" t="s">
        <v>55</v>
      </c>
      <c r="AG14" s="58" t="s">
        <v>55</v>
      </c>
      <c r="AH14" s="58" t="s">
        <v>55</v>
      </c>
      <c r="AI14" s="58" t="s">
        <v>55</v>
      </c>
      <c r="AJ14" s="58" t="s">
        <v>55</v>
      </c>
      <c r="AK14" s="58" t="s">
        <v>55</v>
      </c>
      <c r="AL14" s="58" t="s">
        <v>55</v>
      </c>
      <c r="AM14" s="58" t="s">
        <v>55</v>
      </c>
      <c r="AN14" s="58" t="s">
        <v>55</v>
      </c>
      <c r="AO14" s="58" t="s">
        <v>55</v>
      </c>
      <c r="AP14" s="58" t="s">
        <v>55</v>
      </c>
      <c r="AQ14" s="58" t="s">
        <v>55</v>
      </c>
      <c r="AR14" s="59" t="s">
        <v>62</v>
      </c>
    </row>
    <row r="15" customFormat="false" ht="15.75" hidden="false" customHeight="false" outlineLevel="0" collapsed="false">
      <c r="A15" s="52"/>
      <c r="B15" s="51" t="n">
        <v>1</v>
      </c>
      <c r="C15" s="51" t="n">
        <v>2</v>
      </c>
      <c r="D15" s="51" t="n">
        <v>3</v>
      </c>
      <c r="E15" s="51" t="n">
        <v>4</v>
      </c>
      <c r="F15" s="51" t="n">
        <v>5</v>
      </c>
      <c r="G15" s="51" t="n">
        <v>6</v>
      </c>
      <c r="H15" s="51" t="n">
        <v>7</v>
      </c>
      <c r="I15" s="51" t="n">
        <v>8</v>
      </c>
      <c r="J15" s="51" t="n">
        <v>9</v>
      </c>
      <c r="K15" s="51" t="n">
        <v>10</v>
      </c>
      <c r="L15" s="51" t="n">
        <v>11</v>
      </c>
      <c r="M15" s="51" t="n">
        <v>12</v>
      </c>
      <c r="N15" s="52"/>
      <c r="P15" s="52"/>
      <c r="Q15" s="51" t="n">
        <v>1</v>
      </c>
      <c r="R15" s="51" t="n">
        <v>2</v>
      </c>
      <c r="S15" s="51" t="n">
        <v>3</v>
      </c>
      <c r="T15" s="51" t="n">
        <v>4</v>
      </c>
      <c r="U15" s="51" t="n">
        <v>5</v>
      </c>
      <c r="V15" s="51" t="n">
        <v>6</v>
      </c>
      <c r="W15" s="51" t="n">
        <v>7</v>
      </c>
      <c r="X15" s="51" t="n">
        <v>8</v>
      </c>
      <c r="Y15" s="51" t="n">
        <v>9</v>
      </c>
      <c r="Z15" s="51" t="n">
        <v>10</v>
      </c>
      <c r="AA15" s="51" t="n">
        <v>11</v>
      </c>
      <c r="AB15" s="51" t="n">
        <v>12</v>
      </c>
      <c r="AC15" s="52"/>
      <c r="AE15" s="11"/>
      <c r="AF15" s="63" t="n">
        <v>1</v>
      </c>
      <c r="AG15" s="63" t="n">
        <v>2</v>
      </c>
      <c r="AH15" s="63" t="n">
        <v>3</v>
      </c>
      <c r="AI15" s="63" t="n">
        <v>4</v>
      </c>
      <c r="AJ15" s="63" t="n">
        <v>5</v>
      </c>
      <c r="AK15" s="63" t="n">
        <v>6</v>
      </c>
      <c r="AL15" s="63" t="n">
        <v>7</v>
      </c>
      <c r="AM15" s="63" t="n">
        <v>8</v>
      </c>
      <c r="AN15" s="63" t="n">
        <v>9</v>
      </c>
      <c r="AO15" s="63" t="n">
        <v>10</v>
      </c>
      <c r="AP15" s="63" t="n">
        <v>11</v>
      </c>
      <c r="AQ15" s="63" t="n">
        <v>12</v>
      </c>
      <c r="AR15" s="3"/>
    </row>
    <row r="17" customFormat="false" ht="15.75" hidden="false" customHeight="false" outlineLevel="0" collapsed="false">
      <c r="A17" s="3" t="s">
        <v>63</v>
      </c>
      <c r="B17" s="51" t="n">
        <v>1</v>
      </c>
      <c r="C17" s="51" t="n">
        <v>2</v>
      </c>
      <c r="D17" s="51" t="n">
        <v>3</v>
      </c>
      <c r="E17" s="51" t="n">
        <v>4</v>
      </c>
      <c r="F17" s="51" t="n">
        <v>5</v>
      </c>
      <c r="G17" s="51" t="n">
        <v>6</v>
      </c>
      <c r="H17" s="51" t="n">
        <v>7</v>
      </c>
      <c r="I17" s="51" t="n">
        <v>8</v>
      </c>
      <c r="J17" s="51" t="n">
        <v>9</v>
      </c>
      <c r="K17" s="51" t="n">
        <v>10</v>
      </c>
      <c r="L17" s="51" t="n">
        <v>11</v>
      </c>
      <c r="M17" s="51" t="n">
        <v>12</v>
      </c>
      <c r="N17" s="52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</row>
    <row r="18" customFormat="false" ht="15.75" hidden="false" customHeight="false" outlineLevel="0" collapsed="false">
      <c r="A18" s="54" t="s">
        <v>8</v>
      </c>
      <c r="B18" s="55" t="s">
        <v>64</v>
      </c>
      <c r="C18" s="55" t="s">
        <v>64</v>
      </c>
      <c r="D18" s="55" t="s">
        <v>64</v>
      </c>
      <c r="E18" s="55" t="s">
        <v>64</v>
      </c>
      <c r="F18" s="55" t="s">
        <v>64</v>
      </c>
      <c r="G18" s="55" t="s">
        <v>64</v>
      </c>
      <c r="H18" s="55" t="s">
        <v>64</v>
      </c>
      <c r="I18" s="55" t="s">
        <v>64</v>
      </c>
      <c r="J18" s="55" t="s">
        <v>64</v>
      </c>
      <c r="K18" s="55" t="s">
        <v>64</v>
      </c>
      <c r="L18" s="55" t="s">
        <v>64</v>
      </c>
      <c r="M18" s="55" t="s">
        <v>64</v>
      </c>
      <c r="N18" s="51" t="s">
        <v>8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customFormat="false" ht="15.75" hidden="false" customHeight="false" outlineLevel="0" collapsed="false">
      <c r="A19" s="51" t="s">
        <v>11</v>
      </c>
      <c r="B19" s="55" t="s">
        <v>64</v>
      </c>
      <c r="C19" s="55" t="s">
        <v>64</v>
      </c>
      <c r="D19" s="55" t="s">
        <v>64</v>
      </c>
      <c r="E19" s="55" t="s">
        <v>64</v>
      </c>
      <c r="F19" s="55" t="s">
        <v>64</v>
      </c>
      <c r="G19" s="55" t="s">
        <v>64</v>
      </c>
      <c r="H19" s="55" t="s">
        <v>64</v>
      </c>
      <c r="I19" s="55" t="s">
        <v>64</v>
      </c>
      <c r="J19" s="55" t="s">
        <v>64</v>
      </c>
      <c r="K19" s="55" t="s">
        <v>64</v>
      </c>
      <c r="L19" s="55" t="s">
        <v>64</v>
      </c>
      <c r="M19" s="55" t="s">
        <v>64</v>
      </c>
      <c r="N19" s="51" t="s">
        <v>11</v>
      </c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customFormat="false" ht="15.75" hidden="false" customHeight="false" outlineLevel="0" collapsed="false">
      <c r="A20" s="51" t="s">
        <v>56</v>
      </c>
      <c r="B20" s="55" t="s">
        <v>64</v>
      </c>
      <c r="C20" s="55" t="s">
        <v>64</v>
      </c>
      <c r="D20" s="55" t="s">
        <v>64</v>
      </c>
      <c r="E20" s="55" t="s">
        <v>64</v>
      </c>
      <c r="F20" s="55" t="s">
        <v>64</v>
      </c>
      <c r="G20" s="55" t="s">
        <v>64</v>
      </c>
      <c r="H20" s="55" t="s">
        <v>64</v>
      </c>
      <c r="I20" s="55" t="s">
        <v>64</v>
      </c>
      <c r="J20" s="55" t="s">
        <v>64</v>
      </c>
      <c r="K20" s="55" t="s">
        <v>64</v>
      </c>
      <c r="L20" s="55" t="s">
        <v>64</v>
      </c>
      <c r="M20" s="55" t="s">
        <v>64</v>
      </c>
      <c r="N20" s="51" t="s">
        <v>56</v>
      </c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</row>
    <row r="21" customFormat="false" ht="15.75" hidden="false" customHeight="false" outlineLevel="0" collapsed="false">
      <c r="A21" s="51" t="s">
        <v>57</v>
      </c>
      <c r="B21" s="55" t="s">
        <v>64</v>
      </c>
      <c r="C21" s="55" t="s">
        <v>64</v>
      </c>
      <c r="D21" s="55" t="s">
        <v>64</v>
      </c>
      <c r="E21" s="55" t="s">
        <v>64</v>
      </c>
      <c r="F21" s="55" t="s">
        <v>64</v>
      </c>
      <c r="G21" s="55" t="s">
        <v>64</v>
      </c>
      <c r="H21" s="55" t="s">
        <v>64</v>
      </c>
      <c r="I21" s="55" t="s">
        <v>64</v>
      </c>
      <c r="J21" s="55" t="s">
        <v>64</v>
      </c>
      <c r="K21" s="55" t="s">
        <v>64</v>
      </c>
      <c r="L21" s="55" t="s">
        <v>64</v>
      </c>
      <c r="M21" s="55" t="s">
        <v>64</v>
      </c>
      <c r="N21" s="51" t="s">
        <v>57</v>
      </c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customFormat="false" ht="15.75" hidden="false" customHeight="false" outlineLevel="0" collapsed="false">
      <c r="A22" s="51" t="s">
        <v>58</v>
      </c>
      <c r="B22" s="55" t="s">
        <v>64</v>
      </c>
      <c r="C22" s="55" t="s">
        <v>64</v>
      </c>
      <c r="D22" s="55" t="s">
        <v>64</v>
      </c>
      <c r="E22" s="55" t="s">
        <v>64</v>
      </c>
      <c r="F22" s="55" t="s">
        <v>64</v>
      </c>
      <c r="G22" s="55" t="s">
        <v>64</v>
      </c>
      <c r="H22" s="55" t="s">
        <v>64</v>
      </c>
      <c r="I22" s="55" t="s">
        <v>64</v>
      </c>
      <c r="J22" s="55" t="s">
        <v>64</v>
      </c>
      <c r="K22" s="55" t="s">
        <v>64</v>
      </c>
      <c r="L22" s="55" t="s">
        <v>64</v>
      </c>
      <c r="M22" s="55" t="s">
        <v>64</v>
      </c>
      <c r="N22" s="51" t="s">
        <v>58</v>
      </c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</row>
    <row r="23" customFormat="false" ht="15.75" hidden="false" customHeight="false" outlineLevel="0" collapsed="false">
      <c r="A23" s="51" t="s">
        <v>59</v>
      </c>
      <c r="B23" s="55" t="s">
        <v>64</v>
      </c>
      <c r="C23" s="55" t="s">
        <v>64</v>
      </c>
      <c r="D23" s="55" t="s">
        <v>64</v>
      </c>
      <c r="E23" s="55" t="s">
        <v>64</v>
      </c>
      <c r="F23" s="55" t="s">
        <v>64</v>
      </c>
      <c r="G23" s="55" t="s">
        <v>64</v>
      </c>
      <c r="H23" s="55" t="s">
        <v>64</v>
      </c>
      <c r="I23" s="55" t="s">
        <v>64</v>
      </c>
      <c r="J23" s="55" t="s">
        <v>64</v>
      </c>
      <c r="K23" s="55" t="s">
        <v>64</v>
      </c>
      <c r="L23" s="55" t="s">
        <v>64</v>
      </c>
      <c r="M23" s="55" t="s">
        <v>64</v>
      </c>
      <c r="N23" s="51" t="s">
        <v>59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customFormat="false" ht="15.75" hidden="false" customHeight="false" outlineLevel="0" collapsed="false">
      <c r="A24" s="51" t="s">
        <v>60</v>
      </c>
      <c r="B24" s="55" t="s">
        <v>61</v>
      </c>
      <c r="C24" s="55" t="s">
        <v>61</v>
      </c>
      <c r="D24" s="55" t="s">
        <v>61</v>
      </c>
      <c r="E24" s="55" t="s">
        <v>61</v>
      </c>
      <c r="F24" s="55" t="s">
        <v>61</v>
      </c>
      <c r="G24" s="55" t="s">
        <v>61</v>
      </c>
      <c r="H24" s="55" t="s">
        <v>61</v>
      </c>
      <c r="I24" s="55" t="s">
        <v>61</v>
      </c>
      <c r="J24" s="55" t="s">
        <v>61</v>
      </c>
      <c r="K24" s="55" t="s">
        <v>61</v>
      </c>
      <c r="L24" s="55" t="s">
        <v>61</v>
      </c>
      <c r="M24" s="55" t="s">
        <v>61</v>
      </c>
      <c r="N24" s="51" t="s">
        <v>60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</row>
    <row r="25" customFormat="false" ht="15.75" hidden="false" customHeight="false" outlineLevel="0" collapsed="false">
      <c r="A25" s="51" t="s">
        <v>62</v>
      </c>
      <c r="B25" s="55" t="s">
        <v>61</v>
      </c>
      <c r="C25" s="55" t="s">
        <v>61</v>
      </c>
      <c r="D25" s="55" t="s">
        <v>61</v>
      </c>
      <c r="E25" s="55" t="s">
        <v>61</v>
      </c>
      <c r="F25" s="55" t="s">
        <v>61</v>
      </c>
      <c r="G25" s="55" t="s">
        <v>61</v>
      </c>
      <c r="H25" s="55" t="s">
        <v>61</v>
      </c>
      <c r="I25" s="55" t="s">
        <v>61</v>
      </c>
      <c r="J25" s="55" t="s">
        <v>61</v>
      </c>
      <c r="K25" s="55" t="s">
        <v>61</v>
      </c>
      <c r="L25" s="55" t="s">
        <v>61</v>
      </c>
      <c r="M25" s="55" t="s">
        <v>61</v>
      </c>
      <c r="N25" s="51" t="s">
        <v>62</v>
      </c>
      <c r="P25" s="49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49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customFormat="false" ht="15.75" hidden="false" customHeight="false" outlineLevel="0" collapsed="false">
      <c r="A26" s="52"/>
      <c r="B26" s="51" t="n">
        <v>1</v>
      </c>
      <c r="C26" s="51" t="n">
        <v>2</v>
      </c>
      <c r="D26" s="51" t="n">
        <v>3</v>
      </c>
      <c r="E26" s="51" t="n">
        <v>4</v>
      </c>
      <c r="F26" s="51" t="n">
        <v>5</v>
      </c>
      <c r="G26" s="51" t="n">
        <v>6</v>
      </c>
      <c r="H26" s="51" t="n">
        <v>7</v>
      </c>
      <c r="I26" s="51" t="n">
        <v>8</v>
      </c>
      <c r="J26" s="51" t="n">
        <v>9</v>
      </c>
      <c r="K26" s="51" t="n">
        <v>10</v>
      </c>
      <c r="L26" s="51" t="n">
        <v>11</v>
      </c>
      <c r="M26" s="51" t="n">
        <v>12</v>
      </c>
      <c r="N26" s="52"/>
      <c r="P26" s="45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</row>
    <row r="27" customFormat="false" ht="15.75" hidden="false" customHeight="false" outlineLevel="0" collapsed="false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8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</row>
    <row r="28" customFormat="false" ht="15.75" hidden="false" customHeight="false" outlineLevel="0" collapsed="false">
      <c r="A28" s="50" t="s">
        <v>65</v>
      </c>
      <c r="B28" s="69" t="n">
        <v>1</v>
      </c>
      <c r="C28" s="69" t="n">
        <v>2</v>
      </c>
      <c r="D28" s="69" t="n">
        <v>3</v>
      </c>
      <c r="E28" s="69" t="n">
        <v>4</v>
      </c>
      <c r="F28" s="69" t="n">
        <v>5</v>
      </c>
      <c r="G28" s="69" t="n">
        <v>6</v>
      </c>
      <c r="H28" s="69" t="n">
        <v>7</v>
      </c>
      <c r="I28" s="69" t="n">
        <v>8</v>
      </c>
      <c r="J28" s="69" t="n">
        <v>9</v>
      </c>
      <c r="K28" s="69" t="n">
        <v>10</v>
      </c>
      <c r="L28" s="69" t="n">
        <v>11</v>
      </c>
      <c r="M28" s="69" t="n">
        <v>12</v>
      </c>
      <c r="N28" s="45"/>
      <c r="O28" s="45"/>
      <c r="P28" s="50" t="s">
        <v>65</v>
      </c>
      <c r="Q28" s="69" t="n">
        <v>1</v>
      </c>
      <c r="R28" s="69" t="n">
        <v>2</v>
      </c>
      <c r="S28" s="69" t="n">
        <v>3</v>
      </c>
      <c r="T28" s="69" t="n">
        <v>4</v>
      </c>
      <c r="U28" s="69" t="n">
        <v>5</v>
      </c>
      <c r="V28" s="69" t="n">
        <v>6</v>
      </c>
      <c r="W28" s="69" t="n">
        <v>7</v>
      </c>
      <c r="X28" s="69" t="n">
        <v>8</v>
      </c>
      <c r="Y28" s="69" t="n">
        <v>9</v>
      </c>
      <c r="Z28" s="69" t="n">
        <v>10</v>
      </c>
      <c r="AA28" s="69" t="n">
        <v>11</v>
      </c>
      <c r="AB28" s="69" t="n">
        <v>12</v>
      </c>
      <c r="AC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</row>
    <row r="29" customFormat="false" ht="15.75" hidden="false" customHeight="false" outlineLevel="0" collapsed="false">
      <c r="A29" s="70" t="s">
        <v>8</v>
      </c>
      <c r="B29" s="71" t="n">
        <v>2000</v>
      </c>
      <c r="C29" s="71" t="n">
        <v>2000</v>
      </c>
      <c r="D29" s="71" t="n">
        <v>2000</v>
      </c>
      <c r="E29" s="71" t="n">
        <v>2000</v>
      </c>
      <c r="F29" s="71" t="n">
        <v>2000</v>
      </c>
      <c r="G29" s="71" t="n">
        <v>2000</v>
      </c>
      <c r="H29" s="71" t="n">
        <v>2000</v>
      </c>
      <c r="I29" s="71" t="n">
        <v>2000</v>
      </c>
      <c r="J29" s="71" t="n">
        <v>2000</v>
      </c>
      <c r="K29" s="71" t="n">
        <v>2000</v>
      </c>
      <c r="L29" s="71" t="n">
        <v>2000</v>
      </c>
      <c r="M29" s="71" t="n">
        <v>2000</v>
      </c>
      <c r="N29" s="64" t="s">
        <v>8</v>
      </c>
      <c r="O29" s="45"/>
      <c r="P29" s="70" t="s">
        <v>8</v>
      </c>
      <c r="Q29" s="72" t="n">
        <v>4000</v>
      </c>
      <c r="R29" s="72" t="n">
        <v>4000</v>
      </c>
      <c r="S29" s="72" t="n">
        <v>4000</v>
      </c>
      <c r="T29" s="72" t="n">
        <v>4000</v>
      </c>
      <c r="U29" s="72" t="n">
        <v>4000</v>
      </c>
      <c r="V29" s="72" t="n">
        <v>4000</v>
      </c>
      <c r="W29" s="72" t="n">
        <v>4000</v>
      </c>
      <c r="X29" s="72" t="n">
        <v>4000</v>
      </c>
      <c r="Y29" s="72" t="n">
        <v>4000</v>
      </c>
      <c r="Z29" s="72" t="n">
        <v>4000</v>
      </c>
      <c r="AA29" s="72" t="n">
        <v>4000</v>
      </c>
      <c r="AB29" s="72" t="n">
        <v>4000</v>
      </c>
      <c r="AC29" s="64" t="s">
        <v>8</v>
      </c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</row>
    <row r="30" customFormat="false" ht="15.75" hidden="false" customHeight="false" outlineLevel="0" collapsed="false">
      <c r="A30" s="70" t="s">
        <v>11</v>
      </c>
      <c r="B30" s="72" t="n">
        <v>1000</v>
      </c>
      <c r="C30" s="72" t="n">
        <v>1000</v>
      </c>
      <c r="D30" s="72" t="n">
        <v>1000</v>
      </c>
      <c r="E30" s="72" t="n">
        <v>1000</v>
      </c>
      <c r="F30" s="72" t="n">
        <v>1000</v>
      </c>
      <c r="G30" s="72" t="n">
        <v>1000</v>
      </c>
      <c r="H30" s="72" t="n">
        <v>1000</v>
      </c>
      <c r="I30" s="72" t="n">
        <v>1000</v>
      </c>
      <c r="J30" s="72" t="n">
        <v>1000</v>
      </c>
      <c r="K30" s="72" t="n">
        <v>1000</v>
      </c>
      <c r="L30" s="72" t="n">
        <v>1000</v>
      </c>
      <c r="M30" s="72" t="n">
        <v>1000</v>
      </c>
      <c r="N30" s="64" t="s">
        <v>11</v>
      </c>
      <c r="O30" s="44"/>
      <c r="P30" s="70" t="s">
        <v>11</v>
      </c>
      <c r="Q30" s="72" t="n">
        <v>3000</v>
      </c>
      <c r="R30" s="72" t="n">
        <v>3000</v>
      </c>
      <c r="S30" s="72" t="n">
        <v>3000</v>
      </c>
      <c r="T30" s="72" t="n">
        <v>3000</v>
      </c>
      <c r="U30" s="72" t="n">
        <v>3000</v>
      </c>
      <c r="V30" s="72" t="n">
        <v>3000</v>
      </c>
      <c r="W30" s="72" t="n">
        <v>3000</v>
      </c>
      <c r="X30" s="72" t="n">
        <v>3000</v>
      </c>
      <c r="Y30" s="72" t="n">
        <v>3000</v>
      </c>
      <c r="Z30" s="72" t="n">
        <v>3000</v>
      </c>
      <c r="AA30" s="72" t="n">
        <v>3000</v>
      </c>
      <c r="AB30" s="72" t="n">
        <v>3000</v>
      </c>
      <c r="AC30" s="64" t="s">
        <v>11</v>
      </c>
      <c r="AD30" s="3" t="s">
        <v>66</v>
      </c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</row>
    <row r="31" customFormat="false" ht="15.75" hidden="false" customHeight="false" outlineLevel="0" collapsed="false">
      <c r="A31" s="70" t="s">
        <v>56</v>
      </c>
      <c r="B31" s="71" t="n">
        <v>500</v>
      </c>
      <c r="C31" s="71" t="n">
        <v>500</v>
      </c>
      <c r="D31" s="71" t="n">
        <v>500</v>
      </c>
      <c r="E31" s="71" t="n">
        <v>500</v>
      </c>
      <c r="F31" s="71" t="n">
        <v>500</v>
      </c>
      <c r="G31" s="71" t="n">
        <v>500</v>
      </c>
      <c r="H31" s="71" t="n">
        <v>500</v>
      </c>
      <c r="I31" s="71" t="n">
        <v>500</v>
      </c>
      <c r="J31" s="71" t="n">
        <v>500</v>
      </c>
      <c r="K31" s="71" t="n">
        <v>500</v>
      </c>
      <c r="L31" s="71" t="n">
        <v>500</v>
      </c>
      <c r="M31" s="71" t="n">
        <v>500</v>
      </c>
      <c r="N31" s="64" t="s">
        <v>56</v>
      </c>
      <c r="O31" s="45"/>
      <c r="P31" s="70" t="s">
        <v>56</v>
      </c>
      <c r="Q31" s="72" t="n">
        <v>2000</v>
      </c>
      <c r="R31" s="72" t="n">
        <v>2000</v>
      </c>
      <c r="S31" s="72" t="n">
        <v>2000</v>
      </c>
      <c r="T31" s="72" t="n">
        <v>2000</v>
      </c>
      <c r="U31" s="72" t="n">
        <v>2000</v>
      </c>
      <c r="V31" s="72" t="n">
        <v>2000</v>
      </c>
      <c r="W31" s="72" t="n">
        <v>2000</v>
      </c>
      <c r="X31" s="72" t="n">
        <v>2000</v>
      </c>
      <c r="Y31" s="72" t="n">
        <v>2000</v>
      </c>
      <c r="Z31" s="72" t="n">
        <v>2000</v>
      </c>
      <c r="AA31" s="72" t="n">
        <v>2000</v>
      </c>
      <c r="AB31" s="72" t="n">
        <v>2000</v>
      </c>
      <c r="AC31" s="64" t="s">
        <v>56</v>
      </c>
      <c r="AD31" s="3" t="s">
        <v>67</v>
      </c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customFormat="false" ht="15.75" hidden="false" customHeight="false" outlineLevel="0" collapsed="false">
      <c r="A32" s="73" t="s">
        <v>57</v>
      </c>
      <c r="B32" s="71" t="n">
        <v>2000</v>
      </c>
      <c r="C32" s="71" t="n">
        <v>2000</v>
      </c>
      <c r="D32" s="71" t="n">
        <v>2000</v>
      </c>
      <c r="E32" s="71" t="n">
        <v>2000</v>
      </c>
      <c r="F32" s="71" t="n">
        <v>2000</v>
      </c>
      <c r="G32" s="71" t="n">
        <v>2000</v>
      </c>
      <c r="H32" s="71" t="n">
        <v>2000</v>
      </c>
      <c r="I32" s="71" t="n">
        <v>2000</v>
      </c>
      <c r="J32" s="71" t="n">
        <v>2000</v>
      </c>
      <c r="K32" s="71" t="n">
        <v>2000</v>
      </c>
      <c r="L32" s="71" t="n">
        <v>2000</v>
      </c>
      <c r="M32" s="71" t="n">
        <v>2000</v>
      </c>
      <c r="N32" s="64" t="s">
        <v>57</v>
      </c>
      <c r="O32" s="45"/>
      <c r="P32" s="73" t="s">
        <v>57</v>
      </c>
      <c r="Q32" s="72" t="n">
        <v>1000</v>
      </c>
      <c r="R32" s="72" t="n">
        <v>1000</v>
      </c>
      <c r="S32" s="72" t="n">
        <v>1000</v>
      </c>
      <c r="T32" s="72" t="n">
        <v>1000</v>
      </c>
      <c r="U32" s="72" t="n">
        <v>1000</v>
      </c>
      <c r="V32" s="72" t="n">
        <v>1000</v>
      </c>
      <c r="W32" s="72" t="n">
        <v>1000</v>
      </c>
      <c r="X32" s="72" t="n">
        <v>1000</v>
      </c>
      <c r="Y32" s="72" t="n">
        <v>1000</v>
      </c>
      <c r="Z32" s="72" t="n">
        <v>1000</v>
      </c>
      <c r="AA32" s="72" t="n">
        <v>1000</v>
      </c>
      <c r="AB32" s="72" t="n">
        <v>1000</v>
      </c>
      <c r="AC32" s="64" t="s">
        <v>57</v>
      </c>
      <c r="AD32" s="3" t="s">
        <v>68</v>
      </c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</row>
    <row r="33" customFormat="false" ht="15.75" hidden="false" customHeight="false" outlineLevel="0" collapsed="false">
      <c r="A33" s="73" t="s">
        <v>58</v>
      </c>
      <c r="B33" s="72" t="n">
        <v>1000</v>
      </c>
      <c r="C33" s="72" t="n">
        <v>1000</v>
      </c>
      <c r="D33" s="72" t="n">
        <v>1000</v>
      </c>
      <c r="E33" s="72" t="n">
        <v>1000</v>
      </c>
      <c r="F33" s="72" t="n">
        <v>1000</v>
      </c>
      <c r="G33" s="72" t="n">
        <v>1000</v>
      </c>
      <c r="H33" s="72" t="n">
        <v>1000</v>
      </c>
      <c r="I33" s="72" t="n">
        <v>1000</v>
      </c>
      <c r="J33" s="72" t="n">
        <v>1000</v>
      </c>
      <c r="K33" s="72" t="n">
        <v>1000</v>
      </c>
      <c r="L33" s="72" t="n">
        <v>1000</v>
      </c>
      <c r="M33" s="72" t="n">
        <v>1000</v>
      </c>
      <c r="N33" s="64" t="s">
        <v>58</v>
      </c>
      <c r="O33" s="45"/>
      <c r="P33" s="73" t="s">
        <v>58</v>
      </c>
      <c r="Q33" s="72" t="n">
        <v>4000</v>
      </c>
      <c r="R33" s="72" t="n">
        <v>4000</v>
      </c>
      <c r="S33" s="72" t="n">
        <v>4000</v>
      </c>
      <c r="T33" s="72" t="n">
        <v>4000</v>
      </c>
      <c r="U33" s="72" t="n">
        <v>4000</v>
      </c>
      <c r="V33" s="72" t="n">
        <v>4000</v>
      </c>
      <c r="W33" s="72" t="n">
        <v>4000</v>
      </c>
      <c r="X33" s="72" t="n">
        <v>4000</v>
      </c>
      <c r="Y33" s="72" t="n">
        <v>4000</v>
      </c>
      <c r="Z33" s="72" t="n">
        <v>4000</v>
      </c>
      <c r="AA33" s="72" t="n">
        <v>4000</v>
      </c>
      <c r="AB33" s="72" t="n">
        <v>4000</v>
      </c>
      <c r="AC33" s="64" t="s">
        <v>58</v>
      </c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customFormat="false" ht="15.75" hidden="false" customHeight="false" outlineLevel="0" collapsed="false">
      <c r="A34" s="73" t="s">
        <v>59</v>
      </c>
      <c r="B34" s="71" t="n">
        <v>500</v>
      </c>
      <c r="C34" s="71" t="n">
        <v>500</v>
      </c>
      <c r="D34" s="71" t="n">
        <v>500</v>
      </c>
      <c r="E34" s="71" t="n">
        <v>500</v>
      </c>
      <c r="F34" s="71" t="n">
        <v>500</v>
      </c>
      <c r="G34" s="71" t="n">
        <v>500</v>
      </c>
      <c r="H34" s="71" t="n">
        <v>500</v>
      </c>
      <c r="I34" s="71" t="n">
        <v>500</v>
      </c>
      <c r="J34" s="71" t="n">
        <v>500</v>
      </c>
      <c r="K34" s="71" t="n">
        <v>500</v>
      </c>
      <c r="L34" s="71" t="n">
        <v>500</v>
      </c>
      <c r="M34" s="71" t="n">
        <v>500</v>
      </c>
      <c r="N34" s="64" t="s">
        <v>59</v>
      </c>
      <c r="O34" s="45"/>
      <c r="P34" s="73" t="s">
        <v>59</v>
      </c>
      <c r="Q34" s="72" t="n">
        <v>3000</v>
      </c>
      <c r="R34" s="72" t="n">
        <v>3000</v>
      </c>
      <c r="S34" s="72" t="n">
        <v>3000</v>
      </c>
      <c r="T34" s="72" t="n">
        <v>3000</v>
      </c>
      <c r="U34" s="72" t="n">
        <v>3000</v>
      </c>
      <c r="V34" s="72" t="n">
        <v>3000</v>
      </c>
      <c r="W34" s="72" t="n">
        <v>3000</v>
      </c>
      <c r="X34" s="72" t="n">
        <v>3000</v>
      </c>
      <c r="Y34" s="72" t="n">
        <v>3000</v>
      </c>
      <c r="Z34" s="72" t="n">
        <v>3000</v>
      </c>
      <c r="AA34" s="72" t="n">
        <v>3000</v>
      </c>
      <c r="AB34" s="72" t="n">
        <v>3000</v>
      </c>
      <c r="AC34" s="64" t="s">
        <v>59</v>
      </c>
      <c r="AD34" s="3" t="s">
        <v>66</v>
      </c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</row>
    <row r="35" customFormat="false" ht="15.75" hidden="false" customHeight="false" outlineLevel="0" collapsed="false">
      <c r="A35" s="73" t="s">
        <v>60</v>
      </c>
      <c r="B35" s="52" t="s">
        <v>69</v>
      </c>
      <c r="C35" s="52" t="s">
        <v>69</v>
      </c>
      <c r="D35" s="52" t="s">
        <v>69</v>
      </c>
      <c r="E35" s="52" t="s">
        <v>69</v>
      </c>
      <c r="F35" s="52" t="s">
        <v>69</v>
      </c>
      <c r="G35" s="52" t="s">
        <v>69</v>
      </c>
      <c r="H35" s="52" t="s">
        <v>69</v>
      </c>
      <c r="I35" s="52" t="s">
        <v>69</v>
      </c>
      <c r="J35" s="52" t="s">
        <v>69</v>
      </c>
      <c r="K35" s="52" t="s">
        <v>69</v>
      </c>
      <c r="L35" s="52" t="s">
        <v>69</v>
      </c>
      <c r="M35" s="52" t="s">
        <v>69</v>
      </c>
      <c r="N35" s="64" t="s">
        <v>60</v>
      </c>
      <c r="O35" s="45"/>
      <c r="P35" s="73" t="s">
        <v>60</v>
      </c>
      <c r="Q35" s="72" t="n">
        <v>2000</v>
      </c>
      <c r="R35" s="72" t="n">
        <v>2000</v>
      </c>
      <c r="S35" s="72" t="n">
        <v>2000</v>
      </c>
      <c r="T35" s="72" t="n">
        <v>2000</v>
      </c>
      <c r="U35" s="72" t="n">
        <v>2000</v>
      </c>
      <c r="V35" s="72" t="n">
        <v>2000</v>
      </c>
      <c r="W35" s="72" t="n">
        <v>2000</v>
      </c>
      <c r="X35" s="72" t="n">
        <v>2000</v>
      </c>
      <c r="Y35" s="72" t="n">
        <v>2000</v>
      </c>
      <c r="Z35" s="72" t="n">
        <v>2000</v>
      </c>
      <c r="AA35" s="72" t="n">
        <v>2000</v>
      </c>
      <c r="AB35" s="72" t="n">
        <v>2000</v>
      </c>
      <c r="AC35" s="64" t="s">
        <v>60</v>
      </c>
      <c r="AD35" s="3" t="s">
        <v>67</v>
      </c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customFormat="false" ht="15.75" hidden="false" customHeight="false" outlineLevel="0" collapsed="false">
      <c r="A36" s="73" t="s">
        <v>62</v>
      </c>
      <c r="B36" s="52" t="s">
        <v>69</v>
      </c>
      <c r="C36" s="52" t="s">
        <v>69</v>
      </c>
      <c r="D36" s="52" t="s">
        <v>69</v>
      </c>
      <c r="E36" s="52" t="s">
        <v>69</v>
      </c>
      <c r="F36" s="52" t="s">
        <v>69</v>
      </c>
      <c r="G36" s="52" t="s">
        <v>69</v>
      </c>
      <c r="H36" s="52" t="s">
        <v>69</v>
      </c>
      <c r="I36" s="52" t="s">
        <v>69</v>
      </c>
      <c r="J36" s="52" t="s">
        <v>69</v>
      </c>
      <c r="K36" s="52" t="s">
        <v>69</v>
      </c>
      <c r="L36" s="52" t="s">
        <v>69</v>
      </c>
      <c r="M36" s="52" t="s">
        <v>69</v>
      </c>
      <c r="N36" s="64" t="s">
        <v>62</v>
      </c>
      <c r="O36" s="45"/>
      <c r="P36" s="73" t="s">
        <v>62</v>
      </c>
      <c r="Q36" s="72" t="n">
        <v>1000</v>
      </c>
      <c r="R36" s="72" t="n">
        <v>1000</v>
      </c>
      <c r="S36" s="72" t="n">
        <v>1000</v>
      </c>
      <c r="T36" s="72" t="n">
        <v>1000</v>
      </c>
      <c r="U36" s="72" t="n">
        <v>1000</v>
      </c>
      <c r="V36" s="72" t="n">
        <v>1000</v>
      </c>
      <c r="W36" s="72" t="n">
        <v>1000</v>
      </c>
      <c r="X36" s="72" t="n">
        <v>1000</v>
      </c>
      <c r="Y36" s="72" t="n">
        <v>1000</v>
      </c>
      <c r="Z36" s="72" t="n">
        <v>1000</v>
      </c>
      <c r="AA36" s="72" t="n">
        <v>1000</v>
      </c>
      <c r="AB36" s="72" t="n">
        <v>1000</v>
      </c>
      <c r="AC36" s="64" t="s">
        <v>62</v>
      </c>
      <c r="AD36" s="3" t="s">
        <v>68</v>
      </c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</row>
    <row r="37" customFormat="false" ht="15.75" hidden="false" customHeight="false" outlineLevel="0" collapsed="false">
      <c r="A37" s="74" t="s">
        <v>69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45"/>
      <c r="O37" s="45"/>
      <c r="P37" s="74" t="s">
        <v>69</v>
      </c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45"/>
      <c r="AD37" s="3" t="s">
        <v>70</v>
      </c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</row>
    <row r="38" customFormat="false" ht="15.75" hidden="false" customHeight="false" outlineLevel="0" collapsed="false">
      <c r="A38" s="75" t="s">
        <v>71</v>
      </c>
      <c r="B38" s="76" t="n">
        <v>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45"/>
      <c r="O38" s="45"/>
      <c r="P38" s="75" t="s">
        <v>71</v>
      </c>
      <c r="Q38" s="76" t="n">
        <v>7</v>
      </c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</row>
    <row r="39" customFormat="false" ht="15.75" hidden="false" customHeight="false" outlineLevel="0" collapsed="false">
      <c r="A39" s="77" t="s">
        <v>72</v>
      </c>
      <c r="B39" s="78" t="n">
        <v>1</v>
      </c>
      <c r="C39" s="78" t="n">
        <v>2</v>
      </c>
      <c r="D39" s="78" t="n">
        <v>3</v>
      </c>
      <c r="E39" s="78" t="n">
        <v>4</v>
      </c>
      <c r="F39" s="78" t="n">
        <v>5</v>
      </c>
      <c r="G39" s="78" t="n">
        <v>6</v>
      </c>
      <c r="H39" s="78" t="n">
        <v>7</v>
      </c>
      <c r="I39" s="78" t="n">
        <v>8</v>
      </c>
      <c r="J39" s="78" t="n">
        <v>9</v>
      </c>
      <c r="K39" s="78" t="n">
        <v>10</v>
      </c>
      <c r="L39" s="78" t="n">
        <v>11</v>
      </c>
      <c r="M39" s="78" t="n">
        <v>12</v>
      </c>
      <c r="N39" s="45"/>
      <c r="O39" s="45"/>
      <c r="P39" s="77" t="s">
        <v>72</v>
      </c>
      <c r="Q39" s="78" t="n">
        <v>1</v>
      </c>
      <c r="R39" s="78" t="n">
        <v>2</v>
      </c>
      <c r="S39" s="78" t="n">
        <v>3</v>
      </c>
      <c r="T39" s="78" t="n">
        <v>4</v>
      </c>
      <c r="U39" s="78" t="n">
        <v>5</v>
      </c>
      <c r="V39" s="78" t="n">
        <v>6</v>
      </c>
      <c r="W39" s="78" t="n">
        <v>7</v>
      </c>
      <c r="X39" s="78" t="n">
        <v>8</v>
      </c>
      <c r="Y39" s="78" t="n">
        <v>9</v>
      </c>
      <c r="Z39" s="78" t="n">
        <v>10</v>
      </c>
      <c r="AA39" s="78" t="n">
        <v>11</v>
      </c>
      <c r="AB39" s="78" t="n">
        <v>12</v>
      </c>
      <c r="AC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</row>
    <row r="40" customFormat="false" ht="15.75" hidden="false" customHeight="false" outlineLevel="0" collapsed="false">
      <c r="A40" s="54" t="s">
        <v>8</v>
      </c>
      <c r="B40" s="79" t="n">
        <f aca="false">(B29/1000)*7</f>
        <v>14</v>
      </c>
      <c r="C40" s="79" t="n">
        <f aca="false">(C29/1000)*7</f>
        <v>14</v>
      </c>
      <c r="D40" s="79" t="n">
        <f aca="false">(D29/1000)*7</f>
        <v>14</v>
      </c>
      <c r="E40" s="79" t="n">
        <f aca="false">(E29/1000)*7</f>
        <v>14</v>
      </c>
      <c r="F40" s="79" t="n">
        <f aca="false">(F29/1000)*7</f>
        <v>14</v>
      </c>
      <c r="G40" s="79" t="n">
        <f aca="false">(G29/1000)*7</f>
        <v>14</v>
      </c>
      <c r="H40" s="79" t="n">
        <f aca="false">(H29/1000)*7</f>
        <v>14</v>
      </c>
      <c r="I40" s="79" t="n">
        <f aca="false">(I29/1000)*7</f>
        <v>14</v>
      </c>
      <c r="J40" s="79" t="n">
        <f aca="false">(J29/1000)*7</f>
        <v>14</v>
      </c>
      <c r="K40" s="79" t="n">
        <f aca="false">(K29/1000)*7</f>
        <v>14</v>
      </c>
      <c r="L40" s="79" t="n">
        <f aca="false">(L29/1000)*7</f>
        <v>14</v>
      </c>
      <c r="M40" s="79" t="n">
        <f aca="false">(M29/1000)*7</f>
        <v>14</v>
      </c>
      <c r="N40" s="64" t="s">
        <v>8</v>
      </c>
      <c r="O40" s="45"/>
      <c r="P40" s="54" t="s">
        <v>8</v>
      </c>
      <c r="Q40" s="79" t="n">
        <f aca="false">(Q29/1000)*7</f>
        <v>28</v>
      </c>
      <c r="R40" s="79" t="n">
        <f aca="false">(R29/1000)*7</f>
        <v>28</v>
      </c>
      <c r="S40" s="79" t="n">
        <f aca="false">(S29/1000)*7</f>
        <v>28</v>
      </c>
      <c r="T40" s="79" t="n">
        <f aca="false">(T29/1000)*7</f>
        <v>28</v>
      </c>
      <c r="U40" s="79" t="n">
        <f aca="false">(U29/1000)*7</f>
        <v>28</v>
      </c>
      <c r="V40" s="79" t="n">
        <f aca="false">(V29/1000)*7</f>
        <v>28</v>
      </c>
      <c r="W40" s="79" t="n">
        <f aca="false">(W29/1000)*7</f>
        <v>28</v>
      </c>
      <c r="X40" s="79" t="n">
        <f aca="false">(X29/1000)*7</f>
        <v>28</v>
      </c>
      <c r="Y40" s="79" t="n">
        <f aca="false">(Y29/1000)*7</f>
        <v>28</v>
      </c>
      <c r="Z40" s="79" t="n">
        <f aca="false">(Z29/1000)*7</f>
        <v>28</v>
      </c>
      <c r="AA40" s="79" t="n">
        <f aca="false">(AA29/1000)*7</f>
        <v>28</v>
      </c>
      <c r="AB40" s="79" t="n">
        <f aca="false">(AB29/1000)*7</f>
        <v>28</v>
      </c>
      <c r="AC40" s="64" t="s">
        <v>8</v>
      </c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</row>
    <row r="41" customFormat="false" ht="15.75" hidden="false" customHeight="false" outlineLevel="0" collapsed="false">
      <c r="A41" s="54" t="s">
        <v>11</v>
      </c>
      <c r="B41" s="79" t="n">
        <f aca="false">(B30/1000)*7</f>
        <v>7</v>
      </c>
      <c r="C41" s="79" t="n">
        <f aca="false">(C30/1000)*7</f>
        <v>7</v>
      </c>
      <c r="D41" s="79" t="n">
        <f aca="false">(D30/1000)*7</f>
        <v>7</v>
      </c>
      <c r="E41" s="79" t="n">
        <f aca="false">(E30/1000)*7</f>
        <v>7</v>
      </c>
      <c r="F41" s="79" t="n">
        <f aca="false">(F30/1000)*7</f>
        <v>7</v>
      </c>
      <c r="G41" s="79" t="n">
        <f aca="false">(G30/1000)*7</f>
        <v>7</v>
      </c>
      <c r="H41" s="79" t="n">
        <f aca="false">(H30/1000)*7</f>
        <v>7</v>
      </c>
      <c r="I41" s="79" t="n">
        <f aca="false">(I30/1000)*7</f>
        <v>7</v>
      </c>
      <c r="J41" s="79" t="n">
        <f aca="false">(J30/1000)*7</f>
        <v>7</v>
      </c>
      <c r="K41" s="79" t="n">
        <f aca="false">(K30/1000)*7</f>
        <v>7</v>
      </c>
      <c r="L41" s="79" t="n">
        <f aca="false">(L30/1000)*7</f>
        <v>7</v>
      </c>
      <c r="M41" s="79" t="n">
        <f aca="false">(M30/1000)*7</f>
        <v>7</v>
      </c>
      <c r="N41" s="64" t="s">
        <v>11</v>
      </c>
      <c r="O41" s="45"/>
      <c r="P41" s="54" t="s">
        <v>11</v>
      </c>
      <c r="Q41" s="79" t="n">
        <f aca="false">(Q30/1000)*7</f>
        <v>21</v>
      </c>
      <c r="R41" s="79" t="n">
        <f aca="false">(R30/1000)*7</f>
        <v>21</v>
      </c>
      <c r="S41" s="79" t="n">
        <f aca="false">(S30/1000)*7</f>
        <v>21</v>
      </c>
      <c r="T41" s="79" t="n">
        <f aca="false">(T30/1000)*7</f>
        <v>21</v>
      </c>
      <c r="U41" s="79" t="n">
        <f aca="false">(U30/1000)*7</f>
        <v>21</v>
      </c>
      <c r="V41" s="79" t="n">
        <f aca="false">(V30/1000)*7</f>
        <v>21</v>
      </c>
      <c r="W41" s="79" t="n">
        <f aca="false">(W30/1000)*7</f>
        <v>21</v>
      </c>
      <c r="X41" s="79" t="n">
        <f aca="false">(X30/1000)*7</f>
        <v>21</v>
      </c>
      <c r="Y41" s="79" t="n">
        <f aca="false">(Y30/1000)*7</f>
        <v>21</v>
      </c>
      <c r="Z41" s="79" t="n">
        <f aca="false">(Z30/1000)*7</f>
        <v>21</v>
      </c>
      <c r="AA41" s="79" t="n">
        <f aca="false">(AA30/1000)*7</f>
        <v>21</v>
      </c>
      <c r="AB41" s="79" t="n">
        <f aca="false">(AB30/1000)*7</f>
        <v>21</v>
      </c>
      <c r="AC41" s="64" t="s">
        <v>11</v>
      </c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customFormat="false" ht="15.75" hidden="false" customHeight="false" outlineLevel="0" collapsed="false">
      <c r="A42" s="51" t="s">
        <v>56</v>
      </c>
      <c r="B42" s="79" t="n">
        <f aca="false">(B31/1000)*7</f>
        <v>3.5</v>
      </c>
      <c r="C42" s="79" t="n">
        <f aca="false">(C31/1000)*7</f>
        <v>3.5</v>
      </c>
      <c r="D42" s="79" t="n">
        <f aca="false">(D31/1000)*7</f>
        <v>3.5</v>
      </c>
      <c r="E42" s="79" t="n">
        <f aca="false">(E31/1000)*7</f>
        <v>3.5</v>
      </c>
      <c r="F42" s="79" t="n">
        <f aca="false">(F31/1000)*7</f>
        <v>3.5</v>
      </c>
      <c r="G42" s="79" t="n">
        <f aca="false">(G31/1000)*7</f>
        <v>3.5</v>
      </c>
      <c r="H42" s="79" t="n">
        <f aca="false">(H31/1000)*7</f>
        <v>3.5</v>
      </c>
      <c r="I42" s="79" t="n">
        <f aca="false">(I31/1000)*7</f>
        <v>3.5</v>
      </c>
      <c r="J42" s="79" t="n">
        <f aca="false">(J31/1000)*7</f>
        <v>3.5</v>
      </c>
      <c r="K42" s="79" t="n">
        <f aca="false">(K31/1000)*7</f>
        <v>3.5</v>
      </c>
      <c r="L42" s="79" t="n">
        <f aca="false">(L31/1000)*7</f>
        <v>3.5</v>
      </c>
      <c r="M42" s="79" t="n">
        <f aca="false">(M31/1000)*7</f>
        <v>3.5</v>
      </c>
      <c r="N42" s="64" t="s">
        <v>56</v>
      </c>
      <c r="O42" s="45"/>
      <c r="P42" s="51" t="s">
        <v>56</v>
      </c>
      <c r="Q42" s="79" t="n">
        <f aca="false">(Q31/1000)*7</f>
        <v>14</v>
      </c>
      <c r="R42" s="79" t="n">
        <f aca="false">(R31/1000)*7</f>
        <v>14</v>
      </c>
      <c r="S42" s="79" t="n">
        <f aca="false">(S31/1000)*7</f>
        <v>14</v>
      </c>
      <c r="T42" s="79" t="n">
        <f aca="false">(T31/1000)*7</f>
        <v>14</v>
      </c>
      <c r="U42" s="79" t="n">
        <f aca="false">(U31/1000)*7</f>
        <v>14</v>
      </c>
      <c r="V42" s="79" t="n">
        <f aca="false">(V31/1000)*7</f>
        <v>14</v>
      </c>
      <c r="W42" s="79" t="n">
        <f aca="false">(W31/1000)*7</f>
        <v>14</v>
      </c>
      <c r="X42" s="79" t="n">
        <f aca="false">(X31/1000)*7</f>
        <v>14</v>
      </c>
      <c r="Y42" s="79" t="n">
        <f aca="false">(Y31/1000)*7</f>
        <v>14</v>
      </c>
      <c r="Z42" s="79" t="n">
        <f aca="false">(Z31/1000)*7</f>
        <v>14</v>
      </c>
      <c r="AA42" s="79" t="n">
        <f aca="false">(AA31/1000)*7</f>
        <v>14</v>
      </c>
      <c r="AB42" s="79" t="n">
        <f aca="false">(AB31/1000)*7</f>
        <v>14</v>
      </c>
      <c r="AC42" s="64" t="s">
        <v>56</v>
      </c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</row>
    <row r="43" customFormat="false" ht="15.75" hidden="false" customHeight="false" outlineLevel="0" collapsed="false">
      <c r="A43" s="51" t="s">
        <v>57</v>
      </c>
      <c r="B43" s="79" t="n">
        <f aca="false">(B32/1000)*7</f>
        <v>14</v>
      </c>
      <c r="C43" s="79" t="n">
        <f aca="false">(C32/1000)*7</f>
        <v>14</v>
      </c>
      <c r="D43" s="79" t="n">
        <f aca="false">(D32/1000)*7</f>
        <v>14</v>
      </c>
      <c r="E43" s="79" t="n">
        <f aca="false">(E32/1000)*7</f>
        <v>14</v>
      </c>
      <c r="F43" s="79" t="n">
        <f aca="false">(F32/1000)*7</f>
        <v>14</v>
      </c>
      <c r="G43" s="79" t="n">
        <f aca="false">(G32/1000)*7</f>
        <v>14</v>
      </c>
      <c r="H43" s="79" t="n">
        <f aca="false">(H32/1000)*7</f>
        <v>14</v>
      </c>
      <c r="I43" s="79" t="n">
        <f aca="false">(I32/1000)*7</f>
        <v>14</v>
      </c>
      <c r="J43" s="79" t="n">
        <f aca="false">(J32/1000)*7</f>
        <v>14</v>
      </c>
      <c r="K43" s="79" t="n">
        <f aca="false">(K32/1000)*7</f>
        <v>14</v>
      </c>
      <c r="L43" s="79" t="n">
        <f aca="false">(L32/1000)*7</f>
        <v>14</v>
      </c>
      <c r="M43" s="79" t="n">
        <f aca="false">(M32/1000)*7</f>
        <v>14</v>
      </c>
      <c r="N43" s="64" t="s">
        <v>57</v>
      </c>
      <c r="O43" s="45"/>
      <c r="P43" s="51" t="s">
        <v>57</v>
      </c>
      <c r="Q43" s="79" t="n">
        <f aca="false">(Q32/1000)*7</f>
        <v>7</v>
      </c>
      <c r="R43" s="79" t="n">
        <f aca="false">(R32/1000)*7</f>
        <v>7</v>
      </c>
      <c r="S43" s="79" t="n">
        <f aca="false">(S32/1000)*7</f>
        <v>7</v>
      </c>
      <c r="T43" s="79" t="n">
        <f aca="false">(T32/1000)*7</f>
        <v>7</v>
      </c>
      <c r="U43" s="79" t="n">
        <f aca="false">(U32/1000)*7</f>
        <v>7</v>
      </c>
      <c r="V43" s="79" t="n">
        <f aca="false">(V32/1000)*7</f>
        <v>7</v>
      </c>
      <c r="W43" s="79" t="n">
        <f aca="false">(W32/1000)*7</f>
        <v>7</v>
      </c>
      <c r="X43" s="79" t="n">
        <f aca="false">(X32/1000)*7</f>
        <v>7</v>
      </c>
      <c r="Y43" s="79" t="n">
        <f aca="false">(Y32/1000)*7</f>
        <v>7</v>
      </c>
      <c r="Z43" s="79" t="n">
        <f aca="false">(Z32/1000)*7</f>
        <v>7</v>
      </c>
      <c r="AA43" s="79" t="n">
        <f aca="false">(AA32/1000)*7</f>
        <v>7</v>
      </c>
      <c r="AB43" s="79" t="n">
        <f aca="false">(AB32/1000)*7</f>
        <v>7</v>
      </c>
      <c r="AC43" s="64" t="s">
        <v>57</v>
      </c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customFormat="false" ht="15.75" hidden="false" customHeight="false" outlineLevel="0" collapsed="false">
      <c r="A44" s="51" t="s">
        <v>58</v>
      </c>
      <c r="B44" s="79" t="n">
        <f aca="false">(B33/1000)*7</f>
        <v>7</v>
      </c>
      <c r="C44" s="79" t="n">
        <f aca="false">(C33/1000)*7</f>
        <v>7</v>
      </c>
      <c r="D44" s="79" t="n">
        <f aca="false">(D33/1000)*7</f>
        <v>7</v>
      </c>
      <c r="E44" s="79" t="n">
        <f aca="false">(E33/1000)*7</f>
        <v>7</v>
      </c>
      <c r="F44" s="79" t="n">
        <f aca="false">(F33/1000)*7</f>
        <v>7</v>
      </c>
      <c r="G44" s="79" t="n">
        <f aca="false">(G33/1000)*7</f>
        <v>7</v>
      </c>
      <c r="H44" s="79" t="n">
        <f aca="false">(H33/1000)*7</f>
        <v>7</v>
      </c>
      <c r="I44" s="79" t="n">
        <f aca="false">(I33/1000)*7</f>
        <v>7</v>
      </c>
      <c r="J44" s="79" t="n">
        <f aca="false">(J33/1000)*7</f>
        <v>7</v>
      </c>
      <c r="K44" s="79" t="n">
        <f aca="false">(K33/1000)*7</f>
        <v>7</v>
      </c>
      <c r="L44" s="79" t="n">
        <f aca="false">(L33/1000)*7</f>
        <v>7</v>
      </c>
      <c r="M44" s="79" t="n">
        <f aca="false">(M33/1000)*7</f>
        <v>7</v>
      </c>
      <c r="N44" s="64" t="s">
        <v>58</v>
      </c>
      <c r="O44" s="45"/>
      <c r="P44" s="51" t="s">
        <v>58</v>
      </c>
      <c r="Q44" s="79" t="n">
        <f aca="false">(Q33/1000)*7</f>
        <v>28</v>
      </c>
      <c r="R44" s="79" t="n">
        <f aca="false">(R33/1000)*7</f>
        <v>28</v>
      </c>
      <c r="S44" s="79" t="n">
        <f aca="false">(S33/1000)*7</f>
        <v>28</v>
      </c>
      <c r="T44" s="79" t="n">
        <f aca="false">(T33/1000)*7</f>
        <v>28</v>
      </c>
      <c r="U44" s="79" t="n">
        <f aca="false">(U33/1000)*7</f>
        <v>28</v>
      </c>
      <c r="V44" s="79" t="n">
        <f aca="false">(V33/1000)*7</f>
        <v>28</v>
      </c>
      <c r="W44" s="79" t="n">
        <f aca="false">(W33/1000)*7</f>
        <v>28</v>
      </c>
      <c r="X44" s="79" t="n">
        <f aca="false">(X33/1000)*7</f>
        <v>28</v>
      </c>
      <c r="Y44" s="79" t="n">
        <f aca="false">(Y33/1000)*7</f>
        <v>28</v>
      </c>
      <c r="Z44" s="79" t="n">
        <f aca="false">(Z33/1000)*7</f>
        <v>28</v>
      </c>
      <c r="AA44" s="79" t="n">
        <f aca="false">(AA33/1000)*7</f>
        <v>28</v>
      </c>
      <c r="AB44" s="79" t="n">
        <f aca="false">(AB33/1000)*7</f>
        <v>28</v>
      </c>
      <c r="AC44" s="64" t="s">
        <v>58</v>
      </c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</row>
    <row r="45" customFormat="false" ht="15.75" hidden="false" customHeight="false" outlineLevel="0" collapsed="false">
      <c r="A45" s="51" t="s">
        <v>59</v>
      </c>
      <c r="B45" s="79" t="n">
        <f aca="false">(B34/1000)*7</f>
        <v>3.5</v>
      </c>
      <c r="C45" s="79" t="n">
        <f aca="false">(C34/1000)*7</f>
        <v>3.5</v>
      </c>
      <c r="D45" s="79" t="n">
        <f aca="false">(D34/1000)*7</f>
        <v>3.5</v>
      </c>
      <c r="E45" s="79" t="n">
        <f aca="false">(E34/1000)*7</f>
        <v>3.5</v>
      </c>
      <c r="F45" s="79" t="n">
        <f aca="false">(F34/1000)*7</f>
        <v>3.5</v>
      </c>
      <c r="G45" s="79" t="n">
        <f aca="false">(G34/1000)*7</f>
        <v>3.5</v>
      </c>
      <c r="H45" s="79" t="n">
        <f aca="false">(H34/1000)*7</f>
        <v>3.5</v>
      </c>
      <c r="I45" s="79" t="n">
        <f aca="false">(I34/1000)*7</f>
        <v>3.5</v>
      </c>
      <c r="J45" s="79" t="n">
        <f aca="false">(J34/1000)*7</f>
        <v>3.5</v>
      </c>
      <c r="K45" s="79" t="n">
        <f aca="false">(K34/1000)*7</f>
        <v>3.5</v>
      </c>
      <c r="L45" s="79" t="n">
        <f aca="false">(L34/1000)*7</f>
        <v>3.5</v>
      </c>
      <c r="M45" s="79" t="n">
        <f aca="false">(M34/1000)*7</f>
        <v>3.5</v>
      </c>
      <c r="N45" s="64" t="s">
        <v>59</v>
      </c>
      <c r="O45" s="45"/>
      <c r="P45" s="51" t="s">
        <v>59</v>
      </c>
      <c r="Q45" s="79" t="n">
        <f aca="false">(Q34/1000)*7</f>
        <v>21</v>
      </c>
      <c r="R45" s="79" t="n">
        <f aca="false">(R34/1000)*7</f>
        <v>21</v>
      </c>
      <c r="S45" s="79" t="n">
        <f aca="false">(S34/1000)*7</f>
        <v>21</v>
      </c>
      <c r="T45" s="79" t="n">
        <f aca="false">(T34/1000)*7</f>
        <v>21</v>
      </c>
      <c r="U45" s="79" t="n">
        <f aca="false">(U34/1000)*7</f>
        <v>21</v>
      </c>
      <c r="V45" s="79" t="n">
        <f aca="false">(V34/1000)*7</f>
        <v>21</v>
      </c>
      <c r="W45" s="79" t="n">
        <f aca="false">(W34/1000)*7</f>
        <v>21</v>
      </c>
      <c r="X45" s="79" t="n">
        <f aca="false">(X34/1000)*7</f>
        <v>21</v>
      </c>
      <c r="Y45" s="79" t="n">
        <f aca="false">(Y34/1000)*7</f>
        <v>21</v>
      </c>
      <c r="Z45" s="79" t="n">
        <f aca="false">(Z34/1000)*7</f>
        <v>21</v>
      </c>
      <c r="AA45" s="79" t="n">
        <f aca="false">(AA34/1000)*7</f>
        <v>21</v>
      </c>
      <c r="AB45" s="79" t="n">
        <f aca="false">(AB34/1000)*7</f>
        <v>21</v>
      </c>
      <c r="AC45" s="64" t="s">
        <v>59</v>
      </c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customFormat="false" ht="15.75" hidden="false" customHeight="false" outlineLevel="0" collapsed="false">
      <c r="A46" s="51" t="s">
        <v>60</v>
      </c>
      <c r="B46" s="52" t="s">
        <v>69</v>
      </c>
      <c r="C46" s="52" t="s">
        <v>69</v>
      </c>
      <c r="D46" s="52" t="s">
        <v>69</v>
      </c>
      <c r="E46" s="52" t="s">
        <v>69</v>
      </c>
      <c r="F46" s="52" t="s">
        <v>69</v>
      </c>
      <c r="G46" s="52" t="s">
        <v>69</v>
      </c>
      <c r="H46" s="52" t="s">
        <v>69</v>
      </c>
      <c r="I46" s="52" t="s">
        <v>69</v>
      </c>
      <c r="J46" s="52" t="s">
        <v>69</v>
      </c>
      <c r="K46" s="52" t="s">
        <v>69</v>
      </c>
      <c r="L46" s="52" t="s">
        <v>69</v>
      </c>
      <c r="M46" s="52" t="s">
        <v>69</v>
      </c>
      <c r="N46" s="64" t="s">
        <v>60</v>
      </c>
      <c r="O46" s="45"/>
      <c r="P46" s="51" t="s">
        <v>60</v>
      </c>
      <c r="Q46" s="79" t="n">
        <f aca="false">(Q35/1000)*7</f>
        <v>14</v>
      </c>
      <c r="R46" s="79" t="n">
        <f aca="false">(R35/1000)*7</f>
        <v>14</v>
      </c>
      <c r="S46" s="79" t="n">
        <f aca="false">(S35/1000)*7</f>
        <v>14</v>
      </c>
      <c r="T46" s="79" t="n">
        <f aca="false">(T35/1000)*7</f>
        <v>14</v>
      </c>
      <c r="U46" s="79" t="n">
        <f aca="false">(U35/1000)*7</f>
        <v>14</v>
      </c>
      <c r="V46" s="79" t="n">
        <f aca="false">(V35/1000)*7</f>
        <v>14</v>
      </c>
      <c r="W46" s="79" t="n">
        <f aca="false">(W35/1000)*7</f>
        <v>14</v>
      </c>
      <c r="X46" s="79" t="n">
        <f aca="false">(X35/1000)*7</f>
        <v>14</v>
      </c>
      <c r="Y46" s="79" t="n">
        <f aca="false">(Y35/1000)*7</f>
        <v>14</v>
      </c>
      <c r="Z46" s="79" t="n">
        <f aca="false">(Z35/1000)*7</f>
        <v>14</v>
      </c>
      <c r="AA46" s="79" t="n">
        <f aca="false">(AA35/1000)*7</f>
        <v>14</v>
      </c>
      <c r="AB46" s="79" t="n">
        <f aca="false">(AB35/1000)*7</f>
        <v>14</v>
      </c>
      <c r="AC46" s="64" t="s">
        <v>60</v>
      </c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</row>
    <row r="47" customFormat="false" ht="15.75" hidden="false" customHeight="false" outlineLevel="0" collapsed="false">
      <c r="A47" s="51" t="s">
        <v>62</v>
      </c>
      <c r="B47" s="52" t="s">
        <v>69</v>
      </c>
      <c r="C47" s="52" t="s">
        <v>69</v>
      </c>
      <c r="D47" s="52" t="s">
        <v>69</v>
      </c>
      <c r="E47" s="52" t="s">
        <v>69</v>
      </c>
      <c r="F47" s="52" t="s">
        <v>69</v>
      </c>
      <c r="G47" s="52" t="s">
        <v>69</v>
      </c>
      <c r="H47" s="52" t="s">
        <v>69</v>
      </c>
      <c r="I47" s="52" t="s">
        <v>69</v>
      </c>
      <c r="J47" s="52" t="s">
        <v>69</v>
      </c>
      <c r="K47" s="52" t="s">
        <v>69</v>
      </c>
      <c r="L47" s="52" t="s">
        <v>69</v>
      </c>
      <c r="M47" s="52" t="s">
        <v>69</v>
      </c>
      <c r="N47" s="64" t="s">
        <v>62</v>
      </c>
      <c r="O47" s="45"/>
      <c r="P47" s="51" t="s">
        <v>62</v>
      </c>
      <c r="Q47" s="79" t="n">
        <f aca="false">(Q36/1000)*7</f>
        <v>7</v>
      </c>
      <c r="R47" s="79" t="n">
        <f aca="false">(R36/1000)*7</f>
        <v>7</v>
      </c>
      <c r="S47" s="79" t="n">
        <f aca="false">(S36/1000)*7</f>
        <v>7</v>
      </c>
      <c r="T47" s="79" t="n">
        <f aca="false">(T36/1000)*7</f>
        <v>7</v>
      </c>
      <c r="U47" s="79" t="n">
        <f aca="false">(U36/1000)*7</f>
        <v>7</v>
      </c>
      <c r="V47" s="79" t="n">
        <f aca="false">(V36/1000)*7</f>
        <v>7</v>
      </c>
      <c r="W47" s="79" t="n">
        <f aca="false">(W36/1000)*7</f>
        <v>7</v>
      </c>
      <c r="X47" s="79" t="n">
        <f aca="false">(X36/1000)*7</f>
        <v>7</v>
      </c>
      <c r="Y47" s="79" t="n">
        <f aca="false">(Y36/1000)*7</f>
        <v>7</v>
      </c>
      <c r="Z47" s="79" t="n">
        <f aca="false">(Z36/1000)*7</f>
        <v>7</v>
      </c>
      <c r="AA47" s="79" t="n">
        <f aca="false">(AA36/1000)*7</f>
        <v>7</v>
      </c>
      <c r="AB47" s="79" t="n">
        <f aca="false">(AB36/1000)*7</f>
        <v>7</v>
      </c>
      <c r="AC47" s="64" t="s">
        <v>62</v>
      </c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customFormat="false" ht="15.75" hidden="false" customHeight="false" outlineLevel="0" collapsed="false">
      <c r="A48" s="52"/>
      <c r="B48" s="51" t="n">
        <v>1</v>
      </c>
      <c r="C48" s="51" t="n">
        <v>2</v>
      </c>
      <c r="D48" s="51" t="n">
        <v>3</v>
      </c>
      <c r="E48" s="51" t="n">
        <v>4</v>
      </c>
      <c r="F48" s="51" t="n">
        <v>5</v>
      </c>
      <c r="G48" s="51" t="n">
        <v>6</v>
      </c>
      <c r="H48" s="51" t="n">
        <v>7</v>
      </c>
      <c r="I48" s="51" t="n">
        <v>8</v>
      </c>
      <c r="J48" s="51" t="n">
        <v>9</v>
      </c>
      <c r="K48" s="51" t="n">
        <v>10</v>
      </c>
      <c r="L48" s="51" t="n">
        <v>11</v>
      </c>
      <c r="M48" s="51" t="n">
        <v>12</v>
      </c>
      <c r="N48" s="45"/>
      <c r="O48" s="45"/>
      <c r="P48" s="52"/>
      <c r="Q48" s="51" t="n">
        <v>1</v>
      </c>
      <c r="R48" s="51" t="n">
        <v>2</v>
      </c>
      <c r="S48" s="51" t="n">
        <v>3</v>
      </c>
      <c r="T48" s="51" t="n">
        <v>4</v>
      </c>
      <c r="U48" s="51" t="n">
        <v>5</v>
      </c>
      <c r="V48" s="51" t="n">
        <v>6</v>
      </c>
      <c r="W48" s="51" t="n">
        <v>7</v>
      </c>
      <c r="X48" s="51" t="n">
        <v>8</v>
      </c>
      <c r="Y48" s="51" t="n">
        <v>9</v>
      </c>
      <c r="Z48" s="51" t="n">
        <v>10</v>
      </c>
      <c r="AA48" s="51" t="n">
        <v>11</v>
      </c>
      <c r="AB48" s="51" t="n">
        <v>12</v>
      </c>
      <c r="AC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customFormat="false" ht="15.75" hidden="false" customHeight="false" outlineLevel="0" collapsed="false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45"/>
      <c r="O49" s="45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</row>
    <row r="50" customFormat="false" ht="15.75" hidden="false" customHeight="false" outlineLevel="0" collapsed="false">
      <c r="A50" s="11" t="s">
        <v>73</v>
      </c>
      <c r="B50" s="80"/>
      <c r="C50" s="81" t="n">
        <v>2</v>
      </c>
      <c r="D50" s="11"/>
      <c r="E50" s="11"/>
      <c r="F50" s="80"/>
      <c r="G50" s="11"/>
      <c r="H50" s="82"/>
      <c r="I50" s="11"/>
      <c r="J50" s="80"/>
      <c r="K50" s="82"/>
      <c r="L50" s="11"/>
      <c r="M50" s="11"/>
      <c r="N50" s="3"/>
      <c r="O50" s="45"/>
      <c r="P50" s="11"/>
      <c r="Q50" s="81"/>
      <c r="R50" s="11"/>
      <c r="S50" s="11"/>
      <c r="T50" s="11"/>
      <c r="U50" s="82"/>
      <c r="V50" s="11"/>
      <c r="W50" s="82"/>
      <c r="X50" s="11"/>
      <c r="Y50" s="82"/>
      <c r="Z50" s="11"/>
      <c r="AA50" s="11"/>
      <c r="AB50" s="11"/>
      <c r="AC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customFormat="false" ht="15.75" hidden="false" customHeight="false" outlineLevel="0" collapsed="false">
      <c r="A51" s="83" t="s">
        <v>74</v>
      </c>
      <c r="B51" s="84" t="n">
        <v>1</v>
      </c>
      <c r="C51" s="84" t="n">
        <v>2</v>
      </c>
      <c r="D51" s="84" t="n">
        <v>3</v>
      </c>
      <c r="E51" s="84" t="n">
        <v>4</v>
      </c>
      <c r="F51" s="84" t="n">
        <v>5</v>
      </c>
      <c r="G51" s="84" t="n">
        <v>6</v>
      </c>
      <c r="H51" s="84" t="n">
        <v>7</v>
      </c>
      <c r="I51" s="84" t="n">
        <v>8</v>
      </c>
      <c r="J51" s="84" t="n">
        <v>9</v>
      </c>
      <c r="K51" s="84" t="n">
        <v>10</v>
      </c>
      <c r="L51" s="84" t="n">
        <v>11</v>
      </c>
      <c r="M51" s="84" t="n">
        <v>12</v>
      </c>
      <c r="N51" s="3"/>
      <c r="O51" s="45"/>
      <c r="P51" s="83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customFormat="false" ht="15.75" hidden="false" customHeight="false" outlineLevel="0" collapsed="false">
      <c r="A52" s="85" t="s">
        <v>8</v>
      </c>
      <c r="B52" s="11" t="n">
        <f aca="false">B40/$C$50</f>
        <v>7</v>
      </c>
      <c r="C52" s="11" t="n">
        <f aca="false">C40/$C$50</f>
        <v>7</v>
      </c>
      <c r="D52" s="11" t="n">
        <f aca="false">D40/$C$50</f>
        <v>7</v>
      </c>
      <c r="E52" s="11" t="n">
        <f aca="false">E40/$C$50</f>
        <v>7</v>
      </c>
      <c r="F52" s="11" t="n">
        <f aca="false">F40/$C$50</f>
        <v>7</v>
      </c>
      <c r="G52" s="11" t="n">
        <f aca="false">G40/$C$50</f>
        <v>7</v>
      </c>
      <c r="H52" s="11" t="n">
        <f aca="false">H40/$C$50</f>
        <v>7</v>
      </c>
      <c r="I52" s="11" t="n">
        <f aca="false">I40/$C$50</f>
        <v>7</v>
      </c>
      <c r="J52" s="11" t="n">
        <f aca="false">J40/$C$50</f>
        <v>7</v>
      </c>
      <c r="K52" s="11" t="n">
        <f aca="false">K40/$C$50</f>
        <v>7</v>
      </c>
      <c r="L52" s="11" t="n">
        <f aca="false">L40/$C$50</f>
        <v>7</v>
      </c>
      <c r="M52" s="11" t="n">
        <f aca="false">M40/$C$50</f>
        <v>7</v>
      </c>
      <c r="N52" s="86" t="s">
        <v>8</v>
      </c>
      <c r="O52" s="45"/>
      <c r="P52" s="85"/>
      <c r="Q52" s="11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11"/>
      <c r="AC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</row>
    <row r="53" customFormat="false" ht="15.75" hidden="false" customHeight="false" outlineLevel="0" collapsed="false">
      <c r="A53" s="85" t="s">
        <v>11</v>
      </c>
      <c r="B53" s="11" t="n">
        <f aca="false">B41/$C$50</f>
        <v>3.5</v>
      </c>
      <c r="C53" s="11" t="n">
        <f aca="false">C41/$C$50</f>
        <v>3.5</v>
      </c>
      <c r="D53" s="11" t="n">
        <f aca="false">D41/$C$50</f>
        <v>3.5</v>
      </c>
      <c r="E53" s="11" t="n">
        <f aca="false">E41/$C$50</f>
        <v>3.5</v>
      </c>
      <c r="F53" s="11" t="n">
        <f aca="false">F41/$C$50</f>
        <v>3.5</v>
      </c>
      <c r="G53" s="11" t="n">
        <f aca="false">G41/$C$50</f>
        <v>3.5</v>
      </c>
      <c r="H53" s="11" t="n">
        <f aca="false">H41/$C$50</f>
        <v>3.5</v>
      </c>
      <c r="I53" s="11" t="n">
        <f aca="false">I41/$C$50</f>
        <v>3.5</v>
      </c>
      <c r="J53" s="11" t="n">
        <f aca="false">J41/$C$50</f>
        <v>3.5</v>
      </c>
      <c r="K53" s="11" t="n">
        <f aca="false">K41/$C$50</f>
        <v>3.5</v>
      </c>
      <c r="L53" s="11" t="n">
        <f aca="false">L41/$C$50</f>
        <v>3.5</v>
      </c>
      <c r="M53" s="11" t="n">
        <f aca="false">M41/$C$50</f>
        <v>3.5</v>
      </c>
      <c r="N53" s="86" t="s">
        <v>11</v>
      </c>
      <c r="O53" s="45"/>
      <c r="P53" s="85"/>
      <c r="Q53" s="11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11"/>
      <c r="AC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</row>
    <row r="54" customFormat="false" ht="15.75" hidden="false" customHeight="false" outlineLevel="0" collapsed="false">
      <c r="A54" s="88" t="s">
        <v>56</v>
      </c>
      <c r="B54" s="11" t="n">
        <f aca="false">B42/$C$50</f>
        <v>1.75</v>
      </c>
      <c r="C54" s="11" t="n">
        <f aca="false">C42/$C$50</f>
        <v>1.75</v>
      </c>
      <c r="D54" s="11" t="n">
        <f aca="false">D42/$C$50</f>
        <v>1.75</v>
      </c>
      <c r="E54" s="11" t="n">
        <f aca="false">E42/$C$50</f>
        <v>1.75</v>
      </c>
      <c r="F54" s="11" t="n">
        <f aca="false">F42/$C$50</f>
        <v>1.75</v>
      </c>
      <c r="G54" s="11" t="n">
        <f aca="false">G42/$C$50</f>
        <v>1.75</v>
      </c>
      <c r="H54" s="11" t="n">
        <f aca="false">H42/$C$50</f>
        <v>1.75</v>
      </c>
      <c r="I54" s="11" t="n">
        <f aca="false">I42/$C$50</f>
        <v>1.75</v>
      </c>
      <c r="J54" s="11" t="n">
        <f aca="false">J42/$C$50</f>
        <v>1.75</v>
      </c>
      <c r="K54" s="11" t="n">
        <f aca="false">K42/$C$50</f>
        <v>1.75</v>
      </c>
      <c r="L54" s="11" t="n">
        <f aca="false">L42/$C$50</f>
        <v>1.75</v>
      </c>
      <c r="M54" s="11" t="n">
        <f aca="false">M42/$C$50</f>
        <v>1.75</v>
      </c>
      <c r="N54" s="86" t="s">
        <v>56</v>
      </c>
      <c r="O54" s="45"/>
      <c r="P54" s="88"/>
      <c r="Q54" s="11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11"/>
      <c r="AC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</row>
    <row r="55" customFormat="false" ht="15.75" hidden="false" customHeight="false" outlineLevel="0" collapsed="false">
      <c r="A55" s="88" t="s">
        <v>57</v>
      </c>
      <c r="B55" s="11" t="n">
        <f aca="false">B43/$C$50</f>
        <v>7</v>
      </c>
      <c r="C55" s="11" t="n">
        <f aca="false">C43/$C$50</f>
        <v>7</v>
      </c>
      <c r="D55" s="11" t="n">
        <f aca="false">D43/$C$50</f>
        <v>7</v>
      </c>
      <c r="E55" s="11" t="n">
        <f aca="false">E43/$C$50</f>
        <v>7</v>
      </c>
      <c r="F55" s="11" t="n">
        <f aca="false">F43/$C$50</f>
        <v>7</v>
      </c>
      <c r="G55" s="11" t="n">
        <f aca="false">G43/$C$50</f>
        <v>7</v>
      </c>
      <c r="H55" s="11" t="n">
        <f aca="false">H43/$C$50</f>
        <v>7</v>
      </c>
      <c r="I55" s="11" t="n">
        <f aca="false">I43/$C$50</f>
        <v>7</v>
      </c>
      <c r="J55" s="11" t="n">
        <f aca="false">J43/$C$50</f>
        <v>7</v>
      </c>
      <c r="K55" s="11" t="n">
        <f aca="false">K43/$C$50</f>
        <v>7</v>
      </c>
      <c r="L55" s="11" t="n">
        <f aca="false">L43/$C$50</f>
        <v>7</v>
      </c>
      <c r="M55" s="11" t="n">
        <f aca="false">M43/$C$50</f>
        <v>7</v>
      </c>
      <c r="N55" s="86" t="s">
        <v>57</v>
      </c>
      <c r="O55" s="45"/>
      <c r="P55" s="88"/>
      <c r="Q55" s="11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11"/>
      <c r="AC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</row>
    <row r="56" customFormat="false" ht="15.75" hidden="false" customHeight="false" outlineLevel="0" collapsed="false">
      <c r="A56" s="88" t="s">
        <v>58</v>
      </c>
      <c r="B56" s="11" t="n">
        <f aca="false">B44/$C$50</f>
        <v>3.5</v>
      </c>
      <c r="C56" s="11" t="n">
        <f aca="false">C44/$C$50</f>
        <v>3.5</v>
      </c>
      <c r="D56" s="11" t="n">
        <f aca="false">D44/$C$50</f>
        <v>3.5</v>
      </c>
      <c r="E56" s="11" t="n">
        <f aca="false">E44/$C$50</f>
        <v>3.5</v>
      </c>
      <c r="F56" s="11" t="n">
        <f aca="false">F44/$C$50</f>
        <v>3.5</v>
      </c>
      <c r="G56" s="11" t="n">
        <f aca="false">G44/$C$50</f>
        <v>3.5</v>
      </c>
      <c r="H56" s="11" t="n">
        <f aca="false">H44/$C$50</f>
        <v>3.5</v>
      </c>
      <c r="I56" s="11" t="n">
        <f aca="false">I44/$C$50</f>
        <v>3.5</v>
      </c>
      <c r="J56" s="11" t="n">
        <f aca="false">J44/$C$50</f>
        <v>3.5</v>
      </c>
      <c r="K56" s="11" t="n">
        <f aca="false">K44/$C$50</f>
        <v>3.5</v>
      </c>
      <c r="L56" s="11" t="n">
        <f aca="false">L44/$C$50</f>
        <v>3.5</v>
      </c>
      <c r="M56" s="11" t="n">
        <f aca="false">M44/$C$50</f>
        <v>3.5</v>
      </c>
      <c r="N56" s="86" t="s">
        <v>58</v>
      </c>
      <c r="O56" s="45"/>
      <c r="P56" s="88"/>
      <c r="Q56" s="11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11"/>
      <c r="AC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</row>
    <row r="57" customFormat="false" ht="15.75" hidden="false" customHeight="false" outlineLevel="0" collapsed="false">
      <c r="A57" s="88" t="s">
        <v>59</v>
      </c>
      <c r="B57" s="11" t="n">
        <f aca="false">B45/$C$50</f>
        <v>1.75</v>
      </c>
      <c r="C57" s="11" t="n">
        <f aca="false">C45/$C$50</f>
        <v>1.75</v>
      </c>
      <c r="D57" s="11" t="n">
        <f aca="false">D45/$C$50</f>
        <v>1.75</v>
      </c>
      <c r="E57" s="11" t="n">
        <f aca="false">E45/$C$50</f>
        <v>1.75</v>
      </c>
      <c r="F57" s="11" t="n">
        <f aca="false">F45/$C$50</f>
        <v>1.75</v>
      </c>
      <c r="G57" s="11" t="n">
        <f aca="false">G45/$C$50</f>
        <v>1.75</v>
      </c>
      <c r="H57" s="11" t="n">
        <f aca="false">H45/$C$50</f>
        <v>1.75</v>
      </c>
      <c r="I57" s="11" t="n">
        <f aca="false">I45/$C$50</f>
        <v>1.75</v>
      </c>
      <c r="J57" s="11" t="n">
        <f aca="false">J45/$C$50</f>
        <v>1.75</v>
      </c>
      <c r="K57" s="11" t="n">
        <f aca="false">K45/$C$50</f>
        <v>1.75</v>
      </c>
      <c r="L57" s="11" t="n">
        <f aca="false">L45/$C$50</f>
        <v>1.75</v>
      </c>
      <c r="M57" s="11" t="n">
        <f aca="false">M45/$C$50</f>
        <v>1.75</v>
      </c>
      <c r="N57" s="86" t="s">
        <v>59</v>
      </c>
      <c r="O57" s="45"/>
      <c r="P57" s="88"/>
      <c r="Q57" s="11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11"/>
      <c r="AC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</row>
    <row r="58" customFormat="false" ht="15.75" hidden="false" customHeight="false" outlineLevel="0" collapsed="false">
      <c r="A58" s="88" t="s">
        <v>60</v>
      </c>
      <c r="B58" s="52" t="s">
        <v>69</v>
      </c>
      <c r="C58" s="52" t="s">
        <v>69</v>
      </c>
      <c r="D58" s="52" t="s">
        <v>69</v>
      </c>
      <c r="E58" s="52" t="s">
        <v>69</v>
      </c>
      <c r="F58" s="52" t="s">
        <v>69</v>
      </c>
      <c r="G58" s="52" t="s">
        <v>69</v>
      </c>
      <c r="H58" s="52" t="s">
        <v>69</v>
      </c>
      <c r="I58" s="52" t="s">
        <v>69</v>
      </c>
      <c r="J58" s="52" t="s">
        <v>69</v>
      </c>
      <c r="K58" s="52" t="s">
        <v>69</v>
      </c>
      <c r="L58" s="52" t="s">
        <v>69</v>
      </c>
      <c r="M58" s="52" t="s">
        <v>69</v>
      </c>
      <c r="N58" s="86" t="s">
        <v>60</v>
      </c>
      <c r="O58" s="45"/>
      <c r="P58" s="88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</row>
    <row r="59" customFormat="false" ht="15.75" hidden="false" customHeight="false" outlineLevel="0" collapsed="false">
      <c r="A59" s="88" t="s">
        <v>62</v>
      </c>
      <c r="B59" s="52" t="s">
        <v>69</v>
      </c>
      <c r="C59" s="52" t="s">
        <v>69</v>
      </c>
      <c r="D59" s="52" t="s">
        <v>69</v>
      </c>
      <c r="E59" s="52" t="s">
        <v>69</v>
      </c>
      <c r="F59" s="52" t="s">
        <v>69</v>
      </c>
      <c r="G59" s="52" t="s">
        <v>69</v>
      </c>
      <c r="H59" s="52" t="s">
        <v>69</v>
      </c>
      <c r="I59" s="52" t="s">
        <v>69</v>
      </c>
      <c r="J59" s="52" t="s">
        <v>69</v>
      </c>
      <c r="K59" s="52" t="s">
        <v>69</v>
      </c>
      <c r="L59" s="52" t="s">
        <v>69</v>
      </c>
      <c r="M59" s="52" t="s">
        <v>69</v>
      </c>
      <c r="N59" s="86" t="s">
        <v>62</v>
      </c>
      <c r="O59" s="45"/>
      <c r="P59" s="88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</row>
    <row r="60" customFormat="false" ht="15.75" hidden="false" customHeight="false" outlineLevel="0" collapsed="false">
      <c r="A60" s="11"/>
      <c r="B60" s="88" t="n">
        <v>1</v>
      </c>
      <c r="C60" s="88" t="n">
        <v>2</v>
      </c>
      <c r="D60" s="88" t="n">
        <v>3</v>
      </c>
      <c r="E60" s="88" t="n">
        <v>4</v>
      </c>
      <c r="F60" s="88" t="n">
        <v>5</v>
      </c>
      <c r="G60" s="88" t="n">
        <v>6</v>
      </c>
      <c r="H60" s="88" t="n">
        <v>7</v>
      </c>
      <c r="I60" s="88" t="n">
        <v>8</v>
      </c>
      <c r="J60" s="88" t="n">
        <v>9</v>
      </c>
      <c r="K60" s="88" t="n">
        <v>10</v>
      </c>
      <c r="L60" s="88" t="n">
        <v>11</v>
      </c>
      <c r="M60" s="88" t="n">
        <v>12</v>
      </c>
      <c r="N60" s="3"/>
      <c r="O60" s="45"/>
      <c r="P60" s="11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customFormat="false" ht="15.75" hidden="false" customHeight="fals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</row>
    <row r="62" customFormat="false" ht="15.75" hidden="false" customHeight="false" outlineLevel="0" collapsed="false">
      <c r="A62" s="45"/>
      <c r="B62" s="45"/>
      <c r="C62" s="45" t="s">
        <v>75</v>
      </c>
      <c r="D62" s="45"/>
      <c r="E62" s="45"/>
      <c r="G62" s="45"/>
      <c r="H62" s="45"/>
      <c r="I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</row>
    <row r="63" customFormat="false" ht="15.75" hidden="false" customHeight="false" outlineLevel="0" collapsed="false">
      <c r="A63" s="45" t="s">
        <v>76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</row>
    <row r="64" customFormat="false" ht="15.75" hidden="false" customHeight="false" outlineLevel="0" collapsed="false">
      <c r="A64" s="45" t="s">
        <v>77</v>
      </c>
      <c r="B64" s="45"/>
      <c r="C64" s="45"/>
      <c r="D64" s="49"/>
      <c r="E64" s="49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9"/>
      <c r="T64" s="49"/>
      <c r="U64" s="45"/>
      <c r="V64" s="45"/>
      <c r="W64" s="45"/>
      <c r="X64" s="45"/>
      <c r="Y64" s="45"/>
      <c r="Z64" s="45"/>
      <c r="AA64" s="45"/>
      <c r="AB64" s="45"/>
      <c r="AC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89" t="s">
        <v>78</v>
      </c>
      <c r="H65" s="82" t="n">
        <v>7</v>
      </c>
      <c r="I65" s="11"/>
      <c r="J65" s="90" t="s">
        <v>79</v>
      </c>
      <c r="K65" s="81" t="n">
        <v>70035039</v>
      </c>
      <c r="L65" s="3"/>
      <c r="P65" s="3"/>
      <c r="Q65" s="3"/>
      <c r="R65" s="3"/>
      <c r="S65" s="3"/>
      <c r="T65" s="3"/>
      <c r="U65" s="3"/>
      <c r="V65" s="89" t="s">
        <v>78</v>
      </c>
      <c r="W65" s="82" t="n">
        <v>7</v>
      </c>
      <c r="X65" s="11"/>
      <c r="Y65" s="90" t="s">
        <v>79</v>
      </c>
      <c r="Z65" s="81" t="n">
        <v>70035039</v>
      </c>
      <c r="AA65" s="3"/>
      <c r="AB65" s="3"/>
      <c r="AC65" s="45"/>
      <c r="AD65" s="31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89" t="s">
        <v>80</v>
      </c>
      <c r="H66" s="82" t="n">
        <v>12</v>
      </c>
      <c r="I66" s="11"/>
      <c r="J66" s="11"/>
      <c r="K66" s="11"/>
      <c r="L66" s="3"/>
      <c r="P66" s="3"/>
      <c r="Q66" s="3"/>
      <c r="R66" s="3"/>
      <c r="S66" s="3"/>
      <c r="T66" s="3"/>
      <c r="U66" s="3"/>
      <c r="V66" s="89" t="s">
        <v>80</v>
      </c>
      <c r="W66" s="82" t="n">
        <v>12</v>
      </c>
      <c r="X66" s="11"/>
      <c r="Y66" s="11"/>
      <c r="Z66" s="11"/>
      <c r="AA66" s="3"/>
      <c r="AB66" s="91"/>
      <c r="AC66" s="92"/>
      <c r="AD66" s="31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</row>
    <row r="67" customFormat="false" ht="15.75" hidden="false" customHeight="false" outlineLevel="0" collapsed="false">
      <c r="A67" s="11" t="s">
        <v>81</v>
      </c>
      <c r="B67" s="11"/>
      <c r="C67" s="11"/>
      <c r="D67" s="11"/>
      <c r="E67" s="11"/>
      <c r="F67" s="11"/>
      <c r="G67" s="89" t="s">
        <v>82</v>
      </c>
      <c r="H67" s="93" t="n">
        <v>12</v>
      </c>
      <c r="I67" s="11"/>
      <c r="J67" s="11" t="s">
        <v>83</v>
      </c>
      <c r="K67" s="9" t="s">
        <v>84</v>
      </c>
      <c r="L67" s="3"/>
      <c r="P67" s="11" t="s">
        <v>81</v>
      </c>
      <c r="Q67" s="11"/>
      <c r="R67" s="11"/>
      <c r="S67" s="11"/>
      <c r="T67" s="11"/>
      <c r="U67" s="11"/>
      <c r="V67" s="89" t="s">
        <v>82</v>
      </c>
      <c r="W67" s="93" t="n">
        <v>20</v>
      </c>
      <c r="X67" s="11"/>
      <c r="Y67" s="11" t="s">
        <v>83</v>
      </c>
      <c r="Z67" s="9" t="s">
        <v>84</v>
      </c>
      <c r="AA67" s="3"/>
      <c r="AB67" s="91"/>
      <c r="AC67" s="92"/>
      <c r="AD67" s="31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</row>
    <row r="68" customFormat="false" ht="15.75" hidden="false" customHeight="false" outlineLevel="0" collapsed="false">
      <c r="A68" s="94" t="s">
        <v>85</v>
      </c>
      <c r="B68" s="11"/>
      <c r="C68" s="11"/>
      <c r="D68" s="11"/>
      <c r="E68" s="11"/>
      <c r="F68" s="11"/>
      <c r="G68" s="89" t="s">
        <v>86</v>
      </c>
      <c r="H68" s="81" t="n">
        <v>2</v>
      </c>
      <c r="I68" s="11" t="s">
        <v>87</v>
      </c>
      <c r="J68" s="95" t="n">
        <v>375000</v>
      </c>
      <c r="K68" s="11"/>
      <c r="L68" s="3"/>
      <c r="P68" s="94" t="s">
        <v>85</v>
      </c>
      <c r="Q68" s="11"/>
      <c r="R68" s="11"/>
      <c r="S68" s="11"/>
      <c r="T68" s="11"/>
      <c r="U68" s="11"/>
      <c r="V68" s="89" t="s">
        <v>86</v>
      </c>
      <c r="W68" s="81" t="n">
        <v>2</v>
      </c>
      <c r="X68" s="11" t="s">
        <v>87</v>
      </c>
      <c r="Y68" s="95" t="n">
        <v>375000</v>
      </c>
      <c r="Z68" s="11"/>
      <c r="AA68" s="3"/>
      <c r="AB68" s="91"/>
      <c r="AC68" s="92"/>
      <c r="AD68" s="31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</row>
    <row r="69" customFormat="false" ht="15.75" hidden="false" customHeight="false" outlineLevel="0" collapsed="false">
      <c r="A69" s="11" t="str">
        <f aca="false">"&gt;We aim for " &amp; TEXT(F69,"0") &amp;" copies at the highest dilution in "&amp; TEXT(H65,"0") &amp;" uL volume (amount added to PCR rxn)"</f>
        <v>&gt;We aim for 14 copies at the highest dilution in 7 uL volume (amount added to PCR rxn)</v>
      </c>
      <c r="B69" s="11"/>
      <c r="C69" s="11"/>
      <c r="D69" s="11"/>
      <c r="E69" s="11"/>
      <c r="F69" s="81" t="n">
        <v>14</v>
      </c>
      <c r="G69" s="96" t="s">
        <v>88</v>
      </c>
      <c r="H69" s="81" t="n">
        <v>24</v>
      </c>
      <c r="I69" s="97" t="str">
        <f aca="false">"1 : " &amp; TEXT(K69,"0")</f>
        <v>1 : 300</v>
      </c>
      <c r="J69" s="98" t="n">
        <f aca="false">J68/K69</f>
        <v>1250</v>
      </c>
      <c r="K69" s="99" t="n">
        <v>300</v>
      </c>
      <c r="L69" s="3"/>
      <c r="P69" s="11" t="str">
        <f aca="false">"&gt;We aim for " &amp; TEXT(U69,"0") &amp;" copies at the highest dilution in "&amp; TEXT(W65,"0") &amp;" uL volume (amount added to PCR rxn)"</f>
        <v>&gt;We aim for 112 copies at the highest dilution in 7 uL volume (amount added to PCR rxn)</v>
      </c>
      <c r="Q69" s="11"/>
      <c r="R69" s="11"/>
      <c r="S69" s="11"/>
      <c r="T69" s="11"/>
      <c r="U69" s="81" t="n">
        <v>112</v>
      </c>
      <c r="V69" s="96" t="s">
        <v>88</v>
      </c>
      <c r="W69" s="81" t="n">
        <v>160</v>
      </c>
      <c r="X69" s="97" t="str">
        <f aca="false">"1 : " &amp; TEXT(Z69,"0")</f>
        <v>1 : 300</v>
      </c>
      <c r="Y69" s="98" t="n">
        <f aca="false">Y68/Z69</f>
        <v>1250</v>
      </c>
      <c r="Z69" s="99" t="n">
        <v>300</v>
      </c>
      <c r="AA69" s="3"/>
      <c r="AB69" s="91"/>
      <c r="AC69" s="92"/>
      <c r="AD69" s="31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</row>
    <row r="70" customFormat="false" ht="15.75" hidden="false" customHeight="false" outlineLevel="0" collapsed="false">
      <c r="A70" s="11" t="str">
        <f aca="false">"&gt; that translates into " &amp; TEXT(F70,"0.0") &amp;" copies/ul  in D1 "</f>
        <v>&gt; that translates into 2.0 copies/ul  in D1</v>
      </c>
      <c r="B70" s="11"/>
      <c r="C70" s="11"/>
      <c r="D70" s="11"/>
      <c r="E70" s="11"/>
      <c r="F70" s="100" t="n">
        <f aca="false">F69/H65</f>
        <v>2</v>
      </c>
      <c r="G70" s="89" t="s">
        <v>89</v>
      </c>
      <c r="H70" s="81" t="n">
        <v>1</v>
      </c>
      <c r="I70" s="3"/>
      <c r="J70" s="101"/>
      <c r="K70" s="3"/>
      <c r="L70" s="3"/>
      <c r="P70" s="11" t="str">
        <f aca="false">"&gt; that translates into " &amp; TEXT(U70,"0.0") &amp;" copies/ul  in D1 "</f>
        <v>&gt; that translates into 16.0 copies/ul  in D1</v>
      </c>
      <c r="Q70" s="11"/>
      <c r="R70" s="11"/>
      <c r="S70" s="11"/>
      <c r="T70" s="11"/>
      <c r="U70" s="100" t="n">
        <f aca="false">U69/W65</f>
        <v>16</v>
      </c>
      <c r="V70" s="89" t="s">
        <v>89</v>
      </c>
      <c r="W70" s="81" t="n">
        <v>1</v>
      </c>
      <c r="X70" s="3"/>
      <c r="Y70" s="101"/>
      <c r="Z70" s="3"/>
      <c r="AA70" s="3"/>
      <c r="AB70" s="91"/>
      <c r="AC70" s="92"/>
      <c r="AD70" s="31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</row>
    <row r="71" customFormat="false" ht="15.75" hidden="false" customHeight="false" outlineLevel="0" collapsed="false">
      <c r="A71" s="11" t="str">
        <f aca="false">"&gt; that translates into " &amp; TEXT(F71,"0") &amp;" copies in " &amp; TEXT(H69,"0") &amp;" uL D1"</f>
        <v>&gt; that translates into 48 copies in 24 uL D1</v>
      </c>
      <c r="B71" s="11"/>
      <c r="C71" s="11"/>
      <c r="D71" s="11"/>
      <c r="E71" s="11"/>
      <c r="F71" s="100" t="n">
        <f aca="false">F70*H69</f>
        <v>48</v>
      </c>
      <c r="G71" s="89" t="str">
        <f aca="false">"copies for " &amp; TEXT(H70,"0") &amp;" 96-well plates"</f>
        <v>copies for 1 96-well plates</v>
      </c>
      <c r="H71" s="93" t="n">
        <f aca="false">F71*H70</f>
        <v>48</v>
      </c>
      <c r="I71" s="3"/>
      <c r="J71" s="3"/>
      <c r="K71" s="3"/>
      <c r="L71" s="3"/>
      <c r="P71" s="11" t="str">
        <f aca="false">"&gt; that translates into " &amp; TEXT(U71,"0") &amp;" copies in " &amp; TEXT(W69,"0") &amp;" uL D1"</f>
        <v>&gt; that translates into 2560 copies in 160 uL D1</v>
      </c>
      <c r="Q71" s="11"/>
      <c r="R71" s="11"/>
      <c r="S71" s="11"/>
      <c r="T71" s="11"/>
      <c r="U71" s="100" t="n">
        <f aca="false">U70*W69</f>
        <v>2560</v>
      </c>
      <c r="V71" s="89" t="str">
        <f aca="false">"copies for " &amp; TEXT(W70,"0") &amp;" 96-well plates"</f>
        <v>copies for 1 96-well plates</v>
      </c>
      <c r="W71" s="93" t="n">
        <f aca="false">U71*W70</f>
        <v>2560</v>
      </c>
      <c r="X71" s="3"/>
      <c r="Y71" s="3"/>
      <c r="Z71" s="3"/>
      <c r="AA71" s="3"/>
      <c r="AB71" s="91"/>
      <c r="AC71" s="92"/>
      <c r="AD71" s="31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</row>
    <row r="72" customFormat="false" ht="15.75" hidden="false" customHeight="false" outlineLevel="0" collapsed="false">
      <c r="A72" s="90" t="str">
        <f aca="false">"&gt; that translates to " &amp; TEXT(B86,"0") &amp; " copies in " &amp; TEXT(D84, "0") &amp; " uL (" &amp; TEXT(#REF!,"0.0") &amp; " is total of well + " &amp; TEXT(#REF!,"0.0") &amp; " added for dilution)"</f>
        <v>#REF!</v>
      </c>
      <c r="B72" s="90"/>
      <c r="C72" s="90"/>
      <c r="D72" s="90"/>
      <c r="E72" s="90"/>
      <c r="F72" s="102" t="n">
        <f aca="false">F70*H69</f>
        <v>48</v>
      </c>
      <c r="G72" s="11"/>
      <c r="H72" s="11"/>
      <c r="I72" s="3"/>
      <c r="J72" s="3"/>
      <c r="K72" s="3"/>
      <c r="L72" s="3"/>
      <c r="P72" s="90" t="str">
        <f aca="false">"&gt; that translates to " &amp; TEXT(Q89,"0") &amp; " copies in " &amp; TEXT(S87, "0") &amp; " uL (" &amp; TEXT(S84,"0.0") &amp; " is total of well + " &amp; TEXT(S85,"0.0") &amp; " added for dilution)"</f>
        <v>&gt; that translates to 0 copies in 0 uL (0.0 is total of well + 0.0 added for dilution)</v>
      </c>
      <c r="Q72" s="90"/>
      <c r="R72" s="90"/>
      <c r="S72" s="90"/>
      <c r="T72" s="90"/>
      <c r="U72" s="102" t="n">
        <f aca="false">U70*W69</f>
        <v>2560</v>
      </c>
      <c r="V72" s="11"/>
      <c r="W72" s="11"/>
      <c r="X72" s="3"/>
      <c r="Y72" s="3"/>
      <c r="Z72" s="3"/>
      <c r="AA72" s="3"/>
      <c r="AB72" s="91"/>
      <c r="AC72" s="92"/>
      <c r="AD72" s="31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</row>
    <row r="73" customFormat="false" ht="15.75" hidden="false" customHeight="false" outlineLevel="0" collapsed="false">
      <c r="A73" s="11"/>
      <c r="B73" s="3"/>
      <c r="C73" s="3"/>
      <c r="D73" s="3"/>
      <c r="E73" s="3"/>
      <c r="F73" s="103"/>
      <c r="G73" s="3"/>
      <c r="H73" s="3"/>
      <c r="I73" s="3"/>
      <c r="J73" s="3"/>
      <c r="K73" s="3"/>
      <c r="L73" s="3"/>
      <c r="P73" s="11"/>
      <c r="Q73" s="3"/>
      <c r="R73" s="3"/>
      <c r="S73" s="3"/>
      <c r="T73" s="3"/>
      <c r="U73" s="103"/>
      <c r="V73" s="3"/>
      <c r="W73" s="3"/>
      <c r="X73" s="3"/>
      <c r="Y73" s="3"/>
      <c r="Z73" s="3"/>
      <c r="AA73" s="3"/>
      <c r="AB73" s="91"/>
      <c r="AC73" s="92"/>
      <c r="AD73" s="31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</row>
    <row r="74" customFormat="false" ht="15.75" hidden="false" customHeight="false" outlineLevel="0" collapsed="false">
      <c r="A74" s="94" t="s">
        <v>90</v>
      </c>
      <c r="B74" s="1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94" t="s">
        <v>90</v>
      </c>
      <c r="Q74" s="11"/>
      <c r="R74" s="3"/>
      <c r="S74" s="3"/>
      <c r="T74" s="3"/>
      <c r="U74" s="3"/>
      <c r="V74" s="3"/>
      <c r="W74" s="3"/>
      <c r="X74" s="3"/>
      <c r="Y74" s="3"/>
      <c r="Z74" s="3"/>
      <c r="AA74" s="3"/>
      <c r="AB74" s="45"/>
      <c r="AC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</row>
    <row r="75" customFormat="false" ht="15.75" hidden="false" customHeight="false" outlineLevel="0" collapsed="false">
      <c r="A75" s="11"/>
      <c r="B75" s="11"/>
      <c r="C75" s="11"/>
      <c r="D75" s="1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1"/>
      <c r="Q75" s="11"/>
      <c r="R75" s="11"/>
      <c r="S75" s="11"/>
      <c r="T75" s="3"/>
      <c r="U75" s="3"/>
      <c r="V75" s="3" t="s">
        <v>91</v>
      </c>
      <c r="W75" s="3"/>
      <c r="X75" s="3"/>
      <c r="Y75" s="3"/>
      <c r="Z75" s="3"/>
      <c r="AA75" s="3"/>
      <c r="AB75" s="45"/>
      <c r="AC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</row>
    <row r="76" customFormat="false" ht="15.75" hidden="false" customHeight="false" outlineLevel="0" collapsed="false">
      <c r="A76" s="11" t="str">
        <f aca="false">"&gt;prepare a 1 to "&amp; TEXT(K69,"0") &amp;" dilution to "&amp; TEXT(J69,"0") &amp;" copies per uL"</f>
        <v>&gt;prepare a 1 to 300 dilution to 1250 copies per uL</v>
      </c>
      <c r="B76" s="11"/>
      <c r="C76" s="11"/>
      <c r="D76" s="11"/>
      <c r="E76" s="3"/>
      <c r="F76" s="3"/>
      <c r="G76" s="3" t="s">
        <v>92</v>
      </c>
      <c r="H76" s="3"/>
      <c r="I76" s="3"/>
      <c r="J76" s="3"/>
      <c r="K76" s="3"/>
      <c r="L76" s="3"/>
      <c r="M76" s="3"/>
      <c r="N76" s="3"/>
      <c r="O76" s="3"/>
      <c r="P76" s="11" t="str">
        <f aca="false">"&gt;prepare a 1 to "&amp; TEXT(Z69,"0") &amp;" dilution to "&amp; TEXT(Y69,"0") &amp;" copies per uL"</f>
        <v>&gt;prepare a 1 to 300 dilution to 1250 copies per uL</v>
      </c>
      <c r="Q76" s="11"/>
      <c r="R76" s="11"/>
      <c r="S76" s="11"/>
      <c r="T76" s="3"/>
      <c r="U76" s="3"/>
      <c r="V76" s="3" t="s">
        <v>93</v>
      </c>
      <c r="W76" s="3"/>
      <c r="X76" s="3"/>
      <c r="Y76" s="3"/>
      <c r="Z76" s="3"/>
      <c r="AA76" s="3"/>
      <c r="AB76" s="45"/>
      <c r="AC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</row>
    <row r="77" customFormat="false" ht="15.75" hidden="false" customHeight="false" outlineLevel="0" collapsed="false">
      <c r="A77" s="11" t="str">
        <f aca="false">"&gt; add "&amp; TEXT(D80,"0.0") &amp;" uL to "&amp; TEXT(D81,"0.0") &amp;" uL background in first dilution well D1 (for "&amp; TEXT(F71,"0") &amp;" total viral copies)"</f>
        <v>&gt; add 0.0 uL to 12.0 uL background in first dilution well D1 (for 48 total viral copies)</v>
      </c>
      <c r="B77" s="11"/>
      <c r="C77" s="11"/>
      <c r="D77" s="11"/>
      <c r="E77" s="11"/>
      <c r="F77" s="3"/>
      <c r="G77" s="3"/>
      <c r="H77" s="3"/>
      <c r="I77" s="3"/>
      <c r="J77" s="3"/>
      <c r="K77" s="104" t="n">
        <f aca="false">F71</f>
        <v>48</v>
      </c>
      <c r="L77" s="3"/>
      <c r="M77" s="3"/>
      <c r="N77" s="3"/>
      <c r="O77" s="3"/>
      <c r="P77" s="11" t="str">
        <f aca="false">"&gt; add "&amp; TEXT(S80,"0.0") &amp;" uL to "&amp; TEXT(S81,"0.0") &amp;" uL background in first dilution well D1 (for "&amp; TEXT(U71,"0") &amp;" total viral copies)"</f>
        <v>&gt; add 2.0 uL to 18.0 uL background in first dilution well D1 (for 2560 total viral copies)</v>
      </c>
      <c r="Q77" s="11"/>
      <c r="R77" s="11"/>
      <c r="S77" s="11"/>
      <c r="T77" s="11"/>
      <c r="U77" s="3"/>
      <c r="V77" s="3"/>
      <c r="W77" s="3"/>
      <c r="X77" s="3"/>
      <c r="Y77" s="3"/>
      <c r="Z77" s="104"/>
      <c r="AA77" s="3"/>
      <c r="AB77" s="45"/>
      <c r="AC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</row>
    <row r="78" customFormat="false" ht="15.75" hidden="false" customHeight="false" outlineLevel="0" collapsed="false">
      <c r="A78" s="11" t="s">
        <v>94</v>
      </c>
      <c r="B78" s="11"/>
      <c r="C78" s="11"/>
      <c r="D78" s="11"/>
      <c r="E78" s="11"/>
      <c r="F78" s="3"/>
      <c r="G78" s="3"/>
      <c r="H78" s="3"/>
      <c r="I78" s="3" t="s">
        <v>95</v>
      </c>
      <c r="J78" s="3"/>
      <c r="K78" s="3"/>
      <c r="L78" s="3"/>
      <c r="M78" s="3"/>
      <c r="N78" s="3"/>
      <c r="O78" s="3"/>
      <c r="P78" s="11" t="s">
        <v>94</v>
      </c>
      <c r="Q78" s="11"/>
      <c r="R78" s="11"/>
      <c r="S78" s="11"/>
      <c r="T78" s="11"/>
      <c r="U78" s="3"/>
      <c r="V78" s="3"/>
      <c r="W78" s="3"/>
      <c r="X78" s="3" t="s">
        <v>95</v>
      </c>
      <c r="Y78" s="3"/>
      <c r="Z78" s="3"/>
      <c r="AA78" s="3"/>
      <c r="AB78" s="45"/>
      <c r="AC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</row>
    <row r="79" customFormat="false" ht="15.75" hidden="false" customHeight="false" outlineLevel="0" collapsed="false">
      <c r="A79" s="11"/>
      <c r="B79" s="11"/>
      <c r="C79" s="89" t="s">
        <v>96</v>
      </c>
      <c r="D79" s="105" t="n">
        <f aca="false">J69</f>
        <v>1250</v>
      </c>
      <c r="E79" s="11"/>
      <c r="F79" s="3"/>
      <c r="G79" s="3"/>
      <c r="H79" s="3"/>
      <c r="I79" s="3"/>
      <c r="J79" s="3"/>
      <c r="K79" s="3"/>
      <c r="L79" s="3"/>
      <c r="M79" s="3"/>
      <c r="N79" s="3"/>
      <c r="O79" s="3"/>
      <c r="P79" s="11"/>
      <c r="Q79" s="11"/>
      <c r="R79" s="89" t="s">
        <v>96</v>
      </c>
      <c r="S79" s="105" t="n">
        <f aca="false">Y69</f>
        <v>1250</v>
      </c>
      <c r="T79" s="11"/>
      <c r="U79" s="3"/>
      <c r="V79" s="3"/>
      <c r="W79" s="3"/>
      <c r="X79" s="3"/>
      <c r="Y79" s="3"/>
      <c r="Z79" s="3"/>
      <c r="AA79" s="3"/>
      <c r="AB79" s="45"/>
      <c r="AC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customFormat="false" ht="15.75" hidden="false" customHeight="false" outlineLevel="0" collapsed="false">
      <c r="A80" s="11"/>
      <c r="B80" s="11"/>
      <c r="C80" s="89" t="s">
        <v>97</v>
      </c>
      <c r="D80" s="106" t="n">
        <f aca="false">H71/D79</f>
        <v>0.0384</v>
      </c>
      <c r="E80" s="107" t="n">
        <f aca="false">D80*30</f>
        <v>1.152</v>
      </c>
      <c r="F80" s="3"/>
      <c r="G80" s="58" t="n">
        <f aca="false">3*E80</f>
        <v>3.456</v>
      </c>
      <c r="H80" s="58"/>
      <c r="I80" s="3"/>
      <c r="J80" s="3"/>
      <c r="K80" s="3"/>
      <c r="L80" s="3"/>
      <c r="M80" s="3"/>
      <c r="N80" s="3"/>
      <c r="O80" s="3"/>
      <c r="P80" s="11"/>
      <c r="Q80" s="11"/>
      <c r="R80" s="89" t="s">
        <v>97</v>
      </c>
      <c r="S80" s="106" t="n">
        <f aca="false">W71/S79</f>
        <v>2.048</v>
      </c>
      <c r="T80" s="107" t="n">
        <f aca="false">S80*30</f>
        <v>61.44</v>
      </c>
      <c r="U80" s="3"/>
      <c r="V80" s="58"/>
      <c r="W80" s="58"/>
      <c r="X80" s="3"/>
      <c r="Y80" s="11"/>
      <c r="Z80" s="3"/>
      <c r="AA80" s="3"/>
      <c r="AB80" s="45"/>
      <c r="AC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customFormat="false" ht="15.75" hidden="false" customHeight="false" outlineLevel="0" collapsed="false">
      <c r="A81" s="11"/>
      <c r="B81" s="11"/>
      <c r="C81" s="89" t="s">
        <v>98</v>
      </c>
      <c r="D81" s="106" t="n">
        <f aca="false">H67-D80</f>
        <v>11.9616</v>
      </c>
      <c r="E81" s="107" t="n">
        <f aca="false">D81*30</f>
        <v>358.848</v>
      </c>
      <c r="F81" s="3"/>
      <c r="G81" s="3" t="n">
        <f aca="false">3*E81</f>
        <v>1076.544</v>
      </c>
      <c r="H81" s="3"/>
      <c r="I81" s="3"/>
      <c r="J81" s="3"/>
      <c r="K81" s="3"/>
      <c r="L81" s="3"/>
      <c r="M81" s="3"/>
      <c r="N81" s="3"/>
      <c r="O81" s="3"/>
      <c r="P81" s="11"/>
      <c r="Q81" s="11"/>
      <c r="R81" s="89" t="s">
        <v>99</v>
      </c>
      <c r="S81" s="106" t="n">
        <f aca="false">W67-S80</f>
        <v>17.952</v>
      </c>
      <c r="T81" s="107" t="n">
        <f aca="false">S81*30</f>
        <v>538.56</v>
      </c>
      <c r="U81" s="3"/>
      <c r="V81" s="3"/>
      <c r="W81" s="3"/>
      <c r="X81" s="3"/>
      <c r="Y81" s="3"/>
      <c r="Z81" s="3"/>
      <c r="AA81" s="3"/>
      <c r="AB81" s="45"/>
      <c r="AC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customFormat="false" ht="15.75" hidden="false" customHeight="false" outlineLevel="0" collapsed="false">
      <c r="L82" s="45"/>
      <c r="M82" s="45"/>
      <c r="N82" s="45"/>
      <c r="O82" s="45"/>
      <c r="P82" s="45"/>
      <c r="Q82" s="45"/>
      <c r="R82" s="45"/>
      <c r="S82" s="108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customFormat="false" ht="15.75" hidden="false" customHeight="false" outlineLevel="0" collapsed="false">
      <c r="A83" s="3" t="s">
        <v>100</v>
      </c>
      <c r="B83" s="3" t="s">
        <v>101</v>
      </c>
      <c r="C83" s="3"/>
      <c r="D83" s="3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customFormat="false" ht="15.75" hidden="false" customHeight="false" outlineLevel="0" collapsed="false">
      <c r="A84" s="91" t="n">
        <v>10</v>
      </c>
      <c r="B84" s="92" t="s">
        <v>8</v>
      </c>
      <c r="C84" s="91" t="n">
        <v>368286793</v>
      </c>
      <c r="D84" s="92" t="s">
        <v>102</v>
      </c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customFormat="false" ht="15.75" hidden="false" customHeight="false" outlineLevel="0" collapsed="false">
      <c r="A85" s="91" t="n">
        <v>10</v>
      </c>
      <c r="B85" s="92" t="s">
        <v>11</v>
      </c>
      <c r="C85" s="91" t="n">
        <v>368286814</v>
      </c>
      <c r="D85" s="92" t="s">
        <v>102</v>
      </c>
      <c r="L85" s="45"/>
      <c r="M85" s="44"/>
      <c r="N85" s="44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4"/>
      <c r="AC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</row>
    <row r="86" customFormat="false" ht="15.75" hidden="false" customHeight="false" outlineLevel="0" collapsed="false">
      <c r="A86" s="91" t="n">
        <v>10</v>
      </c>
      <c r="B86" s="92" t="s">
        <v>56</v>
      </c>
      <c r="C86" s="91" t="n">
        <v>368314696</v>
      </c>
      <c r="D86" s="92" t="s">
        <v>102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</row>
    <row r="87" customFormat="false" ht="15.75" hidden="false" customHeight="false" outlineLevel="0" collapsed="false">
      <c r="A87" s="91" t="n">
        <v>10</v>
      </c>
      <c r="B87" s="92" t="s">
        <v>57</v>
      </c>
      <c r="C87" s="91" t="n">
        <v>368286817</v>
      </c>
      <c r="D87" s="92" t="s">
        <v>102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</row>
    <row r="88" customFormat="false" ht="15.75" hidden="false" customHeight="false" outlineLevel="0" collapsed="false">
      <c r="A88" s="91" t="n">
        <v>10</v>
      </c>
      <c r="B88" s="92" t="s">
        <v>58</v>
      </c>
      <c r="C88" s="91" t="n">
        <v>368286818</v>
      </c>
      <c r="D88" s="92" t="s">
        <v>102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</row>
    <row r="89" customFormat="false" ht="15.75" hidden="false" customHeight="false" outlineLevel="0" collapsed="false">
      <c r="A89" s="91" t="n">
        <v>10</v>
      </c>
      <c r="B89" s="92" t="s">
        <v>59</v>
      </c>
      <c r="C89" s="91" t="n">
        <v>368280614</v>
      </c>
      <c r="D89" s="92" t="s">
        <v>102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</row>
    <row r="90" customFormat="false" ht="15.75" hidden="false" customHeight="false" outlineLevel="0" collapsed="false">
      <c r="A90" s="91" t="n">
        <v>10</v>
      </c>
      <c r="B90" s="92" t="s">
        <v>60</v>
      </c>
      <c r="C90" s="91" t="n">
        <v>368313559</v>
      </c>
      <c r="D90" s="92" t="s">
        <v>102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</row>
    <row r="91" customFormat="false" ht="15.75" hidden="false" customHeight="false" outlineLevel="0" collapsed="false">
      <c r="A91" s="91" t="n">
        <v>10</v>
      </c>
      <c r="B91" s="92" t="s">
        <v>62</v>
      </c>
      <c r="C91" s="91" t="n">
        <v>368287711</v>
      </c>
      <c r="D91" s="92" t="s">
        <v>102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customFormat="false" ht="15.75" hidden="false" customHeight="false" outlineLevel="0" collapsed="false">
      <c r="A92" s="91" t="n">
        <v>11</v>
      </c>
      <c r="B92" s="92" t="s">
        <v>8</v>
      </c>
      <c r="C92" s="91" t="n">
        <v>368265007</v>
      </c>
      <c r="D92" s="92" t="s">
        <v>102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</row>
    <row r="93" customFormat="false" ht="15.75" hidden="false" customHeight="false" outlineLevel="0" collapsed="false">
      <c r="A93" s="91" t="n">
        <v>11</v>
      </c>
      <c r="B93" s="92" t="s">
        <v>11</v>
      </c>
      <c r="C93" s="91" t="n">
        <v>368313591</v>
      </c>
      <c r="D93" s="92" t="s">
        <v>102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</row>
    <row r="94" customFormat="false" ht="15.75" hidden="false" customHeight="false" outlineLevel="0" collapsed="false">
      <c r="A94" s="91" t="n">
        <v>11</v>
      </c>
      <c r="B94" s="92" t="s">
        <v>56</v>
      </c>
      <c r="C94" s="91" t="n">
        <v>368310185</v>
      </c>
      <c r="D94" s="92" t="s">
        <v>102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</row>
  </sheetData>
  <mergeCells count="6">
    <mergeCell ref="A37:M37"/>
    <mergeCell ref="P37:AB37"/>
    <mergeCell ref="A49:M49"/>
    <mergeCell ref="P49:AB49"/>
    <mergeCell ref="A72:E72"/>
    <mergeCell ref="P72:T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RowHeight="15.75"/>
  <cols>
    <col collapsed="false" hidden="false" max="1025" min="1" style="0" width="14.1734693877551"/>
  </cols>
  <sheetData>
    <row r="1" customFormat="false" ht="13.8" hidden="false" customHeight="false" outlineLevel="0" collapsed="false">
      <c r="A1" s="41" t="s">
        <v>103</v>
      </c>
      <c r="B1" s="97"/>
      <c r="C1" s="109"/>
      <c r="D1" s="110"/>
      <c r="E1" s="110"/>
      <c r="F1" s="109"/>
      <c r="G1" s="3" t="n">
        <v>2</v>
      </c>
      <c r="H1" s="109"/>
      <c r="I1" s="109"/>
      <c r="J1" s="111"/>
      <c r="K1" s="111"/>
      <c r="L1" s="109"/>
      <c r="M1" s="109"/>
      <c r="N1" s="3"/>
    </row>
    <row r="2" customFormat="false" ht="13.8" hidden="false" customHeight="false" outlineLevel="0" collapsed="false">
      <c r="A2" s="41" t="n">
        <v>5</v>
      </c>
      <c r="B2" s="41" t="n">
        <v>6</v>
      </c>
      <c r="C2" s="97"/>
      <c r="D2" s="20" t="str">
        <f aca="false">'Run set up notes'!E21</f>
        <v>Confirmatory ED NEG</v>
      </c>
      <c r="E2" s="20" t="str">
        <f aca="false">'Run set up notes'!F21</f>
        <v>Confirmatory ED POS</v>
      </c>
      <c r="F2" s="109"/>
      <c r="G2" s="3" t="n">
        <v>7</v>
      </c>
      <c r="H2" s="109"/>
      <c r="I2" s="109"/>
      <c r="J2" s="111"/>
      <c r="K2" s="111"/>
      <c r="L2" s="109"/>
      <c r="M2" s="109"/>
      <c r="N2" s="3"/>
    </row>
    <row r="3" customFormat="false" ht="13.8" hidden="false" customHeight="false" outlineLevel="0" collapsed="false">
      <c r="A3" s="112" t="n">
        <v>7</v>
      </c>
      <c r="B3" s="112" t="n">
        <v>8</v>
      </c>
      <c r="C3" s="113"/>
      <c r="D3" s="114" t="str">
        <f aca="false">'Run set up notes'!E22</f>
        <v>NS MNS LOD 2</v>
      </c>
      <c r="E3" s="114" t="str">
        <f aca="false">'Run set up notes'!F22</f>
        <v>NS MNS LOD 1</v>
      </c>
      <c r="F3" s="109"/>
      <c r="G3" s="3" t="n">
        <v>12</v>
      </c>
      <c r="H3" s="109"/>
      <c r="I3" s="109"/>
      <c r="J3" s="3"/>
      <c r="K3" s="111"/>
      <c r="L3" s="109"/>
      <c r="M3" s="109"/>
      <c r="N3" s="3"/>
    </row>
    <row r="4" customFormat="false" ht="13.8" hidden="false" customHeight="false" outlineLevel="0" collapsed="false">
      <c r="A4" s="3"/>
      <c r="B4" s="3"/>
      <c r="C4" s="3"/>
      <c r="D4" s="3"/>
      <c r="E4" s="3"/>
      <c r="F4" s="3"/>
      <c r="G4" s="3" t="n">
        <v>13</v>
      </c>
      <c r="H4" s="3"/>
      <c r="I4" s="3"/>
      <c r="J4" s="3"/>
      <c r="K4" s="3"/>
      <c r="L4" s="3"/>
      <c r="M4" s="3"/>
      <c r="N4" s="3"/>
      <c r="P4" s="45" t="s">
        <v>104</v>
      </c>
      <c r="R4" s="49" t="s">
        <v>105</v>
      </c>
      <c r="S4" s="49"/>
      <c r="T4" s="49"/>
      <c r="U4" s="49"/>
      <c r="V4" s="44"/>
      <c r="W4" s="44"/>
      <c r="X4" s="44"/>
      <c r="Y4" s="44"/>
      <c r="Z4" s="44"/>
      <c r="AA4" s="44"/>
      <c r="AB4" s="44"/>
      <c r="AC4" s="44"/>
    </row>
    <row r="5" customFormat="false" ht="15.75" hidden="false" customHeight="false" outlineLevel="0" collapsed="false">
      <c r="A5" s="115" t="s">
        <v>106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P5" s="50" t="s">
        <v>107</v>
      </c>
      <c r="Q5" s="51" t="n">
        <v>1</v>
      </c>
      <c r="R5" s="51" t="n">
        <v>2</v>
      </c>
      <c r="S5" s="51" t="n">
        <v>3</v>
      </c>
      <c r="T5" s="51" t="n">
        <v>4</v>
      </c>
      <c r="U5" s="51" t="n">
        <v>5</v>
      </c>
      <c r="V5" s="51" t="n">
        <v>6</v>
      </c>
      <c r="W5" s="51" t="n">
        <v>7</v>
      </c>
      <c r="X5" s="51" t="n">
        <v>8</v>
      </c>
      <c r="Y5" s="51" t="n">
        <v>9</v>
      </c>
      <c r="Z5" s="51" t="n">
        <v>10</v>
      </c>
      <c r="AA5" s="51" t="n">
        <v>11</v>
      </c>
      <c r="AB5" s="51" t="n">
        <v>12</v>
      </c>
      <c r="AC5" s="52"/>
    </row>
    <row r="6" customFormat="false" ht="15.75" hidden="false" customHeight="false" outlineLevel="0" collapsed="false">
      <c r="A6" s="115" t="s">
        <v>108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P6" s="54" t="s">
        <v>8</v>
      </c>
      <c r="Q6" s="55" t="s">
        <v>109</v>
      </c>
      <c r="R6" s="55" t="s">
        <v>53</v>
      </c>
      <c r="S6" s="55" t="s">
        <v>53</v>
      </c>
      <c r="T6" s="55" t="s">
        <v>53</v>
      </c>
      <c r="U6" s="55" t="s">
        <v>53</v>
      </c>
      <c r="V6" s="55" t="s">
        <v>53</v>
      </c>
      <c r="W6" s="55" t="s">
        <v>53</v>
      </c>
      <c r="X6" s="55" t="s">
        <v>53</v>
      </c>
      <c r="Y6" s="55" t="s">
        <v>53</v>
      </c>
      <c r="Z6" s="55" t="s">
        <v>53</v>
      </c>
      <c r="AA6" s="55" t="s">
        <v>53</v>
      </c>
      <c r="AB6" s="55" t="s">
        <v>109</v>
      </c>
      <c r="AC6" s="51" t="s">
        <v>8</v>
      </c>
    </row>
    <row r="7" customFormat="false" ht="15.75" hidden="false" customHeight="false" outlineLevel="0" collapsed="false">
      <c r="A7" s="50" t="str">
        <f aca="false">D2</f>
        <v>Confirmatory ED NEG</v>
      </c>
      <c r="B7" s="51" t="n">
        <v>1</v>
      </c>
      <c r="C7" s="51" t="n">
        <v>2</v>
      </c>
      <c r="D7" s="51" t="n">
        <v>3</v>
      </c>
      <c r="E7" s="51" t="n">
        <v>4</v>
      </c>
      <c r="F7" s="51" t="n">
        <v>5</v>
      </c>
      <c r="G7" s="51" t="n">
        <v>6</v>
      </c>
      <c r="H7" s="51" t="n">
        <v>7</v>
      </c>
      <c r="I7" s="51" t="n">
        <v>8</v>
      </c>
      <c r="J7" s="51" t="n">
        <v>9</v>
      </c>
      <c r="K7" s="51" t="n">
        <v>10</v>
      </c>
      <c r="L7" s="51" t="n">
        <v>11</v>
      </c>
      <c r="M7" s="51" t="n">
        <v>12</v>
      </c>
      <c r="N7" s="52"/>
      <c r="P7" s="51" t="s">
        <v>11</v>
      </c>
      <c r="Q7" s="55" t="s">
        <v>109</v>
      </c>
      <c r="R7" s="55" t="s">
        <v>53</v>
      </c>
      <c r="S7" s="55" t="s">
        <v>53</v>
      </c>
      <c r="T7" s="55" t="s">
        <v>53</v>
      </c>
      <c r="U7" s="55" t="s">
        <v>53</v>
      </c>
      <c r="V7" s="55" t="s">
        <v>53</v>
      </c>
      <c r="W7" s="55" t="s">
        <v>53</v>
      </c>
      <c r="X7" s="55" t="s">
        <v>53</v>
      </c>
      <c r="Y7" s="55" t="s">
        <v>53</v>
      </c>
      <c r="Z7" s="55" t="s">
        <v>53</v>
      </c>
      <c r="AA7" s="55" t="s">
        <v>53</v>
      </c>
      <c r="AB7" s="55" t="s">
        <v>109</v>
      </c>
      <c r="AC7" s="51" t="s">
        <v>11</v>
      </c>
    </row>
    <row r="8" customFormat="false" ht="15.75" hidden="false" customHeight="false" outlineLevel="0" collapsed="false">
      <c r="A8" s="54" t="s">
        <v>8</v>
      </c>
      <c r="B8" s="116" t="s">
        <v>110</v>
      </c>
      <c r="C8" s="117" t="s">
        <v>111</v>
      </c>
      <c r="D8" s="116" t="s">
        <v>110</v>
      </c>
      <c r="E8" s="117" t="s">
        <v>112</v>
      </c>
      <c r="F8" s="116" t="s">
        <v>110</v>
      </c>
      <c r="G8" s="117" t="s">
        <v>113</v>
      </c>
      <c r="H8" s="116" t="s">
        <v>110</v>
      </c>
      <c r="I8" s="82" t="n">
        <v>368314338</v>
      </c>
      <c r="J8" s="116" t="s">
        <v>110</v>
      </c>
      <c r="K8" s="116" t="s">
        <v>110</v>
      </c>
      <c r="L8" s="116" t="s">
        <v>110</v>
      </c>
      <c r="M8" s="116" t="s">
        <v>110</v>
      </c>
      <c r="N8" s="51" t="s">
        <v>8</v>
      </c>
      <c r="P8" s="51" t="s">
        <v>56</v>
      </c>
      <c r="Q8" s="55" t="s">
        <v>109</v>
      </c>
      <c r="R8" s="55" t="s">
        <v>53</v>
      </c>
      <c r="S8" s="55" t="s">
        <v>53</v>
      </c>
      <c r="T8" s="55" t="s">
        <v>53</v>
      </c>
      <c r="U8" s="55" t="s">
        <v>53</v>
      </c>
      <c r="V8" s="55" t="s">
        <v>53</v>
      </c>
      <c r="W8" s="55" t="s">
        <v>53</v>
      </c>
      <c r="X8" s="55" t="s">
        <v>53</v>
      </c>
      <c r="Y8" s="55" t="s">
        <v>53</v>
      </c>
      <c r="Z8" s="55" t="s">
        <v>53</v>
      </c>
      <c r="AA8" s="55" t="s">
        <v>53</v>
      </c>
      <c r="AB8" s="55" t="s">
        <v>109</v>
      </c>
      <c r="AC8" s="51" t="s">
        <v>56</v>
      </c>
    </row>
    <row r="9" customFormat="false" ht="15.75" hidden="false" customHeight="false" outlineLevel="0" collapsed="false">
      <c r="A9" s="51" t="s">
        <v>11</v>
      </c>
      <c r="B9" s="117" t="s">
        <v>114</v>
      </c>
      <c r="C9" s="116" t="s">
        <v>110</v>
      </c>
      <c r="D9" s="117" t="s">
        <v>115</v>
      </c>
      <c r="E9" s="116" t="s">
        <v>110</v>
      </c>
      <c r="F9" s="117" t="s">
        <v>116</v>
      </c>
      <c r="G9" s="116" t="s">
        <v>110</v>
      </c>
      <c r="H9" s="82" t="n">
        <v>368310296</v>
      </c>
      <c r="I9" s="116" t="s">
        <v>110</v>
      </c>
      <c r="J9" s="116" t="s">
        <v>110</v>
      </c>
      <c r="K9" s="116" t="s">
        <v>110</v>
      </c>
      <c r="L9" s="116" t="s">
        <v>110</v>
      </c>
      <c r="M9" s="116" t="s">
        <v>110</v>
      </c>
      <c r="N9" s="51" t="s">
        <v>11</v>
      </c>
      <c r="P9" s="51" t="s">
        <v>57</v>
      </c>
      <c r="Q9" s="55" t="s">
        <v>109</v>
      </c>
      <c r="R9" s="55" t="s">
        <v>53</v>
      </c>
      <c r="S9" s="55" t="s">
        <v>53</v>
      </c>
      <c r="T9" s="55" t="s">
        <v>53</v>
      </c>
      <c r="U9" s="55" t="s">
        <v>53</v>
      </c>
      <c r="V9" s="55" t="s">
        <v>53</v>
      </c>
      <c r="W9" s="55" t="s">
        <v>53</v>
      </c>
      <c r="X9" s="55" t="s">
        <v>53</v>
      </c>
      <c r="Y9" s="55" t="s">
        <v>53</v>
      </c>
      <c r="Z9" s="55" t="s">
        <v>53</v>
      </c>
      <c r="AA9" s="55" t="s">
        <v>53</v>
      </c>
      <c r="AB9" s="55" t="s">
        <v>109</v>
      </c>
      <c r="AC9" s="51" t="s">
        <v>57</v>
      </c>
    </row>
    <row r="10" customFormat="false" ht="15.75" hidden="false" customHeight="false" outlineLevel="0" collapsed="false">
      <c r="A10" s="51" t="s">
        <v>56</v>
      </c>
      <c r="B10" s="116" t="s">
        <v>110</v>
      </c>
      <c r="C10" s="117" t="s">
        <v>117</v>
      </c>
      <c r="D10" s="116" t="s">
        <v>110</v>
      </c>
      <c r="E10" s="117" t="s">
        <v>118</v>
      </c>
      <c r="F10" s="116" t="s">
        <v>110</v>
      </c>
      <c r="G10" s="82" t="n">
        <v>368309416</v>
      </c>
      <c r="H10" s="116" t="s">
        <v>110</v>
      </c>
      <c r="I10" s="82" t="n">
        <v>368314345</v>
      </c>
      <c r="J10" s="116" t="s">
        <v>110</v>
      </c>
      <c r="K10" s="116" t="s">
        <v>110</v>
      </c>
      <c r="L10" s="116" t="s">
        <v>110</v>
      </c>
      <c r="M10" s="116" t="s">
        <v>110</v>
      </c>
      <c r="N10" s="51" t="s">
        <v>56</v>
      </c>
      <c r="P10" s="51" t="s">
        <v>58</v>
      </c>
      <c r="Q10" s="55" t="s">
        <v>109</v>
      </c>
      <c r="R10" s="55" t="s">
        <v>53</v>
      </c>
      <c r="S10" s="55" t="s">
        <v>53</v>
      </c>
      <c r="T10" s="55" t="s">
        <v>53</v>
      </c>
      <c r="U10" s="55" t="s">
        <v>53</v>
      </c>
      <c r="V10" s="55" t="s">
        <v>53</v>
      </c>
      <c r="W10" s="55" t="s">
        <v>53</v>
      </c>
      <c r="X10" s="55" t="s">
        <v>53</v>
      </c>
      <c r="Y10" s="55" t="s">
        <v>53</v>
      </c>
      <c r="Z10" s="55" t="s">
        <v>53</v>
      </c>
      <c r="AA10" s="55" t="s">
        <v>53</v>
      </c>
      <c r="AB10" s="55" t="s">
        <v>109</v>
      </c>
      <c r="AC10" s="51" t="s">
        <v>58</v>
      </c>
    </row>
    <row r="11" customFormat="false" ht="15.75" hidden="false" customHeight="false" outlineLevel="0" collapsed="false">
      <c r="A11" s="51" t="s">
        <v>57</v>
      </c>
      <c r="B11" s="117" t="s">
        <v>119</v>
      </c>
      <c r="C11" s="116" t="s">
        <v>110</v>
      </c>
      <c r="D11" s="117" t="s">
        <v>120</v>
      </c>
      <c r="E11" s="116" t="s">
        <v>110</v>
      </c>
      <c r="F11" s="117" t="s">
        <v>121</v>
      </c>
      <c r="G11" s="116" t="s">
        <v>110</v>
      </c>
      <c r="H11" s="82" t="n">
        <v>368311662</v>
      </c>
      <c r="I11" s="116" t="s">
        <v>110</v>
      </c>
      <c r="J11" s="116" t="s">
        <v>110</v>
      </c>
      <c r="K11" s="116" t="s">
        <v>110</v>
      </c>
      <c r="L11" s="116" t="s">
        <v>110</v>
      </c>
      <c r="M11" s="116" t="s">
        <v>110</v>
      </c>
      <c r="N11" s="51" t="s">
        <v>57</v>
      </c>
      <c r="P11" s="51" t="s">
        <v>59</v>
      </c>
      <c r="Q11" s="55" t="s">
        <v>109</v>
      </c>
      <c r="R11" s="55" t="s">
        <v>109</v>
      </c>
      <c r="S11" s="55" t="s">
        <v>109</v>
      </c>
      <c r="T11" s="55" t="s">
        <v>109</v>
      </c>
      <c r="U11" s="55" t="s">
        <v>109</v>
      </c>
      <c r="V11" s="55" t="s">
        <v>109</v>
      </c>
      <c r="W11" s="55" t="s">
        <v>109</v>
      </c>
      <c r="X11" s="55" t="s">
        <v>109</v>
      </c>
      <c r="Y11" s="55" t="s">
        <v>109</v>
      </c>
      <c r="Z11" s="55" t="s">
        <v>109</v>
      </c>
      <c r="AA11" s="55" t="s">
        <v>109</v>
      </c>
      <c r="AB11" s="55" t="s">
        <v>109</v>
      </c>
      <c r="AC11" s="51" t="s">
        <v>59</v>
      </c>
    </row>
    <row r="12" customFormat="false" ht="15.75" hidden="false" customHeight="false" outlineLevel="0" collapsed="false">
      <c r="A12" s="51" t="s">
        <v>58</v>
      </c>
      <c r="B12" s="116" t="s">
        <v>110</v>
      </c>
      <c r="C12" s="117" t="s">
        <v>122</v>
      </c>
      <c r="D12" s="116" t="s">
        <v>110</v>
      </c>
      <c r="E12" s="117" t="s">
        <v>123</v>
      </c>
      <c r="F12" s="116" t="s">
        <v>110</v>
      </c>
      <c r="G12" s="82" t="n">
        <v>368285343</v>
      </c>
      <c r="H12" s="116" t="s">
        <v>110</v>
      </c>
      <c r="I12" s="82" t="n">
        <v>368311686</v>
      </c>
      <c r="J12" s="116" t="s">
        <v>110</v>
      </c>
      <c r="K12" s="116" t="s">
        <v>110</v>
      </c>
      <c r="L12" s="116" t="s">
        <v>110</v>
      </c>
      <c r="M12" s="116" t="s">
        <v>110</v>
      </c>
      <c r="N12" s="51" t="s">
        <v>58</v>
      </c>
      <c r="P12" s="51" t="s">
        <v>60</v>
      </c>
      <c r="Q12" s="55" t="s">
        <v>109</v>
      </c>
      <c r="R12" s="55" t="s">
        <v>109</v>
      </c>
      <c r="S12" s="55" t="s">
        <v>109</v>
      </c>
      <c r="T12" s="55" t="s">
        <v>109</v>
      </c>
      <c r="U12" s="55" t="s">
        <v>109</v>
      </c>
      <c r="V12" s="55" t="s">
        <v>109</v>
      </c>
      <c r="W12" s="55" t="s">
        <v>109</v>
      </c>
      <c r="X12" s="55" t="s">
        <v>109</v>
      </c>
      <c r="Y12" s="55" t="s">
        <v>109</v>
      </c>
      <c r="Z12" s="55" t="s">
        <v>109</v>
      </c>
      <c r="AA12" s="55" t="s">
        <v>109</v>
      </c>
      <c r="AB12" s="55" t="s">
        <v>109</v>
      </c>
      <c r="AC12" s="51" t="s">
        <v>60</v>
      </c>
    </row>
    <row r="13" customFormat="false" ht="13.8" hidden="false" customHeight="false" outlineLevel="0" collapsed="false">
      <c r="A13" s="51" t="s">
        <v>59</v>
      </c>
      <c r="B13" s="117" t="s">
        <v>124</v>
      </c>
      <c r="C13" s="116" t="s">
        <v>110</v>
      </c>
      <c r="D13" s="117" t="s">
        <v>125</v>
      </c>
      <c r="E13" s="116" t="s">
        <v>110</v>
      </c>
      <c r="F13" s="117" t="s">
        <v>126</v>
      </c>
      <c r="G13" s="116" t="s">
        <v>110</v>
      </c>
      <c r="H13" s="82" t="n">
        <v>368311677</v>
      </c>
      <c r="I13" s="116" t="s">
        <v>110</v>
      </c>
      <c r="J13" s="116" t="s">
        <v>110</v>
      </c>
      <c r="K13" s="116" t="s">
        <v>110</v>
      </c>
      <c r="L13" s="116" t="s">
        <v>110</v>
      </c>
      <c r="M13" s="116" t="s">
        <v>110</v>
      </c>
      <c r="N13" s="51" t="s">
        <v>59</v>
      </c>
      <c r="P13" s="51" t="s">
        <v>62</v>
      </c>
      <c r="Q13" s="55" t="s">
        <v>109</v>
      </c>
      <c r="R13" s="55" t="s">
        <v>109</v>
      </c>
      <c r="S13" s="55" t="s">
        <v>109</v>
      </c>
      <c r="T13" s="55" t="s">
        <v>109</v>
      </c>
      <c r="U13" s="55" t="s">
        <v>109</v>
      </c>
      <c r="V13" s="55" t="s">
        <v>109</v>
      </c>
      <c r="W13" s="55" t="s">
        <v>109</v>
      </c>
      <c r="X13" s="55" t="s">
        <v>109</v>
      </c>
      <c r="Y13" s="55" t="s">
        <v>109</v>
      </c>
      <c r="Z13" s="55" t="s">
        <v>109</v>
      </c>
      <c r="AA13" s="55" t="s">
        <v>109</v>
      </c>
      <c r="AB13" s="55" t="s">
        <v>109</v>
      </c>
      <c r="AC13" s="51" t="s">
        <v>62</v>
      </c>
    </row>
    <row r="14" customFormat="false" ht="15.75" hidden="false" customHeight="false" outlineLevel="0" collapsed="false">
      <c r="A14" s="51" t="s">
        <v>60</v>
      </c>
      <c r="B14" s="116" t="s">
        <v>110</v>
      </c>
      <c r="C14" s="117" t="s">
        <v>127</v>
      </c>
      <c r="D14" s="116" t="s">
        <v>110</v>
      </c>
      <c r="E14" s="117" t="s">
        <v>128</v>
      </c>
      <c r="F14" s="116" t="s">
        <v>110</v>
      </c>
      <c r="G14" s="82" t="n">
        <v>368313544</v>
      </c>
      <c r="H14" s="116" t="s">
        <v>110</v>
      </c>
      <c r="I14" s="82" t="n">
        <v>368309418</v>
      </c>
      <c r="J14" s="116" t="s">
        <v>110</v>
      </c>
      <c r="K14" s="116" t="s">
        <v>110</v>
      </c>
      <c r="L14" s="116" t="s">
        <v>110</v>
      </c>
      <c r="M14" s="116" t="s">
        <v>110</v>
      </c>
      <c r="N14" s="51" t="s">
        <v>60</v>
      </c>
      <c r="P14" s="52"/>
      <c r="Q14" s="51" t="n">
        <v>1</v>
      </c>
      <c r="R14" s="51" t="n">
        <v>2</v>
      </c>
      <c r="S14" s="51" t="n">
        <v>3</v>
      </c>
      <c r="T14" s="51" t="n">
        <v>4</v>
      </c>
      <c r="U14" s="51" t="n">
        <v>5</v>
      </c>
      <c r="V14" s="51" t="n">
        <v>6</v>
      </c>
      <c r="W14" s="51" t="n">
        <v>7</v>
      </c>
      <c r="X14" s="51" t="n">
        <v>8</v>
      </c>
      <c r="Y14" s="51" t="n">
        <v>9</v>
      </c>
      <c r="Z14" s="51" t="n">
        <v>10</v>
      </c>
      <c r="AA14" s="51" t="n">
        <v>11</v>
      </c>
      <c r="AB14" s="51" t="n">
        <v>12</v>
      </c>
      <c r="AC14" s="52"/>
    </row>
    <row r="15" customFormat="false" ht="15.75" hidden="false" customHeight="false" outlineLevel="0" collapsed="false">
      <c r="A15" s="51" t="s">
        <v>62</v>
      </c>
      <c r="B15" s="117" t="s">
        <v>129</v>
      </c>
      <c r="C15" s="116" t="s">
        <v>110</v>
      </c>
      <c r="D15" s="117" t="s">
        <v>130</v>
      </c>
      <c r="E15" s="116" t="s">
        <v>110</v>
      </c>
      <c r="F15" s="117" t="s">
        <v>131</v>
      </c>
      <c r="G15" s="116" t="s">
        <v>110</v>
      </c>
      <c r="H15" s="82" t="n">
        <v>368314769</v>
      </c>
      <c r="I15" s="116" t="s">
        <v>110</v>
      </c>
      <c r="J15" s="116" t="s">
        <v>110</v>
      </c>
      <c r="K15" s="116" t="s">
        <v>110</v>
      </c>
      <c r="L15" s="116" t="s">
        <v>110</v>
      </c>
      <c r="M15" s="55" t="s">
        <v>132</v>
      </c>
      <c r="N15" s="51" t="s">
        <v>62</v>
      </c>
    </row>
    <row r="16" customFormat="false" ht="15.75" hidden="false" customHeight="false" outlineLevel="0" collapsed="false">
      <c r="A16" s="52"/>
      <c r="B16" s="51" t="n">
        <v>1</v>
      </c>
      <c r="C16" s="51" t="n">
        <v>2</v>
      </c>
      <c r="D16" s="51" t="n">
        <v>3</v>
      </c>
      <c r="E16" s="51" t="n">
        <v>4</v>
      </c>
      <c r="F16" s="51" t="n">
        <v>5</v>
      </c>
      <c r="G16" s="51" t="n">
        <v>6</v>
      </c>
      <c r="H16" s="51" t="n">
        <v>7</v>
      </c>
      <c r="I16" s="51" t="n">
        <v>8</v>
      </c>
      <c r="J16" s="51" t="n">
        <v>9</v>
      </c>
      <c r="K16" s="51" t="n">
        <v>10</v>
      </c>
      <c r="L16" s="51" t="n">
        <v>11</v>
      </c>
      <c r="M16" s="51" t="n">
        <v>12</v>
      </c>
      <c r="N16" s="52"/>
      <c r="P16" s="3" t="s">
        <v>63</v>
      </c>
      <c r="Q16" s="51" t="n">
        <v>1</v>
      </c>
      <c r="R16" s="51" t="n">
        <v>2</v>
      </c>
      <c r="S16" s="51" t="n">
        <v>3</v>
      </c>
      <c r="T16" s="51" t="n">
        <v>4</v>
      </c>
      <c r="U16" s="51" t="n">
        <v>5</v>
      </c>
      <c r="V16" s="51" t="n">
        <v>6</v>
      </c>
      <c r="W16" s="51" t="n">
        <v>7</v>
      </c>
      <c r="X16" s="51" t="n">
        <v>8</v>
      </c>
      <c r="Y16" s="51" t="n">
        <v>9</v>
      </c>
      <c r="Z16" s="51" t="n">
        <v>10</v>
      </c>
      <c r="AA16" s="51" t="n">
        <v>11</v>
      </c>
      <c r="AB16" s="51" t="n">
        <v>12</v>
      </c>
      <c r="AC16" s="52"/>
    </row>
    <row r="17" customFormat="false" ht="15.75" hidden="false" customHeight="false" outlineLevel="0" collapsed="false">
      <c r="A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P17" s="85" t="s">
        <v>11</v>
      </c>
      <c r="Q17" s="52" t="s">
        <v>69</v>
      </c>
      <c r="R17" s="118" t="e">
        <f aca="false">#REF!/#REF!</f>
        <v>#REF!</v>
      </c>
      <c r="S17" s="118" t="e">
        <f aca="false">#REF!/#REF!</f>
        <v>#REF!</v>
      </c>
      <c r="T17" s="118" t="e">
        <f aca="false">#REF!/#REF!</f>
        <v>#REF!</v>
      </c>
      <c r="U17" s="118" t="e">
        <f aca="false">#REF!/#REF!</f>
        <v>#REF!</v>
      </c>
      <c r="V17" s="118" t="e">
        <f aca="false">#REF!/#REF!</f>
        <v>#REF!</v>
      </c>
      <c r="W17" s="118" t="e">
        <f aca="false">#REF!/#REF!</f>
        <v>#REF!</v>
      </c>
      <c r="X17" s="118" t="e">
        <f aca="false">#REF!/#REF!</f>
        <v>#REF!</v>
      </c>
      <c r="Y17" s="118" t="e">
        <f aca="false">#REF!/#REF!</f>
        <v>#REF!</v>
      </c>
      <c r="Z17" s="118" t="e">
        <f aca="false">#REF!/#REF!</f>
        <v>#REF!</v>
      </c>
      <c r="AA17" s="118" t="e">
        <f aca="false">#REF!/#REF!</f>
        <v>#REF!</v>
      </c>
      <c r="AB17" s="52" t="s">
        <v>69</v>
      </c>
      <c r="AC17" s="86" t="s">
        <v>11</v>
      </c>
    </row>
    <row r="18" customFormat="false" ht="15.75" hidden="false" customHeight="false" outlineLevel="0" collapsed="false">
      <c r="A18" s="119" t="s">
        <v>46</v>
      </c>
      <c r="B18" s="115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P18" s="88" t="s">
        <v>56</v>
      </c>
      <c r="Q18" s="52" t="s">
        <v>69</v>
      </c>
      <c r="R18" s="118" t="e">
        <f aca="false">#REF!/#REF!</f>
        <v>#REF!</v>
      </c>
      <c r="S18" s="118" t="e">
        <f aca="false">#REF!/#REF!</f>
        <v>#REF!</v>
      </c>
      <c r="T18" s="118" t="e">
        <f aca="false">#REF!/#REF!</f>
        <v>#REF!</v>
      </c>
      <c r="U18" s="118" t="e">
        <f aca="false">#REF!/#REF!</f>
        <v>#REF!</v>
      </c>
      <c r="V18" s="118" t="e">
        <f aca="false">#REF!/#REF!</f>
        <v>#REF!</v>
      </c>
      <c r="W18" s="118" t="e">
        <f aca="false">#REF!/#REF!</f>
        <v>#REF!</v>
      </c>
      <c r="X18" s="118" t="e">
        <f aca="false">#REF!/#REF!</f>
        <v>#REF!</v>
      </c>
      <c r="Y18" s="118" t="e">
        <f aca="false">#REF!/#REF!</f>
        <v>#REF!</v>
      </c>
      <c r="Z18" s="118" t="e">
        <f aca="false">#REF!/#REF!</f>
        <v>#REF!</v>
      </c>
      <c r="AA18" s="118" t="e">
        <f aca="false">#REF!/#REF!</f>
        <v>#REF!</v>
      </c>
      <c r="AB18" s="52" t="s">
        <v>69</v>
      </c>
      <c r="AC18" s="86" t="s">
        <v>56</v>
      </c>
    </row>
    <row r="19" customFormat="false" ht="15.75" hidden="false" customHeight="false" outlineLevel="0" collapsed="false">
      <c r="A19" s="119" t="s">
        <v>133</v>
      </c>
      <c r="B19" s="115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P19" s="88" t="s">
        <v>57</v>
      </c>
      <c r="Q19" s="52" t="s">
        <v>69</v>
      </c>
      <c r="R19" s="118" t="e">
        <f aca="false">#REF!/#REF!</f>
        <v>#REF!</v>
      </c>
      <c r="S19" s="118" t="e">
        <f aca="false">#REF!/#REF!</f>
        <v>#REF!</v>
      </c>
      <c r="T19" s="118" t="e">
        <f aca="false">#REF!/#REF!</f>
        <v>#REF!</v>
      </c>
      <c r="U19" s="118" t="e">
        <f aca="false">#REF!/#REF!</f>
        <v>#REF!</v>
      </c>
      <c r="V19" s="118" t="e">
        <f aca="false">#REF!/#REF!</f>
        <v>#REF!</v>
      </c>
      <c r="W19" s="118" t="e">
        <f aca="false">#REF!/#REF!</f>
        <v>#REF!</v>
      </c>
      <c r="X19" s="118" t="e">
        <f aca="false">#REF!/#REF!</f>
        <v>#REF!</v>
      </c>
      <c r="Y19" s="118" t="e">
        <f aca="false">#REF!/#REF!</f>
        <v>#REF!</v>
      </c>
      <c r="Z19" s="118" t="e">
        <f aca="false">#REF!/#REF!</f>
        <v>#REF!</v>
      </c>
      <c r="AA19" s="118" t="e">
        <f aca="false">#REF!/#REF!</f>
        <v>#REF!</v>
      </c>
      <c r="AB19" s="52" t="s">
        <v>69</v>
      </c>
      <c r="AC19" s="86" t="s">
        <v>57</v>
      </c>
    </row>
    <row r="20" customFormat="false" ht="15.75" hidden="false" customHeight="false" outlineLevel="0" collapsed="false">
      <c r="A20" s="50" t="str">
        <f aca="false">E2</f>
        <v>Confirmatory ED POS</v>
      </c>
      <c r="B20" s="51" t="n">
        <v>1</v>
      </c>
      <c r="C20" s="120" t="n">
        <v>2</v>
      </c>
      <c r="D20" s="120" t="n">
        <v>3</v>
      </c>
      <c r="E20" s="120" t="n">
        <v>4</v>
      </c>
      <c r="F20" s="120" t="n">
        <v>5</v>
      </c>
      <c r="G20" s="120" t="n">
        <v>6</v>
      </c>
      <c r="H20" s="120" t="n">
        <v>7</v>
      </c>
      <c r="I20" s="120" t="n">
        <v>8</v>
      </c>
      <c r="J20" s="120" t="n">
        <v>9</v>
      </c>
      <c r="K20" s="120" t="n">
        <v>10</v>
      </c>
      <c r="L20" s="120" t="n">
        <v>11</v>
      </c>
      <c r="M20" s="120" t="n">
        <v>12</v>
      </c>
      <c r="N20" s="121"/>
      <c r="P20" s="88" t="s">
        <v>58</v>
      </c>
      <c r="Q20" s="52" t="s">
        <v>69</v>
      </c>
      <c r="R20" s="118" t="e">
        <f aca="false">#REF!/#REF!</f>
        <v>#REF!</v>
      </c>
      <c r="S20" s="118" t="e">
        <f aca="false">#REF!/#REF!</f>
        <v>#REF!</v>
      </c>
      <c r="T20" s="118" t="e">
        <f aca="false">#REF!/#REF!</f>
        <v>#REF!</v>
      </c>
      <c r="U20" s="118" t="e">
        <f aca="false">#REF!/#REF!</f>
        <v>#REF!</v>
      </c>
      <c r="V20" s="118" t="e">
        <f aca="false">#REF!/#REF!</f>
        <v>#REF!</v>
      </c>
      <c r="W20" s="118" t="e">
        <f aca="false">#REF!/#REF!</f>
        <v>#REF!</v>
      </c>
      <c r="X20" s="118" t="e">
        <f aca="false">#REF!/#REF!</f>
        <v>#REF!</v>
      </c>
      <c r="Y20" s="118" t="e">
        <f aca="false">#REF!/#REF!</f>
        <v>#REF!</v>
      </c>
      <c r="Z20" s="118" t="e">
        <f aca="false">#REF!/#REF!</f>
        <v>#REF!</v>
      </c>
      <c r="AA20" s="118" t="e">
        <f aca="false">#REF!/#REF!</f>
        <v>#REF!</v>
      </c>
      <c r="AB20" s="52" t="s">
        <v>69</v>
      </c>
      <c r="AC20" s="86" t="s">
        <v>58</v>
      </c>
    </row>
    <row r="21" customFormat="false" ht="15.75" hidden="false" customHeight="false" outlineLevel="0" collapsed="false">
      <c r="A21" s="122" t="s">
        <v>8</v>
      </c>
      <c r="B21" s="82" t="n">
        <v>368313618</v>
      </c>
      <c r="C21" s="11" t="s">
        <v>110</v>
      </c>
      <c r="D21" s="82" t="n">
        <v>368314323</v>
      </c>
      <c r="E21" s="11" t="s">
        <v>110</v>
      </c>
      <c r="F21" s="117" t="s">
        <v>134</v>
      </c>
      <c r="G21" s="11" t="s">
        <v>110</v>
      </c>
      <c r="H21" s="82" t="n">
        <v>368314357</v>
      </c>
      <c r="I21" s="11" t="s">
        <v>110</v>
      </c>
      <c r="J21" s="116" t="s">
        <v>110</v>
      </c>
      <c r="K21" s="116" t="s">
        <v>110</v>
      </c>
      <c r="L21" s="116" t="s">
        <v>110</v>
      </c>
      <c r="M21" s="116" t="s">
        <v>110</v>
      </c>
      <c r="N21" s="120" t="s">
        <v>8</v>
      </c>
      <c r="P21" s="88" t="s">
        <v>59</v>
      </c>
      <c r="Q21" s="52" t="s">
        <v>69</v>
      </c>
      <c r="R21" s="52" t="s">
        <v>69</v>
      </c>
      <c r="S21" s="52" t="s">
        <v>69</v>
      </c>
      <c r="T21" s="52" t="s">
        <v>69</v>
      </c>
      <c r="U21" s="52" t="s">
        <v>69</v>
      </c>
      <c r="V21" s="52" t="s">
        <v>69</v>
      </c>
      <c r="W21" s="52" t="s">
        <v>69</v>
      </c>
      <c r="X21" s="52" t="s">
        <v>69</v>
      </c>
      <c r="Y21" s="52" t="s">
        <v>69</v>
      </c>
      <c r="Z21" s="52" t="s">
        <v>69</v>
      </c>
      <c r="AA21" s="52" t="s">
        <v>69</v>
      </c>
      <c r="AB21" s="52" t="s">
        <v>69</v>
      </c>
      <c r="AC21" s="86" t="s">
        <v>59</v>
      </c>
    </row>
    <row r="22" customFormat="false" ht="15.75" hidden="false" customHeight="false" outlineLevel="0" collapsed="false">
      <c r="A22" s="120" t="s">
        <v>11</v>
      </c>
      <c r="B22" s="11" t="s">
        <v>110</v>
      </c>
      <c r="C22" s="117" t="s">
        <v>135</v>
      </c>
      <c r="D22" s="11" t="s">
        <v>110</v>
      </c>
      <c r="E22" s="82" t="n">
        <v>368279928</v>
      </c>
      <c r="F22" s="11" t="s">
        <v>110</v>
      </c>
      <c r="G22" s="82" t="n">
        <v>368311647</v>
      </c>
      <c r="H22" s="11" t="s">
        <v>110</v>
      </c>
      <c r="I22" s="82" t="n">
        <v>368314715</v>
      </c>
      <c r="J22" s="116" t="s">
        <v>110</v>
      </c>
      <c r="K22" s="116" t="s">
        <v>110</v>
      </c>
      <c r="L22" s="116" t="s">
        <v>110</v>
      </c>
      <c r="M22" s="116" t="s">
        <v>110</v>
      </c>
      <c r="N22" s="120" t="s">
        <v>11</v>
      </c>
      <c r="P22" s="88" t="s">
        <v>60</v>
      </c>
      <c r="Q22" s="52" t="s">
        <v>69</v>
      </c>
      <c r="R22" s="52" t="s">
        <v>69</v>
      </c>
      <c r="S22" s="52" t="s">
        <v>69</v>
      </c>
      <c r="T22" s="52" t="s">
        <v>69</v>
      </c>
      <c r="U22" s="52" t="s">
        <v>69</v>
      </c>
      <c r="V22" s="52" t="s">
        <v>69</v>
      </c>
      <c r="W22" s="52" t="s">
        <v>69</v>
      </c>
      <c r="X22" s="52" t="s">
        <v>69</v>
      </c>
      <c r="Y22" s="52" t="s">
        <v>69</v>
      </c>
      <c r="Z22" s="52" t="s">
        <v>69</v>
      </c>
      <c r="AA22" s="52" t="s">
        <v>69</v>
      </c>
      <c r="AB22" s="52" t="s">
        <v>69</v>
      </c>
      <c r="AC22" s="86" t="s">
        <v>60</v>
      </c>
    </row>
    <row r="23" customFormat="false" ht="15.75" hidden="false" customHeight="false" outlineLevel="0" collapsed="false">
      <c r="A23" s="120" t="s">
        <v>56</v>
      </c>
      <c r="B23" s="82" t="n">
        <v>368313572</v>
      </c>
      <c r="C23" s="116" t="s">
        <v>110</v>
      </c>
      <c r="D23" s="82" t="n">
        <v>368309223</v>
      </c>
      <c r="E23" s="11" t="s">
        <v>110</v>
      </c>
      <c r="F23" s="82" t="n">
        <v>368314341</v>
      </c>
      <c r="G23" s="11" t="s">
        <v>110</v>
      </c>
      <c r="H23" s="82" t="n">
        <v>368296365</v>
      </c>
      <c r="I23" s="11" t="s">
        <v>110</v>
      </c>
      <c r="J23" s="116" t="s">
        <v>110</v>
      </c>
      <c r="K23" s="116" t="s">
        <v>110</v>
      </c>
      <c r="L23" s="116" t="s">
        <v>110</v>
      </c>
      <c r="M23" s="116" t="s">
        <v>110</v>
      </c>
      <c r="N23" s="120" t="s">
        <v>56</v>
      </c>
      <c r="P23" s="88" t="s">
        <v>62</v>
      </c>
      <c r="Q23" s="52" t="s">
        <v>69</v>
      </c>
      <c r="R23" s="52" t="s">
        <v>69</v>
      </c>
      <c r="S23" s="52" t="s">
        <v>69</v>
      </c>
      <c r="T23" s="52" t="s">
        <v>69</v>
      </c>
      <c r="U23" s="52" t="s">
        <v>69</v>
      </c>
      <c r="V23" s="52" t="s">
        <v>69</v>
      </c>
      <c r="W23" s="52" t="s">
        <v>69</v>
      </c>
      <c r="X23" s="52" t="s">
        <v>69</v>
      </c>
      <c r="Y23" s="52" t="s">
        <v>69</v>
      </c>
      <c r="Z23" s="52" t="s">
        <v>69</v>
      </c>
      <c r="AA23" s="52" t="s">
        <v>69</v>
      </c>
      <c r="AB23" s="52" t="s">
        <v>69</v>
      </c>
      <c r="AC23" s="86" t="s">
        <v>62</v>
      </c>
    </row>
    <row r="24" customFormat="false" ht="15.75" hidden="false" customHeight="false" outlineLevel="0" collapsed="false">
      <c r="A24" s="120" t="s">
        <v>57</v>
      </c>
      <c r="B24" s="11" t="s">
        <v>110</v>
      </c>
      <c r="C24" s="82" t="n">
        <v>368308948</v>
      </c>
      <c r="D24" s="11" t="s">
        <v>110</v>
      </c>
      <c r="E24" s="82" t="n">
        <v>368314383</v>
      </c>
      <c r="F24" s="11" t="s">
        <v>110</v>
      </c>
      <c r="G24" s="82" t="n">
        <v>368285279</v>
      </c>
      <c r="H24" s="11" t="s">
        <v>110</v>
      </c>
      <c r="I24" s="82" t="n">
        <v>368309455</v>
      </c>
      <c r="J24" s="116" t="s">
        <v>110</v>
      </c>
      <c r="K24" s="116" t="s">
        <v>110</v>
      </c>
      <c r="L24" s="116" t="s">
        <v>110</v>
      </c>
      <c r="M24" s="116" t="s">
        <v>110</v>
      </c>
      <c r="N24" s="120" t="s">
        <v>57</v>
      </c>
      <c r="P24" s="11"/>
      <c r="Q24" s="88" t="n">
        <v>1</v>
      </c>
      <c r="R24" s="88" t="n">
        <v>2</v>
      </c>
      <c r="S24" s="88" t="n">
        <v>3</v>
      </c>
      <c r="T24" s="88" t="n">
        <v>4</v>
      </c>
      <c r="U24" s="88" t="n">
        <v>5</v>
      </c>
      <c r="V24" s="88" t="n">
        <v>6</v>
      </c>
      <c r="W24" s="88" t="n">
        <v>7</v>
      </c>
      <c r="X24" s="88" t="n">
        <v>8</v>
      </c>
      <c r="Y24" s="88" t="n">
        <v>9</v>
      </c>
      <c r="Z24" s="88" t="n">
        <v>10</v>
      </c>
      <c r="AA24" s="88" t="n">
        <v>11</v>
      </c>
      <c r="AB24" s="88" t="n">
        <v>12</v>
      </c>
      <c r="AC24" s="3"/>
    </row>
    <row r="25" customFormat="false" ht="15.75" hidden="false" customHeight="false" outlineLevel="0" collapsed="false">
      <c r="A25" s="120" t="s">
        <v>58</v>
      </c>
      <c r="B25" s="82" t="n">
        <v>368285402</v>
      </c>
      <c r="C25" s="11" t="s">
        <v>110</v>
      </c>
      <c r="D25" s="117" t="s">
        <v>136</v>
      </c>
      <c r="E25" s="11" t="s">
        <v>110</v>
      </c>
      <c r="F25" s="82" t="n">
        <v>368314730</v>
      </c>
      <c r="G25" s="11" t="s">
        <v>110</v>
      </c>
      <c r="H25" s="82" t="n">
        <v>368314354</v>
      </c>
      <c r="I25" s="11" t="s">
        <v>110</v>
      </c>
      <c r="J25" s="116" t="s">
        <v>110</v>
      </c>
      <c r="K25" s="116" t="s">
        <v>110</v>
      </c>
      <c r="L25" s="116" t="s">
        <v>110</v>
      </c>
      <c r="M25" s="116" t="s">
        <v>110</v>
      </c>
      <c r="N25" s="120" t="s">
        <v>58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customFormat="false" ht="15.75" hidden="false" customHeight="false" outlineLevel="0" collapsed="false">
      <c r="A26" s="120" t="s">
        <v>59</v>
      </c>
      <c r="B26" s="11" t="s">
        <v>110</v>
      </c>
      <c r="C26" s="82" t="n">
        <v>368314712</v>
      </c>
      <c r="D26" s="116" t="s">
        <v>110</v>
      </c>
      <c r="E26" s="82" t="n">
        <v>368313617</v>
      </c>
      <c r="F26" s="11" t="s">
        <v>110</v>
      </c>
      <c r="G26" s="82" t="n">
        <v>368314729</v>
      </c>
      <c r="H26" s="11" t="s">
        <v>110</v>
      </c>
      <c r="I26" s="82" t="n">
        <v>368314329</v>
      </c>
      <c r="J26" s="116" t="s">
        <v>110</v>
      </c>
      <c r="K26" s="116" t="s">
        <v>110</v>
      </c>
      <c r="L26" s="116" t="s">
        <v>110</v>
      </c>
      <c r="M26" s="116" t="s">
        <v>110</v>
      </c>
      <c r="N26" s="120" t="s">
        <v>59</v>
      </c>
      <c r="P26" s="45"/>
      <c r="Q26" s="45"/>
      <c r="R26" s="45"/>
      <c r="S26" s="45"/>
      <c r="T26" s="45"/>
      <c r="V26" s="45"/>
      <c r="W26" s="45"/>
      <c r="X26" s="45"/>
      <c r="Z26" s="45"/>
      <c r="AA26" s="45"/>
      <c r="AB26" s="45"/>
      <c r="AC26" s="45"/>
    </row>
    <row r="27" customFormat="false" ht="15.75" hidden="false" customHeight="false" outlineLevel="0" collapsed="false">
      <c r="A27" s="120" t="s">
        <v>60</v>
      </c>
      <c r="B27" s="82" t="n">
        <v>368314373</v>
      </c>
      <c r="C27" s="11" t="s">
        <v>110</v>
      </c>
      <c r="D27" s="82" t="n">
        <v>368313585</v>
      </c>
      <c r="E27" s="11" t="s">
        <v>110</v>
      </c>
      <c r="F27" s="82" t="n">
        <v>368313627</v>
      </c>
      <c r="G27" s="11" t="s">
        <v>110</v>
      </c>
      <c r="H27" s="82" t="n">
        <v>368313590</v>
      </c>
      <c r="I27" s="11" t="s">
        <v>110</v>
      </c>
      <c r="J27" s="116" t="s">
        <v>110</v>
      </c>
      <c r="K27" s="116" t="s">
        <v>110</v>
      </c>
      <c r="L27" s="116" t="s">
        <v>110</v>
      </c>
      <c r="M27" s="116" t="s">
        <v>110</v>
      </c>
      <c r="N27" s="120" t="s">
        <v>60</v>
      </c>
      <c r="P27" s="45" t="s">
        <v>76</v>
      </c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customFormat="false" ht="15.75" hidden="false" customHeight="false" outlineLevel="0" collapsed="false">
      <c r="A28" s="120" t="s">
        <v>62</v>
      </c>
      <c r="B28" s="11" t="s">
        <v>110</v>
      </c>
      <c r="C28" s="82" t="n">
        <v>368311678</v>
      </c>
      <c r="D28" s="11" t="s">
        <v>110</v>
      </c>
      <c r="E28" s="82" t="n">
        <v>368313597</v>
      </c>
      <c r="F28" s="11" t="s">
        <v>110</v>
      </c>
      <c r="G28" s="82" t="n">
        <v>368298557</v>
      </c>
      <c r="H28" s="11" t="s">
        <v>110</v>
      </c>
      <c r="I28" s="82" t="n">
        <v>368300500</v>
      </c>
      <c r="J28" s="116" t="s">
        <v>110</v>
      </c>
      <c r="K28" s="116" t="s">
        <v>110</v>
      </c>
      <c r="L28" s="116" t="s">
        <v>110</v>
      </c>
      <c r="M28" s="116" t="s">
        <v>110</v>
      </c>
      <c r="N28" s="120" t="s">
        <v>62</v>
      </c>
      <c r="P28" s="45" t="s">
        <v>137</v>
      </c>
      <c r="Q28" s="45"/>
      <c r="R28" s="45"/>
      <c r="S28" s="49"/>
      <c r="T28" s="49"/>
      <c r="U28" s="45"/>
      <c r="V28" s="45"/>
      <c r="W28" s="45"/>
      <c r="X28" s="45"/>
      <c r="Y28" s="45"/>
      <c r="Z28" s="45"/>
      <c r="AA28" s="45"/>
      <c r="AB28" s="45"/>
      <c r="AC28" s="45"/>
    </row>
    <row r="29" customFormat="false" ht="15.75" hidden="false" customHeight="false" outlineLevel="0" collapsed="false">
      <c r="A29" s="121"/>
      <c r="B29" s="51" t="n">
        <v>1</v>
      </c>
      <c r="C29" s="120" t="n">
        <v>2</v>
      </c>
      <c r="D29" s="120" t="n">
        <v>3</v>
      </c>
      <c r="E29" s="120" t="n">
        <v>4</v>
      </c>
      <c r="F29" s="120" t="n">
        <v>5</v>
      </c>
      <c r="G29" s="120" t="n">
        <v>6</v>
      </c>
      <c r="H29" s="120" t="n">
        <v>7</v>
      </c>
      <c r="I29" s="120" t="n">
        <v>8</v>
      </c>
      <c r="J29" s="120" t="n">
        <v>9</v>
      </c>
      <c r="K29" s="120" t="n">
        <v>10</v>
      </c>
      <c r="L29" s="120" t="n">
        <v>11</v>
      </c>
      <c r="M29" s="120" t="n">
        <v>12</v>
      </c>
      <c r="N29" s="121"/>
      <c r="P29" s="3" t="s">
        <v>138</v>
      </c>
      <c r="Q29" s="3"/>
      <c r="R29" s="3"/>
      <c r="S29" s="3"/>
      <c r="T29" s="3"/>
      <c r="U29" s="3"/>
      <c r="V29" s="89" t="s">
        <v>78</v>
      </c>
      <c r="W29" s="82" t="n">
        <v>7</v>
      </c>
      <c r="X29" s="11"/>
      <c r="Y29" s="90" t="s">
        <v>79</v>
      </c>
      <c r="Z29" s="81" t="n">
        <v>70035039</v>
      </c>
      <c r="AA29" s="3"/>
    </row>
    <row r="30" customFormat="false" ht="15.75" hidden="false" customHeight="false" outlineLevel="0" collapsed="false">
      <c r="A30" s="123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3"/>
      <c r="P30" s="3"/>
      <c r="Q30" s="3"/>
      <c r="R30" s="3"/>
      <c r="S30" s="3"/>
      <c r="T30" s="3"/>
      <c r="U30" s="3"/>
      <c r="V30" s="89" t="s">
        <v>80</v>
      </c>
      <c r="W30" s="82" t="n">
        <v>7</v>
      </c>
      <c r="X30" s="11"/>
      <c r="Y30" s="11"/>
      <c r="Z30" s="11"/>
      <c r="AA30" s="3"/>
    </row>
    <row r="31" customFormat="false" ht="15.75" hidden="false" customHeight="false" outlineLevel="0" collapsed="false">
      <c r="C31" s="125"/>
      <c r="D31" s="125"/>
      <c r="E31" s="125"/>
      <c r="F31" s="125"/>
      <c r="G31" s="125"/>
      <c r="H31" s="126"/>
      <c r="I31" s="126"/>
      <c r="J31" s="126"/>
      <c r="K31" s="126"/>
      <c r="L31" s="126"/>
      <c r="M31" s="126"/>
      <c r="N31" s="127"/>
      <c r="P31" s="11" t="s">
        <v>81</v>
      </c>
      <c r="Q31" s="11"/>
      <c r="R31" s="11"/>
      <c r="S31" s="11"/>
      <c r="T31" s="11"/>
      <c r="U31" s="11"/>
      <c r="V31" s="89" t="s">
        <v>82</v>
      </c>
      <c r="W31" s="93" t="n">
        <v>7</v>
      </c>
      <c r="X31" s="11"/>
      <c r="Y31" s="11" t="s">
        <v>83</v>
      </c>
      <c r="Z31" s="9" t="s">
        <v>84</v>
      </c>
      <c r="AA31" s="3"/>
    </row>
    <row r="32" customFormat="false" ht="15.75" hidden="false" customHeight="false" outlineLevel="0" collapsed="false">
      <c r="C32" s="125"/>
      <c r="D32" s="125"/>
      <c r="E32" s="125"/>
      <c r="F32" s="125"/>
      <c r="G32" s="125"/>
      <c r="H32" s="126"/>
      <c r="I32" s="126"/>
      <c r="J32" s="126"/>
      <c r="K32" s="126"/>
      <c r="L32" s="126"/>
      <c r="M32" s="126"/>
      <c r="N32" s="127"/>
      <c r="P32" s="94" t="s">
        <v>85</v>
      </c>
      <c r="Q32" s="11"/>
      <c r="R32" s="11"/>
      <c r="S32" s="11"/>
      <c r="T32" s="11"/>
      <c r="U32" s="11"/>
      <c r="V32" s="89" t="s">
        <v>86</v>
      </c>
      <c r="W32" s="81" t="n">
        <v>2</v>
      </c>
      <c r="X32" s="11" t="s">
        <v>87</v>
      </c>
      <c r="Y32" s="95" t="n">
        <v>375000</v>
      </c>
      <c r="Z32" s="11"/>
      <c r="AA32" s="3"/>
    </row>
    <row r="33" customFormat="false" ht="15.75" hidden="false" customHeight="false" outlineLevel="0" collapsed="false">
      <c r="C33" s="125"/>
      <c r="D33" s="125"/>
      <c r="E33" s="125"/>
      <c r="F33" s="125"/>
      <c r="G33" s="125"/>
      <c r="H33" s="126"/>
      <c r="I33" s="126"/>
      <c r="J33" s="126"/>
      <c r="K33" s="126"/>
      <c r="L33" s="126"/>
      <c r="M33" s="126"/>
      <c r="N33" s="127"/>
      <c r="P33" s="11" t="str">
        <f aca="false">"&gt;We aim for " &amp; TEXT(U33,"0") &amp;" copies at the highest dilution in "&amp; TEXT(W29,"0") &amp;" uL volume (amount added to PCR rxn)"</f>
        <v>&gt;We aim for 56 copies at the highest dilution in 7 uL volume (amount added to PCR rxn)</v>
      </c>
      <c r="Q33" s="11"/>
      <c r="R33" s="11"/>
      <c r="S33" s="11"/>
      <c r="T33" s="11"/>
      <c r="U33" s="81" t="n">
        <v>56</v>
      </c>
      <c r="V33" s="96" t="s">
        <v>88</v>
      </c>
      <c r="W33" s="81" t="n">
        <v>14</v>
      </c>
      <c r="X33" s="97" t="str">
        <f aca="false">"1 : " &amp; TEXT(Z33,"0")</f>
        <v>1 : 300</v>
      </c>
      <c r="Y33" s="98" t="n">
        <f aca="false">Y32/Z33</f>
        <v>1250</v>
      </c>
      <c r="Z33" s="99" t="n">
        <v>300</v>
      </c>
      <c r="AA33" s="3"/>
    </row>
    <row r="34" customFormat="false" ht="15.75" hidden="false" customHeight="false" outlineLevel="0" collapsed="false">
      <c r="C34" s="125"/>
      <c r="D34" s="125"/>
      <c r="E34" s="125"/>
      <c r="F34" s="125"/>
      <c r="G34" s="125"/>
      <c r="H34" s="126"/>
      <c r="I34" s="126"/>
      <c r="J34" s="126"/>
      <c r="K34" s="126"/>
      <c r="L34" s="126"/>
      <c r="M34" s="126"/>
      <c r="N34" s="127"/>
      <c r="P34" s="11" t="str">
        <f aca="false">"&gt; that translates into " &amp; TEXT(U34,"0.0") &amp;" copies/ul  in D1 "</f>
        <v>&gt; that translates into 8.0 copies/ul  in D1</v>
      </c>
      <c r="Q34" s="11"/>
      <c r="R34" s="11"/>
      <c r="S34" s="11"/>
      <c r="T34" s="11"/>
      <c r="U34" s="100" t="n">
        <f aca="false">U33/W29</f>
        <v>8</v>
      </c>
      <c r="V34" s="89" t="s">
        <v>89</v>
      </c>
      <c r="W34" s="81" t="n">
        <v>1</v>
      </c>
      <c r="X34" s="3"/>
      <c r="Y34" s="101"/>
      <c r="Z34" s="3"/>
      <c r="AA34" s="3"/>
    </row>
    <row r="35" customFormat="false" ht="15.75" hidden="false" customHeight="false" outlineLevel="0" collapsed="false">
      <c r="C35" s="125"/>
      <c r="D35" s="125"/>
      <c r="E35" s="125"/>
      <c r="F35" s="125"/>
      <c r="G35" s="125"/>
      <c r="H35" s="126"/>
      <c r="I35" s="126"/>
      <c r="J35" s="126"/>
      <c r="K35" s="126"/>
      <c r="L35" s="126"/>
      <c r="M35" s="126"/>
      <c r="N35" s="127"/>
      <c r="P35" s="11" t="str">
        <f aca="false">"&gt; that translates into " &amp; TEXT(U35,"0") &amp;" copies in " &amp; TEXT(W33,"0") &amp;" uL D1"</f>
        <v>&gt; that translates into 112 copies in 14 uL D1</v>
      </c>
      <c r="Q35" s="11"/>
      <c r="R35" s="11"/>
      <c r="S35" s="11"/>
      <c r="T35" s="11"/>
      <c r="U35" s="100" t="n">
        <f aca="false">U34*W33</f>
        <v>112</v>
      </c>
      <c r="V35" s="89" t="str">
        <f aca="false">"copies for " &amp; TEXT(W34,"0") &amp;" 96-well plates"</f>
        <v>copies for 1 96-well plates</v>
      </c>
      <c r="W35" s="93" t="n">
        <f aca="false">U35*W34</f>
        <v>112</v>
      </c>
      <c r="X35" s="3"/>
      <c r="Y35" s="3"/>
      <c r="Z35" s="3"/>
      <c r="AA35" s="3"/>
    </row>
    <row r="36" customFormat="false" ht="15.75" hidden="false" customHeight="false" outlineLevel="0" collapsed="false">
      <c r="C36" s="125"/>
      <c r="D36" s="125"/>
      <c r="E36" s="125"/>
      <c r="F36" s="125"/>
      <c r="G36" s="125"/>
      <c r="H36" s="126"/>
      <c r="I36" s="126"/>
      <c r="J36" s="126"/>
      <c r="K36" s="126"/>
      <c r="L36" s="126"/>
      <c r="M36" s="126"/>
      <c r="N36" s="127"/>
      <c r="P36" s="90" t="str">
        <f aca="false">"&gt; that translates to " &amp; TEXT(Q50,"0") &amp; " copies in " &amp; TEXT(S48, "0") &amp; " uL (" &amp; TEXT(#REF!,"0.0") &amp; " is total of well + " &amp; TEXT(#REF!,"0.0") &amp; " added for dilution)"</f>
        <v>#REF!</v>
      </c>
      <c r="Q36" s="90"/>
      <c r="R36" s="90"/>
      <c r="S36" s="90"/>
      <c r="T36" s="90"/>
      <c r="U36" s="102" t="n">
        <f aca="false">U34*W33</f>
        <v>112</v>
      </c>
      <c r="V36" s="11"/>
      <c r="W36" s="11"/>
      <c r="X36" s="3"/>
      <c r="Y36" s="3"/>
      <c r="Z36" s="3"/>
      <c r="AA36" s="3"/>
    </row>
    <row r="37" customFormat="false" ht="15.75" hidden="false" customHeight="false" outlineLevel="0" collapsed="false">
      <c r="C37" s="3"/>
      <c r="D37" s="3"/>
      <c r="E37" s="3"/>
      <c r="F37" s="3"/>
      <c r="G37" s="3"/>
      <c r="H37" s="2"/>
      <c r="I37" s="2"/>
      <c r="J37" s="2"/>
      <c r="K37" s="2"/>
      <c r="L37" s="2"/>
      <c r="M37" s="2"/>
      <c r="N37" s="127"/>
      <c r="P37" s="11"/>
      <c r="Q37" s="3"/>
      <c r="R37" s="3"/>
      <c r="S37" s="3"/>
      <c r="T37" s="3"/>
      <c r="U37" s="103"/>
      <c r="V37" s="3"/>
      <c r="W37" s="3"/>
      <c r="X37" s="3"/>
      <c r="Y37" s="3"/>
      <c r="Z37" s="3"/>
      <c r="AA37" s="3"/>
    </row>
    <row r="38" customFormat="false" ht="15.75" hidden="false" customHeight="false" outlineLevel="0" collapsed="false">
      <c r="C38" s="3"/>
      <c r="D38" s="3"/>
      <c r="E38" s="3"/>
      <c r="F38" s="3"/>
      <c r="G38" s="3"/>
      <c r="H38" s="2"/>
      <c r="I38" s="2"/>
      <c r="J38" s="2"/>
      <c r="K38" s="2"/>
      <c r="L38" s="2"/>
      <c r="M38" s="2"/>
      <c r="N38" s="127"/>
      <c r="P38" s="94" t="s">
        <v>90</v>
      </c>
      <c r="Q38" s="11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customFormat="false" ht="15.75" hidden="false" customHeight="false" outlineLevel="0" collapsed="false"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3"/>
      <c r="P39" s="11"/>
      <c r="Q39" s="11"/>
      <c r="R39" s="11"/>
      <c r="S39" s="11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customFormat="false" ht="15.75" hidden="false" customHeight="false" outlineLevel="0" collapsed="false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11" t="str">
        <f aca="false">"&gt;prepare a 1 to "&amp; TEXT(Z33,"0") &amp;" dilution to "&amp; TEXT(Y33,"0") &amp;" copies per uL"</f>
        <v>&gt;prepare a 1 to 300 dilution to 1250 copies per uL</v>
      </c>
      <c r="Q40" s="11"/>
      <c r="R40" s="11"/>
      <c r="S40" s="11"/>
      <c r="T40" s="3"/>
      <c r="U40" s="3"/>
      <c r="V40" s="3" t="s">
        <v>92</v>
      </c>
      <c r="W40" s="3"/>
      <c r="X40" s="3"/>
      <c r="Y40" s="3"/>
      <c r="Z40" s="3"/>
      <c r="AA40" s="3"/>
      <c r="AB40" s="3"/>
      <c r="AC40" s="3"/>
    </row>
    <row r="41" customFormat="false" ht="15.75" hidden="false" customHeight="false" outlineLevel="0" collapsed="false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11" t="str">
        <f aca="false">"&gt; add "&amp; TEXT(S44,"0.0") &amp;" uL to "&amp; TEXT(S45,"0.0") &amp;" uL background in first dilution well D1 (for "&amp; TEXT(U35,"0") &amp;" total viral copies)"</f>
        <v>&gt; add 0.1 uL to 6.9 uL background in first dilution well D1 (for 112 total viral copies)</v>
      </c>
      <c r="Q41" s="11"/>
      <c r="R41" s="11"/>
      <c r="S41" s="11"/>
      <c r="T41" s="11"/>
      <c r="U41" s="3"/>
      <c r="V41" s="3"/>
      <c r="W41" s="3"/>
      <c r="X41" s="3"/>
      <c r="Y41" s="3"/>
      <c r="Z41" s="104"/>
      <c r="AA41" s="3"/>
      <c r="AB41" s="3"/>
      <c r="AC41" s="3"/>
    </row>
    <row r="42" customFormat="false" ht="15.75" hidden="false" customHeight="false" outlineLevel="0" collapsed="false"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3"/>
      <c r="P42" s="11" t="s">
        <v>94</v>
      </c>
      <c r="Q42" s="11"/>
      <c r="R42" s="11"/>
      <c r="S42" s="11"/>
      <c r="T42" s="11"/>
      <c r="U42" s="3"/>
      <c r="V42" s="3"/>
      <c r="W42" s="3"/>
      <c r="X42" s="3" t="s">
        <v>95</v>
      </c>
      <c r="Y42" s="3"/>
      <c r="Z42" s="3"/>
      <c r="AA42" s="3"/>
      <c r="AB42" s="3"/>
      <c r="AC42" s="3"/>
    </row>
    <row r="43" customFormat="false" ht="15.75" hidden="false" customHeight="false" outlineLevel="0" collapsed="false">
      <c r="C43" s="125"/>
      <c r="D43" s="125"/>
      <c r="E43" s="125"/>
      <c r="F43" s="125"/>
      <c r="G43" s="125"/>
      <c r="H43" s="92"/>
      <c r="I43" s="92"/>
      <c r="J43" s="92"/>
      <c r="K43" s="92"/>
      <c r="L43" s="92"/>
      <c r="M43" s="92"/>
      <c r="N43" s="127"/>
      <c r="P43" s="11"/>
      <c r="Q43" s="11"/>
      <c r="R43" s="89" t="s">
        <v>96</v>
      </c>
      <c r="S43" s="105" t="n">
        <f aca="false">Y33</f>
        <v>1250</v>
      </c>
      <c r="T43" s="11"/>
      <c r="U43" s="3"/>
      <c r="V43" s="3"/>
      <c r="W43" s="3"/>
      <c r="X43" s="3"/>
      <c r="Y43" s="3"/>
      <c r="Z43" s="3"/>
      <c r="AA43" s="3"/>
      <c r="AB43" s="3"/>
      <c r="AC43" s="3"/>
    </row>
    <row r="44" customFormat="false" ht="15.75" hidden="false" customHeight="false" outlineLevel="0" collapsed="false">
      <c r="C44" s="125"/>
      <c r="D44" s="125"/>
      <c r="E44" s="125"/>
      <c r="F44" s="125"/>
      <c r="G44" s="125"/>
      <c r="H44" s="92"/>
      <c r="I44" s="92"/>
      <c r="J44" s="92"/>
      <c r="K44" s="92"/>
      <c r="L44" s="92"/>
      <c r="M44" s="92"/>
      <c r="N44" s="127"/>
      <c r="P44" s="11"/>
      <c r="Q44" s="11"/>
      <c r="R44" s="89" t="s">
        <v>97</v>
      </c>
      <c r="S44" s="106" t="n">
        <f aca="false">W35/S43</f>
        <v>0.0896</v>
      </c>
      <c r="T44" s="107" t="n">
        <f aca="false">S44*12</f>
        <v>1.0752</v>
      </c>
      <c r="U44" s="3"/>
      <c r="V44" s="58"/>
      <c r="W44" s="58"/>
      <c r="X44" s="3"/>
      <c r="Y44" s="3"/>
      <c r="Z44" s="3"/>
      <c r="AA44" s="3"/>
      <c r="AB44" s="3"/>
      <c r="AC44" s="3"/>
    </row>
    <row r="45" customFormat="false" ht="15.75" hidden="false" customHeight="false" outlineLevel="0" collapsed="false">
      <c r="C45" s="125"/>
      <c r="D45" s="125"/>
      <c r="E45" s="125"/>
      <c r="F45" s="125"/>
      <c r="G45" s="125"/>
      <c r="H45" s="92"/>
      <c r="I45" s="92"/>
      <c r="J45" s="92"/>
      <c r="K45" s="92"/>
      <c r="L45" s="92"/>
      <c r="M45" s="92"/>
      <c r="N45" s="127"/>
      <c r="P45" s="11"/>
      <c r="Q45" s="11"/>
      <c r="R45" s="89" t="s">
        <v>98</v>
      </c>
      <c r="S45" s="106" t="n">
        <f aca="false">W31-S44</f>
        <v>6.9104</v>
      </c>
      <c r="T45" s="107" t="n">
        <f aca="false">S45*12</f>
        <v>82.9248</v>
      </c>
      <c r="U45" s="3"/>
      <c r="V45" s="3"/>
      <c r="W45" s="3"/>
      <c r="X45" s="3"/>
      <c r="Y45" s="3"/>
      <c r="Z45" s="3"/>
      <c r="AA45" s="3"/>
      <c r="AB45" s="3"/>
      <c r="AC45" s="3"/>
    </row>
  </sheetData>
  <mergeCells count="1">
    <mergeCell ref="P36:T36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5.75" hidden="false" customHeight="false" outlineLevel="0" collapsed="false">
      <c r="A1" s="41" t="s">
        <v>139</v>
      </c>
      <c r="B1" s="97" t="n">
        <f aca="false">'Run set up notes'!C7</f>
        <v>0</v>
      </c>
      <c r="C1" s="109"/>
      <c r="D1" s="110"/>
      <c r="E1" s="110"/>
      <c r="F1" s="109"/>
      <c r="G1" s="109"/>
      <c r="H1" s="109"/>
      <c r="I1" s="109"/>
      <c r="J1" s="111"/>
      <c r="K1" s="111"/>
      <c r="L1" s="109"/>
      <c r="M1" s="109"/>
      <c r="N1" s="3"/>
    </row>
    <row r="2" customFormat="false" ht="15.75" hidden="false" customHeight="false" outlineLevel="0" collapsed="false">
      <c r="A2" s="41" t="n">
        <v>9</v>
      </c>
      <c r="B2" s="41" t="n">
        <v>10</v>
      </c>
      <c r="C2" s="97"/>
      <c r="D2" s="128" t="n">
        <f aca="false">'Run set up notes'!E25</f>
        <v>0</v>
      </c>
      <c r="E2" s="20" t="n">
        <f aca="false">'Run set up notes'!F25</f>
        <v>0</v>
      </c>
      <c r="F2" s="109"/>
      <c r="G2" s="109"/>
      <c r="H2" s="109"/>
      <c r="I2" s="109"/>
      <c r="J2" s="111"/>
      <c r="K2" s="111"/>
      <c r="L2" s="109"/>
      <c r="M2" s="109"/>
      <c r="N2" s="3"/>
    </row>
    <row r="3" customFormat="false" ht="15.75" hidden="false" customHeight="false" outlineLevel="0" collapsed="false">
      <c r="A3" s="112" t="n">
        <v>11</v>
      </c>
      <c r="B3" s="112" t="n">
        <v>12</v>
      </c>
      <c r="C3" s="113"/>
      <c r="D3" s="114" t="n">
        <f aca="false">'Run set up notes'!E26</f>
        <v>0</v>
      </c>
      <c r="E3" s="114" t="n">
        <f aca="false">'Run set up notes'!F26</f>
        <v>0</v>
      </c>
      <c r="F3" s="109"/>
      <c r="G3" s="129"/>
      <c r="H3" s="109"/>
      <c r="I3" s="109"/>
      <c r="J3" s="3"/>
      <c r="K3" s="111"/>
      <c r="L3" s="109"/>
      <c r="M3" s="109"/>
      <c r="N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41" t="s">
        <v>140</v>
      </c>
      <c r="B1" s="97" t="n">
        <f aca="false">'Run set up notes'!C8</f>
        <v>0</v>
      </c>
      <c r="C1" s="109"/>
      <c r="D1" s="110"/>
      <c r="E1" s="110"/>
      <c r="F1" s="109"/>
      <c r="G1" s="109"/>
      <c r="H1" s="109"/>
      <c r="I1" s="109"/>
      <c r="J1" s="111"/>
      <c r="K1" s="111"/>
      <c r="L1" s="109"/>
      <c r="M1" s="109"/>
      <c r="N1" s="3"/>
    </row>
    <row r="2" customFormat="false" ht="15.75" hidden="false" customHeight="false" outlineLevel="0" collapsed="false">
      <c r="A2" s="41" t="n">
        <v>13</v>
      </c>
      <c r="B2" s="41" t="n">
        <v>14</v>
      </c>
      <c r="C2" s="97"/>
      <c r="D2" s="20" t="n">
        <f aca="false">'Run set up notes'!E29</f>
        <v>0</v>
      </c>
      <c r="E2" s="128" t="n">
        <f aca="false">'Run set up notes'!F29</f>
        <v>0</v>
      </c>
      <c r="F2" s="109"/>
      <c r="G2" s="109"/>
      <c r="H2" s="109"/>
      <c r="I2" s="109"/>
      <c r="J2" s="111"/>
      <c r="K2" s="111"/>
      <c r="L2" s="109"/>
      <c r="M2" s="109"/>
      <c r="N2" s="3"/>
    </row>
    <row r="3" customFormat="false" ht="15.75" hidden="false" customHeight="false" outlineLevel="0" collapsed="false">
      <c r="A3" s="112" t="n">
        <v>15</v>
      </c>
      <c r="B3" s="112" t="n">
        <v>16</v>
      </c>
      <c r="C3" s="113"/>
      <c r="D3" s="20" t="n">
        <f aca="false">'Run set up notes'!E30</f>
        <v>0</v>
      </c>
      <c r="E3" s="20" t="n">
        <f aca="false">'Run set up notes'!F30</f>
        <v>0</v>
      </c>
      <c r="F3" s="109"/>
      <c r="G3" s="129"/>
      <c r="H3" s="109"/>
      <c r="I3" s="109"/>
      <c r="J3" s="3"/>
      <c r="K3" s="111"/>
      <c r="L3" s="109"/>
      <c r="M3" s="109"/>
      <c r="N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30" t="str">
        <f aca="false">'Run set up notes'!A1</f>
        <v>v34</v>
      </c>
      <c r="B1" s="131" t="s">
        <v>141</v>
      </c>
      <c r="C1" s="130"/>
      <c r="D1" s="132"/>
      <c r="E1" s="2"/>
      <c r="G1" s="2"/>
      <c r="H1" s="126"/>
      <c r="I1" s="2"/>
      <c r="J1" s="2"/>
      <c r="K1" s="2"/>
      <c r="L1" s="2"/>
      <c r="M1" s="2"/>
    </row>
    <row r="2" customFormat="false" ht="15.75" hidden="false" customHeight="false" outlineLevel="0" collapsed="false">
      <c r="A2" s="131"/>
      <c r="B2" s="131"/>
      <c r="C2" s="130"/>
      <c r="D2" s="132"/>
      <c r="E2" s="2"/>
      <c r="G2" s="2"/>
      <c r="H2" s="126"/>
      <c r="I2" s="2"/>
      <c r="J2" s="2"/>
      <c r="K2" s="2"/>
      <c r="L2" s="2"/>
      <c r="M2" s="2"/>
    </row>
    <row r="3" customFormat="false" ht="15.75" hidden="false" customHeight="false" outlineLevel="0" collapsed="false">
      <c r="A3" s="133" t="s">
        <v>142</v>
      </c>
      <c r="B3" s="133" t="s">
        <v>143</v>
      </c>
      <c r="C3" s="134" t="s">
        <v>144</v>
      </c>
      <c r="D3" s="135" t="n">
        <f aca="false">96*3*1.2</f>
        <v>345.6</v>
      </c>
      <c r="E3" s="2"/>
      <c r="G3" s="2"/>
      <c r="H3" s="126"/>
      <c r="I3" s="2"/>
      <c r="J3" s="2"/>
      <c r="K3" s="2"/>
      <c r="L3" s="2"/>
      <c r="M3" s="2"/>
    </row>
    <row r="4" customFormat="false" ht="15.75" hidden="false" customHeight="false" outlineLevel="0" collapsed="false">
      <c r="A4" s="136"/>
      <c r="B4" s="137" t="s">
        <v>145</v>
      </c>
      <c r="C4" s="138" t="n">
        <f aca="false">B10/4</f>
        <v>5</v>
      </c>
      <c r="D4" s="139" t="n">
        <f aca="false">C4*D3</f>
        <v>1728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136"/>
      <c r="B5" s="137" t="s">
        <v>146</v>
      </c>
      <c r="C5" s="138" t="n">
        <f aca="false">B11-C4</f>
        <v>6</v>
      </c>
      <c r="D5" s="139" t="n">
        <f aca="false">C5*D3</f>
        <v>2073.6</v>
      </c>
      <c r="G5" s="137" t="s">
        <v>147</v>
      </c>
      <c r="H5" s="137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136" t="s">
        <v>148</v>
      </c>
      <c r="B6" s="137" t="s">
        <v>149</v>
      </c>
      <c r="C6" s="138" t="n">
        <f aca="false">$D$3*500</f>
        <v>172800</v>
      </c>
      <c r="D6" s="140" t="n">
        <f aca="false">C6/$C$16</f>
        <v>5.313653137</v>
      </c>
      <c r="G6" s="137" t="s">
        <v>150</v>
      </c>
      <c r="H6" s="137"/>
      <c r="I6" s="137"/>
      <c r="J6" s="137"/>
      <c r="K6" s="137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109" t="s">
        <v>151</v>
      </c>
      <c r="B7" s="97" t="s">
        <v>152</v>
      </c>
      <c r="C7" s="138" t="n">
        <f aca="false">$D$3*500</f>
        <v>172800</v>
      </c>
      <c r="D7" s="140" t="n">
        <f aca="false">C7/$C$15</f>
        <v>13.01173466</v>
      </c>
      <c r="G7" s="83"/>
      <c r="H7" s="141"/>
      <c r="I7" s="137"/>
      <c r="J7" s="137"/>
      <c r="K7" s="137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97" t="s">
        <v>153</v>
      </c>
      <c r="B8" s="97" t="n">
        <v>7</v>
      </c>
      <c r="C8" s="142"/>
      <c r="D8" s="142"/>
      <c r="E8" s="31" t="n">
        <f aca="false">SUM(D4:D6)</f>
        <v>3806.913653</v>
      </c>
      <c r="G8" s="83" t="s">
        <v>154</v>
      </c>
      <c r="H8" s="141" t="s">
        <v>155</v>
      </c>
      <c r="I8" s="137"/>
      <c r="J8" s="137"/>
      <c r="K8" s="137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97" t="s">
        <v>156</v>
      </c>
      <c r="B9" s="97" t="n">
        <f aca="false">B10/10</f>
        <v>2</v>
      </c>
      <c r="C9" s="142"/>
      <c r="D9" s="142"/>
      <c r="E9" s="31" t="n">
        <f aca="false">E8/(384*2)</f>
        <v>4.956918819</v>
      </c>
      <c r="G9" s="137" t="s">
        <v>157</v>
      </c>
      <c r="H9" s="137"/>
      <c r="I9" s="137"/>
      <c r="J9" s="137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43" t="s">
        <v>158</v>
      </c>
      <c r="B10" s="144" t="n">
        <v>20</v>
      </c>
      <c r="C10" s="144"/>
      <c r="D10" s="144"/>
      <c r="G10" s="137"/>
      <c r="H10" s="137" t="s">
        <v>159</v>
      </c>
      <c r="I10" s="137"/>
      <c r="J10" s="137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43" t="s">
        <v>160</v>
      </c>
      <c r="B11" s="145" t="n">
        <f aca="false">B10-B8-B9</f>
        <v>11</v>
      </c>
      <c r="C11" s="145"/>
      <c r="D11" s="145"/>
      <c r="F11" s="2"/>
      <c r="G11" s="137" t="s">
        <v>161</v>
      </c>
      <c r="H11" s="137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46"/>
      <c r="B12" s="146"/>
      <c r="C12" s="146"/>
      <c r="D12" s="146"/>
      <c r="F12" s="2"/>
      <c r="G12" s="137" t="s">
        <v>162</v>
      </c>
      <c r="H12" s="137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147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48"/>
      <c r="B14" s="148"/>
      <c r="C14" s="149"/>
      <c r="D14" s="150"/>
      <c r="F14" s="2"/>
      <c r="G14" s="1"/>
      <c r="H14" s="1"/>
      <c r="I14" s="144" t="s">
        <v>163</v>
      </c>
      <c r="J14" s="144"/>
      <c r="K14" s="144"/>
      <c r="L14" s="144"/>
      <c r="M14" s="144"/>
      <c r="N14" s="144"/>
      <c r="O14" s="2"/>
      <c r="T14" s="2"/>
      <c r="U14" s="2"/>
      <c r="V14" s="2"/>
    </row>
    <row r="15" customFormat="false" ht="15.75" hidden="false" customHeight="false" outlineLevel="0" collapsed="false">
      <c r="A15" s="151" t="s">
        <v>164</v>
      </c>
      <c r="B15" s="152" t="s">
        <v>165</v>
      </c>
      <c r="C15" s="153" t="n">
        <v>13280.32</v>
      </c>
      <c r="D15" s="154"/>
      <c r="E15" s="146"/>
      <c r="F15" s="2"/>
      <c r="G15" s="1"/>
      <c r="H15" s="1"/>
      <c r="I15" s="144" t="s">
        <v>166</v>
      </c>
      <c r="J15" s="144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55" t="s">
        <v>167</v>
      </c>
      <c r="B16" s="156" t="s">
        <v>165</v>
      </c>
      <c r="C16" s="157" t="n">
        <v>32520</v>
      </c>
      <c r="D16" s="132"/>
      <c r="E16" s="146"/>
      <c r="F16" s="2"/>
      <c r="G16" s="1"/>
      <c r="H16" s="1"/>
      <c r="I16" s="1"/>
      <c r="J16" s="1" t="s">
        <v>165</v>
      </c>
      <c r="K16" s="1"/>
      <c r="L16" s="1"/>
      <c r="M16" s="158" t="s">
        <v>168</v>
      </c>
      <c r="N16" s="159"/>
      <c r="O16" s="160" t="s">
        <v>169</v>
      </c>
      <c r="P16" s="161"/>
      <c r="T16" s="2"/>
      <c r="U16" s="2"/>
      <c r="V16" s="2"/>
    </row>
    <row r="17" customFormat="false" ht="15.75" hidden="false" customHeight="false" outlineLevel="0" collapsed="false">
      <c r="A17" s="147"/>
      <c r="B17" s="2"/>
      <c r="C17" s="126"/>
      <c r="D17" s="126"/>
      <c r="F17" s="2"/>
      <c r="G17" s="162" t="s">
        <v>170</v>
      </c>
      <c r="H17" s="1" t="s">
        <v>171</v>
      </c>
      <c r="I17" s="1" t="s">
        <v>172</v>
      </c>
      <c r="J17" s="163" t="n">
        <f aca="false">(3.6*10^11)* (3.104)</f>
        <v>1117440000000</v>
      </c>
      <c r="K17" s="1"/>
      <c r="L17" s="1"/>
      <c r="M17" s="164" t="s">
        <v>173</v>
      </c>
      <c r="N17" s="165" t="s">
        <v>174</v>
      </c>
      <c r="O17" s="166" t="s">
        <v>173</v>
      </c>
      <c r="P17" s="167" t="s">
        <v>165</v>
      </c>
      <c r="T17" s="2"/>
      <c r="U17" s="2"/>
      <c r="V17" s="2"/>
    </row>
    <row r="18" customFormat="false" ht="15.75" hidden="false" customHeight="false" outlineLevel="0" collapsed="false">
      <c r="A18" s="133" t="s">
        <v>175</v>
      </c>
      <c r="B18" s="133" t="s">
        <v>143</v>
      </c>
      <c r="C18" s="134" t="s">
        <v>144</v>
      </c>
      <c r="D18" s="135" t="n">
        <f aca="false">96*4*1.2</f>
        <v>460.8</v>
      </c>
      <c r="F18" s="2"/>
      <c r="G18" s="162"/>
      <c r="H18" s="163"/>
      <c r="I18" s="163"/>
      <c r="J18" s="163"/>
      <c r="K18" s="1"/>
      <c r="L18" s="1"/>
      <c r="M18" s="168"/>
      <c r="N18" s="169"/>
      <c r="O18" s="170"/>
      <c r="P18" s="171"/>
      <c r="T18" s="172"/>
      <c r="U18" s="2"/>
      <c r="V18" s="2"/>
    </row>
    <row r="19" customFormat="false" ht="15.75" hidden="false" customHeight="false" outlineLevel="0" collapsed="false">
      <c r="A19" s="136"/>
      <c r="B19" s="137" t="s">
        <v>145</v>
      </c>
      <c r="C19" s="138" t="n">
        <f aca="false">B25/4</f>
        <v>5</v>
      </c>
      <c r="D19" s="139" t="n">
        <f aca="false">C19*D18</f>
        <v>2304</v>
      </c>
      <c r="F19" s="2"/>
      <c r="G19" s="162" t="n">
        <v>1</v>
      </c>
      <c r="H19" s="163" t="n">
        <v>100</v>
      </c>
      <c r="I19" s="163" t="n">
        <v>100</v>
      </c>
      <c r="J19" s="163" t="n">
        <f aca="false">J17/H19</f>
        <v>11174400000</v>
      </c>
      <c r="K19" s="1"/>
      <c r="L19" s="144"/>
      <c r="M19" s="168" t="n">
        <v>1.79</v>
      </c>
      <c r="N19" s="169" t="s">
        <v>176</v>
      </c>
      <c r="O19" s="168" t="n">
        <v>1.192</v>
      </c>
      <c r="P19" s="173" t="s">
        <v>177</v>
      </c>
      <c r="T19" s="172"/>
      <c r="U19" s="2"/>
      <c r="V19" s="2"/>
    </row>
    <row r="20" customFormat="false" ht="15.75" hidden="false" customHeight="false" outlineLevel="0" collapsed="false">
      <c r="A20" s="136"/>
      <c r="B20" s="137" t="s">
        <v>146</v>
      </c>
      <c r="C20" s="138" t="n">
        <f aca="false">B26-C19</f>
        <v>6</v>
      </c>
      <c r="D20" s="139" t="n">
        <f aca="false">C20*D18</f>
        <v>2764.8</v>
      </c>
      <c r="F20" s="2"/>
      <c r="G20" s="162" t="n">
        <v>2</v>
      </c>
      <c r="H20" s="163" t="n">
        <v>100</v>
      </c>
      <c r="I20" s="163" t="n">
        <v>10000</v>
      </c>
      <c r="J20" s="163" t="n">
        <f aca="false">J19/H20</f>
        <v>111744000</v>
      </c>
      <c r="K20" s="1"/>
      <c r="L20" s="144"/>
      <c r="M20" s="168" t="n">
        <f aca="false">M19/$H20</f>
        <v>0.0179</v>
      </c>
      <c r="N20" s="174" t="n">
        <f aca="false">(M20/M19)*N19</f>
        <v>258000000</v>
      </c>
      <c r="O20" s="168" t="n">
        <f aca="false">O19/$H20</f>
        <v>0.01192</v>
      </c>
      <c r="P20" s="174" t="n">
        <f aca="false">(O20/O19)*P19</f>
        <v>171700000</v>
      </c>
      <c r="T20" s="172"/>
      <c r="U20" s="2"/>
      <c r="V20" s="2"/>
    </row>
    <row r="21" customFormat="false" ht="15.75" hidden="false" customHeight="false" outlineLevel="0" collapsed="false">
      <c r="A21" s="136" t="s">
        <v>148</v>
      </c>
      <c r="B21" s="137" t="s">
        <v>149</v>
      </c>
      <c r="C21" s="138" t="n">
        <f aca="false">D18*500</f>
        <v>230400</v>
      </c>
      <c r="D21" s="140" t="n">
        <f aca="false">C21/$C$16</f>
        <v>7.084870849</v>
      </c>
      <c r="F21" s="2"/>
      <c r="G21" s="162" t="n">
        <v>3</v>
      </c>
      <c r="H21" s="163" t="n">
        <v>100</v>
      </c>
      <c r="I21" s="163" t="n">
        <v>1000000</v>
      </c>
      <c r="J21" s="163" t="n">
        <f aca="false">J20/H21</f>
        <v>1117440</v>
      </c>
      <c r="K21" s="1"/>
      <c r="L21" s="144"/>
      <c r="M21" s="168" t="n">
        <f aca="false">M20/$H21</f>
        <v>0.000179</v>
      </c>
      <c r="N21" s="174" t="n">
        <f aca="false">(M21/M20)*N20</f>
        <v>2580000</v>
      </c>
      <c r="O21" s="168" t="n">
        <f aca="false">O20/$H21</f>
        <v>0.0001192</v>
      </c>
      <c r="P21" s="174" t="n">
        <f aca="false">(O21/O20)*P20</f>
        <v>1717000</v>
      </c>
      <c r="T21" s="172"/>
      <c r="U21" s="2"/>
      <c r="V21" s="2"/>
    </row>
    <row r="22" customFormat="false" ht="15.75" hidden="false" customHeight="false" outlineLevel="0" collapsed="false">
      <c r="A22" s="109" t="s">
        <v>151</v>
      </c>
      <c r="B22" s="97" t="s">
        <v>152</v>
      </c>
      <c r="C22" s="138" t="n">
        <f aca="false">D18*500</f>
        <v>230400</v>
      </c>
      <c r="D22" s="140" t="n">
        <f aca="false">C22/$C$15</f>
        <v>17.34897954</v>
      </c>
      <c r="F22" s="2"/>
      <c r="G22" s="162" t="n">
        <v>4</v>
      </c>
      <c r="H22" s="163" t="n">
        <v>100</v>
      </c>
      <c r="I22" s="163" t="n">
        <v>10000000</v>
      </c>
      <c r="J22" s="163" t="n">
        <f aca="false">J21/H22</f>
        <v>11174.4</v>
      </c>
      <c r="K22" s="163" t="n">
        <f aca="false">40000/J22</f>
        <v>3.579610538</v>
      </c>
      <c r="L22" s="144"/>
      <c r="M22" s="168" t="n">
        <f aca="false">M21/$H22</f>
        <v>1.79E-006</v>
      </c>
      <c r="N22" s="174" t="n">
        <f aca="false">(M22/M21)*N21</f>
        <v>25800</v>
      </c>
      <c r="O22" s="168" t="n">
        <f aca="false">O21/$H22</f>
        <v>1.192E-006</v>
      </c>
      <c r="P22" s="174" t="n">
        <f aca="false">(O22/O21)*P21</f>
        <v>17170</v>
      </c>
      <c r="T22" s="172"/>
      <c r="U22" s="2"/>
      <c r="V22" s="2"/>
    </row>
    <row r="23" customFormat="false" ht="15.75" hidden="false" customHeight="false" outlineLevel="0" collapsed="false">
      <c r="A23" s="97" t="s">
        <v>153</v>
      </c>
      <c r="B23" s="97" t="n">
        <v>7</v>
      </c>
      <c r="C23" s="142"/>
      <c r="D23" s="142"/>
      <c r="F23" s="2"/>
      <c r="G23" s="162" t="n">
        <v>5</v>
      </c>
      <c r="H23" s="163" t="n">
        <v>3</v>
      </c>
      <c r="I23" s="163" t="n">
        <f aca="false">I22*3</f>
        <v>30000000</v>
      </c>
      <c r="J23" s="163" t="n">
        <f aca="false">J22/H23</f>
        <v>3724.8</v>
      </c>
      <c r="K23" s="163" t="n">
        <f aca="false">5000/J23</f>
        <v>1.342353952</v>
      </c>
      <c r="L23" s="144"/>
      <c r="M23" s="175" t="n">
        <f aca="false">M22/$H23</f>
        <v>5.96666666666667E-007</v>
      </c>
      <c r="N23" s="176" t="n">
        <f aca="false">(M23/M22)*N22</f>
        <v>8600</v>
      </c>
      <c r="O23" s="175" t="n">
        <f aca="false">O22/$H23</f>
        <v>3.97333333333333E-007</v>
      </c>
      <c r="P23" s="176" t="n">
        <f aca="false">(O23/O22)*P22</f>
        <v>5723.33333333333</v>
      </c>
      <c r="T23" s="172"/>
      <c r="U23" s="2"/>
      <c r="V23" s="2"/>
    </row>
    <row r="24" customFormat="false" ht="15.75" hidden="false" customHeight="false" outlineLevel="0" collapsed="false">
      <c r="A24" s="97" t="s">
        <v>156</v>
      </c>
      <c r="B24" s="97" t="n">
        <f aca="false">B25/10</f>
        <v>2</v>
      </c>
      <c r="C24" s="142"/>
      <c r="D24" s="14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Format="false" ht="15.75" hidden="false" customHeight="false" outlineLevel="0" collapsed="false">
      <c r="A25" s="143" t="s">
        <v>158</v>
      </c>
      <c r="B25" s="144" t="n">
        <v>20</v>
      </c>
      <c r="C25" s="144"/>
      <c r="D25" s="14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Format="false" ht="15.75" hidden="false" customHeight="false" outlineLevel="0" collapsed="false">
      <c r="A26" s="143" t="s">
        <v>160</v>
      </c>
      <c r="B26" s="145" t="n">
        <f aca="false">B25-B23-B24</f>
        <v>11</v>
      </c>
      <c r="C26" s="145"/>
      <c r="D26" s="145"/>
      <c r="F26" s="131"/>
      <c r="G26" s="131"/>
      <c r="H26" s="130"/>
      <c r="I26" s="132"/>
      <c r="J26" s="2"/>
      <c r="O26" s="2"/>
      <c r="P26" s="2"/>
      <c r="Q26" s="2"/>
    </row>
  </sheetData>
  <mergeCells count="4">
    <mergeCell ref="B10:D10"/>
    <mergeCell ref="B11:D11"/>
    <mergeCell ref="B25:D25"/>
    <mergeCell ref="B26:D26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2020-08-04T10:52:51Z</dcterms:modified>
  <cp:revision>1</cp:revision>
  <dc:subject/>
  <dc:title/>
</cp:coreProperties>
</file>