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1"/>
  </bookViews>
  <sheets>
    <sheet name="Run set up notes" sheetId="1" state="visible" r:id="rId2"/>
    <sheet name="plate1" sheetId="2" state="visible" r:id="rId3"/>
    <sheet name="plate2" sheetId="3" state="visible" r:id="rId4"/>
    <sheet name="plate3" sheetId="4" state="visible" r:id="rId5"/>
    <sheet name="plate4" sheetId="5" state="visible" r:id="rId6"/>
    <sheet name="MasterMix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<sst xmlns="http://schemas.openxmlformats.org/spreadsheetml/2006/main" count="1742" uniqueCount="186">
  <si>
    <t xml:space="preserve">v36</t>
  </si>
  <si>
    <t xml:space="preserve">8/05/2020 PCR</t>
  </si>
  <si>
    <t xml:space="preserve">fill out yellow wells and these will autopopulate sections of experimental plan</t>
  </si>
  <si>
    <t xml:space="preserve">** all heated to 95C for 30 minutes in oven &gt; diluted with 2x TBE with 0.5% Tw20 &gt; plated 7uL into MM</t>
  </si>
  <si>
    <t xml:space="preserve">384-Primer Sets: 2, 3, 4?</t>
  </si>
  <si>
    <t xml:space="preserve">384-well primer plates</t>
  </si>
  <si>
    <t xml:space="preserve">Plate 1</t>
  </si>
  <si>
    <t xml:space="preserve">C</t>
  </si>
  <si>
    <t xml:space="preserve">Notes from Josh</t>
  </si>
  <si>
    <t xml:space="preserve">Plate 2</t>
  </si>
  <si>
    <t xml:space="preserve">We need to key back to the names of the 384 UDI plates we already have from Octant</t>
  </si>
  <si>
    <t xml:space="preserve">Plate 3</t>
  </si>
  <si>
    <t xml:space="preserve">SetA</t>
  </si>
  <si>
    <t xml:space="preserve">2.2</t>
  </si>
  <si>
    <t xml:space="preserve">Plate 4</t>
  </si>
  <si>
    <t xml:space="preserve">4.4</t>
  </si>
  <si>
    <t xml:space="preserve">SetB</t>
  </si>
  <si>
    <t xml:space="preserve">2.3</t>
  </si>
  <si>
    <t xml:space="preserve">4.1</t>
  </si>
  <si>
    <t xml:space="preserve">SetC</t>
  </si>
  <si>
    <t xml:space="preserve">96-well sample plate used for each quadrant</t>
  </si>
  <si>
    <t xml:space="preserve">SetD</t>
  </si>
  <si>
    <t xml:space="preserve">14</t>
  </si>
  <si>
    <t xml:space="preserve">TE MNS LOD (High)</t>
  </si>
  <si>
    <t xml:space="preserve">TE MNS LOD (Low)</t>
  </si>
  <si>
    <t xml:space="preserve">16</t>
  </si>
  <si>
    <t xml:space="preserve">NS MNS LOD</t>
  </si>
  <si>
    <t xml:space="preserve">NS Val's Samples</t>
  </si>
  <si>
    <t xml:space="preserve">384_wellplate</t>
  </si>
  <si>
    <t xml:space="preserve">new</t>
  </si>
  <si>
    <t xml:space="preserve">old</t>
  </si>
  <si>
    <t xml:space="preserve">ExperimentPlateName</t>
  </si>
  <si>
    <t xml:space="preserve">Plate1</t>
  </si>
  <si>
    <t xml:space="preserve">9</t>
  </si>
  <si>
    <t xml:space="preserve">TaqPath thermocycler: 50C for 5, 95 for 20s, 40 cycles of 95C 5s + 60C 30s</t>
  </si>
  <si>
    <t xml:space="preserve">Plate Number 1</t>
  </si>
  <si>
    <t xml:space="preserve">NEW POSITIIVE</t>
  </si>
  <si>
    <t xml:space="preserve">NEW NEGATIVE</t>
  </si>
  <si>
    <t xml:space="preserve">OLD (30 SAMPLES)</t>
  </si>
  <si>
    <t xml:space="preserve">Quadrant 1</t>
  </si>
  <si>
    <t xml:space="preserve">12ul per well</t>
  </si>
  <si>
    <t xml:space="preserve">Confirmatory</t>
  </si>
  <si>
    <t xml:space="preserve">Quadrant 2</t>
  </si>
  <si>
    <t xml:space="preserve">Quadrant 3</t>
  </si>
  <si>
    <t xml:space="preserve">Prelim</t>
  </si>
  <si>
    <t xml:space="preserve">Quadrant 4</t>
  </si>
  <si>
    <t xml:space="preserve">Diluted 1:5 in h2o</t>
  </si>
  <si>
    <t xml:space="preserve">A</t>
  </si>
  <si>
    <t xml:space="preserve">MNS</t>
  </si>
  <si>
    <t xml:space="preserve">O-015</t>
  </si>
  <si>
    <t xml:space="preserve">O-073</t>
  </si>
  <si>
    <t xml:space="preserve">O-013</t>
  </si>
  <si>
    <t xml:space="preserve">O-032</t>
  </si>
  <si>
    <t xml:space="preserve">O-056</t>
  </si>
  <si>
    <t xml:space="preserve">B</t>
  </si>
  <si>
    <t xml:space="preserve">O-019</t>
  </si>
  <si>
    <t xml:space="preserve">O-074</t>
  </si>
  <si>
    <t xml:space="preserve">O-010</t>
  </si>
  <si>
    <t xml:space="preserve">R-038</t>
  </si>
  <si>
    <t xml:space="preserve">O-057</t>
  </si>
  <si>
    <t xml:space="preserve">O-022</t>
  </si>
  <si>
    <t xml:space="preserve">O-075</t>
  </si>
  <si>
    <t xml:space="preserve">R-012</t>
  </si>
  <si>
    <t xml:space="preserve">O-038</t>
  </si>
  <si>
    <t xml:space="preserve">O-058</t>
  </si>
  <si>
    <t xml:space="preserve">D</t>
  </si>
  <si>
    <t xml:space="preserve">O-023</t>
  </si>
  <si>
    <t xml:space="preserve">O-16</t>
  </si>
  <si>
    <t xml:space="preserve">A-008</t>
  </si>
  <si>
    <t xml:space="preserve">R-036</t>
  </si>
  <si>
    <t xml:space="preserve">O-059</t>
  </si>
  <si>
    <t xml:space="preserve">E</t>
  </si>
  <si>
    <t xml:space="preserve">O-024</t>
  </si>
  <si>
    <t xml:space="preserve">O-17</t>
  </si>
  <si>
    <t xml:space="preserve">O-009</t>
  </si>
  <si>
    <t xml:space="preserve">O-036</t>
  </si>
  <si>
    <t xml:space="preserve">F</t>
  </si>
  <si>
    <t xml:space="preserve">O-070</t>
  </si>
  <si>
    <t xml:space="preserve">R-001</t>
  </si>
  <si>
    <t xml:space="preserve">R-022</t>
  </si>
  <si>
    <t xml:space="preserve">R-033</t>
  </si>
  <si>
    <t xml:space="preserve">G</t>
  </si>
  <si>
    <t xml:space="preserve">TE</t>
  </si>
  <si>
    <t xml:space="preserve">NS</t>
  </si>
  <si>
    <t xml:space="preserve">O-071</t>
  </si>
  <si>
    <t xml:space="preserve">O-012</t>
  </si>
  <si>
    <t xml:space="preserve">O-033</t>
  </si>
  <si>
    <t xml:space="preserve">H</t>
  </si>
  <si>
    <t xml:space="preserve">O-072</t>
  </si>
  <si>
    <t xml:space="preserve">R-002</t>
  </si>
  <si>
    <t xml:space="preserve">O-055</t>
  </si>
  <si>
    <t xml:space="preserve">Dilute in h2o</t>
  </si>
  <si>
    <t xml:space="preserve">1:1</t>
  </si>
  <si>
    <t xml:space="preserve">1:5</t>
  </si>
  <si>
    <t xml:space="preserve">ATCC Copies per mL</t>
  </si>
  <si>
    <t xml:space="preserve">-</t>
  </si>
  <si>
    <t xml:space="preserve">sample volume</t>
  </si>
  <si>
    <t xml:space="preserve">Virus Copies/Reaction if no dilution</t>
  </si>
  <si>
    <t xml:space="preserve">dilution factor</t>
  </si>
  <si>
    <t xml:space="preserve">dilution</t>
  </si>
  <si>
    <t xml:space="preserve">TE MNS = mid nasal swab pooled from ASHE which is in TE. Need 118*12*1.2 = 1700ul. Aim for 2000ul pooled.</t>
  </si>
  <si>
    <t xml:space="preserve">make contrived at concentrations above</t>
  </si>
  <si>
    <t xml:space="preserve">dilute into 1:1 background</t>
  </si>
  <si>
    <t xml:space="preserve">dilute into 1:5 background</t>
  </si>
  <si>
    <t xml:space="preserve">uL per reaction</t>
  </si>
  <si>
    <t xml:space="preserve">VR-1986HK™
Lot Number:</t>
  </si>
  <si>
    <t xml:space="preserve">minimum volume needed</t>
  </si>
  <si>
    <t xml:space="preserve">** this is number of copies before we make the dilution</t>
  </si>
  <si>
    <t xml:space="preserve">uL to carry to dilution well</t>
  </si>
  <si>
    <t xml:space="preserve">Virus Dilution</t>
  </si>
  <si>
    <t xml:space="preserve">Dilution factor</t>
  </si>
  <si>
    <t xml:space="preserve">Contrived SARS-CoV2 Spike-in:</t>
  </si>
  <si>
    <t xml:space="preserve">Dilution Factor</t>
  </si>
  <si>
    <t xml:space="preserve">1 : 1</t>
  </si>
  <si>
    <t xml:space="preserve">uL for D1</t>
  </si>
  <si>
    <t xml:space="preserve">number of 96-well plates</t>
  </si>
  <si>
    <t xml:space="preserve">2) ATCC inactivated Virus Spike</t>
  </si>
  <si>
    <t xml:space="preserve">Dilute in TE + 0.1% tween</t>
  </si>
  <si>
    <t xml:space="preserve">&gt; perform 2x dilution series from vial 1 (D1) as detailed above</t>
  </si>
  <si>
    <t xml:space="preserve"> </t>
  </si>
  <si>
    <t xml:space="preserve">Copies/uL of Final Dilution of Virus</t>
  </si>
  <si>
    <t xml:space="preserve">Ashe nasal swabs</t>
  </si>
  <si>
    <t xml:space="preserve">Rack TS01399006</t>
  </si>
  <si>
    <t xml:space="preserve">ATCC to add to D1</t>
  </si>
  <si>
    <t xml:space="preserve">background lysate to add to first row</t>
  </si>
  <si>
    <t xml:space="preserve">Want 12ul per well after serial dilution. </t>
  </si>
  <si>
    <t xml:space="preserve">Therefore dilution 1 must start with 24ul.</t>
  </si>
  <si>
    <t xml:space="preserve">Since we are doing a 1:1 dilution, then we have 12ul h2o + ~12ul lysate + amt ATCC spike for concentration.</t>
  </si>
  <si>
    <t xml:space="preserve">Since we are doing a 1:5 dilution, then we have 20ul h2o + ~4ul lysate + amt ATCC spike for concentration.</t>
  </si>
  <si>
    <t xml:space="preserve">Subsequent wells will have 12ul (6ul h2o + 6ul lysate) to allow serial dilution by factor of 2.</t>
  </si>
  <si>
    <t xml:space="preserve">Subsequent wells will have 12ul (10ul h2o + 2ul lysate) to allow serial dilution by factor of 2.</t>
  </si>
  <si>
    <t xml:space="preserve">For dilution 1, we want 16,000 copies per ml = 16 copies / ul. </t>
  </si>
  <si>
    <t xml:space="preserve">This is 112 copies in 7ul if undiluted.</t>
  </si>
  <si>
    <t xml:space="preserve">Since we are diluting 1:1 in h2o, this comes out to 56 copies in 7ul = 8 copies / ul</t>
  </si>
  <si>
    <t xml:space="preserve">Since we are diluting 1:5 in h2o, this comes out to 18.67 copies in 7ul = 2.67 copies / ul</t>
  </si>
  <si>
    <t xml:space="preserve">ATCC/ml</t>
  </si>
  <si>
    <t xml:space="preserve">Copies/rxn undiluted</t>
  </si>
  <si>
    <t xml:space="preserve">Copies/rxn (7ul)</t>
  </si>
  <si>
    <t xml:space="preserve">Copies/rxn (7ul) dilute</t>
  </si>
  <si>
    <t xml:space="preserve">Since we have 24ul in dilution 1, we want 24ul * 8 copies / ul = 192 copies in 24ul of dilution 1.</t>
  </si>
  <si>
    <t xml:space="preserve">Since we have 24ul in dilution 1, we want 24ul * 2.67 copies / ul = 64 copies in 24ul of dilution 1.</t>
  </si>
  <si>
    <t xml:space="preserve">For amount of 1:300 ATCC to add to each well in dilution 1, we have 192 / 1250 (concentration of 1:300 ATCC) = 0.1536ul per well.</t>
  </si>
  <si>
    <t xml:space="preserve">For amount of 1:300 ATCC to add to each well in dilution 1, we have 64 / 1250 (concentration of 1:300 ATCC) = 0.0512ul per well.</t>
  </si>
  <si>
    <t xml:space="preserve">Factor of 30</t>
  </si>
  <si>
    <t xml:space="preserve">Factor of 60</t>
  </si>
  <si>
    <t xml:space="preserve">h2o + lysate mix to add to D1</t>
  </si>
  <si>
    <t xml:space="preserve">h2o + lysate already in well</t>
  </si>
  <si>
    <t xml:space="preserve">Plate Number 2</t>
  </si>
  <si>
    <t xml:space="preserve">Plate Number 3</t>
  </si>
  <si>
    <t xml:space="preserve">Plate Number 4</t>
  </si>
  <si>
    <t xml:space="preserve">Master Mixes</t>
  </si>
  <si>
    <t xml:space="preserve">Mix 1 - Taqpath</t>
  </si>
  <si>
    <t xml:space="preserve">RT-PCR mix:</t>
  </si>
  <si>
    <t xml:space="preserve">uL or (total copies in total)</t>
  </si>
  <si>
    <t xml:space="preserve">4x Mastermix</t>
  </si>
  <si>
    <t xml:space="preserve">H2O</t>
  </si>
  <si>
    <t xml:space="preserve">Stock is 3000ng/uL (per EJ)</t>
  </si>
  <si>
    <t xml:space="preserve">S2 dil 4</t>
  </si>
  <si>
    <t xml:space="preserve">S2 RNA spike </t>
  </si>
  <si>
    <t xml:space="preserve">1:20 working stock prepared from Eric's stock</t>
  </si>
  <si>
    <t xml:space="preserve">RPP dil</t>
  </si>
  <si>
    <t xml:space="preserve">RPP RNA spike </t>
  </si>
  <si>
    <t xml:space="preserve">Lysate</t>
  </si>
  <si>
    <t xml:space="preserve">qubit RNA HS(ng/uL)</t>
  </si>
  <si>
    <t xml:space="preserve">77.6 ng/uL</t>
  </si>
  <si>
    <t xml:space="preserve">indexed primers (prestampled)</t>
  </si>
  <si>
    <t xml:space="preserve">&gt; prepare 4 consecutive 1:100 dilution steps </t>
  </si>
  <si>
    <t xml:space="preserve">Total Volume</t>
  </si>
  <si>
    <t xml:space="preserve">&gt; 99 uL ddH2O, 0.1% Tween + 1 uL previous dilution</t>
  </si>
  <si>
    <t xml:space="preserve">Total to add to 384 well plate</t>
  </si>
  <si>
    <t xml:space="preserve">&gt; the final dilution should have 3600 copies / uL</t>
  </si>
  <si>
    <t xml:space="preserve">&gt; add 3.8uL (42500 copies) to RT-PCR mix</t>
  </si>
  <si>
    <t xml:space="preserve">From V3 expt: Measured at 25 ng/uL, corresponding to 3.6*10^11 copies/uL (assuming a length of 130 nt)</t>
  </si>
  <si>
    <t xml:space="preserve">RPP spike dil 5</t>
  </si>
  <si>
    <t xml:space="preserve">copies/uL</t>
  </si>
  <si>
    <t xml:space="preserve">Based on this should 3.6*10^11 (3.104)=</t>
  </si>
  <si>
    <t xml:space="preserve">S2 spike dil 4</t>
  </si>
  <si>
    <t xml:space="preserve">From qubit</t>
  </si>
  <si>
    <t xml:space="preserve">6/22/2020 spike dil</t>
  </si>
  <si>
    <t xml:space="preserve">dilution </t>
  </si>
  <si>
    <t xml:space="preserve">dilution step</t>
  </si>
  <si>
    <t xml:space="preserve">dilution 1: X</t>
  </si>
  <si>
    <t xml:space="preserve">ng/uL</t>
  </si>
  <si>
    <t xml:space="preserve">actual copies/uL</t>
  </si>
  <si>
    <t xml:space="preserve">2.58E+10</t>
  </si>
  <si>
    <t xml:space="preserve">1.717e+10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</si>
</sst>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M/D"/>
    <numFmt numFmtId="167" formatCode="0"/>
    <numFmt numFmtId="168" formatCode="0.00"/>
    <numFmt numFmtId="169" formatCode="#,##0"/>
    <numFmt numFmtId="170" formatCode="0.0"/>
    <numFmt numFmtId="171" formatCode="0.000"/>
    <numFmt numFmtId="172" formatCode="#,##0.00"/>
  </numFmts>
  <fonts count="2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22222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000000"/>
      <name val="Arial"/>
      <family val="2"/>
      <charset val="1"/>
    </font>
    <font>
      <sz val="11"/>
      <color rgb="FFCCCCCC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b val="true"/>
      <sz val="12"/>
      <color rgb="FFCCCCCC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u val="single"/>
      <sz val="10"/>
      <color rgb="FF1155CC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Docs-Calibri"/>
      <family val="0"/>
      <charset val="1"/>
    </font>
    <font>
      <sz val="11"/>
      <color rgb="FFFF0000"/>
      <name val="Calibri"/>
      <family val="2"/>
      <charset val="1"/>
    </font>
    <font>
      <sz val="11"/>
      <color rgb="FF000000"/>
      <name val="Inconsolata"/>
      <family val="0"/>
      <charset val="1"/>
    </font>
    <font>
      <sz val="11"/>
      <color rgb="FF1155CC"/>
      <name val="Inconsolata"/>
      <family val="0"/>
      <charset val="1"/>
    </font>
    <font>
      <sz val="11"/>
      <color rgb="FF393939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8F8F8"/>
      </patternFill>
    </fill>
    <fill>
      <patternFill patternType="solid">
        <fgColor rgb="FFBFBFBF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D9D2E9"/>
      </patternFill>
    </fill>
    <fill>
      <patternFill patternType="solid">
        <fgColor rgb="FFD9D9D9"/>
        <bgColor rgb="FFD9D2E9"/>
      </patternFill>
    </fill>
    <fill>
      <patternFill patternType="solid">
        <fgColor rgb="FFF8F8F8"/>
        <bgColor rgb="FFFFFFFF"/>
      </patternFill>
    </fill>
    <fill>
      <patternFill patternType="solid">
        <fgColor rgb="FFD9D2E9"/>
        <bgColor rgb="FFD9D9D9"/>
      </patternFill>
    </fill>
    <fill>
      <patternFill patternType="solid">
        <fgColor rgb="FFF4CCCC"/>
        <bgColor rgb="FFD9D2E9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4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8F8F8"/>
      <rgbColor rgb="FFCCFFFF"/>
      <rgbColor rgb="FF660066"/>
      <rgbColor rgb="FFFF8080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CCCCC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939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32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75" zoomScaleNormal="75" zoomScalePageLayoutView="100" workbookViewId="0">
      <selection pane="topLeft" activeCell="I20" activeCellId="0" sqref="I20"/>
    </sheetView>
  </sheetViews>
  <sheetFormatPr defaultRowHeight="15.75"/>
  <cols>
    <col collapsed="false" hidden="false" max="1" min="1" style="0" width="17.8214285714286"/>
    <col collapsed="false" hidden="false" max="4" min="2" style="0" width="14.1734693877551"/>
    <col collapsed="false" hidden="false" max="6" min="5" style="0" width="23.7602040816327"/>
    <col collapsed="false" hidden="false" max="7" min="7" style="0" width="9.17857142857143"/>
    <col collapsed="false" hidden="false" max="8" min="8" style="0" width="6.47959183673469"/>
    <col collapsed="false" hidden="false" max="9" min="9" style="0" width="6.0765306122449"/>
    <col collapsed="false" hidden="false" max="10" min="10" style="0" width="7.29081632653061"/>
    <col collapsed="false" hidden="false" max="11" min="11" style="0" width="10.2602040816327"/>
    <col collapsed="false" hidden="false" max="12" min="12" style="0" width="7.1530612244898"/>
    <col collapsed="false" hidden="false" max="13" min="13" style="0" width="7.69387755102041"/>
    <col collapsed="false" hidden="false" max="14" min="14" style="0" width="6.3469387755102"/>
    <col collapsed="false" hidden="false" max="15" min="15" style="0" width="8.36734693877551"/>
    <col collapsed="false" hidden="false" max="16" min="16" style="0" width="10.1224489795918"/>
    <col collapsed="false" hidden="false" max="17" min="17" style="0" width="14.1734693877551"/>
    <col collapsed="false" hidden="false" max="18" min="18" style="0" width="10.3928571428571"/>
    <col collapsed="false" hidden="false" max="19" min="19" style="0" width="4.18367346938776"/>
    <col collapsed="false" hidden="false" max="1025" min="20" style="0" width="14.17346938775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/>
      <c r="D1" s="2"/>
      <c r="E1" s="1"/>
      <c r="F1" s="2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5.75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15.75" hidden="false" customHeight="false" outlineLevel="0" collapsed="false">
      <c r="A3" s="2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5.75" hidden="false" customHeight="false" outlineLevel="0" collapsed="false">
      <c r="A4" s="3"/>
      <c r="B4" s="1" t="s">
        <v>4</v>
      </c>
      <c r="C4" s="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15.75" hidden="false" customHeight="false" outlineLevel="0" collapsed="false">
      <c r="A5" s="2"/>
      <c r="B5" s="2" t="s">
        <v>6</v>
      </c>
      <c r="C5" s="1" t="s">
        <v>7</v>
      </c>
      <c r="D5" s="2"/>
      <c r="E5" s="2"/>
      <c r="F5" s="2"/>
      <c r="K5" s="4"/>
      <c r="L5" s="4" t="s">
        <v>8</v>
      </c>
      <c r="P5" s="5"/>
      <c r="Q5" s="5"/>
    </row>
    <row r="6" customFormat="false" ht="15.75" hidden="false" customHeight="false" outlineLevel="0" collapsed="false">
      <c r="A6" s="2"/>
      <c r="B6" s="2" t="s">
        <v>9</v>
      </c>
      <c r="C6" s="1"/>
      <c r="D6" s="2"/>
      <c r="E6" s="2"/>
      <c r="F6" s="2"/>
      <c r="K6" s="6"/>
      <c r="L6" s="6" t="s">
        <v>10</v>
      </c>
      <c r="M6" s="7"/>
      <c r="P6" s="6"/>
      <c r="Q6" s="7"/>
    </row>
    <row r="7" customFormat="false" ht="15.75" hidden="false" customHeight="false" outlineLevel="0" collapsed="false">
      <c r="A7" s="2"/>
      <c r="B7" s="2" t="s">
        <v>11</v>
      </c>
      <c r="C7" s="1"/>
      <c r="D7" s="2"/>
      <c r="E7" s="2"/>
      <c r="F7" s="2"/>
      <c r="K7" s="8" t="s">
        <v>12</v>
      </c>
      <c r="L7" s="9" t="n">
        <v>1.1</v>
      </c>
      <c r="M7" s="10" t="s">
        <v>13</v>
      </c>
      <c r="N7" s="4" t="s">
        <v>12</v>
      </c>
      <c r="O7" s="11" t="n">
        <v>1</v>
      </c>
      <c r="P7" s="9" t="n">
        <v>6</v>
      </c>
      <c r="Q7" s="12"/>
      <c r="R7" s="4" t="n">
        <v>1</v>
      </c>
      <c r="S7" s="4" t="n">
        <v>2</v>
      </c>
    </row>
    <row r="8" customFormat="false" ht="15.75" hidden="false" customHeight="false" outlineLevel="0" collapsed="false">
      <c r="A8" s="2"/>
      <c r="B8" s="2" t="s">
        <v>14</v>
      </c>
      <c r="C8" s="1"/>
      <c r="D8" s="2"/>
      <c r="E8" s="2"/>
      <c r="F8" s="2"/>
      <c r="K8" s="8"/>
      <c r="L8" s="9" t="n">
        <v>3.3</v>
      </c>
      <c r="M8" s="10" t="s">
        <v>15</v>
      </c>
      <c r="N8" s="4"/>
      <c r="O8" s="11" t="n">
        <v>11</v>
      </c>
      <c r="P8" s="9" t="n">
        <v>16</v>
      </c>
      <c r="Q8" s="12"/>
      <c r="R8" s="4" t="n">
        <v>3</v>
      </c>
      <c r="S8" s="4" t="n">
        <v>4</v>
      </c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K9" s="8"/>
      <c r="L9" s="8"/>
      <c r="M9" s="12"/>
      <c r="P9" s="8"/>
      <c r="Q9" s="1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K10" s="8" t="s">
        <v>16</v>
      </c>
      <c r="L10" s="9" t="n">
        <v>1.2</v>
      </c>
      <c r="M10" s="10" t="s">
        <v>17</v>
      </c>
      <c r="N10" s="4" t="s">
        <v>16</v>
      </c>
      <c r="O10" s="11" t="n">
        <v>2</v>
      </c>
      <c r="P10" s="9" t="n">
        <v>7</v>
      </c>
      <c r="Q10" s="12"/>
      <c r="R10" s="4" t="n">
        <v>5</v>
      </c>
      <c r="S10" s="4" t="n">
        <v>6</v>
      </c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K11" s="8"/>
      <c r="L11" s="9" t="n">
        <v>3.4</v>
      </c>
      <c r="M11" s="10" t="s">
        <v>18</v>
      </c>
      <c r="N11" s="4"/>
      <c r="O11" s="11" t="n">
        <v>12</v>
      </c>
      <c r="P11" s="9" t="n">
        <v>13</v>
      </c>
      <c r="Q11" s="12"/>
      <c r="R11" s="4" t="n">
        <v>7</v>
      </c>
      <c r="S11" s="4" t="n">
        <v>8</v>
      </c>
    </row>
    <row r="12" customFormat="false" ht="15.75" hidden="false" customHeight="false" outlineLevel="0" collapsed="false">
      <c r="A12" s="13"/>
      <c r="B12" s="13"/>
      <c r="C12" s="2"/>
      <c r="D12" s="2"/>
      <c r="E12" s="2"/>
      <c r="F12" s="2"/>
      <c r="K12" s="8"/>
      <c r="L12" s="8"/>
      <c r="M12" s="12"/>
      <c r="P12" s="8"/>
      <c r="Q12" s="12"/>
    </row>
    <row r="13" customFormat="false" ht="15.75" hidden="false" customHeight="false" outlineLevel="0" collapsed="false">
      <c r="A13" s="13"/>
      <c r="B13" s="13"/>
      <c r="C13" s="2"/>
      <c r="D13" s="2"/>
      <c r="E13" s="13"/>
      <c r="F13" s="13"/>
      <c r="K13" s="8" t="s">
        <v>19</v>
      </c>
      <c r="L13" s="9" t="n">
        <v>1.3</v>
      </c>
      <c r="M13" s="14" t="n">
        <v>2.4</v>
      </c>
      <c r="N13" s="4" t="s">
        <v>19</v>
      </c>
      <c r="O13" s="11" t="n">
        <v>3</v>
      </c>
      <c r="P13" s="9" t="n">
        <v>8</v>
      </c>
      <c r="Q13" s="15"/>
      <c r="R13" s="4" t="n">
        <v>9</v>
      </c>
      <c r="S13" s="4" t="n">
        <v>10</v>
      </c>
    </row>
    <row r="14" customFormat="false" ht="15.75" hidden="false" customHeight="false" outlineLevel="0" collapsed="false">
      <c r="A14" s="13"/>
      <c r="B14" s="13"/>
      <c r="C14" s="2"/>
      <c r="D14" s="2"/>
      <c r="E14" s="13"/>
      <c r="F14" s="13"/>
      <c r="K14" s="8"/>
      <c r="L14" s="9" t="n">
        <v>3.1</v>
      </c>
      <c r="M14" s="14" t="n">
        <v>4.2</v>
      </c>
      <c r="O14" s="11" t="n">
        <v>9</v>
      </c>
      <c r="P14" s="9" t="n">
        <v>14</v>
      </c>
      <c r="Q14" s="16"/>
      <c r="R14" s="4" t="n">
        <v>11</v>
      </c>
      <c r="S14" s="4" t="n">
        <v>12</v>
      </c>
    </row>
    <row r="15" customFormat="false" ht="15.75" hidden="false" customHeight="false" outlineLevel="0" collapsed="false">
      <c r="K15" s="8"/>
      <c r="L15" s="8"/>
      <c r="M15" s="12"/>
      <c r="P15" s="8"/>
      <c r="Q15" s="12"/>
      <c r="R15" s="5"/>
      <c r="S15" s="5"/>
    </row>
    <row r="16" customFormat="false" ht="15.75" hidden="false" customHeight="false" outlineLevel="0" collapsed="false">
      <c r="A16" s="6"/>
      <c r="B16" s="6" t="str">
        <f aca="false">TEXT(A1,"0") &amp; " " &amp; TEXT(B5,"0")</f>
        <v>v36 Plate 1</v>
      </c>
      <c r="C16" s="6" t="str">
        <f aca="false">"384 primer plate " &amp; TEXT(C5,"0")</f>
        <v>384 primer plate C</v>
      </c>
      <c r="E16" s="6" t="s">
        <v>20</v>
      </c>
      <c r="K16" s="8" t="s">
        <v>21</v>
      </c>
      <c r="L16" s="9" t="n">
        <v>1.4</v>
      </c>
      <c r="M16" s="14" t="n">
        <v>2.1</v>
      </c>
      <c r="N16" s="4" t="s">
        <v>21</v>
      </c>
      <c r="O16" s="11" t="n">
        <v>4</v>
      </c>
      <c r="P16" s="9" t="n">
        <v>5</v>
      </c>
      <c r="Q16" s="15"/>
      <c r="R16" s="6" t="n">
        <v>13</v>
      </c>
      <c r="S16" s="7" t="s">
        <v>22</v>
      </c>
    </row>
    <row r="17" customFormat="false" ht="15.75" hidden="false" customHeight="false" outlineLevel="0" collapsed="false">
      <c r="A17" s="17"/>
      <c r="B17" s="18" t="n">
        <v>1</v>
      </c>
      <c r="C17" s="18" t="n">
        <v>2</v>
      </c>
      <c r="D17" s="19"/>
      <c r="E17" s="20" t="s">
        <v>23</v>
      </c>
      <c r="F17" s="21" t="s">
        <v>24</v>
      </c>
      <c r="K17" s="8"/>
      <c r="L17" s="9" t="n">
        <v>3.2</v>
      </c>
      <c r="M17" s="14" t="n">
        <v>4.3</v>
      </c>
      <c r="O17" s="11" t="n">
        <v>10</v>
      </c>
      <c r="P17" s="9" t="n">
        <v>15</v>
      </c>
      <c r="Q17" s="15"/>
      <c r="R17" s="6" t="n">
        <v>15</v>
      </c>
      <c r="S17" s="12" t="s">
        <v>25</v>
      </c>
    </row>
    <row r="18" customFormat="false" ht="15.75" hidden="false" customHeight="false" outlineLevel="0" collapsed="false">
      <c r="A18" s="17"/>
      <c r="B18" s="18" t="n">
        <v>3</v>
      </c>
      <c r="C18" s="18" t="n">
        <v>4</v>
      </c>
      <c r="D18" s="19"/>
      <c r="E18" s="22" t="s">
        <v>26</v>
      </c>
      <c r="F18" s="21" t="s">
        <v>27</v>
      </c>
      <c r="K18" s="8"/>
      <c r="L18" s="8"/>
      <c r="M18" s="15"/>
      <c r="P18" s="8"/>
      <c r="Q18" s="15"/>
      <c r="R18" s="23"/>
      <c r="S18" s="12"/>
    </row>
    <row r="19" customFormat="false" ht="15.75" hidden="false" customHeight="false" outlineLevel="0" collapsed="false">
      <c r="A19" s="24"/>
      <c r="B19" s="24"/>
      <c r="C19" s="24"/>
      <c r="E19" s="23"/>
      <c r="F19" s="23"/>
      <c r="G19" s="8"/>
      <c r="H19" s="4" t="s">
        <v>28</v>
      </c>
      <c r="I19" s="4" t="s">
        <v>29</v>
      </c>
      <c r="J19" s="4" t="s">
        <v>30</v>
      </c>
      <c r="K19" s="4" t="s">
        <v>31</v>
      </c>
      <c r="L19" s="8"/>
      <c r="M19" s="12"/>
      <c r="P19" s="4"/>
      <c r="Q19" s="25"/>
      <c r="R19" s="23"/>
      <c r="S19" s="12"/>
    </row>
    <row r="20" customFormat="false" ht="15.75" hidden="false" customHeight="false" outlineLevel="0" collapsed="false">
      <c r="A20" s="6"/>
      <c r="B20" s="6" t="str">
        <f aca="false">TEXT(A1,"0") &amp; " " &amp; TEXT(B6,"0")</f>
        <v>v36 Plate 2</v>
      </c>
      <c r="C20" s="6" t="str">
        <f aca="false">"384 primer plate " &amp; TEXT(C6,"0")</f>
        <v>384 primer plate 0</v>
      </c>
      <c r="E20" s="23"/>
      <c r="F20" s="23"/>
      <c r="H20" s="4" t="s">
        <v>32</v>
      </c>
      <c r="I20" s="4" t="n">
        <v>3</v>
      </c>
      <c r="K20" s="26" t="str">
        <f aca="false">E17</f>
        <v>TE MNS LOD (High)</v>
      </c>
      <c r="P20" s="4"/>
      <c r="Q20" s="25"/>
      <c r="R20" s="23"/>
      <c r="S20" s="12"/>
    </row>
    <row r="21" customFormat="false" ht="15.75" hidden="false" customHeight="false" outlineLevel="0" collapsed="false">
      <c r="A21" s="17"/>
      <c r="B21" s="18" t="n">
        <v>5</v>
      </c>
      <c r="C21" s="18" t="n">
        <v>6</v>
      </c>
      <c r="D21" s="27"/>
      <c r="E21" s="28"/>
      <c r="F21" s="28"/>
      <c r="H21" s="4" t="s">
        <v>32</v>
      </c>
      <c r="I21" s="4" t="n">
        <v>8</v>
      </c>
      <c r="K21" s="26" t="str">
        <f aca="false">F17</f>
        <v>TE MNS LOD (Low)</v>
      </c>
      <c r="P21" s="8"/>
      <c r="Q21" s="12"/>
      <c r="R21" s="6"/>
      <c r="S21" s="12"/>
    </row>
    <row r="22" customFormat="false" ht="15.75" hidden="false" customHeight="false" outlineLevel="0" collapsed="false">
      <c r="A22" s="17"/>
      <c r="B22" s="18" t="n">
        <v>7</v>
      </c>
      <c r="C22" s="18" t="n">
        <v>8</v>
      </c>
      <c r="D22" s="27"/>
      <c r="E22" s="20"/>
      <c r="F22" s="29"/>
      <c r="H22" s="4" t="s">
        <v>32</v>
      </c>
      <c r="I22" s="12" t="s">
        <v>33</v>
      </c>
      <c r="K22" s="30" t="str">
        <f aca="false">E18</f>
        <v>NS MNS LOD</v>
      </c>
      <c r="P22" s="4"/>
      <c r="Q22" s="25"/>
      <c r="R22" s="23"/>
      <c r="S22" s="12"/>
    </row>
    <row r="23" customFormat="false" ht="15.75" hidden="false" customHeight="false" outlineLevel="0" collapsed="false">
      <c r="A23" s="24"/>
      <c r="B23" s="24"/>
      <c r="C23" s="24"/>
      <c r="D23" s="31"/>
      <c r="E23" s="23"/>
      <c r="F23" s="23"/>
      <c r="H23" s="4" t="s">
        <v>32</v>
      </c>
      <c r="I23" s="4" t="n">
        <v>14</v>
      </c>
      <c r="K23" s="26" t="str">
        <f aca="false">F18</f>
        <v>NS Val's Samples</v>
      </c>
      <c r="P23" s="4"/>
      <c r="Q23" s="4"/>
      <c r="R23" s="23"/>
      <c r="S23" s="15"/>
    </row>
    <row r="24" customFormat="false" ht="15.75" hidden="false" customHeight="false" outlineLevel="0" collapsed="false">
      <c r="A24" s="6"/>
      <c r="B24" s="6" t="str">
        <f aca="false">TEXT(A1,"0") &amp; " " &amp; TEXT(B7,"0")</f>
        <v>v36 Plate 3</v>
      </c>
      <c r="C24" s="6" t="str">
        <f aca="false">"384 primer plate " &amp; TEXT(C7,"0")</f>
        <v>384 primer plate 0</v>
      </c>
      <c r="D24" s="32"/>
      <c r="E24" s="33"/>
      <c r="F24" s="33"/>
      <c r="H24" s="4" t="s">
        <v>9</v>
      </c>
      <c r="I24" s="4" t="n">
        <v>5</v>
      </c>
      <c r="K24" s="26" t="n">
        <f aca="false">E21</f>
        <v>0</v>
      </c>
      <c r="P24" s="4"/>
      <c r="Q24" s="34"/>
      <c r="R24" s="23"/>
      <c r="S24" s="16"/>
    </row>
    <row r="25" customFormat="false" ht="15.75" hidden="false" customHeight="false" outlineLevel="0" collapsed="false">
      <c r="A25" s="35"/>
      <c r="B25" s="36" t="n">
        <v>9</v>
      </c>
      <c r="C25" s="36" t="n">
        <v>10</v>
      </c>
      <c r="D25" s="37"/>
      <c r="E25" s="22"/>
      <c r="F25" s="21"/>
      <c r="H25" s="4" t="s">
        <v>9</v>
      </c>
      <c r="I25" s="4" t="n">
        <v>6</v>
      </c>
      <c r="K25" s="38" t="n">
        <f aca="false">F21</f>
        <v>0</v>
      </c>
      <c r="P25" s="8"/>
      <c r="Q25" s="12"/>
      <c r="R25" s="6"/>
      <c r="S25" s="15"/>
    </row>
    <row r="26" customFormat="false" ht="15.75" hidden="false" customHeight="false" outlineLevel="0" collapsed="false">
      <c r="A26" s="35"/>
      <c r="B26" s="36" t="n">
        <v>11</v>
      </c>
      <c r="C26" s="36" t="n">
        <v>12</v>
      </c>
      <c r="D26" s="37"/>
      <c r="E26" s="21"/>
      <c r="F26" s="21"/>
      <c r="H26" s="4" t="s">
        <v>9</v>
      </c>
      <c r="I26" s="4" t="n">
        <v>7</v>
      </c>
      <c r="K26" s="38" t="n">
        <f aca="false">E22</f>
        <v>0</v>
      </c>
      <c r="P26" s="4"/>
      <c r="Q26" s="4"/>
      <c r="R26" s="6"/>
      <c r="S26" s="15"/>
    </row>
    <row r="27" customFormat="false" ht="15.75" hidden="false" customHeight="false" outlineLevel="0" collapsed="false">
      <c r="A27" s="24"/>
      <c r="B27" s="24"/>
      <c r="C27" s="24"/>
      <c r="D27" s="32"/>
      <c r="E27" s="33"/>
      <c r="F27" s="33"/>
      <c r="H27" s="4" t="s">
        <v>9</v>
      </c>
      <c r="I27" s="4" t="n">
        <v>8</v>
      </c>
      <c r="K27" s="38" t="n">
        <f aca="false">F22</f>
        <v>0</v>
      </c>
      <c r="P27" s="4"/>
      <c r="Q27" s="4"/>
      <c r="R27" s="23"/>
      <c r="S27" s="15"/>
    </row>
    <row r="28" customFormat="false" ht="15.75" hidden="false" customHeight="false" outlineLevel="0" collapsed="false">
      <c r="A28" s="6"/>
      <c r="B28" s="6" t="str">
        <f aca="false">TEXT(A1,"0") &amp; " " &amp; TEXT(B8,"0")</f>
        <v>v36 Plate 4</v>
      </c>
      <c r="C28" s="6" t="str">
        <f aca="false">"384 primer plate " &amp; TEXT(C8,"0")</f>
        <v>384 primer plate 0</v>
      </c>
      <c r="D28" s="32"/>
      <c r="E28" s="33"/>
      <c r="F28" s="33"/>
      <c r="P28" s="4"/>
      <c r="Q28" s="4"/>
      <c r="R28" s="23"/>
      <c r="S28" s="15"/>
    </row>
    <row r="29" customFormat="false" ht="15.75" hidden="false" customHeight="false" outlineLevel="0" collapsed="false">
      <c r="A29" s="17"/>
      <c r="B29" s="36" t="n">
        <v>13</v>
      </c>
      <c r="C29" s="36" t="n">
        <v>14</v>
      </c>
      <c r="D29" s="37"/>
      <c r="E29" s="20"/>
      <c r="F29" s="39"/>
      <c r="P29" s="8"/>
      <c r="Q29" s="12"/>
      <c r="R29" s="6"/>
      <c r="S29" s="15"/>
    </row>
    <row r="30" customFormat="false" ht="15.75" hidden="false" customHeight="false" outlineLevel="0" collapsed="false">
      <c r="A30" s="40"/>
      <c r="B30" s="36" t="n">
        <v>15</v>
      </c>
      <c r="C30" s="36" t="n">
        <v>16</v>
      </c>
      <c r="D30" s="37"/>
      <c r="E30" s="28"/>
      <c r="F30" s="28"/>
      <c r="L30" s="8"/>
    </row>
    <row r="31" customFormat="false" ht="15.75" hidden="false" customHeight="false" outlineLevel="0" collapsed="false">
      <c r="B31" s="32"/>
      <c r="C31" s="32"/>
      <c r="D31" s="32"/>
      <c r="E31" s="32"/>
      <c r="F31" s="32"/>
    </row>
    <row r="32" customFormat="false" ht="15.75" hidden="false" customHeight="false" outlineLevel="0" collapsed="false">
      <c r="A32" s="4" t="s">
        <v>34</v>
      </c>
      <c r="E32" s="4"/>
    </row>
  </sheetData>
  <mergeCells count="2">
    <mergeCell ref="P5:Q5"/>
    <mergeCell ref="R15:S15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G106"/>
  <sheetViews>
    <sheetView windowProtection="false" showFormulas="false" showGridLines="true" showRowColHeaders="true" showZeros="true" rightToLeft="false" tabSelected="true" showOutlineSymbols="true" defaultGridColor="true" view="normal" topLeftCell="AU4" colorId="64" zoomScale="75" zoomScaleNormal="75" zoomScalePageLayoutView="100" workbookViewId="0">
      <selection pane="topLeft" activeCell="AY21" activeCellId="0" sqref="AY21"/>
    </sheetView>
  </sheetViews>
  <sheetFormatPr defaultRowHeight="15.75"/>
  <cols>
    <col collapsed="false" hidden="false" max="1025" min="1" style="0" width="14.1734693877551"/>
  </cols>
  <sheetData>
    <row r="1" customFormat="false" ht="13.8" hidden="false" customHeight="false" outlineLevel="0" collapsed="false">
      <c r="A1" s="41" t="s">
        <v>35</v>
      </c>
      <c r="B1" s="42" t="str">
        <f aca="false">'Run set up notes'!C5</f>
        <v>C</v>
      </c>
      <c r="C1" s="42"/>
      <c r="D1" s="43"/>
      <c r="E1" s="43"/>
      <c r="F1" s="44"/>
      <c r="G1" s="4" t="n">
        <v>3</v>
      </c>
      <c r="H1" s="44"/>
      <c r="I1" s="44"/>
      <c r="J1" s="44"/>
      <c r="K1" s="44"/>
      <c r="L1" s="44"/>
      <c r="M1" s="44"/>
      <c r="N1" s="44"/>
      <c r="O1" s="44"/>
      <c r="P1" s="45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</row>
    <row r="2" customFormat="false" ht="13.8" hidden="false" customHeight="false" outlineLevel="0" collapsed="false">
      <c r="A2" s="46" t="n">
        <v>1</v>
      </c>
      <c r="B2" s="46" t="n">
        <v>2</v>
      </c>
      <c r="C2" s="42"/>
      <c r="D2" s="47" t="str">
        <f aca="false">'Run set up notes'!E17</f>
        <v>TE MNS LOD (High)</v>
      </c>
      <c r="E2" s="47" t="str">
        <f aca="false">'Run set up notes'!F17</f>
        <v>TE MNS LOD (Low)</v>
      </c>
      <c r="F2" s="44"/>
      <c r="G2" s="4" t="n">
        <v>8</v>
      </c>
      <c r="H2" s="44"/>
      <c r="I2" s="44"/>
      <c r="J2" s="44"/>
      <c r="K2" s="44"/>
      <c r="L2" s="44"/>
      <c r="M2" s="44"/>
      <c r="N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</row>
    <row r="3" customFormat="false" ht="13.8" hidden="false" customHeight="false" outlineLevel="0" collapsed="false">
      <c r="A3" s="46" t="n">
        <v>3</v>
      </c>
      <c r="B3" s="46" t="n">
        <v>4</v>
      </c>
      <c r="C3" s="42"/>
      <c r="D3" s="47" t="str">
        <f aca="false">'Run set up notes'!E18</f>
        <v>NS MNS LOD</v>
      </c>
      <c r="E3" s="48" t="str">
        <f aca="false">'Run set up notes'!F18</f>
        <v>NS Val's Samples</v>
      </c>
      <c r="F3" s="44"/>
      <c r="G3" s="12" t="s">
        <v>33</v>
      </c>
      <c r="H3" s="44"/>
      <c r="I3" s="44"/>
      <c r="J3" s="44"/>
      <c r="K3" s="44"/>
      <c r="L3" s="44"/>
      <c r="M3" s="44"/>
      <c r="N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</row>
    <row r="4" customFormat="false" ht="13.8" hidden="false" customHeight="false" outlineLevel="0" collapsed="false">
      <c r="B4" s="44"/>
      <c r="C4" s="44"/>
      <c r="D4" s="44"/>
      <c r="E4" s="44"/>
      <c r="F4" s="44"/>
      <c r="G4" s="4" t="n">
        <v>14</v>
      </c>
      <c r="H4" s="44"/>
      <c r="I4" s="44"/>
      <c r="J4" s="44"/>
      <c r="K4" s="44"/>
      <c r="L4" s="44"/>
      <c r="M4" s="44"/>
      <c r="N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U4" s="4" t="s">
        <v>36</v>
      </c>
      <c r="AY4" s="4" t="s">
        <v>37</v>
      </c>
      <c r="BA4" s="4" t="s">
        <v>38</v>
      </c>
    </row>
    <row r="5" customFormat="false" ht="15.75" hidden="false" customHeight="false" outlineLevel="0" collapsed="false">
      <c r="A5" s="45" t="s">
        <v>39</v>
      </c>
      <c r="C5" s="49" t="s">
        <v>40</v>
      </c>
      <c r="D5" s="49"/>
      <c r="E5" s="49" t="s">
        <v>41</v>
      </c>
      <c r="F5" s="49"/>
      <c r="G5" s="44"/>
      <c r="H5" s="44"/>
      <c r="I5" s="44"/>
      <c r="J5" s="44"/>
      <c r="K5" s="44"/>
      <c r="L5" s="44"/>
      <c r="M5" s="44"/>
      <c r="N5" s="44"/>
      <c r="P5" s="45" t="s">
        <v>42</v>
      </c>
      <c r="R5" s="49" t="s">
        <v>40</v>
      </c>
      <c r="S5" s="49"/>
      <c r="T5" s="49" t="s">
        <v>41</v>
      </c>
      <c r="U5" s="49"/>
      <c r="V5" s="44"/>
      <c r="W5" s="44"/>
      <c r="X5" s="44"/>
      <c r="Y5" s="44"/>
      <c r="Z5" s="44"/>
      <c r="AA5" s="44"/>
      <c r="AB5" s="44"/>
      <c r="AC5" s="44"/>
      <c r="AE5" s="45" t="s">
        <v>43</v>
      </c>
      <c r="AF5" s="4" t="s">
        <v>26</v>
      </c>
      <c r="AG5" s="49" t="s">
        <v>40</v>
      </c>
      <c r="AH5" s="49"/>
      <c r="AI5" s="49" t="s">
        <v>44</v>
      </c>
      <c r="AJ5" s="49"/>
      <c r="AK5" s="44"/>
      <c r="AL5" s="44"/>
      <c r="AM5" s="44"/>
      <c r="AN5" s="44"/>
      <c r="AO5" s="44"/>
      <c r="AP5" s="44"/>
      <c r="AQ5" s="44"/>
      <c r="AR5" s="44"/>
      <c r="AT5" s="4" t="s">
        <v>45</v>
      </c>
      <c r="AU5" s="4" t="s">
        <v>46</v>
      </c>
    </row>
    <row r="6" customFormat="false" ht="15.75" hidden="false" customHeight="false" outlineLevel="0" collapsed="false">
      <c r="A6" s="50" t="str">
        <f aca="false">D2</f>
        <v>TE MNS LOD (High)</v>
      </c>
      <c r="B6" s="51" t="n">
        <v>1</v>
      </c>
      <c r="C6" s="51" t="n">
        <v>2</v>
      </c>
      <c r="D6" s="51" t="n">
        <v>3</v>
      </c>
      <c r="E6" s="51" t="n">
        <v>4</v>
      </c>
      <c r="F6" s="51" t="n">
        <v>5</v>
      </c>
      <c r="G6" s="51" t="n">
        <v>6</v>
      </c>
      <c r="H6" s="51" t="n">
        <v>7</v>
      </c>
      <c r="I6" s="51" t="n">
        <v>8</v>
      </c>
      <c r="J6" s="51" t="n">
        <v>9</v>
      </c>
      <c r="K6" s="51" t="n">
        <v>10</v>
      </c>
      <c r="L6" s="51" t="n">
        <v>11</v>
      </c>
      <c r="M6" s="51" t="n">
        <v>12</v>
      </c>
      <c r="N6" s="52"/>
      <c r="P6" s="50" t="str">
        <f aca="false">E2</f>
        <v>TE MNS LOD (Low)</v>
      </c>
      <c r="Q6" s="51" t="n">
        <v>1</v>
      </c>
      <c r="R6" s="51" t="n">
        <v>2</v>
      </c>
      <c r="S6" s="51" t="n">
        <v>3</v>
      </c>
      <c r="T6" s="51" t="n">
        <v>4</v>
      </c>
      <c r="U6" s="51" t="n">
        <v>5</v>
      </c>
      <c r="V6" s="51" t="n">
        <v>6</v>
      </c>
      <c r="W6" s="51" t="n">
        <v>7</v>
      </c>
      <c r="X6" s="51" t="n">
        <v>8</v>
      </c>
      <c r="Y6" s="51" t="n">
        <v>9</v>
      </c>
      <c r="Z6" s="51" t="n">
        <v>10</v>
      </c>
      <c r="AA6" s="51" t="n">
        <v>11</v>
      </c>
      <c r="AB6" s="51" t="n">
        <v>12</v>
      </c>
      <c r="AC6" s="52"/>
      <c r="AE6" s="50" t="str">
        <f aca="false">D3</f>
        <v>NS MNS LOD</v>
      </c>
      <c r="AF6" s="51" t="n">
        <v>1</v>
      </c>
      <c r="AG6" s="51" t="n">
        <v>2</v>
      </c>
      <c r="AH6" s="51" t="n">
        <v>3</v>
      </c>
      <c r="AI6" s="51" t="n">
        <v>4</v>
      </c>
      <c r="AJ6" s="51" t="n">
        <v>5</v>
      </c>
      <c r="AK6" s="51" t="n">
        <v>6</v>
      </c>
      <c r="AL6" s="51" t="n">
        <v>7</v>
      </c>
      <c r="AM6" s="51" t="n">
        <v>8</v>
      </c>
      <c r="AN6" s="51" t="n">
        <v>9</v>
      </c>
      <c r="AO6" s="51" t="n">
        <v>10</v>
      </c>
      <c r="AP6" s="51" t="n">
        <v>11</v>
      </c>
      <c r="AQ6" s="51" t="n">
        <v>12</v>
      </c>
      <c r="AR6" s="52"/>
      <c r="AT6" s="53" t="str">
        <f aca="false">E3</f>
        <v>NS Val's Samples</v>
      </c>
      <c r="AU6" s="54" t="n">
        <v>1</v>
      </c>
      <c r="AV6" s="54" t="n">
        <v>2</v>
      </c>
      <c r="AW6" s="54" t="n">
        <v>3</v>
      </c>
      <c r="AX6" s="54" t="n">
        <v>4</v>
      </c>
      <c r="AY6" s="54" t="n">
        <v>5</v>
      </c>
      <c r="AZ6" s="54" t="n">
        <v>6</v>
      </c>
      <c r="BA6" s="54" t="n">
        <v>7</v>
      </c>
      <c r="BB6" s="54" t="n">
        <v>8</v>
      </c>
      <c r="BC6" s="54" t="n">
        <v>9</v>
      </c>
      <c r="BD6" s="54" t="n">
        <v>10</v>
      </c>
      <c r="BE6" s="54" t="n">
        <v>11</v>
      </c>
      <c r="BF6" s="54" t="n">
        <v>12</v>
      </c>
      <c r="BG6" s="55"/>
    </row>
    <row r="7" customFormat="false" ht="15.75" hidden="false" customHeight="false" outlineLevel="0" collapsed="false">
      <c r="A7" s="56" t="s">
        <v>47</v>
      </c>
      <c r="B7" s="57" t="s">
        <v>48</v>
      </c>
      <c r="C7" s="57" t="s">
        <v>48</v>
      </c>
      <c r="D7" s="57" t="s">
        <v>48</v>
      </c>
      <c r="E7" s="57" t="s">
        <v>48</v>
      </c>
      <c r="F7" s="57" t="s">
        <v>48</v>
      </c>
      <c r="G7" s="57" t="s">
        <v>48</v>
      </c>
      <c r="H7" s="57" t="s">
        <v>48</v>
      </c>
      <c r="I7" s="57" t="s">
        <v>48</v>
      </c>
      <c r="J7" s="57" t="s">
        <v>48</v>
      </c>
      <c r="K7" s="57" t="s">
        <v>48</v>
      </c>
      <c r="L7" s="57" t="s">
        <v>48</v>
      </c>
      <c r="M7" s="57" t="s">
        <v>48</v>
      </c>
      <c r="N7" s="51" t="s">
        <v>47</v>
      </c>
      <c r="P7" s="56" t="s">
        <v>47</v>
      </c>
      <c r="Q7" s="57" t="s">
        <v>48</v>
      </c>
      <c r="R7" s="57" t="s">
        <v>48</v>
      </c>
      <c r="S7" s="57" t="s">
        <v>48</v>
      </c>
      <c r="T7" s="57" t="s">
        <v>48</v>
      </c>
      <c r="U7" s="57" t="s">
        <v>48</v>
      </c>
      <c r="V7" s="57" t="s">
        <v>48</v>
      </c>
      <c r="W7" s="57" t="s">
        <v>48</v>
      </c>
      <c r="X7" s="57" t="s">
        <v>48</v>
      </c>
      <c r="Y7" s="57" t="s">
        <v>48</v>
      </c>
      <c r="Z7" s="57" t="s">
        <v>48</v>
      </c>
      <c r="AA7" s="57" t="s">
        <v>48</v>
      </c>
      <c r="AB7" s="57" t="s">
        <v>48</v>
      </c>
      <c r="AC7" s="51" t="s">
        <v>47</v>
      </c>
      <c r="AE7" s="56" t="s">
        <v>47</v>
      </c>
      <c r="AF7" s="57" t="s">
        <v>48</v>
      </c>
      <c r="AG7" s="57" t="s">
        <v>48</v>
      </c>
      <c r="AH7" s="57" t="s">
        <v>48</v>
      </c>
      <c r="AI7" s="57" t="s">
        <v>48</v>
      </c>
      <c r="AJ7" s="57" t="s">
        <v>48</v>
      </c>
      <c r="AK7" s="57" t="s">
        <v>48</v>
      </c>
      <c r="AL7" s="57" t="s">
        <v>48</v>
      </c>
      <c r="AM7" s="57" t="s">
        <v>48</v>
      </c>
      <c r="AN7" s="57" t="s">
        <v>48</v>
      </c>
      <c r="AO7" s="57" t="s">
        <v>48</v>
      </c>
      <c r="AP7" s="57" t="s">
        <v>48</v>
      </c>
      <c r="AQ7" s="57" t="s">
        <v>48</v>
      </c>
      <c r="AR7" s="51" t="s">
        <v>47</v>
      </c>
      <c r="AT7" s="58" t="s">
        <v>47</v>
      </c>
      <c r="AU7" s="59" t="s">
        <v>49</v>
      </c>
      <c r="AV7" s="59" t="s">
        <v>50</v>
      </c>
      <c r="AW7" s="59" t="s">
        <v>51</v>
      </c>
      <c r="AX7" s="4"/>
      <c r="AY7" s="60" t="s">
        <v>52</v>
      </c>
      <c r="AZ7" s="59" t="s">
        <v>53</v>
      </c>
      <c r="BA7" s="4"/>
      <c r="BB7" s="4"/>
      <c r="BC7" s="4"/>
      <c r="BD7" s="4"/>
      <c r="BE7" s="4"/>
      <c r="BF7" s="4"/>
      <c r="BG7" s="58" t="s">
        <v>47</v>
      </c>
    </row>
    <row r="8" customFormat="false" ht="15.75" hidden="false" customHeight="false" outlineLevel="0" collapsed="false">
      <c r="A8" s="51" t="s">
        <v>54</v>
      </c>
      <c r="B8" s="57" t="s">
        <v>48</v>
      </c>
      <c r="C8" s="57" t="s">
        <v>48</v>
      </c>
      <c r="D8" s="57" t="s">
        <v>48</v>
      </c>
      <c r="E8" s="57" t="s">
        <v>48</v>
      </c>
      <c r="F8" s="57" t="s">
        <v>48</v>
      </c>
      <c r="G8" s="57" t="s">
        <v>48</v>
      </c>
      <c r="H8" s="57" t="s">
        <v>48</v>
      </c>
      <c r="I8" s="57" t="s">
        <v>48</v>
      </c>
      <c r="J8" s="57" t="s">
        <v>48</v>
      </c>
      <c r="K8" s="57" t="s">
        <v>48</v>
      </c>
      <c r="L8" s="57" t="s">
        <v>48</v>
      </c>
      <c r="M8" s="57" t="s">
        <v>48</v>
      </c>
      <c r="N8" s="51" t="s">
        <v>54</v>
      </c>
      <c r="P8" s="51" t="s">
        <v>54</v>
      </c>
      <c r="Q8" s="57" t="s">
        <v>48</v>
      </c>
      <c r="R8" s="57" t="s">
        <v>48</v>
      </c>
      <c r="S8" s="57" t="s">
        <v>48</v>
      </c>
      <c r="T8" s="57" t="s">
        <v>48</v>
      </c>
      <c r="U8" s="57" t="s">
        <v>48</v>
      </c>
      <c r="V8" s="57" t="s">
        <v>48</v>
      </c>
      <c r="W8" s="57" t="s">
        <v>48</v>
      </c>
      <c r="X8" s="57" t="s">
        <v>48</v>
      </c>
      <c r="Y8" s="57" t="s">
        <v>48</v>
      </c>
      <c r="Z8" s="57" t="s">
        <v>48</v>
      </c>
      <c r="AA8" s="57" t="s">
        <v>48</v>
      </c>
      <c r="AB8" s="57" t="s">
        <v>48</v>
      </c>
      <c r="AC8" s="51" t="s">
        <v>54</v>
      </c>
      <c r="AE8" s="51" t="s">
        <v>54</v>
      </c>
      <c r="AF8" s="57" t="s">
        <v>48</v>
      </c>
      <c r="AG8" s="57" t="s">
        <v>48</v>
      </c>
      <c r="AH8" s="57" t="s">
        <v>48</v>
      </c>
      <c r="AI8" s="57" t="s">
        <v>48</v>
      </c>
      <c r="AJ8" s="57" t="s">
        <v>48</v>
      </c>
      <c r="AK8" s="57" t="s">
        <v>48</v>
      </c>
      <c r="AL8" s="57" t="s">
        <v>48</v>
      </c>
      <c r="AM8" s="57" t="s">
        <v>48</v>
      </c>
      <c r="AN8" s="57" t="s">
        <v>48</v>
      </c>
      <c r="AO8" s="57" t="s">
        <v>48</v>
      </c>
      <c r="AP8" s="57" t="s">
        <v>48</v>
      </c>
      <c r="AQ8" s="57" t="s">
        <v>48</v>
      </c>
      <c r="AR8" s="51" t="s">
        <v>54</v>
      </c>
      <c r="AT8" s="58" t="s">
        <v>54</v>
      </c>
      <c r="AU8" s="59" t="s">
        <v>55</v>
      </c>
      <c r="AV8" s="59" t="s">
        <v>56</v>
      </c>
      <c r="AW8" s="59" t="s">
        <v>57</v>
      </c>
      <c r="AX8" s="4"/>
      <c r="AY8" s="60" t="s">
        <v>58</v>
      </c>
      <c r="AZ8" s="59" t="s">
        <v>59</v>
      </c>
      <c r="BA8" s="4"/>
      <c r="BB8" s="4"/>
      <c r="BC8" s="4"/>
      <c r="BD8" s="4"/>
      <c r="BE8" s="4"/>
      <c r="BF8" s="4"/>
      <c r="BG8" s="58" t="s">
        <v>54</v>
      </c>
    </row>
    <row r="9" customFormat="false" ht="15.75" hidden="false" customHeight="false" outlineLevel="0" collapsed="false">
      <c r="A9" s="51" t="s">
        <v>7</v>
      </c>
      <c r="B9" s="57" t="s">
        <v>48</v>
      </c>
      <c r="C9" s="57" t="s">
        <v>48</v>
      </c>
      <c r="D9" s="57" t="s">
        <v>48</v>
      </c>
      <c r="E9" s="57" t="s">
        <v>48</v>
      </c>
      <c r="F9" s="57" t="s">
        <v>48</v>
      </c>
      <c r="G9" s="57" t="s">
        <v>48</v>
      </c>
      <c r="H9" s="57" t="s">
        <v>48</v>
      </c>
      <c r="I9" s="57" t="s">
        <v>48</v>
      </c>
      <c r="J9" s="57" t="s">
        <v>48</v>
      </c>
      <c r="K9" s="57" t="s">
        <v>48</v>
      </c>
      <c r="L9" s="57" t="s">
        <v>48</v>
      </c>
      <c r="M9" s="57" t="s">
        <v>48</v>
      </c>
      <c r="N9" s="51" t="s">
        <v>7</v>
      </c>
      <c r="P9" s="51" t="s">
        <v>7</v>
      </c>
      <c r="Q9" s="57" t="s">
        <v>48</v>
      </c>
      <c r="R9" s="57" t="s">
        <v>48</v>
      </c>
      <c r="S9" s="57" t="s">
        <v>48</v>
      </c>
      <c r="T9" s="57" t="s">
        <v>48</v>
      </c>
      <c r="U9" s="57" t="s">
        <v>48</v>
      </c>
      <c r="V9" s="57" t="s">
        <v>48</v>
      </c>
      <c r="W9" s="57" t="s">
        <v>48</v>
      </c>
      <c r="X9" s="57" t="s">
        <v>48</v>
      </c>
      <c r="Y9" s="57" t="s">
        <v>48</v>
      </c>
      <c r="Z9" s="57" t="s">
        <v>48</v>
      </c>
      <c r="AA9" s="57" t="s">
        <v>48</v>
      </c>
      <c r="AB9" s="57" t="s">
        <v>48</v>
      </c>
      <c r="AC9" s="51" t="s">
        <v>7</v>
      </c>
      <c r="AE9" s="51" t="s">
        <v>7</v>
      </c>
      <c r="AF9" s="57" t="s">
        <v>48</v>
      </c>
      <c r="AG9" s="57" t="s">
        <v>48</v>
      </c>
      <c r="AH9" s="57" t="s">
        <v>48</v>
      </c>
      <c r="AI9" s="57" t="s">
        <v>48</v>
      </c>
      <c r="AJ9" s="57" t="s">
        <v>48</v>
      </c>
      <c r="AK9" s="57" t="s">
        <v>48</v>
      </c>
      <c r="AL9" s="57" t="s">
        <v>48</v>
      </c>
      <c r="AM9" s="57" t="s">
        <v>48</v>
      </c>
      <c r="AN9" s="57" t="s">
        <v>48</v>
      </c>
      <c r="AO9" s="57" t="s">
        <v>48</v>
      </c>
      <c r="AP9" s="57" t="s">
        <v>48</v>
      </c>
      <c r="AQ9" s="57" t="s">
        <v>48</v>
      </c>
      <c r="AR9" s="51" t="s">
        <v>7</v>
      </c>
      <c r="AT9" s="58" t="s">
        <v>7</v>
      </c>
      <c r="AU9" s="59" t="s">
        <v>60</v>
      </c>
      <c r="AV9" s="59" t="s">
        <v>61</v>
      </c>
      <c r="AW9" s="59" t="s">
        <v>62</v>
      </c>
      <c r="AX9" s="4"/>
      <c r="AY9" s="60" t="s">
        <v>63</v>
      </c>
      <c r="AZ9" s="59" t="s">
        <v>64</v>
      </c>
      <c r="BA9" s="4"/>
      <c r="BB9" s="4"/>
      <c r="BC9" s="4"/>
      <c r="BD9" s="4"/>
      <c r="BE9" s="4"/>
      <c r="BF9" s="4"/>
      <c r="BG9" s="58" t="s">
        <v>7</v>
      </c>
    </row>
    <row r="10" customFormat="false" ht="15.75" hidden="false" customHeight="false" outlineLevel="0" collapsed="false">
      <c r="A10" s="51" t="s">
        <v>65</v>
      </c>
      <c r="B10" s="57" t="s">
        <v>48</v>
      </c>
      <c r="C10" s="57" t="s">
        <v>48</v>
      </c>
      <c r="D10" s="57" t="s">
        <v>48</v>
      </c>
      <c r="E10" s="57" t="s">
        <v>48</v>
      </c>
      <c r="F10" s="57" t="s">
        <v>48</v>
      </c>
      <c r="G10" s="57" t="s">
        <v>48</v>
      </c>
      <c r="H10" s="57" t="s">
        <v>48</v>
      </c>
      <c r="I10" s="57" t="s">
        <v>48</v>
      </c>
      <c r="J10" s="57" t="s">
        <v>48</v>
      </c>
      <c r="K10" s="57" t="s">
        <v>48</v>
      </c>
      <c r="L10" s="57" t="s">
        <v>48</v>
      </c>
      <c r="M10" s="57" t="s">
        <v>48</v>
      </c>
      <c r="N10" s="51" t="s">
        <v>65</v>
      </c>
      <c r="P10" s="51" t="s">
        <v>65</v>
      </c>
      <c r="Q10" s="57" t="s">
        <v>48</v>
      </c>
      <c r="R10" s="57" t="s">
        <v>48</v>
      </c>
      <c r="S10" s="57" t="s">
        <v>48</v>
      </c>
      <c r="T10" s="57" t="s">
        <v>48</v>
      </c>
      <c r="U10" s="57" t="s">
        <v>48</v>
      </c>
      <c r="V10" s="57" t="s">
        <v>48</v>
      </c>
      <c r="W10" s="57" t="s">
        <v>48</v>
      </c>
      <c r="X10" s="57" t="s">
        <v>48</v>
      </c>
      <c r="Y10" s="57" t="s">
        <v>48</v>
      </c>
      <c r="Z10" s="57" t="s">
        <v>48</v>
      </c>
      <c r="AA10" s="57" t="s">
        <v>48</v>
      </c>
      <c r="AB10" s="57" t="s">
        <v>48</v>
      </c>
      <c r="AC10" s="51" t="s">
        <v>65</v>
      </c>
      <c r="AE10" s="51" t="s">
        <v>65</v>
      </c>
      <c r="AF10" s="57" t="s">
        <v>48</v>
      </c>
      <c r="AG10" s="57" t="s">
        <v>48</v>
      </c>
      <c r="AH10" s="57" t="s">
        <v>48</v>
      </c>
      <c r="AI10" s="57" t="s">
        <v>48</v>
      </c>
      <c r="AJ10" s="57" t="s">
        <v>48</v>
      </c>
      <c r="AK10" s="57" t="s">
        <v>48</v>
      </c>
      <c r="AL10" s="57" t="s">
        <v>48</v>
      </c>
      <c r="AM10" s="57" t="s">
        <v>48</v>
      </c>
      <c r="AN10" s="57" t="s">
        <v>48</v>
      </c>
      <c r="AO10" s="57" t="s">
        <v>48</v>
      </c>
      <c r="AP10" s="57" t="s">
        <v>48</v>
      </c>
      <c r="AQ10" s="57" t="s">
        <v>48</v>
      </c>
      <c r="AR10" s="51" t="s">
        <v>65</v>
      </c>
      <c r="AT10" s="58" t="s">
        <v>65</v>
      </c>
      <c r="AU10" s="59" t="s">
        <v>66</v>
      </c>
      <c r="AV10" s="59" t="s">
        <v>67</v>
      </c>
      <c r="AW10" s="59" t="s">
        <v>68</v>
      </c>
      <c r="AX10" s="4"/>
      <c r="AY10" s="60" t="s">
        <v>69</v>
      </c>
      <c r="AZ10" s="59" t="s">
        <v>70</v>
      </c>
      <c r="BA10" s="4"/>
      <c r="BB10" s="4"/>
      <c r="BC10" s="4"/>
      <c r="BD10" s="4"/>
      <c r="BE10" s="4"/>
      <c r="BF10" s="4"/>
      <c r="BG10" s="58" t="s">
        <v>65</v>
      </c>
    </row>
    <row r="11" customFormat="false" ht="15.75" hidden="false" customHeight="false" outlineLevel="0" collapsed="false">
      <c r="A11" s="51" t="s">
        <v>71</v>
      </c>
      <c r="B11" s="57" t="s">
        <v>48</v>
      </c>
      <c r="C11" s="57" t="s">
        <v>48</v>
      </c>
      <c r="D11" s="57" t="s">
        <v>48</v>
      </c>
      <c r="E11" s="57" t="s">
        <v>48</v>
      </c>
      <c r="F11" s="57" t="s">
        <v>48</v>
      </c>
      <c r="G11" s="57" t="s">
        <v>48</v>
      </c>
      <c r="H11" s="57" t="s">
        <v>48</v>
      </c>
      <c r="I11" s="57" t="s">
        <v>48</v>
      </c>
      <c r="J11" s="57" t="s">
        <v>48</v>
      </c>
      <c r="K11" s="57" t="s">
        <v>48</v>
      </c>
      <c r="L11" s="57" t="s">
        <v>48</v>
      </c>
      <c r="M11" s="57" t="s">
        <v>48</v>
      </c>
      <c r="N11" s="51" t="s">
        <v>71</v>
      </c>
      <c r="P11" s="51" t="s">
        <v>71</v>
      </c>
      <c r="Q11" s="57" t="s">
        <v>48</v>
      </c>
      <c r="R11" s="57" t="s">
        <v>48</v>
      </c>
      <c r="S11" s="57" t="s">
        <v>48</v>
      </c>
      <c r="T11" s="57" t="s">
        <v>48</v>
      </c>
      <c r="U11" s="57" t="s">
        <v>48</v>
      </c>
      <c r="V11" s="57" t="s">
        <v>48</v>
      </c>
      <c r="W11" s="57" t="s">
        <v>48</v>
      </c>
      <c r="X11" s="57" t="s">
        <v>48</v>
      </c>
      <c r="Y11" s="57" t="s">
        <v>48</v>
      </c>
      <c r="Z11" s="57" t="s">
        <v>48</v>
      </c>
      <c r="AA11" s="57" t="s">
        <v>48</v>
      </c>
      <c r="AB11" s="57" t="s">
        <v>48</v>
      </c>
      <c r="AC11" s="51" t="s">
        <v>71</v>
      </c>
      <c r="AE11" s="51" t="s">
        <v>71</v>
      </c>
      <c r="AF11" s="57" t="s">
        <v>48</v>
      </c>
      <c r="AG11" s="57" t="s">
        <v>48</v>
      </c>
      <c r="AH11" s="57" t="s">
        <v>48</v>
      </c>
      <c r="AI11" s="57" t="s">
        <v>48</v>
      </c>
      <c r="AJ11" s="57" t="s">
        <v>48</v>
      </c>
      <c r="AK11" s="57" t="s">
        <v>48</v>
      </c>
      <c r="AL11" s="57" t="s">
        <v>48</v>
      </c>
      <c r="AM11" s="57" t="s">
        <v>48</v>
      </c>
      <c r="AN11" s="57" t="s">
        <v>48</v>
      </c>
      <c r="AO11" s="57" t="s">
        <v>48</v>
      </c>
      <c r="AP11" s="57" t="s">
        <v>48</v>
      </c>
      <c r="AQ11" s="57" t="s">
        <v>48</v>
      </c>
      <c r="AR11" s="51" t="s">
        <v>71</v>
      </c>
      <c r="AT11" s="58" t="s">
        <v>71</v>
      </c>
      <c r="AU11" s="59" t="s">
        <v>72</v>
      </c>
      <c r="AV11" s="59" t="s">
        <v>73</v>
      </c>
      <c r="AW11" s="59" t="s">
        <v>74</v>
      </c>
      <c r="AX11" s="4"/>
      <c r="AY11" s="60" t="s">
        <v>75</v>
      </c>
      <c r="AZ11" s="4"/>
      <c r="BA11" s="4"/>
      <c r="BB11" s="4"/>
      <c r="BC11" s="4"/>
      <c r="BD11" s="4"/>
      <c r="BE11" s="4"/>
      <c r="BF11" s="4"/>
      <c r="BG11" s="58" t="s">
        <v>71</v>
      </c>
    </row>
    <row r="12" customFormat="false" ht="15.75" hidden="false" customHeight="false" outlineLevel="0" collapsed="false">
      <c r="A12" s="51" t="s">
        <v>76</v>
      </c>
      <c r="B12" s="57" t="s">
        <v>48</v>
      </c>
      <c r="C12" s="57" t="s">
        <v>48</v>
      </c>
      <c r="D12" s="57" t="s">
        <v>48</v>
      </c>
      <c r="E12" s="57" t="s">
        <v>48</v>
      </c>
      <c r="F12" s="57" t="s">
        <v>48</v>
      </c>
      <c r="G12" s="57" t="s">
        <v>48</v>
      </c>
      <c r="H12" s="57" t="s">
        <v>48</v>
      </c>
      <c r="I12" s="57" t="s">
        <v>48</v>
      </c>
      <c r="J12" s="57" t="s">
        <v>48</v>
      </c>
      <c r="K12" s="57" t="s">
        <v>48</v>
      </c>
      <c r="L12" s="57" t="s">
        <v>48</v>
      </c>
      <c r="M12" s="57" t="s">
        <v>48</v>
      </c>
      <c r="N12" s="51" t="s">
        <v>76</v>
      </c>
      <c r="P12" s="51" t="s">
        <v>76</v>
      </c>
      <c r="Q12" s="57" t="s">
        <v>48</v>
      </c>
      <c r="R12" s="57" t="s">
        <v>48</v>
      </c>
      <c r="S12" s="57" t="s">
        <v>48</v>
      </c>
      <c r="T12" s="57" t="s">
        <v>48</v>
      </c>
      <c r="U12" s="57" t="s">
        <v>48</v>
      </c>
      <c r="V12" s="57" t="s">
        <v>48</v>
      </c>
      <c r="W12" s="57" t="s">
        <v>48</v>
      </c>
      <c r="X12" s="57" t="s">
        <v>48</v>
      </c>
      <c r="Y12" s="57" t="s">
        <v>48</v>
      </c>
      <c r="Z12" s="57" t="s">
        <v>48</v>
      </c>
      <c r="AA12" s="57" t="s">
        <v>48</v>
      </c>
      <c r="AB12" s="57" t="s">
        <v>48</v>
      </c>
      <c r="AC12" s="51" t="s">
        <v>76</v>
      </c>
      <c r="AE12" s="51" t="s">
        <v>76</v>
      </c>
      <c r="AF12" s="57" t="s">
        <v>48</v>
      </c>
      <c r="AG12" s="57" t="s">
        <v>48</v>
      </c>
      <c r="AH12" s="57" t="s">
        <v>48</v>
      </c>
      <c r="AI12" s="57" t="s">
        <v>48</v>
      </c>
      <c r="AJ12" s="57" t="s">
        <v>48</v>
      </c>
      <c r="AK12" s="57" t="s">
        <v>48</v>
      </c>
      <c r="AL12" s="57" t="s">
        <v>48</v>
      </c>
      <c r="AM12" s="57" t="s">
        <v>48</v>
      </c>
      <c r="AN12" s="57" t="s">
        <v>48</v>
      </c>
      <c r="AO12" s="57" t="s">
        <v>48</v>
      </c>
      <c r="AP12" s="57" t="s">
        <v>48</v>
      </c>
      <c r="AQ12" s="57" t="s">
        <v>48</v>
      </c>
      <c r="AR12" s="51" t="s">
        <v>76</v>
      </c>
      <c r="AT12" s="58" t="s">
        <v>76</v>
      </c>
      <c r="AU12" s="59" t="s">
        <v>77</v>
      </c>
      <c r="AV12" s="59" t="s">
        <v>78</v>
      </c>
      <c r="AW12" s="59" t="s">
        <v>79</v>
      </c>
      <c r="AX12" s="4"/>
      <c r="AY12" s="60" t="s">
        <v>80</v>
      </c>
      <c r="AZ12" s="4"/>
      <c r="BA12" s="4"/>
      <c r="BB12" s="4"/>
      <c r="BC12" s="4"/>
      <c r="BD12" s="4"/>
      <c r="BE12" s="4"/>
      <c r="BF12" s="4"/>
      <c r="BG12" s="58" t="s">
        <v>76</v>
      </c>
    </row>
    <row r="13" customFormat="false" ht="15.75" hidden="false" customHeight="false" outlineLevel="0" collapsed="false">
      <c r="A13" s="51" t="s">
        <v>81</v>
      </c>
      <c r="B13" s="57" t="s">
        <v>48</v>
      </c>
      <c r="C13" s="57" t="s">
        <v>48</v>
      </c>
      <c r="D13" s="57" t="s">
        <v>48</v>
      </c>
      <c r="E13" s="57" t="s">
        <v>48</v>
      </c>
      <c r="F13" s="57" t="s">
        <v>48</v>
      </c>
      <c r="G13" s="57" t="s">
        <v>48</v>
      </c>
      <c r="H13" s="57" t="s">
        <v>48</v>
      </c>
      <c r="I13" s="57" t="s">
        <v>48</v>
      </c>
      <c r="J13" s="57" t="s">
        <v>48</v>
      </c>
      <c r="K13" s="57" t="s">
        <v>48</v>
      </c>
      <c r="L13" s="57" t="s">
        <v>48</v>
      </c>
      <c r="M13" s="61" t="s">
        <v>82</v>
      </c>
      <c r="N13" s="51" t="s">
        <v>81</v>
      </c>
      <c r="P13" s="51" t="s">
        <v>81</v>
      </c>
      <c r="Q13" s="57" t="s">
        <v>48</v>
      </c>
      <c r="R13" s="57" t="s">
        <v>48</v>
      </c>
      <c r="S13" s="57" t="s">
        <v>48</v>
      </c>
      <c r="T13" s="57" t="s">
        <v>48</v>
      </c>
      <c r="U13" s="57" t="s">
        <v>48</v>
      </c>
      <c r="V13" s="57" t="s">
        <v>48</v>
      </c>
      <c r="W13" s="57" t="s">
        <v>48</v>
      </c>
      <c r="X13" s="57" t="s">
        <v>48</v>
      </c>
      <c r="Y13" s="57" t="s">
        <v>48</v>
      </c>
      <c r="Z13" s="57" t="s">
        <v>48</v>
      </c>
      <c r="AA13" s="57" t="s">
        <v>48</v>
      </c>
      <c r="AB13" s="61" t="s">
        <v>82</v>
      </c>
      <c r="AC13" s="51" t="s">
        <v>81</v>
      </c>
      <c r="AE13" s="51" t="s">
        <v>81</v>
      </c>
      <c r="AF13" s="57" t="s">
        <v>48</v>
      </c>
      <c r="AG13" s="57" t="s">
        <v>48</v>
      </c>
      <c r="AH13" s="57" t="s">
        <v>48</v>
      </c>
      <c r="AI13" s="57" t="s">
        <v>48</v>
      </c>
      <c r="AJ13" s="57" t="s">
        <v>48</v>
      </c>
      <c r="AK13" s="57" t="s">
        <v>48</v>
      </c>
      <c r="AL13" s="57" t="s">
        <v>48</v>
      </c>
      <c r="AM13" s="57" t="s">
        <v>48</v>
      </c>
      <c r="AN13" s="57" t="s">
        <v>48</v>
      </c>
      <c r="AO13" s="57" t="s">
        <v>48</v>
      </c>
      <c r="AP13" s="57" t="s">
        <v>48</v>
      </c>
      <c r="AQ13" s="61" t="s">
        <v>83</v>
      </c>
      <c r="AR13" s="51" t="s">
        <v>81</v>
      </c>
      <c r="AT13" s="58" t="s">
        <v>81</v>
      </c>
      <c r="AU13" s="59" t="s">
        <v>84</v>
      </c>
      <c r="AV13" s="59" t="s">
        <v>85</v>
      </c>
      <c r="AW13" s="4"/>
      <c r="AX13" s="4"/>
      <c r="AY13" s="60" t="s">
        <v>86</v>
      </c>
      <c r="AZ13" s="4"/>
      <c r="BA13" s="4"/>
      <c r="BB13" s="4"/>
      <c r="BC13" s="4"/>
      <c r="BD13" s="4"/>
      <c r="BE13" s="4"/>
      <c r="BF13" s="4"/>
      <c r="BG13" s="58" t="s">
        <v>81</v>
      </c>
    </row>
    <row r="14" customFormat="false" ht="15.75" hidden="false" customHeight="false" outlineLevel="0" collapsed="false">
      <c r="A14" s="51" t="s">
        <v>87</v>
      </c>
      <c r="B14" s="57" t="s">
        <v>48</v>
      </c>
      <c r="C14" s="57" t="s">
        <v>48</v>
      </c>
      <c r="D14" s="57" t="s">
        <v>48</v>
      </c>
      <c r="E14" s="57" t="s">
        <v>48</v>
      </c>
      <c r="F14" s="57" t="s">
        <v>48</v>
      </c>
      <c r="G14" s="57" t="s">
        <v>48</v>
      </c>
      <c r="H14" s="57" t="s">
        <v>48</v>
      </c>
      <c r="I14" s="57" t="s">
        <v>48</v>
      </c>
      <c r="J14" s="57" t="s">
        <v>48</v>
      </c>
      <c r="K14" s="57" t="s">
        <v>48</v>
      </c>
      <c r="L14" s="57" t="s">
        <v>48</v>
      </c>
      <c r="M14" s="61" t="s">
        <v>82</v>
      </c>
      <c r="N14" s="51" t="s">
        <v>87</v>
      </c>
      <c r="P14" s="51" t="s">
        <v>87</v>
      </c>
      <c r="Q14" s="57" t="s">
        <v>48</v>
      </c>
      <c r="R14" s="57" t="s">
        <v>48</v>
      </c>
      <c r="S14" s="57" t="s">
        <v>48</v>
      </c>
      <c r="T14" s="57" t="s">
        <v>48</v>
      </c>
      <c r="U14" s="57" t="s">
        <v>48</v>
      </c>
      <c r="V14" s="57" t="s">
        <v>48</v>
      </c>
      <c r="W14" s="57" t="s">
        <v>48</v>
      </c>
      <c r="X14" s="57" t="s">
        <v>48</v>
      </c>
      <c r="Y14" s="57" t="s">
        <v>48</v>
      </c>
      <c r="Z14" s="57" t="s">
        <v>48</v>
      </c>
      <c r="AA14" s="57" t="s">
        <v>48</v>
      </c>
      <c r="AB14" s="61" t="s">
        <v>82</v>
      </c>
      <c r="AC14" s="51" t="s">
        <v>87</v>
      </c>
      <c r="AE14" s="51" t="s">
        <v>87</v>
      </c>
      <c r="AF14" s="57" t="s">
        <v>48</v>
      </c>
      <c r="AG14" s="57" t="s">
        <v>48</v>
      </c>
      <c r="AH14" s="57" t="s">
        <v>48</v>
      </c>
      <c r="AI14" s="57" t="s">
        <v>48</v>
      </c>
      <c r="AJ14" s="57" t="s">
        <v>48</v>
      </c>
      <c r="AK14" s="57" t="s">
        <v>48</v>
      </c>
      <c r="AL14" s="57" t="s">
        <v>48</v>
      </c>
      <c r="AM14" s="57" t="s">
        <v>48</v>
      </c>
      <c r="AN14" s="57" t="s">
        <v>48</v>
      </c>
      <c r="AO14" s="57" t="s">
        <v>48</v>
      </c>
      <c r="AP14" s="57" t="s">
        <v>48</v>
      </c>
      <c r="AQ14" s="61" t="s">
        <v>83</v>
      </c>
      <c r="AR14" s="51" t="s">
        <v>87</v>
      </c>
      <c r="AT14" s="58" t="s">
        <v>87</v>
      </c>
      <c r="AU14" s="59" t="s">
        <v>88</v>
      </c>
      <c r="AV14" s="59" t="s">
        <v>89</v>
      </c>
      <c r="AW14" s="4"/>
      <c r="AX14" s="4"/>
      <c r="AY14" s="60" t="s">
        <v>90</v>
      </c>
      <c r="AZ14" s="4"/>
      <c r="BA14" s="4"/>
      <c r="BB14" s="4"/>
      <c r="BC14" s="4"/>
      <c r="BD14" s="4"/>
      <c r="BE14" s="4"/>
      <c r="BF14" s="4"/>
      <c r="BG14" s="58" t="s">
        <v>87</v>
      </c>
    </row>
    <row r="15" customFormat="false" ht="15.75" hidden="false" customHeight="false" outlineLevel="0" collapsed="false">
      <c r="A15" s="52"/>
      <c r="B15" s="51" t="n">
        <v>1</v>
      </c>
      <c r="C15" s="51" t="n">
        <v>2</v>
      </c>
      <c r="D15" s="51" t="n">
        <v>3</v>
      </c>
      <c r="E15" s="51" t="n">
        <v>4</v>
      </c>
      <c r="F15" s="51" t="n">
        <v>5</v>
      </c>
      <c r="G15" s="51" t="n">
        <v>6</v>
      </c>
      <c r="H15" s="51" t="n">
        <v>7</v>
      </c>
      <c r="I15" s="51" t="n">
        <v>8</v>
      </c>
      <c r="J15" s="51" t="n">
        <v>9</v>
      </c>
      <c r="K15" s="51" t="n">
        <v>10</v>
      </c>
      <c r="L15" s="51" t="n">
        <v>11</v>
      </c>
      <c r="M15" s="51" t="n">
        <v>12</v>
      </c>
      <c r="N15" s="52"/>
      <c r="P15" s="52"/>
      <c r="Q15" s="51" t="n">
        <v>1</v>
      </c>
      <c r="R15" s="51" t="n">
        <v>2</v>
      </c>
      <c r="S15" s="51" t="n">
        <v>3</v>
      </c>
      <c r="T15" s="51" t="n">
        <v>4</v>
      </c>
      <c r="U15" s="51" t="n">
        <v>5</v>
      </c>
      <c r="V15" s="51" t="n">
        <v>6</v>
      </c>
      <c r="W15" s="51" t="n">
        <v>7</v>
      </c>
      <c r="X15" s="51" t="n">
        <v>8</v>
      </c>
      <c r="Y15" s="51" t="n">
        <v>9</v>
      </c>
      <c r="Z15" s="51" t="n">
        <v>10</v>
      </c>
      <c r="AA15" s="51" t="n">
        <v>11</v>
      </c>
      <c r="AB15" s="51" t="n">
        <v>12</v>
      </c>
      <c r="AC15" s="52"/>
      <c r="AE15" s="52"/>
      <c r="AF15" s="51" t="n">
        <v>1</v>
      </c>
      <c r="AG15" s="51" t="n">
        <v>2</v>
      </c>
      <c r="AH15" s="51" t="n">
        <v>3</v>
      </c>
      <c r="AI15" s="51" t="n">
        <v>4</v>
      </c>
      <c r="AJ15" s="51" t="n">
        <v>5</v>
      </c>
      <c r="AK15" s="51" t="n">
        <v>6</v>
      </c>
      <c r="AL15" s="51" t="n">
        <v>7</v>
      </c>
      <c r="AM15" s="51" t="n">
        <v>8</v>
      </c>
      <c r="AN15" s="51" t="n">
        <v>9</v>
      </c>
      <c r="AO15" s="51" t="n">
        <v>10</v>
      </c>
      <c r="AP15" s="51" t="n">
        <v>11</v>
      </c>
      <c r="AQ15" s="51" t="n">
        <v>12</v>
      </c>
      <c r="AR15" s="52"/>
      <c r="AS15" s="62"/>
      <c r="AT15" s="63"/>
      <c r="AU15" s="64" t="n">
        <v>1</v>
      </c>
      <c r="AV15" s="64" t="n">
        <v>2</v>
      </c>
      <c r="AW15" s="54" t="n">
        <v>3</v>
      </c>
      <c r="AX15" s="54" t="n">
        <v>4</v>
      </c>
      <c r="AY15" s="64" t="n">
        <v>5</v>
      </c>
      <c r="AZ15" s="54" t="n">
        <v>6</v>
      </c>
      <c r="BA15" s="54" t="n">
        <v>7</v>
      </c>
      <c r="BB15" s="54" t="n">
        <v>8</v>
      </c>
      <c r="BC15" s="54" t="n">
        <v>9</v>
      </c>
      <c r="BD15" s="54" t="n">
        <v>10</v>
      </c>
      <c r="BE15" s="54" t="n">
        <v>11</v>
      </c>
      <c r="BF15" s="54" t="n">
        <v>12</v>
      </c>
      <c r="BG15" s="65"/>
    </row>
    <row r="16" customFormat="false" ht="15.75" hidden="false" customHeight="false" outlineLevel="0" collapsed="false">
      <c r="AE16" s="62"/>
      <c r="AF16" s="62"/>
      <c r="AG16" s="62"/>
      <c r="AH16" s="62"/>
      <c r="AI16" s="62"/>
      <c r="AJ16" s="62"/>
      <c r="AS16" s="62"/>
    </row>
    <row r="17" customFormat="false" ht="15.75" hidden="false" customHeight="false" outlineLevel="0" collapsed="false">
      <c r="A17" s="4" t="s">
        <v>91</v>
      </c>
      <c r="B17" s="51" t="n">
        <v>1</v>
      </c>
      <c r="C17" s="51" t="n">
        <v>2</v>
      </c>
      <c r="D17" s="51" t="n">
        <v>3</v>
      </c>
      <c r="E17" s="51" t="n">
        <v>4</v>
      </c>
      <c r="F17" s="51" t="n">
        <v>5</v>
      </c>
      <c r="G17" s="51" t="n">
        <v>6</v>
      </c>
      <c r="H17" s="51" t="n">
        <v>7</v>
      </c>
      <c r="I17" s="51" t="n">
        <v>8</v>
      </c>
      <c r="J17" s="51" t="n">
        <v>9</v>
      </c>
      <c r="K17" s="51" t="n">
        <v>10</v>
      </c>
      <c r="L17" s="51" t="n">
        <v>11</v>
      </c>
      <c r="M17" s="51" t="n">
        <v>12</v>
      </c>
      <c r="N17" s="52"/>
      <c r="P17" s="4" t="s">
        <v>91</v>
      </c>
      <c r="Q17" s="51" t="n">
        <v>1</v>
      </c>
      <c r="R17" s="51" t="n">
        <v>2</v>
      </c>
      <c r="S17" s="51" t="n">
        <v>3</v>
      </c>
      <c r="T17" s="51" t="n">
        <v>4</v>
      </c>
      <c r="U17" s="51" t="n">
        <v>5</v>
      </c>
      <c r="V17" s="51" t="n">
        <v>6</v>
      </c>
      <c r="W17" s="51" t="n">
        <v>7</v>
      </c>
      <c r="X17" s="51" t="n">
        <v>8</v>
      </c>
      <c r="Y17" s="51" t="n">
        <v>9</v>
      </c>
      <c r="Z17" s="51" t="n">
        <v>10</v>
      </c>
      <c r="AA17" s="51" t="n">
        <v>11</v>
      </c>
      <c r="AB17" s="51" t="n">
        <v>12</v>
      </c>
      <c r="AC17" s="52"/>
      <c r="AE17" s="52"/>
      <c r="AF17" s="51" t="n">
        <v>1</v>
      </c>
      <c r="AG17" s="51" t="n">
        <v>2</v>
      </c>
      <c r="AH17" s="51" t="n">
        <v>3</v>
      </c>
      <c r="AI17" s="51" t="n">
        <v>4</v>
      </c>
      <c r="AJ17" s="51" t="n">
        <v>5</v>
      </c>
      <c r="AK17" s="51" t="n">
        <v>6</v>
      </c>
      <c r="AL17" s="51" t="n">
        <v>7</v>
      </c>
      <c r="AM17" s="51" t="n">
        <v>8</v>
      </c>
      <c r="AN17" s="51" t="n">
        <v>9</v>
      </c>
      <c r="AO17" s="51" t="n">
        <v>10</v>
      </c>
      <c r="AP17" s="51" t="n">
        <v>11</v>
      </c>
      <c r="AQ17" s="51" t="n">
        <v>12</v>
      </c>
      <c r="AR17" s="52"/>
      <c r="AS17" s="62"/>
    </row>
    <row r="18" customFormat="false" ht="15.75" hidden="false" customHeight="false" outlineLevel="0" collapsed="false">
      <c r="A18" s="56" t="s">
        <v>47</v>
      </c>
      <c r="B18" s="57" t="s">
        <v>92</v>
      </c>
      <c r="C18" s="57" t="s">
        <v>92</v>
      </c>
      <c r="D18" s="57" t="s">
        <v>92</v>
      </c>
      <c r="E18" s="57" t="s">
        <v>92</v>
      </c>
      <c r="F18" s="57" t="s">
        <v>92</v>
      </c>
      <c r="G18" s="57" t="s">
        <v>92</v>
      </c>
      <c r="H18" s="57" t="s">
        <v>92</v>
      </c>
      <c r="I18" s="57" t="s">
        <v>92</v>
      </c>
      <c r="J18" s="57" t="s">
        <v>92</v>
      </c>
      <c r="K18" s="57" t="s">
        <v>92</v>
      </c>
      <c r="L18" s="57" t="s">
        <v>92</v>
      </c>
      <c r="M18" s="57" t="s">
        <v>92</v>
      </c>
      <c r="N18" s="51" t="s">
        <v>47</v>
      </c>
      <c r="P18" s="56" t="s">
        <v>47</v>
      </c>
      <c r="Q18" s="57" t="s">
        <v>92</v>
      </c>
      <c r="R18" s="57" t="s">
        <v>92</v>
      </c>
      <c r="S18" s="57" t="s">
        <v>92</v>
      </c>
      <c r="T18" s="57" t="s">
        <v>92</v>
      </c>
      <c r="U18" s="57" t="s">
        <v>92</v>
      </c>
      <c r="V18" s="57" t="s">
        <v>92</v>
      </c>
      <c r="W18" s="57" t="s">
        <v>92</v>
      </c>
      <c r="X18" s="57" t="s">
        <v>92</v>
      </c>
      <c r="Y18" s="57" t="s">
        <v>92</v>
      </c>
      <c r="Z18" s="57" t="s">
        <v>92</v>
      </c>
      <c r="AA18" s="57" t="s">
        <v>92</v>
      </c>
      <c r="AB18" s="57" t="s">
        <v>92</v>
      </c>
      <c r="AC18" s="51" t="s">
        <v>47</v>
      </c>
      <c r="AE18" s="66" t="s">
        <v>47</v>
      </c>
      <c r="AF18" s="57" t="s">
        <v>93</v>
      </c>
      <c r="AG18" s="57" t="s">
        <v>93</v>
      </c>
      <c r="AH18" s="57" t="s">
        <v>93</v>
      </c>
      <c r="AI18" s="57" t="s">
        <v>93</v>
      </c>
      <c r="AJ18" s="57" t="s">
        <v>93</v>
      </c>
      <c r="AK18" s="57" t="s">
        <v>93</v>
      </c>
      <c r="AL18" s="57" t="s">
        <v>93</v>
      </c>
      <c r="AM18" s="57" t="s">
        <v>93</v>
      </c>
      <c r="AN18" s="57" t="s">
        <v>93</v>
      </c>
      <c r="AO18" s="57" t="s">
        <v>93</v>
      </c>
      <c r="AP18" s="57" t="s">
        <v>93</v>
      </c>
      <c r="AQ18" s="57" t="s">
        <v>93</v>
      </c>
      <c r="AR18" s="51" t="s">
        <v>47</v>
      </c>
    </row>
    <row r="19" customFormat="false" ht="15.75" hidden="false" customHeight="false" outlineLevel="0" collapsed="false">
      <c r="A19" s="51" t="s">
        <v>54</v>
      </c>
      <c r="B19" s="57" t="s">
        <v>92</v>
      </c>
      <c r="C19" s="57" t="s">
        <v>92</v>
      </c>
      <c r="D19" s="57" t="s">
        <v>92</v>
      </c>
      <c r="E19" s="57" t="s">
        <v>92</v>
      </c>
      <c r="F19" s="57" t="s">
        <v>92</v>
      </c>
      <c r="G19" s="57" t="s">
        <v>92</v>
      </c>
      <c r="H19" s="57" t="s">
        <v>92</v>
      </c>
      <c r="I19" s="57" t="s">
        <v>92</v>
      </c>
      <c r="J19" s="57" t="s">
        <v>92</v>
      </c>
      <c r="K19" s="57" t="s">
        <v>92</v>
      </c>
      <c r="L19" s="57" t="s">
        <v>92</v>
      </c>
      <c r="M19" s="57" t="s">
        <v>92</v>
      </c>
      <c r="N19" s="51" t="s">
        <v>54</v>
      </c>
      <c r="P19" s="51" t="s">
        <v>54</v>
      </c>
      <c r="Q19" s="57" t="s">
        <v>92</v>
      </c>
      <c r="R19" s="57" t="s">
        <v>92</v>
      </c>
      <c r="S19" s="57" t="s">
        <v>92</v>
      </c>
      <c r="T19" s="57" t="s">
        <v>92</v>
      </c>
      <c r="U19" s="57" t="s">
        <v>92</v>
      </c>
      <c r="V19" s="57" t="s">
        <v>92</v>
      </c>
      <c r="W19" s="57" t="s">
        <v>92</v>
      </c>
      <c r="X19" s="57" t="s">
        <v>92</v>
      </c>
      <c r="Y19" s="57" t="s">
        <v>92</v>
      </c>
      <c r="Z19" s="57" t="s">
        <v>92</v>
      </c>
      <c r="AA19" s="57" t="s">
        <v>92</v>
      </c>
      <c r="AB19" s="57" t="s">
        <v>92</v>
      </c>
      <c r="AC19" s="51" t="s">
        <v>54</v>
      </c>
      <c r="AE19" s="66" t="s">
        <v>54</v>
      </c>
      <c r="AF19" s="67" t="s">
        <v>93</v>
      </c>
      <c r="AG19" s="67" t="s">
        <v>93</v>
      </c>
      <c r="AH19" s="67" t="s">
        <v>93</v>
      </c>
      <c r="AI19" s="67" t="s">
        <v>93</v>
      </c>
      <c r="AJ19" s="67" t="s">
        <v>93</v>
      </c>
      <c r="AK19" s="68" t="s">
        <v>93</v>
      </c>
      <c r="AL19" s="67" t="s">
        <v>93</v>
      </c>
      <c r="AM19" s="67" t="s">
        <v>93</v>
      </c>
      <c r="AN19" s="67" t="s">
        <v>93</v>
      </c>
      <c r="AO19" s="67" t="s">
        <v>93</v>
      </c>
      <c r="AP19" s="67" t="s">
        <v>93</v>
      </c>
      <c r="AQ19" s="67" t="s">
        <v>93</v>
      </c>
      <c r="AR19" s="51" t="s">
        <v>54</v>
      </c>
    </row>
    <row r="20" customFormat="false" ht="15.75" hidden="false" customHeight="false" outlineLevel="0" collapsed="false">
      <c r="A20" s="51" t="s">
        <v>7</v>
      </c>
      <c r="B20" s="57" t="s">
        <v>92</v>
      </c>
      <c r="C20" s="57" t="s">
        <v>92</v>
      </c>
      <c r="D20" s="57" t="s">
        <v>92</v>
      </c>
      <c r="E20" s="57" t="s">
        <v>92</v>
      </c>
      <c r="F20" s="57" t="s">
        <v>92</v>
      </c>
      <c r="G20" s="57" t="s">
        <v>92</v>
      </c>
      <c r="H20" s="57" t="s">
        <v>92</v>
      </c>
      <c r="I20" s="57" t="s">
        <v>92</v>
      </c>
      <c r="J20" s="57" t="s">
        <v>92</v>
      </c>
      <c r="K20" s="57" t="s">
        <v>92</v>
      </c>
      <c r="L20" s="57" t="s">
        <v>92</v>
      </c>
      <c r="M20" s="57" t="s">
        <v>92</v>
      </c>
      <c r="N20" s="51" t="s">
        <v>7</v>
      </c>
      <c r="P20" s="51" t="s">
        <v>7</v>
      </c>
      <c r="Q20" s="57" t="s">
        <v>92</v>
      </c>
      <c r="R20" s="57" t="s">
        <v>92</v>
      </c>
      <c r="S20" s="57" t="s">
        <v>92</v>
      </c>
      <c r="T20" s="57" t="s">
        <v>92</v>
      </c>
      <c r="U20" s="57" t="s">
        <v>92</v>
      </c>
      <c r="V20" s="57" t="s">
        <v>92</v>
      </c>
      <c r="W20" s="57" t="s">
        <v>92</v>
      </c>
      <c r="X20" s="57" t="s">
        <v>92</v>
      </c>
      <c r="Y20" s="57" t="s">
        <v>92</v>
      </c>
      <c r="Z20" s="57" t="s">
        <v>92</v>
      </c>
      <c r="AA20" s="57" t="s">
        <v>92</v>
      </c>
      <c r="AB20" s="57" t="s">
        <v>92</v>
      </c>
      <c r="AC20" s="51" t="s">
        <v>7</v>
      </c>
      <c r="AE20" s="51" t="s">
        <v>7</v>
      </c>
      <c r="AF20" s="57" t="s">
        <v>93</v>
      </c>
      <c r="AG20" s="57" t="s">
        <v>93</v>
      </c>
      <c r="AH20" s="57" t="s">
        <v>93</v>
      </c>
      <c r="AI20" s="57" t="s">
        <v>93</v>
      </c>
      <c r="AJ20" s="57" t="s">
        <v>93</v>
      </c>
      <c r="AK20" s="57" t="s">
        <v>93</v>
      </c>
      <c r="AL20" s="57" t="s">
        <v>93</v>
      </c>
      <c r="AM20" s="57" t="s">
        <v>93</v>
      </c>
      <c r="AN20" s="57" t="s">
        <v>93</v>
      </c>
      <c r="AO20" s="57" t="s">
        <v>93</v>
      </c>
      <c r="AP20" s="57" t="s">
        <v>93</v>
      </c>
      <c r="AQ20" s="57" t="s">
        <v>93</v>
      </c>
      <c r="AR20" s="51" t="s">
        <v>7</v>
      </c>
    </row>
    <row r="21" customFormat="false" ht="15.75" hidden="false" customHeight="false" outlineLevel="0" collapsed="false">
      <c r="A21" s="51" t="s">
        <v>65</v>
      </c>
      <c r="B21" s="57" t="s">
        <v>92</v>
      </c>
      <c r="C21" s="57" t="s">
        <v>92</v>
      </c>
      <c r="D21" s="57" t="s">
        <v>92</v>
      </c>
      <c r="E21" s="57" t="s">
        <v>92</v>
      </c>
      <c r="F21" s="57" t="s">
        <v>92</v>
      </c>
      <c r="G21" s="57" t="s">
        <v>92</v>
      </c>
      <c r="H21" s="57" t="s">
        <v>92</v>
      </c>
      <c r="I21" s="57" t="s">
        <v>92</v>
      </c>
      <c r="J21" s="57" t="s">
        <v>92</v>
      </c>
      <c r="K21" s="57" t="s">
        <v>92</v>
      </c>
      <c r="L21" s="57" t="s">
        <v>92</v>
      </c>
      <c r="M21" s="57" t="s">
        <v>92</v>
      </c>
      <c r="N21" s="51" t="s">
        <v>65</v>
      </c>
      <c r="P21" s="51" t="s">
        <v>65</v>
      </c>
      <c r="Q21" s="57" t="s">
        <v>92</v>
      </c>
      <c r="R21" s="57" t="s">
        <v>92</v>
      </c>
      <c r="S21" s="57" t="s">
        <v>92</v>
      </c>
      <c r="T21" s="57" t="s">
        <v>92</v>
      </c>
      <c r="U21" s="57" t="s">
        <v>92</v>
      </c>
      <c r="V21" s="57" t="s">
        <v>92</v>
      </c>
      <c r="W21" s="57" t="s">
        <v>92</v>
      </c>
      <c r="X21" s="57" t="s">
        <v>92</v>
      </c>
      <c r="Y21" s="57" t="s">
        <v>92</v>
      </c>
      <c r="Z21" s="57" t="s">
        <v>92</v>
      </c>
      <c r="AA21" s="57" t="s">
        <v>92</v>
      </c>
      <c r="AB21" s="57" t="s">
        <v>92</v>
      </c>
      <c r="AC21" s="51" t="s">
        <v>65</v>
      </c>
      <c r="AE21" s="51" t="s">
        <v>65</v>
      </c>
      <c r="AF21" s="57" t="s">
        <v>93</v>
      </c>
      <c r="AG21" s="57" t="s">
        <v>93</v>
      </c>
      <c r="AH21" s="57" t="s">
        <v>93</v>
      </c>
      <c r="AI21" s="57" t="s">
        <v>93</v>
      </c>
      <c r="AJ21" s="57" t="s">
        <v>93</v>
      </c>
      <c r="AK21" s="57" t="s">
        <v>93</v>
      </c>
      <c r="AL21" s="57" t="s">
        <v>93</v>
      </c>
      <c r="AM21" s="57" t="s">
        <v>93</v>
      </c>
      <c r="AN21" s="57" t="s">
        <v>93</v>
      </c>
      <c r="AO21" s="57" t="s">
        <v>93</v>
      </c>
      <c r="AP21" s="57" t="s">
        <v>93</v>
      </c>
      <c r="AQ21" s="57" t="s">
        <v>93</v>
      </c>
      <c r="AR21" s="51" t="s">
        <v>65</v>
      </c>
    </row>
    <row r="22" customFormat="false" ht="15.75" hidden="false" customHeight="false" outlineLevel="0" collapsed="false">
      <c r="A22" s="51" t="s">
        <v>71</v>
      </c>
      <c r="B22" s="57" t="s">
        <v>92</v>
      </c>
      <c r="C22" s="57" t="s">
        <v>92</v>
      </c>
      <c r="D22" s="57" t="s">
        <v>92</v>
      </c>
      <c r="E22" s="57" t="s">
        <v>92</v>
      </c>
      <c r="F22" s="57" t="s">
        <v>92</v>
      </c>
      <c r="G22" s="57" t="s">
        <v>92</v>
      </c>
      <c r="H22" s="57" t="s">
        <v>92</v>
      </c>
      <c r="I22" s="57" t="s">
        <v>92</v>
      </c>
      <c r="J22" s="57" t="s">
        <v>92</v>
      </c>
      <c r="K22" s="57" t="s">
        <v>92</v>
      </c>
      <c r="L22" s="57" t="s">
        <v>92</v>
      </c>
      <c r="M22" s="57" t="s">
        <v>92</v>
      </c>
      <c r="N22" s="51" t="s">
        <v>71</v>
      </c>
      <c r="P22" s="51" t="s">
        <v>71</v>
      </c>
      <c r="Q22" s="57" t="s">
        <v>92</v>
      </c>
      <c r="R22" s="57" t="s">
        <v>92</v>
      </c>
      <c r="S22" s="57" t="s">
        <v>92</v>
      </c>
      <c r="T22" s="57" t="s">
        <v>92</v>
      </c>
      <c r="U22" s="57" t="s">
        <v>92</v>
      </c>
      <c r="V22" s="57" t="s">
        <v>92</v>
      </c>
      <c r="W22" s="57" t="s">
        <v>92</v>
      </c>
      <c r="X22" s="57" t="s">
        <v>92</v>
      </c>
      <c r="Y22" s="57" t="s">
        <v>92</v>
      </c>
      <c r="Z22" s="57" t="s">
        <v>92</v>
      </c>
      <c r="AA22" s="57" t="s">
        <v>92</v>
      </c>
      <c r="AB22" s="57" t="s">
        <v>92</v>
      </c>
      <c r="AC22" s="51" t="s">
        <v>71</v>
      </c>
      <c r="AE22" s="51" t="s">
        <v>71</v>
      </c>
      <c r="AF22" s="57" t="s">
        <v>93</v>
      </c>
      <c r="AG22" s="57" t="s">
        <v>93</v>
      </c>
      <c r="AH22" s="57" t="s">
        <v>93</v>
      </c>
      <c r="AI22" s="57" t="s">
        <v>93</v>
      </c>
      <c r="AJ22" s="57" t="s">
        <v>93</v>
      </c>
      <c r="AK22" s="57" t="s">
        <v>93</v>
      </c>
      <c r="AL22" s="57" t="s">
        <v>93</v>
      </c>
      <c r="AM22" s="57" t="s">
        <v>93</v>
      </c>
      <c r="AN22" s="57" t="s">
        <v>93</v>
      </c>
      <c r="AO22" s="57" t="s">
        <v>93</v>
      </c>
      <c r="AP22" s="57" t="s">
        <v>93</v>
      </c>
      <c r="AQ22" s="57" t="s">
        <v>93</v>
      </c>
      <c r="AR22" s="51" t="s">
        <v>71</v>
      </c>
    </row>
    <row r="23" customFormat="false" ht="15.75" hidden="false" customHeight="false" outlineLevel="0" collapsed="false">
      <c r="A23" s="51" t="s">
        <v>76</v>
      </c>
      <c r="B23" s="57" t="s">
        <v>92</v>
      </c>
      <c r="C23" s="57" t="s">
        <v>92</v>
      </c>
      <c r="D23" s="57" t="s">
        <v>92</v>
      </c>
      <c r="E23" s="57" t="s">
        <v>92</v>
      </c>
      <c r="F23" s="57" t="s">
        <v>92</v>
      </c>
      <c r="G23" s="57" t="s">
        <v>92</v>
      </c>
      <c r="H23" s="57" t="s">
        <v>92</v>
      </c>
      <c r="I23" s="57" t="s">
        <v>92</v>
      </c>
      <c r="J23" s="57" t="s">
        <v>92</v>
      </c>
      <c r="K23" s="57" t="s">
        <v>92</v>
      </c>
      <c r="L23" s="57" t="s">
        <v>92</v>
      </c>
      <c r="M23" s="57" t="s">
        <v>92</v>
      </c>
      <c r="N23" s="51" t="s">
        <v>76</v>
      </c>
      <c r="P23" s="51" t="s">
        <v>76</v>
      </c>
      <c r="Q23" s="57" t="s">
        <v>92</v>
      </c>
      <c r="R23" s="57" t="s">
        <v>92</v>
      </c>
      <c r="S23" s="57" t="s">
        <v>92</v>
      </c>
      <c r="T23" s="57" t="s">
        <v>92</v>
      </c>
      <c r="U23" s="57" t="s">
        <v>92</v>
      </c>
      <c r="V23" s="57" t="s">
        <v>92</v>
      </c>
      <c r="W23" s="57" t="s">
        <v>92</v>
      </c>
      <c r="X23" s="57" t="s">
        <v>92</v>
      </c>
      <c r="Y23" s="57" t="s">
        <v>92</v>
      </c>
      <c r="Z23" s="57" t="s">
        <v>92</v>
      </c>
      <c r="AA23" s="57" t="s">
        <v>92</v>
      </c>
      <c r="AB23" s="57" t="s">
        <v>92</v>
      </c>
      <c r="AC23" s="51" t="s">
        <v>76</v>
      </c>
      <c r="AE23" s="51" t="s">
        <v>76</v>
      </c>
      <c r="AF23" s="57" t="s">
        <v>93</v>
      </c>
      <c r="AG23" s="57" t="s">
        <v>93</v>
      </c>
      <c r="AH23" s="57" t="s">
        <v>93</v>
      </c>
      <c r="AI23" s="57" t="s">
        <v>93</v>
      </c>
      <c r="AJ23" s="57" t="s">
        <v>93</v>
      </c>
      <c r="AK23" s="57" t="s">
        <v>93</v>
      </c>
      <c r="AL23" s="57" t="s">
        <v>93</v>
      </c>
      <c r="AM23" s="57" t="s">
        <v>93</v>
      </c>
      <c r="AN23" s="57" t="s">
        <v>93</v>
      </c>
      <c r="AO23" s="57" t="s">
        <v>93</v>
      </c>
      <c r="AP23" s="57" t="s">
        <v>93</v>
      </c>
      <c r="AQ23" s="57" t="s">
        <v>93</v>
      </c>
      <c r="AR23" s="51" t="s">
        <v>76</v>
      </c>
    </row>
    <row r="24" customFormat="false" ht="15.75" hidden="false" customHeight="false" outlineLevel="0" collapsed="false">
      <c r="A24" s="51" t="s">
        <v>81</v>
      </c>
      <c r="B24" s="57" t="s">
        <v>92</v>
      </c>
      <c r="C24" s="57" t="s">
        <v>92</v>
      </c>
      <c r="D24" s="57" t="s">
        <v>92</v>
      </c>
      <c r="E24" s="57" t="s">
        <v>92</v>
      </c>
      <c r="F24" s="57" t="s">
        <v>92</v>
      </c>
      <c r="G24" s="57" t="s">
        <v>92</v>
      </c>
      <c r="H24" s="57" t="s">
        <v>92</v>
      </c>
      <c r="I24" s="57" t="s">
        <v>92</v>
      </c>
      <c r="J24" s="57" t="s">
        <v>92</v>
      </c>
      <c r="K24" s="57" t="s">
        <v>92</v>
      </c>
      <c r="L24" s="57" t="s">
        <v>92</v>
      </c>
      <c r="M24" s="61" t="s">
        <v>82</v>
      </c>
      <c r="N24" s="51" t="s">
        <v>81</v>
      </c>
      <c r="P24" s="51" t="s">
        <v>81</v>
      </c>
      <c r="Q24" s="57" t="s">
        <v>92</v>
      </c>
      <c r="R24" s="57" t="s">
        <v>92</v>
      </c>
      <c r="S24" s="57" t="s">
        <v>92</v>
      </c>
      <c r="T24" s="57" t="s">
        <v>92</v>
      </c>
      <c r="U24" s="57" t="s">
        <v>92</v>
      </c>
      <c r="V24" s="57" t="s">
        <v>92</v>
      </c>
      <c r="W24" s="57" t="s">
        <v>92</v>
      </c>
      <c r="X24" s="57" t="s">
        <v>92</v>
      </c>
      <c r="Y24" s="57" t="s">
        <v>92</v>
      </c>
      <c r="Z24" s="57" t="s">
        <v>92</v>
      </c>
      <c r="AA24" s="57" t="s">
        <v>92</v>
      </c>
      <c r="AB24" s="61" t="s">
        <v>82</v>
      </c>
      <c r="AC24" s="51" t="s">
        <v>81</v>
      </c>
      <c r="AE24" s="51" t="s">
        <v>81</v>
      </c>
      <c r="AF24" s="57" t="s">
        <v>93</v>
      </c>
      <c r="AG24" s="57" t="s">
        <v>93</v>
      </c>
      <c r="AH24" s="57" t="s">
        <v>93</v>
      </c>
      <c r="AI24" s="57" t="s">
        <v>93</v>
      </c>
      <c r="AJ24" s="57" t="s">
        <v>93</v>
      </c>
      <c r="AK24" s="57" t="s">
        <v>93</v>
      </c>
      <c r="AL24" s="57" t="s">
        <v>93</v>
      </c>
      <c r="AM24" s="57" t="s">
        <v>93</v>
      </c>
      <c r="AN24" s="57" t="s">
        <v>93</v>
      </c>
      <c r="AO24" s="57" t="s">
        <v>93</v>
      </c>
      <c r="AP24" s="57" t="s">
        <v>93</v>
      </c>
      <c r="AQ24" s="61" t="s">
        <v>83</v>
      </c>
      <c r="AR24" s="51" t="s">
        <v>81</v>
      </c>
    </row>
    <row r="25" customFormat="false" ht="15.75" hidden="false" customHeight="false" outlineLevel="0" collapsed="false">
      <c r="A25" s="51" t="s">
        <v>87</v>
      </c>
      <c r="B25" s="57" t="s">
        <v>92</v>
      </c>
      <c r="C25" s="57" t="s">
        <v>92</v>
      </c>
      <c r="D25" s="57" t="s">
        <v>92</v>
      </c>
      <c r="E25" s="57" t="s">
        <v>92</v>
      </c>
      <c r="F25" s="57" t="s">
        <v>92</v>
      </c>
      <c r="G25" s="57" t="s">
        <v>92</v>
      </c>
      <c r="H25" s="57" t="s">
        <v>92</v>
      </c>
      <c r="I25" s="57" t="s">
        <v>92</v>
      </c>
      <c r="J25" s="57" t="s">
        <v>92</v>
      </c>
      <c r="K25" s="57" t="s">
        <v>92</v>
      </c>
      <c r="L25" s="57" t="s">
        <v>92</v>
      </c>
      <c r="M25" s="61" t="s">
        <v>82</v>
      </c>
      <c r="N25" s="51" t="s">
        <v>87</v>
      </c>
      <c r="P25" s="51" t="s">
        <v>87</v>
      </c>
      <c r="Q25" s="57" t="s">
        <v>92</v>
      </c>
      <c r="R25" s="57" t="s">
        <v>92</v>
      </c>
      <c r="S25" s="57" t="s">
        <v>92</v>
      </c>
      <c r="T25" s="57" t="s">
        <v>92</v>
      </c>
      <c r="U25" s="57" t="s">
        <v>92</v>
      </c>
      <c r="V25" s="57" t="s">
        <v>92</v>
      </c>
      <c r="W25" s="57" t="s">
        <v>92</v>
      </c>
      <c r="X25" s="57" t="s">
        <v>92</v>
      </c>
      <c r="Y25" s="57" t="s">
        <v>92</v>
      </c>
      <c r="Z25" s="57" t="s">
        <v>92</v>
      </c>
      <c r="AA25" s="57" t="s">
        <v>92</v>
      </c>
      <c r="AB25" s="61" t="s">
        <v>82</v>
      </c>
      <c r="AC25" s="51" t="s">
        <v>87</v>
      </c>
      <c r="AE25" s="51" t="s">
        <v>87</v>
      </c>
      <c r="AF25" s="57" t="s">
        <v>93</v>
      </c>
      <c r="AG25" s="57" t="s">
        <v>93</v>
      </c>
      <c r="AH25" s="57" t="s">
        <v>93</v>
      </c>
      <c r="AI25" s="57" t="s">
        <v>93</v>
      </c>
      <c r="AJ25" s="57" t="s">
        <v>93</v>
      </c>
      <c r="AK25" s="57" t="s">
        <v>93</v>
      </c>
      <c r="AL25" s="57" t="s">
        <v>93</v>
      </c>
      <c r="AM25" s="57" t="s">
        <v>93</v>
      </c>
      <c r="AN25" s="57" t="s">
        <v>93</v>
      </c>
      <c r="AO25" s="57" t="s">
        <v>93</v>
      </c>
      <c r="AP25" s="57" t="s">
        <v>93</v>
      </c>
      <c r="AQ25" s="61" t="s">
        <v>83</v>
      </c>
      <c r="AR25" s="51" t="s">
        <v>87</v>
      </c>
    </row>
    <row r="26" customFormat="false" ht="15.75" hidden="false" customHeight="false" outlineLevel="0" collapsed="false">
      <c r="A26" s="52"/>
      <c r="B26" s="51" t="n">
        <v>1</v>
      </c>
      <c r="C26" s="51" t="n">
        <v>2</v>
      </c>
      <c r="D26" s="51" t="n">
        <v>3</v>
      </c>
      <c r="E26" s="51" t="n">
        <v>4</v>
      </c>
      <c r="F26" s="51" t="n">
        <v>5</v>
      </c>
      <c r="G26" s="51" t="n">
        <v>6</v>
      </c>
      <c r="H26" s="51" t="n">
        <v>7</v>
      </c>
      <c r="I26" s="51" t="n">
        <v>8</v>
      </c>
      <c r="J26" s="51" t="n">
        <v>9</v>
      </c>
      <c r="K26" s="51" t="n">
        <v>10</v>
      </c>
      <c r="L26" s="51" t="n">
        <v>11</v>
      </c>
      <c r="M26" s="51" t="n">
        <v>12</v>
      </c>
      <c r="N26" s="52"/>
      <c r="P26" s="52"/>
      <c r="Q26" s="51" t="n">
        <v>1</v>
      </c>
      <c r="R26" s="51" t="n">
        <v>2</v>
      </c>
      <c r="S26" s="51" t="n">
        <v>3</v>
      </c>
      <c r="T26" s="51" t="n">
        <v>4</v>
      </c>
      <c r="U26" s="51" t="n">
        <v>5</v>
      </c>
      <c r="V26" s="51" t="n">
        <v>6</v>
      </c>
      <c r="W26" s="51" t="n">
        <v>7</v>
      </c>
      <c r="X26" s="51" t="n">
        <v>8</v>
      </c>
      <c r="Y26" s="51" t="n">
        <v>9</v>
      </c>
      <c r="Z26" s="51" t="n">
        <v>10</v>
      </c>
      <c r="AA26" s="51" t="n">
        <v>11</v>
      </c>
      <c r="AB26" s="51" t="n">
        <v>12</v>
      </c>
      <c r="AC26" s="52"/>
      <c r="AE26" s="52"/>
      <c r="AF26" s="51" t="n">
        <v>1</v>
      </c>
      <c r="AG26" s="51" t="n">
        <v>2</v>
      </c>
      <c r="AH26" s="51" t="n">
        <v>3</v>
      </c>
      <c r="AI26" s="51" t="n">
        <v>4</v>
      </c>
      <c r="AJ26" s="51" t="n">
        <v>5</v>
      </c>
      <c r="AK26" s="51" t="n">
        <v>6</v>
      </c>
      <c r="AL26" s="51" t="n">
        <v>7</v>
      </c>
      <c r="AM26" s="51" t="n">
        <v>8</v>
      </c>
      <c r="AN26" s="51" t="n">
        <v>9</v>
      </c>
      <c r="AO26" s="51" t="n">
        <v>10</v>
      </c>
      <c r="AP26" s="51" t="n">
        <v>11</v>
      </c>
      <c r="AQ26" s="51" t="n">
        <v>12</v>
      </c>
      <c r="AR26" s="52"/>
    </row>
    <row r="27" customFormat="false" ht="15.75" hidden="false" customHeight="false" outlineLevel="0" collapsed="false">
      <c r="A27" s="69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1"/>
      <c r="N27" s="45"/>
      <c r="P27" s="69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1"/>
      <c r="AC27" s="45"/>
      <c r="AE27" s="69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1"/>
      <c r="AR27" s="45"/>
    </row>
    <row r="28" customFormat="false" ht="15.75" hidden="false" customHeight="false" outlineLevel="0" collapsed="false">
      <c r="A28" s="50" t="s">
        <v>94</v>
      </c>
      <c r="B28" s="72" t="n">
        <v>1</v>
      </c>
      <c r="C28" s="72" t="n">
        <v>2</v>
      </c>
      <c r="D28" s="72" t="n">
        <v>3</v>
      </c>
      <c r="E28" s="72" t="n">
        <v>4</v>
      </c>
      <c r="F28" s="72" t="n">
        <v>5</v>
      </c>
      <c r="G28" s="72" t="n">
        <v>6</v>
      </c>
      <c r="H28" s="72" t="n">
        <v>7</v>
      </c>
      <c r="I28" s="72" t="n">
        <v>8</v>
      </c>
      <c r="J28" s="72" t="n">
        <v>9</v>
      </c>
      <c r="K28" s="72" t="n">
        <v>10</v>
      </c>
      <c r="L28" s="72" t="n">
        <v>11</v>
      </c>
      <c r="M28" s="72" t="n">
        <v>12</v>
      </c>
      <c r="N28" s="45"/>
      <c r="P28" s="50" t="s">
        <v>94</v>
      </c>
      <c r="Q28" s="72" t="n">
        <v>1</v>
      </c>
      <c r="R28" s="72" t="n">
        <v>2</v>
      </c>
      <c r="S28" s="72" t="n">
        <v>3</v>
      </c>
      <c r="T28" s="72" t="n">
        <v>4</v>
      </c>
      <c r="U28" s="72" t="n">
        <v>5</v>
      </c>
      <c r="V28" s="72" t="n">
        <v>6</v>
      </c>
      <c r="W28" s="72" t="n">
        <v>7</v>
      </c>
      <c r="X28" s="72" t="n">
        <v>8</v>
      </c>
      <c r="Y28" s="72" t="n">
        <v>9</v>
      </c>
      <c r="Z28" s="72" t="n">
        <v>10</v>
      </c>
      <c r="AA28" s="72" t="n">
        <v>11</v>
      </c>
      <c r="AB28" s="72" t="n">
        <v>12</v>
      </c>
      <c r="AC28" s="45"/>
      <c r="AE28" s="50" t="s">
        <v>94</v>
      </c>
      <c r="AF28" s="72" t="n">
        <v>1</v>
      </c>
      <c r="AG28" s="72" t="n">
        <v>2</v>
      </c>
      <c r="AH28" s="72" t="n">
        <v>3</v>
      </c>
      <c r="AI28" s="72" t="n">
        <v>4</v>
      </c>
      <c r="AJ28" s="72" t="n">
        <v>5</v>
      </c>
      <c r="AK28" s="72" t="n">
        <v>6</v>
      </c>
      <c r="AL28" s="72" t="n">
        <v>7</v>
      </c>
      <c r="AM28" s="72" t="n">
        <v>8</v>
      </c>
      <c r="AN28" s="72" t="n">
        <v>9</v>
      </c>
      <c r="AO28" s="72" t="n">
        <v>10</v>
      </c>
      <c r="AP28" s="72" t="n">
        <v>11</v>
      </c>
      <c r="AQ28" s="72" t="n">
        <v>12</v>
      </c>
      <c r="AR28" s="45"/>
    </row>
    <row r="29" customFormat="false" ht="15.75" hidden="false" customHeight="false" outlineLevel="0" collapsed="false">
      <c r="A29" s="73" t="s">
        <v>47</v>
      </c>
      <c r="B29" s="74" t="n">
        <v>16000</v>
      </c>
      <c r="C29" s="74" t="n">
        <v>16000</v>
      </c>
      <c r="D29" s="74" t="n">
        <v>16000</v>
      </c>
      <c r="E29" s="74" t="n">
        <v>16000</v>
      </c>
      <c r="F29" s="74" t="n">
        <v>16000</v>
      </c>
      <c r="G29" s="74" t="n">
        <v>16000</v>
      </c>
      <c r="H29" s="74" t="n">
        <v>16000</v>
      </c>
      <c r="I29" s="74" t="n">
        <v>16000</v>
      </c>
      <c r="J29" s="74" t="n">
        <v>16000</v>
      </c>
      <c r="K29" s="74" t="n">
        <v>16000</v>
      </c>
      <c r="L29" s="74" t="n">
        <v>16000</v>
      </c>
      <c r="M29" s="74" t="n">
        <v>16000</v>
      </c>
      <c r="N29" s="75" t="s">
        <v>47</v>
      </c>
      <c r="P29" s="73" t="s">
        <v>47</v>
      </c>
      <c r="Q29" s="74" t="n">
        <v>2000</v>
      </c>
      <c r="R29" s="74" t="n">
        <v>2000</v>
      </c>
      <c r="S29" s="74" t="n">
        <v>2000</v>
      </c>
      <c r="T29" s="74" t="n">
        <v>2000</v>
      </c>
      <c r="U29" s="74" t="n">
        <v>2000</v>
      </c>
      <c r="V29" s="74" t="n">
        <v>2000</v>
      </c>
      <c r="W29" s="74" t="n">
        <v>2000</v>
      </c>
      <c r="X29" s="74" t="n">
        <v>2000</v>
      </c>
      <c r="Y29" s="74" t="n">
        <v>2000</v>
      </c>
      <c r="Z29" s="74" t="n">
        <v>2000</v>
      </c>
      <c r="AA29" s="74" t="n">
        <v>2000</v>
      </c>
      <c r="AB29" s="74" t="n">
        <v>2000</v>
      </c>
      <c r="AC29" s="75" t="s">
        <v>47</v>
      </c>
      <c r="AE29" s="73" t="s">
        <v>47</v>
      </c>
      <c r="AF29" s="74" t="n">
        <v>16000</v>
      </c>
      <c r="AG29" s="74" t="n">
        <v>16000</v>
      </c>
      <c r="AH29" s="74" t="n">
        <v>16000</v>
      </c>
      <c r="AI29" s="74" t="n">
        <v>16000</v>
      </c>
      <c r="AJ29" s="74" t="n">
        <v>16000</v>
      </c>
      <c r="AK29" s="74" t="n">
        <v>16000</v>
      </c>
      <c r="AL29" s="74" t="n">
        <v>16000</v>
      </c>
      <c r="AM29" s="74" t="n">
        <v>16000</v>
      </c>
      <c r="AN29" s="74" t="n">
        <v>16000</v>
      </c>
      <c r="AO29" s="74" t="n">
        <v>16000</v>
      </c>
      <c r="AP29" s="74" t="n">
        <v>16000</v>
      </c>
      <c r="AQ29" s="74" t="n">
        <v>16000</v>
      </c>
      <c r="AR29" s="75" t="s">
        <v>47</v>
      </c>
    </row>
    <row r="30" customFormat="false" ht="15.75" hidden="false" customHeight="false" outlineLevel="0" collapsed="false">
      <c r="A30" s="73" t="s">
        <v>54</v>
      </c>
      <c r="B30" s="76" t="n">
        <v>8000</v>
      </c>
      <c r="C30" s="76" t="n">
        <v>8000</v>
      </c>
      <c r="D30" s="76" t="n">
        <v>8000</v>
      </c>
      <c r="E30" s="76" t="n">
        <v>8000</v>
      </c>
      <c r="F30" s="76" t="n">
        <v>8000</v>
      </c>
      <c r="G30" s="76" t="n">
        <v>8000</v>
      </c>
      <c r="H30" s="76" t="n">
        <v>8000</v>
      </c>
      <c r="I30" s="76" t="n">
        <v>8000</v>
      </c>
      <c r="J30" s="76" t="n">
        <v>8000</v>
      </c>
      <c r="K30" s="76" t="n">
        <v>8000</v>
      </c>
      <c r="L30" s="76" t="n">
        <v>8000</v>
      </c>
      <c r="M30" s="76" t="n">
        <v>8000</v>
      </c>
      <c r="N30" s="75" t="s">
        <v>54</v>
      </c>
      <c r="P30" s="73" t="s">
        <v>54</v>
      </c>
      <c r="Q30" s="76" t="n">
        <v>1000</v>
      </c>
      <c r="R30" s="76" t="n">
        <v>1000</v>
      </c>
      <c r="S30" s="76" t="n">
        <v>1000</v>
      </c>
      <c r="T30" s="76" t="n">
        <v>1000</v>
      </c>
      <c r="U30" s="76" t="n">
        <v>1000</v>
      </c>
      <c r="V30" s="76" t="n">
        <v>1000</v>
      </c>
      <c r="W30" s="76" t="n">
        <v>1000</v>
      </c>
      <c r="X30" s="76" t="n">
        <v>1000</v>
      </c>
      <c r="Y30" s="76" t="n">
        <v>1000</v>
      </c>
      <c r="Z30" s="76" t="n">
        <v>1000</v>
      </c>
      <c r="AA30" s="76" t="n">
        <v>1000</v>
      </c>
      <c r="AB30" s="76" t="n">
        <v>1000</v>
      </c>
      <c r="AC30" s="75" t="s">
        <v>54</v>
      </c>
      <c r="AE30" s="73" t="s">
        <v>54</v>
      </c>
      <c r="AF30" s="76" t="n">
        <f aca="false">AF29/2</f>
        <v>8000</v>
      </c>
      <c r="AG30" s="76" t="n">
        <f aca="false">AG29/2</f>
        <v>8000</v>
      </c>
      <c r="AH30" s="76" t="n">
        <f aca="false">AH29/2</f>
        <v>8000</v>
      </c>
      <c r="AI30" s="76" t="n">
        <f aca="false">AI29/2</f>
        <v>8000</v>
      </c>
      <c r="AJ30" s="76" t="n">
        <f aca="false">AJ29/2</f>
        <v>8000</v>
      </c>
      <c r="AK30" s="76" t="n">
        <f aca="false">AK29/2</f>
        <v>8000</v>
      </c>
      <c r="AL30" s="76" t="n">
        <f aca="false">AL29/2</f>
        <v>8000</v>
      </c>
      <c r="AM30" s="76" t="n">
        <f aca="false">AM29/2</f>
        <v>8000</v>
      </c>
      <c r="AN30" s="76" t="n">
        <f aca="false">AN29/2</f>
        <v>8000</v>
      </c>
      <c r="AO30" s="76" t="n">
        <f aca="false">AO29/2</f>
        <v>8000</v>
      </c>
      <c r="AP30" s="76" t="n">
        <f aca="false">AP29/2</f>
        <v>8000</v>
      </c>
      <c r="AQ30" s="76" t="n">
        <f aca="false">AQ29/2</f>
        <v>8000</v>
      </c>
      <c r="AR30" s="75" t="s">
        <v>54</v>
      </c>
      <c r="AS30" s="62"/>
    </row>
    <row r="31" customFormat="false" ht="15.75" hidden="false" customHeight="false" outlineLevel="0" collapsed="false">
      <c r="A31" s="73" t="s">
        <v>7</v>
      </c>
      <c r="B31" s="74" t="n">
        <v>4000</v>
      </c>
      <c r="C31" s="74" t="n">
        <v>4000</v>
      </c>
      <c r="D31" s="74" t="n">
        <v>4000</v>
      </c>
      <c r="E31" s="74" t="n">
        <v>4000</v>
      </c>
      <c r="F31" s="74" t="n">
        <v>4000</v>
      </c>
      <c r="G31" s="74" t="n">
        <v>4000</v>
      </c>
      <c r="H31" s="74" t="n">
        <v>4000</v>
      </c>
      <c r="I31" s="74" t="n">
        <v>4000</v>
      </c>
      <c r="J31" s="74" t="n">
        <v>4000</v>
      </c>
      <c r="K31" s="74" t="n">
        <v>4000</v>
      </c>
      <c r="L31" s="74" t="n">
        <v>4000</v>
      </c>
      <c r="M31" s="74" t="n">
        <v>4000</v>
      </c>
      <c r="N31" s="75" t="s">
        <v>7</v>
      </c>
      <c r="P31" s="73" t="s">
        <v>7</v>
      </c>
      <c r="Q31" s="74" t="n">
        <v>500</v>
      </c>
      <c r="R31" s="74" t="n">
        <v>500</v>
      </c>
      <c r="S31" s="74" t="n">
        <v>500</v>
      </c>
      <c r="T31" s="74" t="n">
        <v>500</v>
      </c>
      <c r="U31" s="74" t="n">
        <v>500</v>
      </c>
      <c r="V31" s="74" t="n">
        <v>500</v>
      </c>
      <c r="W31" s="74" t="n">
        <v>500</v>
      </c>
      <c r="X31" s="74" t="n">
        <v>500</v>
      </c>
      <c r="Y31" s="74" t="n">
        <v>500</v>
      </c>
      <c r="Z31" s="74" t="n">
        <v>500</v>
      </c>
      <c r="AA31" s="74" t="n">
        <v>500</v>
      </c>
      <c r="AB31" s="74" t="n">
        <v>500</v>
      </c>
      <c r="AC31" s="75" t="s">
        <v>7</v>
      </c>
      <c r="AE31" s="73" t="s">
        <v>7</v>
      </c>
      <c r="AF31" s="76" t="n">
        <f aca="false">AF30/2</f>
        <v>4000</v>
      </c>
      <c r="AG31" s="76" t="n">
        <f aca="false">AG30/2</f>
        <v>4000</v>
      </c>
      <c r="AH31" s="76" t="n">
        <f aca="false">AH30/2</f>
        <v>4000</v>
      </c>
      <c r="AI31" s="76" t="n">
        <f aca="false">AI30/2</f>
        <v>4000</v>
      </c>
      <c r="AJ31" s="76" t="n">
        <f aca="false">AJ30/2</f>
        <v>4000</v>
      </c>
      <c r="AK31" s="76" t="n">
        <f aca="false">AK30/2</f>
        <v>4000</v>
      </c>
      <c r="AL31" s="76" t="n">
        <f aca="false">AL30/2</f>
        <v>4000</v>
      </c>
      <c r="AM31" s="76" t="n">
        <f aca="false">AM30/2</f>
        <v>4000</v>
      </c>
      <c r="AN31" s="76" t="n">
        <f aca="false">AN30/2</f>
        <v>4000</v>
      </c>
      <c r="AO31" s="76" t="n">
        <f aca="false">AO30/2</f>
        <v>4000</v>
      </c>
      <c r="AP31" s="76" t="n">
        <f aca="false">AP30/2</f>
        <v>4000</v>
      </c>
      <c r="AQ31" s="76" t="n">
        <f aca="false">AQ30/2</f>
        <v>4000</v>
      </c>
      <c r="AR31" s="75" t="s">
        <v>7</v>
      </c>
      <c r="AS31" s="62"/>
    </row>
    <row r="32" customFormat="false" ht="15.75" hidden="false" customHeight="false" outlineLevel="0" collapsed="false">
      <c r="A32" s="77" t="s">
        <v>65</v>
      </c>
      <c r="B32" s="74" t="n">
        <v>16000</v>
      </c>
      <c r="C32" s="74" t="n">
        <v>16000</v>
      </c>
      <c r="D32" s="74" t="n">
        <v>16000</v>
      </c>
      <c r="E32" s="74" t="n">
        <v>16000</v>
      </c>
      <c r="F32" s="74" t="n">
        <v>16000</v>
      </c>
      <c r="G32" s="74" t="n">
        <v>16000</v>
      </c>
      <c r="H32" s="74" t="n">
        <v>16000</v>
      </c>
      <c r="I32" s="74" t="n">
        <v>16000</v>
      </c>
      <c r="J32" s="74" t="n">
        <v>16000</v>
      </c>
      <c r="K32" s="74" t="n">
        <v>16000</v>
      </c>
      <c r="L32" s="74" t="n">
        <v>16000</v>
      </c>
      <c r="M32" s="74" t="n">
        <v>16000</v>
      </c>
      <c r="N32" s="75" t="s">
        <v>65</v>
      </c>
      <c r="P32" s="77" t="s">
        <v>65</v>
      </c>
      <c r="Q32" s="74" t="n">
        <v>2000</v>
      </c>
      <c r="R32" s="74" t="n">
        <v>2000</v>
      </c>
      <c r="S32" s="74" t="n">
        <v>2000</v>
      </c>
      <c r="T32" s="74" t="n">
        <v>2000</v>
      </c>
      <c r="U32" s="74" t="n">
        <v>2000</v>
      </c>
      <c r="V32" s="74" t="n">
        <v>2000</v>
      </c>
      <c r="W32" s="74" t="n">
        <v>2000</v>
      </c>
      <c r="X32" s="74" t="n">
        <v>2000</v>
      </c>
      <c r="Y32" s="74" t="n">
        <v>2000</v>
      </c>
      <c r="Z32" s="74" t="n">
        <v>2000</v>
      </c>
      <c r="AA32" s="74" t="n">
        <v>2000</v>
      </c>
      <c r="AB32" s="74" t="n">
        <v>2000</v>
      </c>
      <c r="AC32" s="75" t="s">
        <v>65</v>
      </c>
      <c r="AE32" s="73" t="s">
        <v>65</v>
      </c>
      <c r="AF32" s="76" t="n">
        <f aca="false">AF31/2</f>
        <v>2000</v>
      </c>
      <c r="AG32" s="76" t="n">
        <f aca="false">AG31/2</f>
        <v>2000</v>
      </c>
      <c r="AH32" s="76" t="n">
        <f aca="false">AH31/2</f>
        <v>2000</v>
      </c>
      <c r="AI32" s="76" t="n">
        <f aca="false">AI31/2</f>
        <v>2000</v>
      </c>
      <c r="AJ32" s="76" t="n">
        <f aca="false">AJ31/2</f>
        <v>2000</v>
      </c>
      <c r="AK32" s="76" t="n">
        <f aca="false">AK31/2</f>
        <v>2000</v>
      </c>
      <c r="AL32" s="76" t="n">
        <f aca="false">AL31/2</f>
        <v>2000</v>
      </c>
      <c r="AM32" s="76" t="n">
        <f aca="false">AM31/2</f>
        <v>2000</v>
      </c>
      <c r="AN32" s="76" t="n">
        <f aca="false">AN31/2</f>
        <v>2000</v>
      </c>
      <c r="AO32" s="76" t="n">
        <f aca="false">AO31/2</f>
        <v>2000</v>
      </c>
      <c r="AP32" s="76" t="n">
        <f aca="false">AP31/2</f>
        <v>2000</v>
      </c>
      <c r="AQ32" s="76" t="n">
        <f aca="false">AQ31/2</f>
        <v>2000</v>
      </c>
      <c r="AR32" s="75" t="s">
        <v>65</v>
      </c>
      <c r="AS32" s="62"/>
    </row>
    <row r="33" customFormat="false" ht="15.75" hidden="false" customHeight="false" outlineLevel="0" collapsed="false">
      <c r="A33" s="77" t="s">
        <v>71</v>
      </c>
      <c r="B33" s="76" t="n">
        <v>8000</v>
      </c>
      <c r="C33" s="76" t="n">
        <v>8000</v>
      </c>
      <c r="D33" s="76" t="n">
        <v>8000</v>
      </c>
      <c r="E33" s="76" t="n">
        <v>8000</v>
      </c>
      <c r="F33" s="76" t="n">
        <v>8000</v>
      </c>
      <c r="G33" s="76" t="n">
        <v>8000</v>
      </c>
      <c r="H33" s="76" t="n">
        <v>8000</v>
      </c>
      <c r="I33" s="76" t="n">
        <v>8000</v>
      </c>
      <c r="J33" s="76" t="n">
        <v>8000</v>
      </c>
      <c r="K33" s="76" t="n">
        <v>8000</v>
      </c>
      <c r="L33" s="76" t="n">
        <v>8000</v>
      </c>
      <c r="M33" s="76" t="n">
        <v>8000</v>
      </c>
      <c r="N33" s="75" t="s">
        <v>71</v>
      </c>
      <c r="P33" s="77" t="s">
        <v>71</v>
      </c>
      <c r="Q33" s="76" t="n">
        <v>1000</v>
      </c>
      <c r="R33" s="76" t="n">
        <v>1000</v>
      </c>
      <c r="S33" s="76" t="n">
        <v>1000</v>
      </c>
      <c r="T33" s="76" t="n">
        <v>1000</v>
      </c>
      <c r="U33" s="76" t="n">
        <v>1000</v>
      </c>
      <c r="V33" s="76" t="n">
        <v>1000</v>
      </c>
      <c r="W33" s="76" t="n">
        <v>1000</v>
      </c>
      <c r="X33" s="76" t="n">
        <v>1000</v>
      </c>
      <c r="Y33" s="76" t="n">
        <v>1000</v>
      </c>
      <c r="Z33" s="76" t="n">
        <v>1000</v>
      </c>
      <c r="AA33" s="76" t="n">
        <v>1000</v>
      </c>
      <c r="AB33" s="76" t="n">
        <v>1000</v>
      </c>
      <c r="AC33" s="75" t="s">
        <v>71</v>
      </c>
      <c r="AE33" s="73" t="s">
        <v>71</v>
      </c>
      <c r="AF33" s="76" t="n">
        <f aca="false">AF32/2</f>
        <v>1000</v>
      </c>
      <c r="AG33" s="76" t="n">
        <f aca="false">AG32/2</f>
        <v>1000</v>
      </c>
      <c r="AH33" s="76" t="n">
        <f aca="false">AH32/2</f>
        <v>1000</v>
      </c>
      <c r="AI33" s="76" t="n">
        <f aca="false">AI32/2</f>
        <v>1000</v>
      </c>
      <c r="AJ33" s="76" t="n">
        <f aca="false">AJ32/2</f>
        <v>1000</v>
      </c>
      <c r="AK33" s="76" t="n">
        <f aca="false">AK32/2</f>
        <v>1000</v>
      </c>
      <c r="AL33" s="76" t="n">
        <f aca="false">AL32/2</f>
        <v>1000</v>
      </c>
      <c r="AM33" s="76" t="n">
        <f aca="false">AM32/2</f>
        <v>1000</v>
      </c>
      <c r="AN33" s="76" t="n">
        <f aca="false">AN32/2</f>
        <v>1000</v>
      </c>
      <c r="AO33" s="76" t="n">
        <f aca="false">AO32/2</f>
        <v>1000</v>
      </c>
      <c r="AP33" s="76" t="n">
        <f aca="false">AP32/2</f>
        <v>1000</v>
      </c>
      <c r="AQ33" s="76" t="n">
        <f aca="false">AQ32/2</f>
        <v>1000</v>
      </c>
      <c r="AR33" s="75" t="s">
        <v>71</v>
      </c>
    </row>
    <row r="34" customFormat="false" ht="15.75" hidden="false" customHeight="false" outlineLevel="0" collapsed="false">
      <c r="A34" s="77" t="s">
        <v>76</v>
      </c>
      <c r="B34" s="74" t="n">
        <v>4000</v>
      </c>
      <c r="C34" s="74" t="n">
        <v>4000</v>
      </c>
      <c r="D34" s="74" t="n">
        <v>4000</v>
      </c>
      <c r="E34" s="74" t="n">
        <v>4000</v>
      </c>
      <c r="F34" s="74" t="n">
        <v>4000</v>
      </c>
      <c r="G34" s="74" t="n">
        <v>4000</v>
      </c>
      <c r="H34" s="74" t="n">
        <v>4000</v>
      </c>
      <c r="I34" s="74" t="n">
        <v>4000</v>
      </c>
      <c r="J34" s="74" t="n">
        <v>4000</v>
      </c>
      <c r="K34" s="74" t="n">
        <v>4000</v>
      </c>
      <c r="L34" s="74" t="n">
        <v>4000</v>
      </c>
      <c r="M34" s="74" t="n">
        <v>4000</v>
      </c>
      <c r="N34" s="75" t="s">
        <v>76</v>
      </c>
      <c r="P34" s="77" t="s">
        <v>76</v>
      </c>
      <c r="Q34" s="74" t="n">
        <v>500</v>
      </c>
      <c r="R34" s="74" t="n">
        <v>500</v>
      </c>
      <c r="S34" s="74" t="n">
        <v>500</v>
      </c>
      <c r="T34" s="74" t="n">
        <v>500</v>
      </c>
      <c r="U34" s="74" t="n">
        <v>500</v>
      </c>
      <c r="V34" s="74" t="n">
        <v>500</v>
      </c>
      <c r="W34" s="74" t="n">
        <v>500</v>
      </c>
      <c r="X34" s="74" t="n">
        <v>500</v>
      </c>
      <c r="Y34" s="74" t="n">
        <v>500</v>
      </c>
      <c r="Z34" s="74" t="n">
        <v>500</v>
      </c>
      <c r="AA34" s="74" t="n">
        <v>500</v>
      </c>
      <c r="AB34" s="74" t="n">
        <v>500</v>
      </c>
      <c r="AC34" s="75" t="s">
        <v>76</v>
      </c>
      <c r="AE34" s="77" t="s">
        <v>76</v>
      </c>
      <c r="AF34" s="77" t="n">
        <f aca="false">AF33/2</f>
        <v>500</v>
      </c>
      <c r="AG34" s="77" t="n">
        <f aca="false">AG33/2</f>
        <v>500</v>
      </c>
      <c r="AH34" s="77" t="n">
        <f aca="false">AH33/2</f>
        <v>500</v>
      </c>
      <c r="AI34" s="77" t="n">
        <f aca="false">AI33/2</f>
        <v>500</v>
      </c>
      <c r="AJ34" s="77" t="n">
        <f aca="false">AJ33/2</f>
        <v>500</v>
      </c>
      <c r="AK34" s="77" t="n">
        <f aca="false">AK33/2</f>
        <v>500</v>
      </c>
      <c r="AL34" s="77" t="n">
        <f aca="false">AL33/2</f>
        <v>500</v>
      </c>
      <c r="AM34" s="77" t="n">
        <f aca="false">AM33/2</f>
        <v>500</v>
      </c>
      <c r="AN34" s="77" t="n">
        <f aca="false">AN33/2</f>
        <v>500</v>
      </c>
      <c r="AO34" s="77" t="n">
        <f aca="false">AO33/2</f>
        <v>500</v>
      </c>
      <c r="AP34" s="77" t="n">
        <f aca="false">AP33/2</f>
        <v>500</v>
      </c>
      <c r="AQ34" s="77" t="n">
        <f aca="false">AQ33/2</f>
        <v>500</v>
      </c>
      <c r="AR34" s="75" t="s">
        <v>76</v>
      </c>
    </row>
    <row r="35" customFormat="false" ht="15.75" hidden="false" customHeight="false" outlineLevel="0" collapsed="false">
      <c r="A35" s="77" t="s">
        <v>81</v>
      </c>
      <c r="B35" s="52" t="n">
        <v>0</v>
      </c>
      <c r="C35" s="52" t="n">
        <v>0</v>
      </c>
      <c r="D35" s="52" t="n">
        <v>0</v>
      </c>
      <c r="E35" s="52" t="n">
        <v>0</v>
      </c>
      <c r="F35" s="52" t="n">
        <v>0</v>
      </c>
      <c r="G35" s="52" t="n">
        <v>0</v>
      </c>
      <c r="H35" s="52" t="n">
        <v>0</v>
      </c>
      <c r="I35" s="52" t="n">
        <v>0</v>
      </c>
      <c r="J35" s="52" t="n">
        <v>0</v>
      </c>
      <c r="K35" s="52" t="n">
        <v>0</v>
      </c>
      <c r="L35" s="52" t="n">
        <v>0</v>
      </c>
      <c r="M35" s="78" t="s">
        <v>95</v>
      </c>
      <c r="N35" s="75" t="s">
        <v>81</v>
      </c>
      <c r="P35" s="77" t="s">
        <v>81</v>
      </c>
      <c r="Q35" s="52" t="n">
        <v>0</v>
      </c>
      <c r="R35" s="52" t="n">
        <v>0</v>
      </c>
      <c r="S35" s="52" t="n">
        <v>0</v>
      </c>
      <c r="T35" s="52" t="n">
        <v>0</v>
      </c>
      <c r="U35" s="52" t="n">
        <v>0</v>
      </c>
      <c r="V35" s="52" t="n">
        <v>0</v>
      </c>
      <c r="W35" s="52" t="n">
        <v>0</v>
      </c>
      <c r="X35" s="52" t="n">
        <v>0</v>
      </c>
      <c r="Y35" s="52" t="n">
        <v>0</v>
      </c>
      <c r="Z35" s="52" t="n">
        <v>0</v>
      </c>
      <c r="AA35" s="52" t="n">
        <v>0</v>
      </c>
      <c r="AB35" s="78" t="s">
        <v>95</v>
      </c>
      <c r="AC35" s="75" t="s">
        <v>81</v>
      </c>
      <c r="AE35" s="77" t="s">
        <v>81</v>
      </c>
      <c r="AF35" s="4" t="s">
        <v>95</v>
      </c>
      <c r="AG35" s="4" t="s">
        <v>95</v>
      </c>
      <c r="AH35" s="52" t="s">
        <v>95</v>
      </c>
      <c r="AI35" s="52" t="s">
        <v>95</v>
      </c>
      <c r="AJ35" s="52" t="s">
        <v>95</v>
      </c>
      <c r="AK35" s="52" t="s">
        <v>95</v>
      </c>
      <c r="AL35" s="52" t="s">
        <v>95</v>
      </c>
      <c r="AM35" s="52" t="s">
        <v>95</v>
      </c>
      <c r="AN35" s="52" t="s">
        <v>95</v>
      </c>
      <c r="AO35" s="52" t="s">
        <v>95</v>
      </c>
      <c r="AP35" s="52" t="s">
        <v>95</v>
      </c>
      <c r="AQ35" s="78" t="s">
        <v>95</v>
      </c>
      <c r="AR35" s="75" t="s">
        <v>81</v>
      </c>
    </row>
    <row r="36" customFormat="false" ht="15.75" hidden="false" customHeight="false" outlineLevel="0" collapsed="false">
      <c r="A36" s="77" t="s">
        <v>87</v>
      </c>
      <c r="B36" s="52" t="n">
        <v>0</v>
      </c>
      <c r="C36" s="52" t="n">
        <v>0</v>
      </c>
      <c r="D36" s="52" t="n">
        <v>0</v>
      </c>
      <c r="E36" s="52" t="n">
        <v>0</v>
      </c>
      <c r="F36" s="52" t="n">
        <v>0</v>
      </c>
      <c r="G36" s="52" t="n">
        <v>0</v>
      </c>
      <c r="H36" s="52" t="n">
        <v>0</v>
      </c>
      <c r="I36" s="52" t="n">
        <v>0</v>
      </c>
      <c r="J36" s="52" t="n">
        <v>0</v>
      </c>
      <c r="K36" s="52" t="n">
        <v>0</v>
      </c>
      <c r="L36" s="52" t="n">
        <v>0</v>
      </c>
      <c r="M36" s="78" t="s">
        <v>95</v>
      </c>
      <c r="N36" s="75" t="s">
        <v>87</v>
      </c>
      <c r="P36" s="77" t="s">
        <v>87</v>
      </c>
      <c r="Q36" s="52" t="n">
        <v>0</v>
      </c>
      <c r="R36" s="52" t="n">
        <v>0</v>
      </c>
      <c r="S36" s="52" t="n">
        <v>0</v>
      </c>
      <c r="T36" s="52" t="n">
        <v>0</v>
      </c>
      <c r="U36" s="52" t="n">
        <v>0</v>
      </c>
      <c r="V36" s="52" t="n">
        <v>0</v>
      </c>
      <c r="W36" s="52" t="n">
        <v>0</v>
      </c>
      <c r="X36" s="52" t="n">
        <v>0</v>
      </c>
      <c r="Y36" s="52" t="n">
        <v>0</v>
      </c>
      <c r="Z36" s="52" t="n">
        <v>0</v>
      </c>
      <c r="AA36" s="52" t="n">
        <v>0</v>
      </c>
      <c r="AB36" s="78" t="s">
        <v>95</v>
      </c>
      <c r="AC36" s="75" t="s">
        <v>87</v>
      </c>
      <c r="AE36" s="77" t="s">
        <v>87</v>
      </c>
      <c r="AF36" s="52" t="s">
        <v>95</v>
      </c>
      <c r="AG36" s="52" t="s">
        <v>95</v>
      </c>
      <c r="AH36" s="52" t="s">
        <v>95</v>
      </c>
      <c r="AI36" s="52" t="s">
        <v>95</v>
      </c>
      <c r="AJ36" s="52" t="s">
        <v>95</v>
      </c>
      <c r="AK36" s="52" t="s">
        <v>95</v>
      </c>
      <c r="AL36" s="52" t="s">
        <v>95</v>
      </c>
      <c r="AM36" s="52" t="s">
        <v>95</v>
      </c>
      <c r="AN36" s="52" t="s">
        <v>95</v>
      </c>
      <c r="AO36" s="52" t="s">
        <v>95</v>
      </c>
      <c r="AP36" s="52" t="s">
        <v>95</v>
      </c>
      <c r="AQ36" s="78" t="s">
        <v>95</v>
      </c>
      <c r="AR36" s="75" t="s">
        <v>87</v>
      </c>
    </row>
    <row r="37" customFormat="false" ht="15.75" hidden="false" customHeight="false" outlineLevel="0" collapsed="false">
      <c r="A37" s="79" t="s">
        <v>95</v>
      </c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45"/>
      <c r="P37" s="79" t="s">
        <v>95</v>
      </c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45"/>
      <c r="AE37" s="79" t="s">
        <v>95</v>
      </c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45"/>
    </row>
    <row r="38" customFormat="false" ht="15.75" hidden="false" customHeight="false" outlineLevel="0" collapsed="false">
      <c r="A38" s="80" t="s">
        <v>96</v>
      </c>
      <c r="B38" s="81" t="n">
        <v>7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45"/>
      <c r="P38" s="80" t="s">
        <v>96</v>
      </c>
      <c r="Q38" s="81" t="n">
        <v>7</v>
      </c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45"/>
      <c r="AE38" s="80" t="s">
        <v>96</v>
      </c>
      <c r="AF38" s="81" t="n">
        <v>7</v>
      </c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45"/>
    </row>
    <row r="39" customFormat="false" ht="15.75" hidden="false" customHeight="false" outlineLevel="0" collapsed="false">
      <c r="A39" s="82" t="s">
        <v>97</v>
      </c>
      <c r="B39" s="83" t="n">
        <v>1</v>
      </c>
      <c r="C39" s="83" t="n">
        <v>2</v>
      </c>
      <c r="D39" s="83" t="n">
        <v>3</v>
      </c>
      <c r="E39" s="83" t="n">
        <v>4</v>
      </c>
      <c r="F39" s="83" t="n">
        <v>5</v>
      </c>
      <c r="G39" s="83" t="n">
        <v>6</v>
      </c>
      <c r="H39" s="83" t="n">
        <v>7</v>
      </c>
      <c r="I39" s="83" t="n">
        <v>8</v>
      </c>
      <c r="J39" s="83" t="n">
        <v>9</v>
      </c>
      <c r="K39" s="83" t="n">
        <v>10</v>
      </c>
      <c r="L39" s="83" t="n">
        <v>11</v>
      </c>
      <c r="M39" s="83" t="n">
        <v>12</v>
      </c>
      <c r="N39" s="45"/>
      <c r="P39" s="82" t="s">
        <v>97</v>
      </c>
      <c r="Q39" s="83" t="n">
        <v>1</v>
      </c>
      <c r="R39" s="83" t="n">
        <v>2</v>
      </c>
      <c r="S39" s="83" t="n">
        <v>3</v>
      </c>
      <c r="T39" s="83" t="n">
        <v>4</v>
      </c>
      <c r="U39" s="83" t="n">
        <v>5</v>
      </c>
      <c r="V39" s="83" t="n">
        <v>6</v>
      </c>
      <c r="W39" s="83" t="n">
        <v>7</v>
      </c>
      <c r="X39" s="83" t="n">
        <v>8</v>
      </c>
      <c r="Y39" s="83" t="n">
        <v>9</v>
      </c>
      <c r="Z39" s="83" t="n">
        <v>10</v>
      </c>
      <c r="AA39" s="83" t="n">
        <v>11</v>
      </c>
      <c r="AB39" s="83" t="n">
        <v>12</v>
      </c>
      <c r="AC39" s="45"/>
      <c r="AE39" s="82" t="s">
        <v>97</v>
      </c>
      <c r="AF39" s="83" t="n">
        <v>1</v>
      </c>
      <c r="AG39" s="83" t="n">
        <v>2</v>
      </c>
      <c r="AH39" s="83" t="n">
        <v>3</v>
      </c>
      <c r="AI39" s="83" t="n">
        <v>4</v>
      </c>
      <c r="AJ39" s="83" t="n">
        <v>5</v>
      </c>
      <c r="AK39" s="83" t="n">
        <v>6</v>
      </c>
      <c r="AL39" s="83" t="n">
        <v>7</v>
      </c>
      <c r="AM39" s="83" t="n">
        <v>8</v>
      </c>
      <c r="AN39" s="83" t="n">
        <v>9</v>
      </c>
      <c r="AO39" s="83" t="n">
        <v>10</v>
      </c>
      <c r="AP39" s="83" t="n">
        <v>11</v>
      </c>
      <c r="AQ39" s="83" t="n">
        <v>12</v>
      </c>
      <c r="AR39" s="45"/>
    </row>
    <row r="40" customFormat="false" ht="15.75" hidden="false" customHeight="false" outlineLevel="0" collapsed="false">
      <c r="A40" s="56" t="s">
        <v>47</v>
      </c>
      <c r="B40" s="84" t="n">
        <f aca="false">(B29/1000)*7</f>
        <v>112</v>
      </c>
      <c r="C40" s="84" t="n">
        <f aca="false">(C29/1000)*7</f>
        <v>112</v>
      </c>
      <c r="D40" s="84" t="n">
        <f aca="false">(D29/1000)*7</f>
        <v>112</v>
      </c>
      <c r="E40" s="84" t="n">
        <f aca="false">(E29/1000)*7</f>
        <v>112</v>
      </c>
      <c r="F40" s="84" t="n">
        <f aca="false">(F29/1000)*7</f>
        <v>112</v>
      </c>
      <c r="G40" s="84" t="n">
        <f aca="false">(G29/1000)*7</f>
        <v>112</v>
      </c>
      <c r="H40" s="84" t="n">
        <f aca="false">(H29/1000)*7</f>
        <v>112</v>
      </c>
      <c r="I40" s="84" t="n">
        <f aca="false">(I29/1000)*7</f>
        <v>112</v>
      </c>
      <c r="J40" s="84" t="n">
        <f aca="false">(J29/1000)*7</f>
        <v>112</v>
      </c>
      <c r="K40" s="84" t="n">
        <f aca="false">(K29/1000)*7</f>
        <v>112</v>
      </c>
      <c r="L40" s="84" t="n">
        <f aca="false">(L29/1000)*7</f>
        <v>112</v>
      </c>
      <c r="M40" s="84" t="n">
        <f aca="false">(M29/1000)*7</f>
        <v>112</v>
      </c>
      <c r="N40" s="75" t="s">
        <v>47</v>
      </c>
      <c r="P40" s="56" t="s">
        <v>47</v>
      </c>
      <c r="Q40" s="84" t="n">
        <f aca="false">(Q29/1000)*7</f>
        <v>14</v>
      </c>
      <c r="R40" s="84" t="n">
        <f aca="false">(R29/1000)*7</f>
        <v>14</v>
      </c>
      <c r="S40" s="84" t="n">
        <f aca="false">(S29/1000)*7</f>
        <v>14</v>
      </c>
      <c r="T40" s="84" t="n">
        <f aca="false">(T29/1000)*7</f>
        <v>14</v>
      </c>
      <c r="U40" s="84" t="n">
        <f aca="false">(U29/1000)*7</f>
        <v>14</v>
      </c>
      <c r="V40" s="84" t="n">
        <f aca="false">(V29/1000)*7</f>
        <v>14</v>
      </c>
      <c r="W40" s="84" t="n">
        <f aca="false">(W29/1000)*7</f>
        <v>14</v>
      </c>
      <c r="X40" s="84" t="n">
        <f aca="false">(X29/1000)*7</f>
        <v>14</v>
      </c>
      <c r="Y40" s="84" t="n">
        <f aca="false">(Y29/1000)*7</f>
        <v>14</v>
      </c>
      <c r="Z40" s="84" t="n">
        <f aca="false">(Z29/1000)*7</f>
        <v>14</v>
      </c>
      <c r="AA40" s="84" t="n">
        <f aca="false">(AA29/1000)*7</f>
        <v>14</v>
      </c>
      <c r="AB40" s="84" t="n">
        <f aca="false">(AB29/1000)*7</f>
        <v>14</v>
      </c>
      <c r="AC40" s="75" t="s">
        <v>47</v>
      </c>
      <c r="AE40" s="56" t="s">
        <v>47</v>
      </c>
      <c r="AF40" s="84" t="n">
        <f aca="false">(AF29/1000)*7</f>
        <v>112</v>
      </c>
      <c r="AG40" s="84" t="n">
        <f aca="false">(AG29/1000)*7</f>
        <v>112</v>
      </c>
      <c r="AH40" s="84" t="n">
        <f aca="false">(AH29/1000)*7</f>
        <v>112</v>
      </c>
      <c r="AI40" s="84" t="n">
        <f aca="false">(AI29/1000)*7</f>
        <v>112</v>
      </c>
      <c r="AJ40" s="84" t="n">
        <f aca="false">(AJ29/1000)*7</f>
        <v>112</v>
      </c>
      <c r="AK40" s="84" t="n">
        <f aca="false">(AK29/1000)*7</f>
        <v>112</v>
      </c>
      <c r="AL40" s="84" t="n">
        <f aca="false">(AL29/1000)*7</f>
        <v>112</v>
      </c>
      <c r="AM40" s="84" t="n">
        <f aca="false">(AM29/1000)*7</f>
        <v>112</v>
      </c>
      <c r="AN40" s="84" t="n">
        <f aca="false">(AN29/1000)*7</f>
        <v>112</v>
      </c>
      <c r="AO40" s="84" t="n">
        <f aca="false">(AO29/1000)*7</f>
        <v>112</v>
      </c>
      <c r="AP40" s="84" t="n">
        <f aca="false">(AP29/1000)*7</f>
        <v>112</v>
      </c>
      <c r="AQ40" s="84" t="n">
        <f aca="false">(AQ29/1000)*7</f>
        <v>112</v>
      </c>
      <c r="AR40" s="75" t="s">
        <v>47</v>
      </c>
    </row>
    <row r="41" customFormat="false" ht="15.75" hidden="false" customHeight="false" outlineLevel="0" collapsed="false">
      <c r="A41" s="56" t="s">
        <v>54</v>
      </c>
      <c r="B41" s="84" t="n">
        <f aca="false">(B30/1000)*7</f>
        <v>56</v>
      </c>
      <c r="C41" s="84" t="n">
        <f aca="false">(C30/1000)*7</f>
        <v>56</v>
      </c>
      <c r="D41" s="84" t="n">
        <f aca="false">(D30/1000)*7</f>
        <v>56</v>
      </c>
      <c r="E41" s="84" t="n">
        <f aca="false">(E30/1000)*7</f>
        <v>56</v>
      </c>
      <c r="F41" s="84" t="n">
        <f aca="false">(F30/1000)*7</f>
        <v>56</v>
      </c>
      <c r="G41" s="84" t="n">
        <f aca="false">(G30/1000)*7</f>
        <v>56</v>
      </c>
      <c r="H41" s="84" t="n">
        <f aca="false">(H30/1000)*7</f>
        <v>56</v>
      </c>
      <c r="I41" s="84" t="n">
        <f aca="false">(I30/1000)*7</f>
        <v>56</v>
      </c>
      <c r="J41" s="84" t="n">
        <f aca="false">(J30/1000)*7</f>
        <v>56</v>
      </c>
      <c r="K41" s="84" t="n">
        <f aca="false">(K30/1000)*7</f>
        <v>56</v>
      </c>
      <c r="L41" s="84" t="n">
        <f aca="false">(L30/1000)*7</f>
        <v>56</v>
      </c>
      <c r="M41" s="84" t="n">
        <f aca="false">(M30/1000)*7</f>
        <v>56</v>
      </c>
      <c r="N41" s="75" t="s">
        <v>54</v>
      </c>
      <c r="P41" s="56" t="s">
        <v>54</v>
      </c>
      <c r="Q41" s="84" t="n">
        <f aca="false">(Q30/1000)*7</f>
        <v>7</v>
      </c>
      <c r="R41" s="84" t="n">
        <f aca="false">(R30/1000)*7</f>
        <v>7</v>
      </c>
      <c r="S41" s="84" t="n">
        <f aca="false">(S30/1000)*7</f>
        <v>7</v>
      </c>
      <c r="T41" s="84" t="n">
        <f aca="false">(T30/1000)*7</f>
        <v>7</v>
      </c>
      <c r="U41" s="84" t="n">
        <f aca="false">(U30/1000)*7</f>
        <v>7</v>
      </c>
      <c r="V41" s="84" t="n">
        <f aca="false">(V30/1000)*7</f>
        <v>7</v>
      </c>
      <c r="W41" s="84" t="n">
        <f aca="false">(W30/1000)*7</f>
        <v>7</v>
      </c>
      <c r="X41" s="84" t="n">
        <f aca="false">(X30/1000)*7</f>
        <v>7</v>
      </c>
      <c r="Y41" s="84" t="n">
        <f aca="false">(Y30/1000)*7</f>
        <v>7</v>
      </c>
      <c r="Z41" s="84" t="n">
        <f aca="false">(Z30/1000)*7</f>
        <v>7</v>
      </c>
      <c r="AA41" s="84" t="n">
        <f aca="false">(AA30/1000)*7</f>
        <v>7</v>
      </c>
      <c r="AB41" s="84" t="n">
        <f aca="false">(AB30/1000)*7</f>
        <v>7</v>
      </c>
      <c r="AC41" s="75" t="s">
        <v>54</v>
      </c>
      <c r="AE41" s="56" t="s">
        <v>54</v>
      </c>
      <c r="AF41" s="84" t="n">
        <f aca="false">(AF30/1000)*7</f>
        <v>56</v>
      </c>
      <c r="AG41" s="84" t="n">
        <f aca="false">(AG30/1000)*7</f>
        <v>56</v>
      </c>
      <c r="AH41" s="84" t="n">
        <f aca="false">(AH30/1000)*7</f>
        <v>56</v>
      </c>
      <c r="AI41" s="84" t="n">
        <f aca="false">(AI30/1000)*7</f>
        <v>56</v>
      </c>
      <c r="AJ41" s="84" t="n">
        <f aca="false">(AJ30/1000)*7</f>
        <v>56</v>
      </c>
      <c r="AK41" s="84" t="n">
        <f aca="false">(AK30/1000)*7</f>
        <v>56</v>
      </c>
      <c r="AL41" s="84" t="n">
        <f aca="false">(AL30/1000)*7</f>
        <v>56</v>
      </c>
      <c r="AM41" s="84" t="n">
        <f aca="false">(AM30/1000)*7</f>
        <v>56</v>
      </c>
      <c r="AN41" s="84" t="n">
        <f aca="false">(AN30/1000)*7</f>
        <v>56</v>
      </c>
      <c r="AO41" s="84" t="n">
        <f aca="false">(AO30/1000)*7</f>
        <v>56</v>
      </c>
      <c r="AP41" s="84" t="n">
        <f aca="false">(AP30/1000)*7</f>
        <v>56</v>
      </c>
      <c r="AQ41" s="84" t="n">
        <f aca="false">(AQ30/1000)*7</f>
        <v>56</v>
      </c>
      <c r="AR41" s="75" t="s">
        <v>54</v>
      </c>
    </row>
    <row r="42" customFormat="false" ht="15.75" hidden="false" customHeight="false" outlineLevel="0" collapsed="false">
      <c r="A42" s="51" t="s">
        <v>7</v>
      </c>
      <c r="B42" s="84" t="n">
        <f aca="false">(B31/1000)*7</f>
        <v>28</v>
      </c>
      <c r="C42" s="84" t="n">
        <f aca="false">(C31/1000)*7</f>
        <v>28</v>
      </c>
      <c r="D42" s="84" t="n">
        <f aca="false">(D31/1000)*7</f>
        <v>28</v>
      </c>
      <c r="E42" s="84" t="n">
        <f aca="false">(E31/1000)*7</f>
        <v>28</v>
      </c>
      <c r="F42" s="84" t="n">
        <f aca="false">(F31/1000)*7</f>
        <v>28</v>
      </c>
      <c r="G42" s="84" t="n">
        <f aca="false">(G31/1000)*7</f>
        <v>28</v>
      </c>
      <c r="H42" s="84" t="n">
        <f aca="false">(H31/1000)*7</f>
        <v>28</v>
      </c>
      <c r="I42" s="84" t="n">
        <f aca="false">(I31/1000)*7</f>
        <v>28</v>
      </c>
      <c r="J42" s="84" t="n">
        <f aca="false">(J31/1000)*7</f>
        <v>28</v>
      </c>
      <c r="K42" s="84" t="n">
        <f aca="false">(K31/1000)*7</f>
        <v>28</v>
      </c>
      <c r="L42" s="84" t="n">
        <f aca="false">(L31/1000)*7</f>
        <v>28</v>
      </c>
      <c r="M42" s="84" t="n">
        <f aca="false">(M31/1000)*7</f>
        <v>28</v>
      </c>
      <c r="N42" s="75" t="s">
        <v>7</v>
      </c>
      <c r="P42" s="51" t="s">
        <v>7</v>
      </c>
      <c r="Q42" s="84" t="n">
        <f aca="false">(Q31/1000)*7</f>
        <v>3.5</v>
      </c>
      <c r="R42" s="84" t="n">
        <f aca="false">(R31/1000)*7</f>
        <v>3.5</v>
      </c>
      <c r="S42" s="84" t="n">
        <f aca="false">(S31/1000)*7</f>
        <v>3.5</v>
      </c>
      <c r="T42" s="84" t="n">
        <f aca="false">(T31/1000)*7</f>
        <v>3.5</v>
      </c>
      <c r="U42" s="84" t="n">
        <f aca="false">(U31/1000)*7</f>
        <v>3.5</v>
      </c>
      <c r="V42" s="84" t="n">
        <f aca="false">(V31/1000)*7</f>
        <v>3.5</v>
      </c>
      <c r="W42" s="84" t="n">
        <f aca="false">(W31/1000)*7</f>
        <v>3.5</v>
      </c>
      <c r="X42" s="84" t="n">
        <f aca="false">(X31/1000)*7</f>
        <v>3.5</v>
      </c>
      <c r="Y42" s="84" t="n">
        <f aca="false">(Y31/1000)*7</f>
        <v>3.5</v>
      </c>
      <c r="Z42" s="84" t="n">
        <f aca="false">(Z31/1000)*7</f>
        <v>3.5</v>
      </c>
      <c r="AA42" s="84" t="n">
        <f aca="false">(AA31/1000)*7</f>
        <v>3.5</v>
      </c>
      <c r="AB42" s="84" t="n">
        <f aca="false">(AB31/1000)*7</f>
        <v>3.5</v>
      </c>
      <c r="AC42" s="75" t="s">
        <v>7</v>
      </c>
      <c r="AE42" s="51" t="s">
        <v>7</v>
      </c>
      <c r="AF42" s="84" t="n">
        <f aca="false">(AF31/1000)*7</f>
        <v>28</v>
      </c>
      <c r="AG42" s="84" t="n">
        <f aca="false">(AG31/1000)*7</f>
        <v>28</v>
      </c>
      <c r="AH42" s="84" t="n">
        <f aca="false">(AH31/1000)*7</f>
        <v>28</v>
      </c>
      <c r="AI42" s="84" t="n">
        <f aca="false">(AI31/1000)*7</f>
        <v>28</v>
      </c>
      <c r="AJ42" s="84" t="n">
        <f aca="false">(AJ31/1000)*7</f>
        <v>28</v>
      </c>
      <c r="AK42" s="84" t="n">
        <f aca="false">(AK31/1000)*7</f>
        <v>28</v>
      </c>
      <c r="AL42" s="84" t="n">
        <f aca="false">(AL31/1000)*7</f>
        <v>28</v>
      </c>
      <c r="AM42" s="84" t="n">
        <f aca="false">(AM31/1000)*7</f>
        <v>28</v>
      </c>
      <c r="AN42" s="84" t="n">
        <f aca="false">(AN31/1000)*7</f>
        <v>28</v>
      </c>
      <c r="AO42" s="84" t="n">
        <f aca="false">(AO31/1000)*7</f>
        <v>28</v>
      </c>
      <c r="AP42" s="84" t="n">
        <f aca="false">(AP31/1000)*7</f>
        <v>28</v>
      </c>
      <c r="AQ42" s="84" t="n">
        <f aca="false">(AQ31/1000)*7</f>
        <v>28</v>
      </c>
      <c r="AR42" s="75" t="s">
        <v>7</v>
      </c>
    </row>
    <row r="43" customFormat="false" ht="15.75" hidden="false" customHeight="false" outlineLevel="0" collapsed="false">
      <c r="A43" s="51" t="s">
        <v>65</v>
      </c>
      <c r="B43" s="84" t="n">
        <f aca="false">(B32/1000)*7</f>
        <v>112</v>
      </c>
      <c r="C43" s="84" t="n">
        <f aca="false">(C32/1000)*7</f>
        <v>112</v>
      </c>
      <c r="D43" s="84" t="n">
        <f aca="false">(D32/1000)*7</f>
        <v>112</v>
      </c>
      <c r="E43" s="84" t="n">
        <f aca="false">(E32/1000)*7</f>
        <v>112</v>
      </c>
      <c r="F43" s="84" t="n">
        <f aca="false">(F32/1000)*7</f>
        <v>112</v>
      </c>
      <c r="G43" s="84" t="n">
        <f aca="false">(G32/1000)*7</f>
        <v>112</v>
      </c>
      <c r="H43" s="84" t="n">
        <f aca="false">(H32/1000)*7</f>
        <v>112</v>
      </c>
      <c r="I43" s="84" t="n">
        <f aca="false">(I32/1000)*7</f>
        <v>112</v>
      </c>
      <c r="J43" s="84" t="n">
        <f aca="false">(J32/1000)*7</f>
        <v>112</v>
      </c>
      <c r="K43" s="84" t="n">
        <f aca="false">(K32/1000)*7</f>
        <v>112</v>
      </c>
      <c r="L43" s="84" t="n">
        <f aca="false">(L32/1000)*7</f>
        <v>112</v>
      </c>
      <c r="M43" s="84" t="n">
        <f aca="false">(M32/1000)*7</f>
        <v>112</v>
      </c>
      <c r="N43" s="75" t="s">
        <v>65</v>
      </c>
      <c r="P43" s="51" t="s">
        <v>65</v>
      </c>
      <c r="Q43" s="84" t="n">
        <f aca="false">(Q32/1000)*7</f>
        <v>14</v>
      </c>
      <c r="R43" s="84" t="n">
        <f aca="false">(R32/1000)*7</f>
        <v>14</v>
      </c>
      <c r="S43" s="84" t="n">
        <f aca="false">(S32/1000)*7</f>
        <v>14</v>
      </c>
      <c r="T43" s="84" t="n">
        <f aca="false">(T32/1000)*7</f>
        <v>14</v>
      </c>
      <c r="U43" s="84" t="n">
        <f aca="false">(U32/1000)*7</f>
        <v>14</v>
      </c>
      <c r="V43" s="84" t="n">
        <f aca="false">(V32/1000)*7</f>
        <v>14</v>
      </c>
      <c r="W43" s="84" t="n">
        <f aca="false">(W32/1000)*7</f>
        <v>14</v>
      </c>
      <c r="X43" s="84" t="n">
        <f aca="false">(X32/1000)*7</f>
        <v>14</v>
      </c>
      <c r="Y43" s="84" t="n">
        <f aca="false">(Y32/1000)*7</f>
        <v>14</v>
      </c>
      <c r="Z43" s="84" t="n">
        <f aca="false">(Z32/1000)*7</f>
        <v>14</v>
      </c>
      <c r="AA43" s="84" t="n">
        <f aca="false">(AA32/1000)*7</f>
        <v>14</v>
      </c>
      <c r="AB43" s="84" t="n">
        <f aca="false">(AB32/1000)*7</f>
        <v>14</v>
      </c>
      <c r="AC43" s="75" t="s">
        <v>65</v>
      </c>
      <c r="AE43" s="51" t="s">
        <v>65</v>
      </c>
      <c r="AF43" s="84" t="n">
        <f aca="false">(AF32/1000)*7</f>
        <v>14</v>
      </c>
      <c r="AG43" s="84" t="n">
        <f aca="false">(AG32/1000)*7</f>
        <v>14</v>
      </c>
      <c r="AH43" s="84" t="n">
        <f aca="false">(AH32/1000)*7</f>
        <v>14</v>
      </c>
      <c r="AI43" s="84" t="n">
        <f aca="false">(AI32/1000)*7</f>
        <v>14</v>
      </c>
      <c r="AJ43" s="84" t="n">
        <f aca="false">(AJ32/1000)*7</f>
        <v>14</v>
      </c>
      <c r="AK43" s="84" t="n">
        <f aca="false">(AK32/1000)*7</f>
        <v>14</v>
      </c>
      <c r="AL43" s="84" t="n">
        <f aca="false">(AL32/1000)*7</f>
        <v>14</v>
      </c>
      <c r="AM43" s="84" t="n">
        <f aca="false">(AM32/1000)*7</f>
        <v>14</v>
      </c>
      <c r="AN43" s="84" t="n">
        <f aca="false">(AN32/1000)*7</f>
        <v>14</v>
      </c>
      <c r="AO43" s="84" t="n">
        <f aca="false">(AO32/1000)*7</f>
        <v>14</v>
      </c>
      <c r="AP43" s="84" t="n">
        <f aca="false">(AP32/1000)*7</f>
        <v>14</v>
      </c>
      <c r="AQ43" s="84" t="n">
        <f aca="false">(AQ32/1000)*7</f>
        <v>14</v>
      </c>
      <c r="AR43" s="75" t="s">
        <v>65</v>
      </c>
    </row>
    <row r="44" customFormat="false" ht="15.75" hidden="false" customHeight="false" outlineLevel="0" collapsed="false">
      <c r="A44" s="51" t="s">
        <v>71</v>
      </c>
      <c r="B44" s="84" t="n">
        <f aca="false">(B33/1000)*7</f>
        <v>56</v>
      </c>
      <c r="C44" s="84" t="n">
        <f aca="false">(C33/1000)*7</f>
        <v>56</v>
      </c>
      <c r="D44" s="84" t="n">
        <f aca="false">(D33/1000)*7</f>
        <v>56</v>
      </c>
      <c r="E44" s="84" t="n">
        <f aca="false">(E33/1000)*7</f>
        <v>56</v>
      </c>
      <c r="F44" s="84" t="n">
        <f aca="false">(F33/1000)*7</f>
        <v>56</v>
      </c>
      <c r="G44" s="84" t="n">
        <f aca="false">(G33/1000)*7</f>
        <v>56</v>
      </c>
      <c r="H44" s="84" t="n">
        <f aca="false">(H33/1000)*7</f>
        <v>56</v>
      </c>
      <c r="I44" s="84" t="n">
        <f aca="false">(I33/1000)*7</f>
        <v>56</v>
      </c>
      <c r="J44" s="84" t="n">
        <f aca="false">(J33/1000)*7</f>
        <v>56</v>
      </c>
      <c r="K44" s="84" t="n">
        <f aca="false">(K33/1000)*7</f>
        <v>56</v>
      </c>
      <c r="L44" s="84" t="n">
        <f aca="false">(L33/1000)*7</f>
        <v>56</v>
      </c>
      <c r="M44" s="84" t="n">
        <f aca="false">(M33/1000)*7</f>
        <v>56</v>
      </c>
      <c r="N44" s="75" t="s">
        <v>71</v>
      </c>
      <c r="P44" s="51" t="s">
        <v>71</v>
      </c>
      <c r="Q44" s="84" t="n">
        <f aca="false">(Q33/1000)*7</f>
        <v>7</v>
      </c>
      <c r="R44" s="84" t="n">
        <f aca="false">(R33/1000)*7</f>
        <v>7</v>
      </c>
      <c r="S44" s="84" t="n">
        <f aca="false">(S33/1000)*7</f>
        <v>7</v>
      </c>
      <c r="T44" s="84" t="n">
        <f aca="false">(T33/1000)*7</f>
        <v>7</v>
      </c>
      <c r="U44" s="84" t="n">
        <f aca="false">(U33/1000)*7</f>
        <v>7</v>
      </c>
      <c r="V44" s="84" t="n">
        <f aca="false">(V33/1000)*7</f>
        <v>7</v>
      </c>
      <c r="W44" s="84" t="n">
        <f aca="false">(W33/1000)*7</f>
        <v>7</v>
      </c>
      <c r="X44" s="84" t="n">
        <f aca="false">(X33/1000)*7</f>
        <v>7</v>
      </c>
      <c r="Y44" s="84" t="n">
        <f aca="false">(Y33/1000)*7</f>
        <v>7</v>
      </c>
      <c r="Z44" s="84" t="n">
        <f aca="false">(Z33/1000)*7</f>
        <v>7</v>
      </c>
      <c r="AA44" s="84" t="n">
        <f aca="false">(AA33/1000)*7</f>
        <v>7</v>
      </c>
      <c r="AB44" s="84" t="n">
        <f aca="false">(AB33/1000)*7</f>
        <v>7</v>
      </c>
      <c r="AC44" s="75" t="s">
        <v>71</v>
      </c>
      <c r="AE44" s="51" t="s">
        <v>71</v>
      </c>
      <c r="AF44" s="84" t="n">
        <f aca="false">(AF33/1000)*7</f>
        <v>7</v>
      </c>
      <c r="AG44" s="84" t="n">
        <f aca="false">(AG33/1000)*7</f>
        <v>7</v>
      </c>
      <c r="AH44" s="84" t="n">
        <f aca="false">(AH33/1000)*7</f>
        <v>7</v>
      </c>
      <c r="AI44" s="84" t="n">
        <f aca="false">(AI33/1000)*7</f>
        <v>7</v>
      </c>
      <c r="AJ44" s="84" t="n">
        <f aca="false">(AJ33/1000)*7</f>
        <v>7</v>
      </c>
      <c r="AK44" s="84" t="n">
        <f aca="false">(AK33/1000)*7</f>
        <v>7</v>
      </c>
      <c r="AL44" s="84" t="n">
        <f aca="false">(AL33/1000)*7</f>
        <v>7</v>
      </c>
      <c r="AM44" s="84" t="n">
        <f aca="false">(AM33/1000)*7</f>
        <v>7</v>
      </c>
      <c r="AN44" s="84" t="n">
        <f aca="false">(AN33/1000)*7</f>
        <v>7</v>
      </c>
      <c r="AO44" s="84" t="n">
        <f aca="false">(AO33/1000)*7</f>
        <v>7</v>
      </c>
      <c r="AP44" s="84" t="n">
        <f aca="false">(AP33/1000)*7</f>
        <v>7</v>
      </c>
      <c r="AQ44" s="84" t="n">
        <f aca="false">(AQ33/1000)*7</f>
        <v>7</v>
      </c>
      <c r="AR44" s="75" t="s">
        <v>71</v>
      </c>
    </row>
    <row r="45" customFormat="false" ht="15.75" hidden="false" customHeight="false" outlineLevel="0" collapsed="false">
      <c r="A45" s="51" t="s">
        <v>76</v>
      </c>
      <c r="B45" s="84" t="n">
        <f aca="false">(B34/1000)*7</f>
        <v>28</v>
      </c>
      <c r="C45" s="84" t="n">
        <f aca="false">(C34/1000)*7</f>
        <v>28</v>
      </c>
      <c r="D45" s="84" t="n">
        <f aca="false">(D34/1000)*7</f>
        <v>28</v>
      </c>
      <c r="E45" s="84" t="n">
        <f aca="false">(E34/1000)*7</f>
        <v>28</v>
      </c>
      <c r="F45" s="84" t="n">
        <f aca="false">(F34/1000)*7</f>
        <v>28</v>
      </c>
      <c r="G45" s="84" t="n">
        <f aca="false">(G34/1000)*7</f>
        <v>28</v>
      </c>
      <c r="H45" s="84" t="n">
        <f aca="false">(H34/1000)*7</f>
        <v>28</v>
      </c>
      <c r="I45" s="84" t="n">
        <f aca="false">(I34/1000)*7</f>
        <v>28</v>
      </c>
      <c r="J45" s="84" t="n">
        <f aca="false">(J34/1000)*7</f>
        <v>28</v>
      </c>
      <c r="K45" s="84" t="n">
        <f aca="false">(K34/1000)*7</f>
        <v>28</v>
      </c>
      <c r="L45" s="84" t="n">
        <f aca="false">(L34/1000)*7</f>
        <v>28</v>
      </c>
      <c r="M45" s="84" t="n">
        <f aca="false">(M34/1000)*7</f>
        <v>28</v>
      </c>
      <c r="N45" s="75" t="s">
        <v>76</v>
      </c>
      <c r="P45" s="51" t="s">
        <v>76</v>
      </c>
      <c r="Q45" s="84" t="n">
        <f aca="false">(Q34/1000)*7</f>
        <v>3.5</v>
      </c>
      <c r="R45" s="84" t="n">
        <f aca="false">(R34/1000)*7</f>
        <v>3.5</v>
      </c>
      <c r="S45" s="84" t="n">
        <f aca="false">(S34/1000)*7</f>
        <v>3.5</v>
      </c>
      <c r="T45" s="84" t="n">
        <f aca="false">(T34/1000)*7</f>
        <v>3.5</v>
      </c>
      <c r="U45" s="84" t="n">
        <f aca="false">(U34/1000)*7</f>
        <v>3.5</v>
      </c>
      <c r="V45" s="84" t="n">
        <f aca="false">(V34/1000)*7</f>
        <v>3.5</v>
      </c>
      <c r="W45" s="84" t="n">
        <f aca="false">(W34/1000)*7</f>
        <v>3.5</v>
      </c>
      <c r="X45" s="84" t="n">
        <f aca="false">(X34/1000)*7</f>
        <v>3.5</v>
      </c>
      <c r="Y45" s="84" t="n">
        <f aca="false">(Y34/1000)*7</f>
        <v>3.5</v>
      </c>
      <c r="Z45" s="84" t="n">
        <f aca="false">(Z34/1000)*7</f>
        <v>3.5</v>
      </c>
      <c r="AA45" s="84" t="n">
        <f aca="false">(AA34/1000)*7</f>
        <v>3.5</v>
      </c>
      <c r="AB45" s="84" t="n">
        <f aca="false">(AB34/1000)*7</f>
        <v>3.5</v>
      </c>
      <c r="AC45" s="75" t="s">
        <v>76</v>
      </c>
      <c r="AE45" s="51" t="s">
        <v>76</v>
      </c>
      <c r="AF45" s="84" t="n">
        <f aca="false">(AF34/1000)*7</f>
        <v>3.5</v>
      </c>
      <c r="AG45" s="84" t="n">
        <f aca="false">(AG34/1000)*7</f>
        <v>3.5</v>
      </c>
      <c r="AH45" s="84" t="n">
        <f aca="false">(AH34/1000)*7</f>
        <v>3.5</v>
      </c>
      <c r="AI45" s="84" t="n">
        <f aca="false">(AI34/1000)*7</f>
        <v>3.5</v>
      </c>
      <c r="AJ45" s="84" t="n">
        <f aca="false">(AJ34/1000)*7</f>
        <v>3.5</v>
      </c>
      <c r="AK45" s="84" t="n">
        <f aca="false">(AK34/1000)*7</f>
        <v>3.5</v>
      </c>
      <c r="AL45" s="84" t="n">
        <f aca="false">(AL34/1000)*7</f>
        <v>3.5</v>
      </c>
      <c r="AM45" s="84" t="n">
        <f aca="false">(AM34/1000)*7</f>
        <v>3.5</v>
      </c>
      <c r="AN45" s="84" t="n">
        <f aca="false">(AN34/1000)*7</f>
        <v>3.5</v>
      </c>
      <c r="AO45" s="84" t="n">
        <f aca="false">(AO34/1000)*7</f>
        <v>3.5</v>
      </c>
      <c r="AP45" s="84" t="n">
        <f aca="false">(AP34/1000)*7</f>
        <v>3.5</v>
      </c>
      <c r="AQ45" s="84" t="n">
        <f aca="false">(AQ34/1000)*7</f>
        <v>3.5</v>
      </c>
      <c r="AR45" s="75" t="s">
        <v>76</v>
      </c>
    </row>
    <row r="46" customFormat="false" ht="15.75" hidden="false" customHeight="false" outlineLevel="0" collapsed="false">
      <c r="A46" s="51" t="s">
        <v>81</v>
      </c>
      <c r="B46" s="52" t="s">
        <v>95</v>
      </c>
      <c r="C46" s="52" t="s">
        <v>95</v>
      </c>
      <c r="D46" s="52" t="s">
        <v>95</v>
      </c>
      <c r="E46" s="52" t="s">
        <v>95</v>
      </c>
      <c r="F46" s="52" t="s">
        <v>95</v>
      </c>
      <c r="G46" s="52" t="s">
        <v>95</v>
      </c>
      <c r="H46" s="52" t="s">
        <v>95</v>
      </c>
      <c r="I46" s="52" t="s">
        <v>95</v>
      </c>
      <c r="J46" s="52" t="s">
        <v>95</v>
      </c>
      <c r="K46" s="52" t="s">
        <v>95</v>
      </c>
      <c r="L46" s="52" t="s">
        <v>95</v>
      </c>
      <c r="M46" s="78" t="s">
        <v>95</v>
      </c>
      <c r="N46" s="75" t="s">
        <v>81</v>
      </c>
      <c r="P46" s="51" t="s">
        <v>81</v>
      </c>
      <c r="Q46" s="52" t="s">
        <v>95</v>
      </c>
      <c r="R46" s="52" t="s">
        <v>95</v>
      </c>
      <c r="S46" s="52" t="s">
        <v>95</v>
      </c>
      <c r="T46" s="52" t="s">
        <v>95</v>
      </c>
      <c r="U46" s="52" t="s">
        <v>95</v>
      </c>
      <c r="V46" s="52" t="s">
        <v>95</v>
      </c>
      <c r="W46" s="52" t="s">
        <v>95</v>
      </c>
      <c r="X46" s="52" t="s">
        <v>95</v>
      </c>
      <c r="Y46" s="52" t="s">
        <v>95</v>
      </c>
      <c r="Z46" s="52" t="s">
        <v>95</v>
      </c>
      <c r="AA46" s="52" t="s">
        <v>95</v>
      </c>
      <c r="AB46" s="78" t="s">
        <v>95</v>
      </c>
      <c r="AC46" s="75" t="s">
        <v>81</v>
      </c>
      <c r="AE46" s="51" t="s">
        <v>81</v>
      </c>
      <c r="AF46" s="52" t="s">
        <v>95</v>
      </c>
      <c r="AG46" s="52" t="s">
        <v>95</v>
      </c>
      <c r="AH46" s="52" t="s">
        <v>95</v>
      </c>
      <c r="AI46" s="52" t="s">
        <v>95</v>
      </c>
      <c r="AJ46" s="52" t="s">
        <v>95</v>
      </c>
      <c r="AK46" s="52" t="s">
        <v>95</v>
      </c>
      <c r="AL46" s="52" t="s">
        <v>95</v>
      </c>
      <c r="AM46" s="52" t="s">
        <v>95</v>
      </c>
      <c r="AN46" s="52" t="s">
        <v>95</v>
      </c>
      <c r="AO46" s="52" t="s">
        <v>95</v>
      </c>
      <c r="AP46" s="52" t="s">
        <v>95</v>
      </c>
      <c r="AQ46" s="78" t="s">
        <v>95</v>
      </c>
      <c r="AR46" s="75" t="s">
        <v>81</v>
      </c>
    </row>
    <row r="47" customFormat="false" ht="15.75" hidden="false" customHeight="false" outlineLevel="0" collapsed="false">
      <c r="A47" s="51" t="s">
        <v>87</v>
      </c>
      <c r="B47" s="52" t="s">
        <v>95</v>
      </c>
      <c r="C47" s="52" t="s">
        <v>95</v>
      </c>
      <c r="D47" s="52" t="s">
        <v>95</v>
      </c>
      <c r="E47" s="52" t="s">
        <v>95</v>
      </c>
      <c r="F47" s="52" t="s">
        <v>95</v>
      </c>
      <c r="G47" s="52" t="s">
        <v>95</v>
      </c>
      <c r="H47" s="52" t="s">
        <v>95</v>
      </c>
      <c r="I47" s="52" t="s">
        <v>95</v>
      </c>
      <c r="J47" s="52" t="s">
        <v>95</v>
      </c>
      <c r="K47" s="52" t="s">
        <v>95</v>
      </c>
      <c r="L47" s="52" t="s">
        <v>95</v>
      </c>
      <c r="M47" s="78" t="s">
        <v>95</v>
      </c>
      <c r="N47" s="75" t="s">
        <v>87</v>
      </c>
      <c r="P47" s="51" t="s">
        <v>87</v>
      </c>
      <c r="Q47" s="52" t="s">
        <v>95</v>
      </c>
      <c r="R47" s="52" t="s">
        <v>95</v>
      </c>
      <c r="S47" s="52" t="s">
        <v>95</v>
      </c>
      <c r="T47" s="52" t="s">
        <v>95</v>
      </c>
      <c r="U47" s="52" t="s">
        <v>95</v>
      </c>
      <c r="V47" s="52" t="s">
        <v>95</v>
      </c>
      <c r="W47" s="52" t="s">
        <v>95</v>
      </c>
      <c r="X47" s="52" t="s">
        <v>95</v>
      </c>
      <c r="Y47" s="52" t="s">
        <v>95</v>
      </c>
      <c r="Z47" s="52" t="s">
        <v>95</v>
      </c>
      <c r="AA47" s="52" t="s">
        <v>95</v>
      </c>
      <c r="AB47" s="78" t="s">
        <v>95</v>
      </c>
      <c r="AC47" s="75" t="s">
        <v>87</v>
      </c>
      <c r="AE47" s="51" t="s">
        <v>87</v>
      </c>
      <c r="AF47" s="52" t="s">
        <v>95</v>
      </c>
      <c r="AG47" s="52" t="s">
        <v>95</v>
      </c>
      <c r="AH47" s="52" t="s">
        <v>95</v>
      </c>
      <c r="AI47" s="52" t="s">
        <v>95</v>
      </c>
      <c r="AJ47" s="52" t="s">
        <v>95</v>
      </c>
      <c r="AK47" s="52" t="s">
        <v>95</v>
      </c>
      <c r="AL47" s="52" t="s">
        <v>95</v>
      </c>
      <c r="AM47" s="52" t="s">
        <v>95</v>
      </c>
      <c r="AN47" s="52" t="s">
        <v>95</v>
      </c>
      <c r="AO47" s="52" t="s">
        <v>95</v>
      </c>
      <c r="AP47" s="52" t="s">
        <v>95</v>
      </c>
      <c r="AQ47" s="78" t="s">
        <v>95</v>
      </c>
      <c r="AR47" s="75" t="s">
        <v>87</v>
      </c>
    </row>
    <row r="48" customFormat="false" ht="15.75" hidden="false" customHeight="false" outlineLevel="0" collapsed="false">
      <c r="A48" s="52"/>
      <c r="B48" s="51" t="n">
        <v>1</v>
      </c>
      <c r="C48" s="51" t="n">
        <v>2</v>
      </c>
      <c r="D48" s="51" t="n">
        <v>3</v>
      </c>
      <c r="E48" s="51" t="n">
        <v>4</v>
      </c>
      <c r="F48" s="51" t="n">
        <v>5</v>
      </c>
      <c r="G48" s="51" t="n">
        <v>6</v>
      </c>
      <c r="H48" s="51" t="n">
        <v>7</v>
      </c>
      <c r="I48" s="51" t="n">
        <v>8</v>
      </c>
      <c r="J48" s="51" t="n">
        <v>9</v>
      </c>
      <c r="K48" s="51" t="n">
        <v>10</v>
      </c>
      <c r="L48" s="51" t="n">
        <v>11</v>
      </c>
      <c r="M48" s="51" t="n">
        <v>12</v>
      </c>
      <c r="N48" s="45"/>
      <c r="P48" s="52"/>
      <c r="Q48" s="51" t="n">
        <v>1</v>
      </c>
      <c r="R48" s="51" t="n">
        <v>2</v>
      </c>
      <c r="S48" s="51" t="n">
        <v>3</v>
      </c>
      <c r="T48" s="51" t="n">
        <v>4</v>
      </c>
      <c r="U48" s="51" t="n">
        <v>5</v>
      </c>
      <c r="V48" s="51" t="n">
        <v>6</v>
      </c>
      <c r="W48" s="51" t="n">
        <v>7</v>
      </c>
      <c r="X48" s="51" t="n">
        <v>8</v>
      </c>
      <c r="Y48" s="51" t="n">
        <v>9</v>
      </c>
      <c r="Z48" s="51" t="n">
        <v>10</v>
      </c>
      <c r="AA48" s="51" t="n">
        <v>11</v>
      </c>
      <c r="AB48" s="51" t="n">
        <v>12</v>
      </c>
      <c r="AC48" s="45"/>
      <c r="AE48" s="52"/>
      <c r="AF48" s="51" t="n">
        <v>1</v>
      </c>
      <c r="AG48" s="51" t="n">
        <v>2</v>
      </c>
      <c r="AH48" s="51" t="n">
        <v>3</v>
      </c>
      <c r="AI48" s="51" t="n">
        <v>4</v>
      </c>
      <c r="AJ48" s="51" t="n">
        <v>5</v>
      </c>
      <c r="AK48" s="51" t="n">
        <v>6</v>
      </c>
      <c r="AL48" s="51" t="n">
        <v>7</v>
      </c>
      <c r="AM48" s="51" t="n">
        <v>8</v>
      </c>
      <c r="AN48" s="51" t="n">
        <v>9</v>
      </c>
      <c r="AO48" s="51" t="n">
        <v>10</v>
      </c>
      <c r="AP48" s="51" t="n">
        <v>11</v>
      </c>
      <c r="AQ48" s="51" t="n">
        <v>12</v>
      </c>
      <c r="AR48" s="45"/>
    </row>
    <row r="49" customFormat="false" ht="15.75" hidden="false" customHeight="false" outlineLevel="0" collapsed="false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45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45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45"/>
    </row>
    <row r="50" customFormat="false" ht="15.75" hidden="false" customHeight="false" outlineLevel="0" collapsed="false">
      <c r="A50" s="11" t="s">
        <v>98</v>
      </c>
      <c r="B50" s="85"/>
      <c r="C50" s="86" t="n">
        <v>2</v>
      </c>
      <c r="D50" s="11"/>
      <c r="E50" s="11"/>
      <c r="F50" s="85"/>
      <c r="G50" s="11"/>
      <c r="H50" s="87"/>
      <c r="I50" s="11"/>
      <c r="J50" s="85"/>
      <c r="K50" s="87"/>
      <c r="L50" s="11"/>
      <c r="M50" s="11"/>
      <c r="N50" s="4"/>
      <c r="P50" s="11" t="s">
        <v>98</v>
      </c>
      <c r="Q50" s="85"/>
      <c r="R50" s="86" t="n">
        <v>2</v>
      </c>
      <c r="S50" s="11"/>
      <c r="T50" s="11"/>
      <c r="U50" s="85"/>
      <c r="V50" s="11"/>
      <c r="W50" s="87"/>
      <c r="X50" s="11"/>
      <c r="Y50" s="85"/>
      <c r="Z50" s="87"/>
      <c r="AA50" s="11"/>
      <c r="AB50" s="11"/>
      <c r="AC50" s="4"/>
      <c r="AE50" s="11" t="s">
        <v>98</v>
      </c>
      <c r="AF50" s="85"/>
      <c r="AG50" s="86" t="n">
        <v>6</v>
      </c>
      <c r="AH50" s="11"/>
      <c r="AI50" s="11"/>
      <c r="AJ50" s="85"/>
      <c r="AK50" s="11"/>
      <c r="AL50" s="87"/>
      <c r="AM50" s="11"/>
      <c r="AN50" s="85"/>
      <c r="AO50" s="87"/>
      <c r="AP50" s="11"/>
      <c r="AQ50" s="11"/>
      <c r="AR50" s="4"/>
    </row>
    <row r="51" customFormat="false" ht="15.75" hidden="false" customHeight="false" outlineLevel="0" collapsed="false">
      <c r="A51" s="88" t="s">
        <v>99</v>
      </c>
      <c r="B51" s="89" t="n">
        <v>1</v>
      </c>
      <c r="C51" s="89" t="n">
        <v>2</v>
      </c>
      <c r="D51" s="89" t="n">
        <v>3</v>
      </c>
      <c r="E51" s="89" t="n">
        <v>4</v>
      </c>
      <c r="F51" s="89" t="n">
        <v>5</v>
      </c>
      <c r="G51" s="89" t="n">
        <v>6</v>
      </c>
      <c r="H51" s="89" t="n">
        <v>7</v>
      </c>
      <c r="I51" s="89" t="n">
        <v>8</v>
      </c>
      <c r="J51" s="89" t="n">
        <v>9</v>
      </c>
      <c r="K51" s="89" t="n">
        <v>10</v>
      </c>
      <c r="L51" s="89" t="n">
        <v>11</v>
      </c>
      <c r="M51" s="89" t="n">
        <v>12</v>
      </c>
      <c r="N51" s="4"/>
      <c r="P51" s="88" t="s">
        <v>99</v>
      </c>
      <c r="Q51" s="89" t="n">
        <v>1</v>
      </c>
      <c r="R51" s="89" t="n">
        <v>2</v>
      </c>
      <c r="S51" s="89" t="n">
        <v>3</v>
      </c>
      <c r="T51" s="89" t="n">
        <v>4</v>
      </c>
      <c r="U51" s="89" t="n">
        <v>5</v>
      </c>
      <c r="V51" s="89" t="n">
        <v>6</v>
      </c>
      <c r="W51" s="89" t="n">
        <v>7</v>
      </c>
      <c r="X51" s="89" t="n">
        <v>8</v>
      </c>
      <c r="Y51" s="89" t="n">
        <v>9</v>
      </c>
      <c r="Z51" s="89" t="n">
        <v>10</v>
      </c>
      <c r="AA51" s="89" t="n">
        <v>11</v>
      </c>
      <c r="AB51" s="89" t="n">
        <v>12</v>
      </c>
      <c r="AC51" s="4"/>
      <c r="AE51" s="88" t="s">
        <v>99</v>
      </c>
      <c r="AF51" s="89" t="n">
        <v>1</v>
      </c>
      <c r="AG51" s="89" t="n">
        <v>2</v>
      </c>
      <c r="AH51" s="89" t="n">
        <v>3</v>
      </c>
      <c r="AI51" s="89" t="n">
        <v>4</v>
      </c>
      <c r="AJ51" s="89" t="n">
        <v>5</v>
      </c>
      <c r="AK51" s="89" t="n">
        <v>6</v>
      </c>
      <c r="AL51" s="89" t="n">
        <v>7</v>
      </c>
      <c r="AM51" s="89" t="n">
        <v>8</v>
      </c>
      <c r="AN51" s="89" t="n">
        <v>9</v>
      </c>
      <c r="AO51" s="89" t="n">
        <v>10</v>
      </c>
      <c r="AP51" s="89" t="n">
        <v>11</v>
      </c>
      <c r="AQ51" s="89" t="n">
        <v>12</v>
      </c>
      <c r="AR51" s="4"/>
    </row>
    <row r="52" customFormat="false" ht="15.75" hidden="false" customHeight="false" outlineLevel="0" collapsed="false">
      <c r="A52" s="90" t="s">
        <v>47</v>
      </c>
      <c r="B52" s="11" t="n">
        <f aca="false">B40/$C$50</f>
        <v>56</v>
      </c>
      <c r="C52" s="11" t="n">
        <f aca="false">C40/$C$50</f>
        <v>56</v>
      </c>
      <c r="D52" s="11" t="n">
        <f aca="false">D40/$C$50</f>
        <v>56</v>
      </c>
      <c r="E52" s="11" t="n">
        <f aca="false">E40/$C$50</f>
        <v>56</v>
      </c>
      <c r="F52" s="11" t="n">
        <f aca="false">F40/$C$50</f>
        <v>56</v>
      </c>
      <c r="G52" s="11" t="n">
        <f aca="false">G40/$C$50</f>
        <v>56</v>
      </c>
      <c r="H52" s="11" t="n">
        <f aca="false">H40/$C$50</f>
        <v>56</v>
      </c>
      <c r="I52" s="11" t="n">
        <f aca="false">I40/$C$50</f>
        <v>56</v>
      </c>
      <c r="J52" s="11" t="n">
        <f aca="false">J40/$C$50</f>
        <v>56</v>
      </c>
      <c r="K52" s="11" t="n">
        <f aca="false">K40/$C$50</f>
        <v>56</v>
      </c>
      <c r="L52" s="11" t="n">
        <f aca="false">L40/$C$50</f>
        <v>56</v>
      </c>
      <c r="M52" s="11" t="n">
        <f aca="false">M40/$C$50</f>
        <v>56</v>
      </c>
      <c r="N52" s="91" t="s">
        <v>47</v>
      </c>
      <c r="P52" s="90" t="s">
        <v>47</v>
      </c>
      <c r="Q52" s="11" t="n">
        <f aca="false">Q40/$C$50</f>
        <v>7</v>
      </c>
      <c r="R52" s="11" t="n">
        <f aca="false">R40/$C$50</f>
        <v>7</v>
      </c>
      <c r="S52" s="11" t="n">
        <f aca="false">S40/$C$50</f>
        <v>7</v>
      </c>
      <c r="T52" s="11" t="n">
        <f aca="false">T40/$C$50</f>
        <v>7</v>
      </c>
      <c r="U52" s="11" t="n">
        <f aca="false">U40/$C$50</f>
        <v>7</v>
      </c>
      <c r="V52" s="11" t="n">
        <f aca="false">V40/$C$50</f>
        <v>7</v>
      </c>
      <c r="W52" s="11" t="n">
        <f aca="false">W40/$C$50</f>
        <v>7</v>
      </c>
      <c r="X52" s="11" t="n">
        <f aca="false">X40/$C$50</f>
        <v>7</v>
      </c>
      <c r="Y52" s="11" t="n">
        <f aca="false">Y40/$C$50</f>
        <v>7</v>
      </c>
      <c r="Z52" s="11" t="n">
        <f aca="false">Z40/$C$50</f>
        <v>7</v>
      </c>
      <c r="AA52" s="11" t="n">
        <f aca="false">AA40/$C$50</f>
        <v>7</v>
      </c>
      <c r="AB52" s="11" t="n">
        <f aca="false">AB40/$C$50</f>
        <v>7</v>
      </c>
      <c r="AC52" s="91" t="s">
        <v>47</v>
      </c>
      <c r="AE52" s="90" t="s">
        <v>47</v>
      </c>
      <c r="AF52" s="92" t="n">
        <f aca="false">AF40/$C$50</f>
        <v>56</v>
      </c>
      <c r="AG52" s="92" t="n">
        <f aca="false">AG40/$C$50</f>
        <v>56</v>
      </c>
      <c r="AH52" s="92" t="n">
        <f aca="false">AH40/$C$50</f>
        <v>56</v>
      </c>
      <c r="AI52" s="92" t="n">
        <f aca="false">AI40/$C$50</f>
        <v>56</v>
      </c>
      <c r="AJ52" s="92" t="n">
        <f aca="false">AJ40/$C$50</f>
        <v>56</v>
      </c>
      <c r="AK52" s="92" t="n">
        <f aca="false">AK40/$C$50</f>
        <v>56</v>
      </c>
      <c r="AL52" s="92" t="n">
        <f aca="false">AL40/$C$50</f>
        <v>56</v>
      </c>
      <c r="AM52" s="92" t="n">
        <f aca="false">AM40/$C$50</f>
        <v>56</v>
      </c>
      <c r="AN52" s="92" t="n">
        <f aca="false">AN40/$C$50</f>
        <v>56</v>
      </c>
      <c r="AO52" s="92" t="n">
        <f aca="false">AO40/$C$50</f>
        <v>56</v>
      </c>
      <c r="AP52" s="92" t="n">
        <f aca="false">AP40/$C$50</f>
        <v>56</v>
      </c>
      <c r="AQ52" s="92" t="n">
        <f aca="false">AQ40/$C$50</f>
        <v>56</v>
      </c>
      <c r="AR52" s="91" t="s">
        <v>47</v>
      </c>
    </row>
    <row r="53" customFormat="false" ht="15.75" hidden="false" customHeight="false" outlineLevel="0" collapsed="false">
      <c r="A53" s="90" t="s">
        <v>54</v>
      </c>
      <c r="B53" s="11" t="n">
        <f aca="false">B41/$C$50</f>
        <v>28</v>
      </c>
      <c r="C53" s="11" t="n">
        <f aca="false">C41/$C$50</f>
        <v>28</v>
      </c>
      <c r="D53" s="11" t="n">
        <f aca="false">D41/$C$50</f>
        <v>28</v>
      </c>
      <c r="E53" s="11" t="n">
        <f aca="false">E41/$C$50</f>
        <v>28</v>
      </c>
      <c r="F53" s="11" t="n">
        <f aca="false">F41/$C$50</f>
        <v>28</v>
      </c>
      <c r="G53" s="11" t="n">
        <f aca="false">G41/$C$50</f>
        <v>28</v>
      </c>
      <c r="H53" s="11" t="n">
        <f aca="false">H41/$C$50</f>
        <v>28</v>
      </c>
      <c r="I53" s="11" t="n">
        <f aca="false">I41/$C$50</f>
        <v>28</v>
      </c>
      <c r="J53" s="11" t="n">
        <f aca="false">J41/$C$50</f>
        <v>28</v>
      </c>
      <c r="K53" s="11" t="n">
        <f aca="false">K41/$C$50</f>
        <v>28</v>
      </c>
      <c r="L53" s="11" t="n">
        <f aca="false">L41/$C$50</f>
        <v>28</v>
      </c>
      <c r="M53" s="11" t="n">
        <f aca="false">M41/$C$50</f>
        <v>28</v>
      </c>
      <c r="N53" s="91" t="s">
        <v>54</v>
      </c>
      <c r="P53" s="90" t="s">
        <v>54</v>
      </c>
      <c r="Q53" s="11" t="n">
        <f aca="false">Q41/$C$50</f>
        <v>3.5</v>
      </c>
      <c r="R53" s="11" t="n">
        <f aca="false">R41/$C$50</f>
        <v>3.5</v>
      </c>
      <c r="S53" s="11" t="n">
        <f aca="false">S41/$C$50</f>
        <v>3.5</v>
      </c>
      <c r="T53" s="11" t="n">
        <f aca="false">T41/$C$50</f>
        <v>3.5</v>
      </c>
      <c r="U53" s="11" t="n">
        <f aca="false">U41/$C$50</f>
        <v>3.5</v>
      </c>
      <c r="V53" s="11" t="n">
        <f aca="false">V41/$C$50</f>
        <v>3.5</v>
      </c>
      <c r="W53" s="11" t="n">
        <f aca="false">W41/$C$50</f>
        <v>3.5</v>
      </c>
      <c r="X53" s="11" t="n">
        <f aca="false">X41/$C$50</f>
        <v>3.5</v>
      </c>
      <c r="Y53" s="11" t="n">
        <f aca="false">Y41/$C$50</f>
        <v>3.5</v>
      </c>
      <c r="Z53" s="11" t="n">
        <f aca="false">Z41/$C$50</f>
        <v>3.5</v>
      </c>
      <c r="AA53" s="11" t="n">
        <f aca="false">AA41/$C$50</f>
        <v>3.5</v>
      </c>
      <c r="AB53" s="11" t="n">
        <f aca="false">AB41/$C$50</f>
        <v>3.5</v>
      </c>
      <c r="AC53" s="91" t="s">
        <v>54</v>
      </c>
      <c r="AE53" s="90" t="s">
        <v>54</v>
      </c>
      <c r="AF53" s="92" t="n">
        <f aca="false">AF41/$C$50</f>
        <v>28</v>
      </c>
      <c r="AG53" s="92" t="n">
        <f aca="false">AG41/$C$50</f>
        <v>28</v>
      </c>
      <c r="AH53" s="92" t="n">
        <f aca="false">AH41/$C$50</f>
        <v>28</v>
      </c>
      <c r="AI53" s="92" t="n">
        <f aca="false">AI41/$C$50</f>
        <v>28</v>
      </c>
      <c r="AJ53" s="92" t="n">
        <f aca="false">AJ41/$C$50</f>
        <v>28</v>
      </c>
      <c r="AK53" s="92" t="n">
        <f aca="false">AK41/$C$50</f>
        <v>28</v>
      </c>
      <c r="AL53" s="92" t="n">
        <f aca="false">AL41/$C$50</f>
        <v>28</v>
      </c>
      <c r="AM53" s="92" t="n">
        <f aca="false">AM41/$C$50</f>
        <v>28</v>
      </c>
      <c r="AN53" s="92" t="n">
        <f aca="false">AN41/$C$50</f>
        <v>28</v>
      </c>
      <c r="AO53" s="92" t="n">
        <f aca="false">AO41/$C$50</f>
        <v>28</v>
      </c>
      <c r="AP53" s="92" t="n">
        <f aca="false">AP41/$C$50</f>
        <v>28</v>
      </c>
      <c r="AQ53" s="92" t="n">
        <f aca="false">AQ41/$C$50</f>
        <v>28</v>
      </c>
      <c r="AR53" s="91" t="s">
        <v>54</v>
      </c>
    </row>
    <row r="54" customFormat="false" ht="15.75" hidden="false" customHeight="false" outlineLevel="0" collapsed="false">
      <c r="A54" s="93" t="s">
        <v>7</v>
      </c>
      <c r="B54" s="11" t="n">
        <f aca="false">B42/$C$50</f>
        <v>14</v>
      </c>
      <c r="C54" s="11" t="n">
        <f aca="false">C42/$C$50</f>
        <v>14</v>
      </c>
      <c r="D54" s="11" t="n">
        <f aca="false">D42/$C$50</f>
        <v>14</v>
      </c>
      <c r="E54" s="11" t="n">
        <f aca="false">E42/$C$50</f>
        <v>14</v>
      </c>
      <c r="F54" s="11" t="n">
        <f aca="false">F42/$C$50</f>
        <v>14</v>
      </c>
      <c r="G54" s="11" t="n">
        <f aca="false">G42/$C$50</f>
        <v>14</v>
      </c>
      <c r="H54" s="11" t="n">
        <f aca="false">H42/$C$50</f>
        <v>14</v>
      </c>
      <c r="I54" s="11" t="n">
        <f aca="false">I42/$C$50</f>
        <v>14</v>
      </c>
      <c r="J54" s="11" t="n">
        <f aca="false">J42/$C$50</f>
        <v>14</v>
      </c>
      <c r="K54" s="11" t="n">
        <f aca="false">K42/$C$50</f>
        <v>14</v>
      </c>
      <c r="L54" s="11" t="n">
        <f aca="false">L42/$C$50</f>
        <v>14</v>
      </c>
      <c r="M54" s="11" t="n">
        <f aca="false">M42/$C$50</f>
        <v>14</v>
      </c>
      <c r="N54" s="91" t="s">
        <v>7</v>
      </c>
      <c r="P54" s="93" t="s">
        <v>7</v>
      </c>
      <c r="Q54" s="11" t="n">
        <f aca="false">Q42/$C$50</f>
        <v>1.75</v>
      </c>
      <c r="R54" s="11" t="n">
        <f aca="false">R42/$C$50</f>
        <v>1.75</v>
      </c>
      <c r="S54" s="11" t="n">
        <f aca="false">S42/$C$50</f>
        <v>1.75</v>
      </c>
      <c r="T54" s="11" t="n">
        <f aca="false">T42/$C$50</f>
        <v>1.75</v>
      </c>
      <c r="U54" s="11" t="n">
        <f aca="false">U42/$C$50</f>
        <v>1.75</v>
      </c>
      <c r="V54" s="11" t="n">
        <f aca="false">V42/$C$50</f>
        <v>1.75</v>
      </c>
      <c r="W54" s="11" t="n">
        <f aca="false">W42/$C$50</f>
        <v>1.75</v>
      </c>
      <c r="X54" s="11" t="n">
        <f aca="false">X42/$C$50</f>
        <v>1.75</v>
      </c>
      <c r="Y54" s="11" t="n">
        <f aca="false">Y42/$C$50</f>
        <v>1.75</v>
      </c>
      <c r="Z54" s="11" t="n">
        <f aca="false">Z42/$C$50</f>
        <v>1.75</v>
      </c>
      <c r="AA54" s="11" t="n">
        <f aca="false">AA42/$C$50</f>
        <v>1.75</v>
      </c>
      <c r="AB54" s="11" t="n">
        <f aca="false">AB42/$C$50</f>
        <v>1.75</v>
      </c>
      <c r="AC54" s="91" t="s">
        <v>7</v>
      </c>
      <c r="AE54" s="93" t="s">
        <v>7</v>
      </c>
      <c r="AF54" s="92" t="n">
        <f aca="false">AF42/$C$50</f>
        <v>14</v>
      </c>
      <c r="AG54" s="92" t="n">
        <f aca="false">AG42/$C$50</f>
        <v>14</v>
      </c>
      <c r="AH54" s="92" t="n">
        <f aca="false">AH42/$C$50</f>
        <v>14</v>
      </c>
      <c r="AI54" s="92" t="n">
        <f aca="false">AI42/$C$50</f>
        <v>14</v>
      </c>
      <c r="AJ54" s="92" t="n">
        <f aca="false">AJ42/$C$50</f>
        <v>14</v>
      </c>
      <c r="AK54" s="92" t="n">
        <f aca="false">AK42/$C$50</f>
        <v>14</v>
      </c>
      <c r="AL54" s="92" t="n">
        <f aca="false">AL42/$C$50</f>
        <v>14</v>
      </c>
      <c r="AM54" s="92" t="n">
        <f aca="false">AM42/$C$50</f>
        <v>14</v>
      </c>
      <c r="AN54" s="92" t="n">
        <f aca="false">AN42/$C$50</f>
        <v>14</v>
      </c>
      <c r="AO54" s="92" t="n">
        <f aca="false">AO42/$C$50</f>
        <v>14</v>
      </c>
      <c r="AP54" s="92" t="n">
        <f aca="false">AP42/$C$50</f>
        <v>14</v>
      </c>
      <c r="AQ54" s="92" t="n">
        <f aca="false">AQ42/$C$50</f>
        <v>14</v>
      </c>
      <c r="AR54" s="91" t="s">
        <v>7</v>
      </c>
    </row>
    <row r="55" customFormat="false" ht="15.75" hidden="false" customHeight="false" outlineLevel="0" collapsed="false">
      <c r="A55" s="93" t="s">
        <v>65</v>
      </c>
      <c r="B55" s="11" t="n">
        <f aca="false">B43/$C$50</f>
        <v>56</v>
      </c>
      <c r="C55" s="11" t="n">
        <f aca="false">C43/$C$50</f>
        <v>56</v>
      </c>
      <c r="D55" s="11" t="n">
        <f aca="false">D43/$C$50</f>
        <v>56</v>
      </c>
      <c r="E55" s="11" t="n">
        <f aca="false">E43/$C$50</f>
        <v>56</v>
      </c>
      <c r="F55" s="11" t="n">
        <f aca="false">F43/$C$50</f>
        <v>56</v>
      </c>
      <c r="G55" s="11" t="n">
        <f aca="false">G43/$C$50</f>
        <v>56</v>
      </c>
      <c r="H55" s="11" t="n">
        <f aca="false">H43/$C$50</f>
        <v>56</v>
      </c>
      <c r="I55" s="11" t="n">
        <f aca="false">I43/$C$50</f>
        <v>56</v>
      </c>
      <c r="J55" s="11" t="n">
        <f aca="false">J43/$C$50</f>
        <v>56</v>
      </c>
      <c r="K55" s="11" t="n">
        <f aca="false">K43/$C$50</f>
        <v>56</v>
      </c>
      <c r="L55" s="11" t="n">
        <f aca="false">L43/$C$50</f>
        <v>56</v>
      </c>
      <c r="M55" s="11" t="n">
        <f aca="false">M43/$C$50</f>
        <v>56</v>
      </c>
      <c r="N55" s="91" t="s">
        <v>65</v>
      </c>
      <c r="P55" s="93" t="s">
        <v>65</v>
      </c>
      <c r="Q55" s="11" t="n">
        <f aca="false">Q43/$C$50</f>
        <v>7</v>
      </c>
      <c r="R55" s="11" t="n">
        <f aca="false">R43/$C$50</f>
        <v>7</v>
      </c>
      <c r="S55" s="11" t="n">
        <f aca="false">S43/$C$50</f>
        <v>7</v>
      </c>
      <c r="T55" s="11" t="n">
        <f aca="false">T43/$C$50</f>
        <v>7</v>
      </c>
      <c r="U55" s="11" t="n">
        <f aca="false">U43/$C$50</f>
        <v>7</v>
      </c>
      <c r="V55" s="11" t="n">
        <f aca="false">V43/$C$50</f>
        <v>7</v>
      </c>
      <c r="W55" s="11" t="n">
        <f aca="false">W43/$C$50</f>
        <v>7</v>
      </c>
      <c r="X55" s="11" t="n">
        <f aca="false">X43/$C$50</f>
        <v>7</v>
      </c>
      <c r="Y55" s="11" t="n">
        <f aca="false">Y43/$C$50</f>
        <v>7</v>
      </c>
      <c r="Z55" s="11" t="n">
        <f aca="false">Z43/$C$50</f>
        <v>7</v>
      </c>
      <c r="AA55" s="11" t="n">
        <f aca="false">AA43/$C$50</f>
        <v>7</v>
      </c>
      <c r="AB55" s="11" t="n">
        <f aca="false">AB43/$C$50</f>
        <v>7</v>
      </c>
      <c r="AC55" s="91" t="s">
        <v>65</v>
      </c>
      <c r="AE55" s="93" t="s">
        <v>65</v>
      </c>
      <c r="AF55" s="92" t="n">
        <f aca="false">AF43/$C$50</f>
        <v>7</v>
      </c>
      <c r="AG55" s="92" t="n">
        <f aca="false">AG43/$C$50</f>
        <v>7</v>
      </c>
      <c r="AH55" s="92" t="n">
        <f aca="false">AH43/$C$50</f>
        <v>7</v>
      </c>
      <c r="AI55" s="92" t="n">
        <f aca="false">AI43/$C$50</f>
        <v>7</v>
      </c>
      <c r="AJ55" s="92" t="n">
        <f aca="false">AJ43/$C$50</f>
        <v>7</v>
      </c>
      <c r="AK55" s="92" t="n">
        <f aca="false">AK43/$C$50</f>
        <v>7</v>
      </c>
      <c r="AL55" s="92" t="n">
        <f aca="false">AL43/$C$50</f>
        <v>7</v>
      </c>
      <c r="AM55" s="92" t="n">
        <f aca="false">AM43/$C$50</f>
        <v>7</v>
      </c>
      <c r="AN55" s="92" t="n">
        <f aca="false">AN43/$C$50</f>
        <v>7</v>
      </c>
      <c r="AO55" s="92" t="n">
        <f aca="false">AO43/$C$50</f>
        <v>7</v>
      </c>
      <c r="AP55" s="92" t="n">
        <f aca="false">AP43/$C$50</f>
        <v>7</v>
      </c>
      <c r="AQ55" s="92" t="n">
        <f aca="false">AQ43/$C$50</f>
        <v>7</v>
      </c>
      <c r="AR55" s="91" t="s">
        <v>65</v>
      </c>
    </row>
    <row r="56" customFormat="false" ht="15.75" hidden="false" customHeight="false" outlineLevel="0" collapsed="false">
      <c r="A56" s="93" t="s">
        <v>71</v>
      </c>
      <c r="B56" s="11" t="n">
        <f aca="false">B44/$C$50</f>
        <v>28</v>
      </c>
      <c r="C56" s="11" t="n">
        <f aca="false">C44/$C$50</f>
        <v>28</v>
      </c>
      <c r="D56" s="11" t="n">
        <f aca="false">D44/$C$50</f>
        <v>28</v>
      </c>
      <c r="E56" s="11" t="n">
        <f aca="false">E44/$C$50</f>
        <v>28</v>
      </c>
      <c r="F56" s="11" t="n">
        <f aca="false">F44/$C$50</f>
        <v>28</v>
      </c>
      <c r="G56" s="11" t="n">
        <f aca="false">G44/$C$50</f>
        <v>28</v>
      </c>
      <c r="H56" s="11" t="n">
        <f aca="false">H44/$C$50</f>
        <v>28</v>
      </c>
      <c r="I56" s="11" t="n">
        <f aca="false">I44/$C$50</f>
        <v>28</v>
      </c>
      <c r="J56" s="11" t="n">
        <f aca="false">J44/$C$50</f>
        <v>28</v>
      </c>
      <c r="K56" s="11" t="n">
        <f aca="false">K44/$C$50</f>
        <v>28</v>
      </c>
      <c r="L56" s="11" t="n">
        <f aca="false">L44/$C$50</f>
        <v>28</v>
      </c>
      <c r="M56" s="11" t="n">
        <f aca="false">M44/$C$50</f>
        <v>28</v>
      </c>
      <c r="N56" s="91" t="s">
        <v>71</v>
      </c>
      <c r="P56" s="93" t="s">
        <v>71</v>
      </c>
      <c r="Q56" s="11" t="n">
        <f aca="false">Q44/$C$50</f>
        <v>3.5</v>
      </c>
      <c r="R56" s="11" t="n">
        <f aca="false">R44/$C$50</f>
        <v>3.5</v>
      </c>
      <c r="S56" s="11" t="n">
        <f aca="false">S44/$C$50</f>
        <v>3.5</v>
      </c>
      <c r="T56" s="11" t="n">
        <f aca="false">T44/$C$50</f>
        <v>3.5</v>
      </c>
      <c r="U56" s="11" t="n">
        <f aca="false">U44/$C$50</f>
        <v>3.5</v>
      </c>
      <c r="V56" s="11" t="n">
        <f aca="false">V44/$C$50</f>
        <v>3.5</v>
      </c>
      <c r="W56" s="11" t="n">
        <f aca="false">W44/$C$50</f>
        <v>3.5</v>
      </c>
      <c r="X56" s="11" t="n">
        <f aca="false">X44/$C$50</f>
        <v>3.5</v>
      </c>
      <c r="Y56" s="11" t="n">
        <f aca="false">Y44/$C$50</f>
        <v>3.5</v>
      </c>
      <c r="Z56" s="11" t="n">
        <f aca="false">Z44/$C$50</f>
        <v>3.5</v>
      </c>
      <c r="AA56" s="11" t="n">
        <f aca="false">AA44/$C$50</f>
        <v>3.5</v>
      </c>
      <c r="AB56" s="11" t="n">
        <f aca="false">AB44/$C$50</f>
        <v>3.5</v>
      </c>
      <c r="AC56" s="91" t="s">
        <v>71</v>
      </c>
      <c r="AE56" s="93" t="s">
        <v>71</v>
      </c>
      <c r="AF56" s="92" t="n">
        <f aca="false">AF44/$C$50</f>
        <v>3.5</v>
      </c>
      <c r="AG56" s="92" t="n">
        <f aca="false">AG44/$C$50</f>
        <v>3.5</v>
      </c>
      <c r="AH56" s="92" t="n">
        <f aca="false">AH44/$C$50</f>
        <v>3.5</v>
      </c>
      <c r="AI56" s="92" t="n">
        <f aca="false">AI44/$C$50</f>
        <v>3.5</v>
      </c>
      <c r="AJ56" s="92" t="n">
        <f aca="false">AJ44/$C$50</f>
        <v>3.5</v>
      </c>
      <c r="AK56" s="92" t="n">
        <f aca="false">AK44/$C$50</f>
        <v>3.5</v>
      </c>
      <c r="AL56" s="92" t="n">
        <f aca="false">AL44/$C$50</f>
        <v>3.5</v>
      </c>
      <c r="AM56" s="92" t="n">
        <f aca="false">AM44/$C$50</f>
        <v>3.5</v>
      </c>
      <c r="AN56" s="92" t="n">
        <f aca="false">AN44/$C$50</f>
        <v>3.5</v>
      </c>
      <c r="AO56" s="92" t="n">
        <f aca="false">AO44/$C$50</f>
        <v>3.5</v>
      </c>
      <c r="AP56" s="92" t="n">
        <f aca="false">AP44/$C$50</f>
        <v>3.5</v>
      </c>
      <c r="AQ56" s="92" t="n">
        <f aca="false">AQ44/$C$50</f>
        <v>3.5</v>
      </c>
      <c r="AR56" s="91" t="s">
        <v>71</v>
      </c>
    </row>
    <row r="57" customFormat="false" ht="15.75" hidden="false" customHeight="false" outlineLevel="0" collapsed="false">
      <c r="A57" s="93" t="s">
        <v>76</v>
      </c>
      <c r="B57" s="11" t="n">
        <f aca="false">B45/$C$50</f>
        <v>14</v>
      </c>
      <c r="C57" s="11" t="n">
        <f aca="false">C45/$C$50</f>
        <v>14</v>
      </c>
      <c r="D57" s="11" t="n">
        <f aca="false">D45/$C$50</f>
        <v>14</v>
      </c>
      <c r="E57" s="11" t="n">
        <f aca="false">E45/$C$50</f>
        <v>14</v>
      </c>
      <c r="F57" s="11" t="n">
        <f aca="false">F45/$C$50</f>
        <v>14</v>
      </c>
      <c r="G57" s="11" t="n">
        <f aca="false">G45/$C$50</f>
        <v>14</v>
      </c>
      <c r="H57" s="11" t="n">
        <f aca="false">H45/$C$50</f>
        <v>14</v>
      </c>
      <c r="I57" s="11" t="n">
        <f aca="false">I45/$C$50</f>
        <v>14</v>
      </c>
      <c r="J57" s="11" t="n">
        <f aca="false">J45/$C$50</f>
        <v>14</v>
      </c>
      <c r="K57" s="11" t="n">
        <f aca="false">K45/$C$50</f>
        <v>14</v>
      </c>
      <c r="L57" s="11" t="n">
        <f aca="false">L45/$C$50</f>
        <v>14</v>
      </c>
      <c r="M57" s="11" t="n">
        <f aca="false">M45/$C$50</f>
        <v>14</v>
      </c>
      <c r="N57" s="91" t="s">
        <v>76</v>
      </c>
      <c r="P57" s="93" t="s">
        <v>76</v>
      </c>
      <c r="Q57" s="11" t="n">
        <f aca="false">Q45/$C$50</f>
        <v>1.75</v>
      </c>
      <c r="R57" s="11" t="n">
        <f aca="false">R45/$C$50</f>
        <v>1.75</v>
      </c>
      <c r="S57" s="11" t="n">
        <f aca="false">S45/$C$50</f>
        <v>1.75</v>
      </c>
      <c r="T57" s="11" t="n">
        <f aca="false">T45/$C$50</f>
        <v>1.75</v>
      </c>
      <c r="U57" s="11" t="n">
        <f aca="false">U45/$C$50</f>
        <v>1.75</v>
      </c>
      <c r="V57" s="11" t="n">
        <f aca="false">V45/$C$50</f>
        <v>1.75</v>
      </c>
      <c r="W57" s="11" t="n">
        <f aca="false">W45/$C$50</f>
        <v>1.75</v>
      </c>
      <c r="X57" s="11" t="n">
        <f aca="false">X45/$C$50</f>
        <v>1.75</v>
      </c>
      <c r="Y57" s="11" t="n">
        <f aca="false">Y45/$C$50</f>
        <v>1.75</v>
      </c>
      <c r="Z57" s="11" t="n">
        <f aca="false">Z45/$C$50</f>
        <v>1.75</v>
      </c>
      <c r="AA57" s="11" t="n">
        <f aca="false">AA45/$C$50</f>
        <v>1.75</v>
      </c>
      <c r="AB57" s="11" t="n">
        <f aca="false">AB45/$C$50</f>
        <v>1.75</v>
      </c>
      <c r="AC57" s="91" t="s">
        <v>76</v>
      </c>
      <c r="AE57" s="93" t="s">
        <v>76</v>
      </c>
      <c r="AF57" s="92" t="n">
        <f aca="false">AF45/$C$50</f>
        <v>1.75</v>
      </c>
      <c r="AG57" s="92" t="n">
        <f aca="false">AG45/$C$50</f>
        <v>1.75</v>
      </c>
      <c r="AH57" s="92" t="n">
        <f aca="false">AH45/$C$50</f>
        <v>1.75</v>
      </c>
      <c r="AI57" s="92" t="n">
        <f aca="false">AI45/$C$50</f>
        <v>1.75</v>
      </c>
      <c r="AJ57" s="92" t="n">
        <f aca="false">AJ45/$C$50</f>
        <v>1.75</v>
      </c>
      <c r="AK57" s="92" t="n">
        <f aca="false">AK45/$C$50</f>
        <v>1.75</v>
      </c>
      <c r="AL57" s="92" t="n">
        <f aca="false">AL45/$C$50</f>
        <v>1.75</v>
      </c>
      <c r="AM57" s="92" t="n">
        <f aca="false">AM45/$C$50</f>
        <v>1.75</v>
      </c>
      <c r="AN57" s="92" t="n">
        <f aca="false">AN45/$C$50</f>
        <v>1.75</v>
      </c>
      <c r="AO57" s="92" t="n">
        <f aca="false">AO45/$C$50</f>
        <v>1.75</v>
      </c>
      <c r="AP57" s="92" t="n">
        <f aca="false">AP45/$C$50</f>
        <v>1.75</v>
      </c>
      <c r="AQ57" s="92" t="n">
        <f aca="false">AQ45/$C$50</f>
        <v>1.75</v>
      </c>
      <c r="AR57" s="91" t="s">
        <v>76</v>
      </c>
    </row>
    <row r="58" customFormat="false" ht="15.75" hidden="false" customHeight="false" outlineLevel="0" collapsed="false">
      <c r="A58" s="93" t="s">
        <v>81</v>
      </c>
      <c r="B58" s="52" t="s">
        <v>95</v>
      </c>
      <c r="C58" s="52" t="s">
        <v>95</v>
      </c>
      <c r="D58" s="52" t="s">
        <v>95</v>
      </c>
      <c r="E58" s="52" t="s">
        <v>95</v>
      </c>
      <c r="F58" s="52" t="s">
        <v>95</v>
      </c>
      <c r="G58" s="52" t="s">
        <v>95</v>
      </c>
      <c r="H58" s="52" t="s">
        <v>95</v>
      </c>
      <c r="I58" s="52" t="s">
        <v>95</v>
      </c>
      <c r="J58" s="52" t="s">
        <v>95</v>
      </c>
      <c r="K58" s="52" t="s">
        <v>95</v>
      </c>
      <c r="L58" s="52" t="s">
        <v>95</v>
      </c>
      <c r="M58" s="78" t="s">
        <v>95</v>
      </c>
      <c r="N58" s="91" t="s">
        <v>81</v>
      </c>
      <c r="P58" s="93" t="s">
        <v>81</v>
      </c>
      <c r="Q58" s="52" t="s">
        <v>95</v>
      </c>
      <c r="R58" s="52" t="s">
        <v>95</v>
      </c>
      <c r="S58" s="52" t="s">
        <v>95</v>
      </c>
      <c r="T58" s="52" t="s">
        <v>95</v>
      </c>
      <c r="U58" s="52" t="s">
        <v>95</v>
      </c>
      <c r="V58" s="52" t="s">
        <v>95</v>
      </c>
      <c r="W58" s="52" t="s">
        <v>95</v>
      </c>
      <c r="X58" s="52" t="s">
        <v>95</v>
      </c>
      <c r="Y58" s="52" t="s">
        <v>95</v>
      </c>
      <c r="Z58" s="52" t="s">
        <v>95</v>
      </c>
      <c r="AA58" s="52" t="s">
        <v>95</v>
      </c>
      <c r="AB58" s="78" t="s">
        <v>95</v>
      </c>
      <c r="AC58" s="91" t="s">
        <v>81</v>
      </c>
      <c r="AE58" s="93" t="s">
        <v>81</v>
      </c>
      <c r="AF58" s="52" t="s">
        <v>95</v>
      </c>
      <c r="AG58" s="52" t="s">
        <v>95</v>
      </c>
      <c r="AH58" s="52" t="s">
        <v>95</v>
      </c>
      <c r="AI58" s="52" t="s">
        <v>95</v>
      </c>
      <c r="AJ58" s="52" t="s">
        <v>95</v>
      </c>
      <c r="AK58" s="52" t="s">
        <v>95</v>
      </c>
      <c r="AL58" s="52" t="s">
        <v>95</v>
      </c>
      <c r="AM58" s="52" t="s">
        <v>95</v>
      </c>
      <c r="AN58" s="52" t="s">
        <v>95</v>
      </c>
      <c r="AO58" s="52" t="s">
        <v>95</v>
      </c>
      <c r="AP58" s="52" t="s">
        <v>95</v>
      </c>
      <c r="AQ58" s="78" t="s">
        <v>95</v>
      </c>
      <c r="AR58" s="91" t="s">
        <v>81</v>
      </c>
    </row>
    <row r="59" customFormat="false" ht="15.75" hidden="false" customHeight="false" outlineLevel="0" collapsed="false">
      <c r="A59" s="93" t="s">
        <v>87</v>
      </c>
      <c r="B59" s="52" t="s">
        <v>95</v>
      </c>
      <c r="C59" s="52" t="s">
        <v>95</v>
      </c>
      <c r="D59" s="52" t="s">
        <v>95</v>
      </c>
      <c r="E59" s="52" t="s">
        <v>95</v>
      </c>
      <c r="F59" s="52" t="s">
        <v>95</v>
      </c>
      <c r="G59" s="52" t="s">
        <v>95</v>
      </c>
      <c r="H59" s="52" t="s">
        <v>95</v>
      </c>
      <c r="I59" s="52" t="s">
        <v>95</v>
      </c>
      <c r="J59" s="52" t="s">
        <v>95</v>
      </c>
      <c r="K59" s="52" t="s">
        <v>95</v>
      </c>
      <c r="L59" s="52" t="s">
        <v>95</v>
      </c>
      <c r="M59" s="78" t="s">
        <v>95</v>
      </c>
      <c r="N59" s="91" t="s">
        <v>87</v>
      </c>
      <c r="P59" s="93" t="s">
        <v>87</v>
      </c>
      <c r="Q59" s="52" t="s">
        <v>95</v>
      </c>
      <c r="R59" s="52" t="s">
        <v>95</v>
      </c>
      <c r="S59" s="52" t="s">
        <v>95</v>
      </c>
      <c r="T59" s="52" t="s">
        <v>95</v>
      </c>
      <c r="U59" s="52" t="s">
        <v>95</v>
      </c>
      <c r="V59" s="52" t="s">
        <v>95</v>
      </c>
      <c r="W59" s="52" t="s">
        <v>95</v>
      </c>
      <c r="X59" s="52" t="s">
        <v>95</v>
      </c>
      <c r="Y59" s="52" t="s">
        <v>95</v>
      </c>
      <c r="Z59" s="52" t="s">
        <v>95</v>
      </c>
      <c r="AA59" s="52" t="s">
        <v>95</v>
      </c>
      <c r="AB59" s="78" t="s">
        <v>95</v>
      </c>
      <c r="AC59" s="91" t="s">
        <v>87</v>
      </c>
      <c r="AE59" s="93" t="s">
        <v>87</v>
      </c>
      <c r="AF59" s="52" t="s">
        <v>95</v>
      </c>
      <c r="AG59" s="52" t="s">
        <v>95</v>
      </c>
      <c r="AH59" s="52" t="s">
        <v>95</v>
      </c>
      <c r="AI59" s="52" t="s">
        <v>95</v>
      </c>
      <c r="AJ59" s="52" t="s">
        <v>95</v>
      </c>
      <c r="AK59" s="52" t="s">
        <v>95</v>
      </c>
      <c r="AL59" s="52" t="s">
        <v>95</v>
      </c>
      <c r="AM59" s="52" t="s">
        <v>95</v>
      </c>
      <c r="AN59" s="52" t="s">
        <v>95</v>
      </c>
      <c r="AO59" s="52" t="s">
        <v>95</v>
      </c>
      <c r="AP59" s="52" t="s">
        <v>95</v>
      </c>
      <c r="AQ59" s="78" t="s">
        <v>95</v>
      </c>
      <c r="AR59" s="91" t="s">
        <v>87</v>
      </c>
    </row>
    <row r="60" customFormat="false" ht="15.75" hidden="false" customHeight="false" outlineLevel="0" collapsed="false">
      <c r="A60" s="11"/>
      <c r="B60" s="93" t="n">
        <v>1</v>
      </c>
      <c r="C60" s="93" t="n">
        <v>2</v>
      </c>
      <c r="D60" s="93" t="n">
        <v>3</v>
      </c>
      <c r="E60" s="93" t="n">
        <v>4</v>
      </c>
      <c r="F60" s="93" t="n">
        <v>5</v>
      </c>
      <c r="G60" s="93" t="n">
        <v>6</v>
      </c>
      <c r="H60" s="93" t="n">
        <v>7</v>
      </c>
      <c r="I60" s="93" t="n">
        <v>8</v>
      </c>
      <c r="J60" s="93" t="n">
        <v>9</v>
      </c>
      <c r="K60" s="93" t="n">
        <v>10</v>
      </c>
      <c r="L60" s="93" t="n">
        <v>11</v>
      </c>
      <c r="M60" s="93" t="n">
        <v>12</v>
      </c>
      <c r="N60" s="4"/>
      <c r="P60" s="11"/>
      <c r="Q60" s="93" t="n">
        <v>1</v>
      </c>
      <c r="R60" s="93" t="n">
        <v>2</v>
      </c>
      <c r="S60" s="93" t="n">
        <v>3</v>
      </c>
      <c r="T60" s="93" t="n">
        <v>4</v>
      </c>
      <c r="U60" s="93" t="n">
        <v>5</v>
      </c>
      <c r="V60" s="93" t="n">
        <v>6</v>
      </c>
      <c r="W60" s="93" t="n">
        <v>7</v>
      </c>
      <c r="X60" s="93" t="n">
        <v>8</v>
      </c>
      <c r="Y60" s="93" t="n">
        <v>9</v>
      </c>
      <c r="Z60" s="93" t="n">
        <v>10</v>
      </c>
      <c r="AA60" s="93" t="n">
        <v>11</v>
      </c>
      <c r="AB60" s="93" t="n">
        <v>12</v>
      </c>
      <c r="AC60" s="4"/>
      <c r="AE60" s="11"/>
      <c r="AF60" s="93" t="n">
        <v>1</v>
      </c>
      <c r="AG60" s="93" t="n">
        <v>2</v>
      </c>
      <c r="AH60" s="93" t="n">
        <v>3</v>
      </c>
      <c r="AI60" s="93" t="n">
        <v>4</v>
      </c>
      <c r="AJ60" s="93" t="n">
        <v>5</v>
      </c>
      <c r="AK60" s="93" t="n">
        <v>6</v>
      </c>
      <c r="AL60" s="93" t="n">
        <v>7</v>
      </c>
      <c r="AM60" s="93" t="n">
        <v>8</v>
      </c>
      <c r="AN60" s="93" t="n">
        <v>9</v>
      </c>
      <c r="AO60" s="93" t="n">
        <v>10</v>
      </c>
      <c r="AP60" s="93" t="n">
        <v>11</v>
      </c>
      <c r="AQ60" s="93" t="n">
        <v>12</v>
      </c>
      <c r="AR60" s="4"/>
    </row>
    <row r="61" customFormat="false" ht="15.75" hidden="false" customHeight="false" outlineLevel="0" collapsed="false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</row>
    <row r="62" customFormat="false" ht="15.75" hidden="false" customHeight="false" outlineLevel="0" collapsed="false">
      <c r="A62" s="45" t="s">
        <v>100</v>
      </c>
      <c r="B62" s="45"/>
      <c r="D62" s="45"/>
      <c r="E62" s="45"/>
      <c r="G62" s="45"/>
      <c r="H62" s="45"/>
      <c r="I62" s="45"/>
      <c r="K62" s="45"/>
      <c r="L62" s="45"/>
      <c r="M62" s="45"/>
      <c r="N62" s="45"/>
      <c r="P62" s="45" t="s">
        <v>100</v>
      </c>
      <c r="Q62" s="45"/>
      <c r="S62" s="45"/>
      <c r="T62" s="45"/>
      <c r="V62" s="45"/>
      <c r="W62" s="45"/>
      <c r="X62" s="45"/>
      <c r="Z62" s="45"/>
      <c r="AA62" s="45"/>
      <c r="AB62" s="45"/>
      <c r="AC62" s="45"/>
      <c r="AE62" s="45"/>
      <c r="AF62" s="45"/>
      <c r="AG62" s="45"/>
      <c r="AH62" s="45"/>
      <c r="AI62" s="45"/>
      <c r="AK62" s="45"/>
      <c r="AL62" s="45"/>
      <c r="AM62" s="45"/>
      <c r="AO62" s="45"/>
      <c r="AP62" s="45"/>
      <c r="AQ62" s="45"/>
      <c r="AR62" s="45"/>
    </row>
    <row r="63" customFormat="false" ht="15.75" hidden="false" customHeight="false" outlineLevel="0" collapsed="false">
      <c r="A63" s="45" t="s">
        <v>101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P63" s="45" t="s">
        <v>101</v>
      </c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 t="s">
        <v>101</v>
      </c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</row>
    <row r="64" customFormat="false" ht="15.75" hidden="false" customHeight="false" outlineLevel="0" collapsed="false">
      <c r="A64" s="45" t="s">
        <v>102</v>
      </c>
      <c r="B64" s="45"/>
      <c r="C64" s="45"/>
      <c r="D64" s="49"/>
      <c r="E64" s="49"/>
      <c r="F64" s="45"/>
      <c r="G64" s="45"/>
      <c r="H64" s="45"/>
      <c r="I64" s="45"/>
      <c r="J64" s="45"/>
      <c r="K64" s="45"/>
      <c r="L64" s="45"/>
      <c r="M64" s="45"/>
      <c r="N64" s="45"/>
      <c r="P64" s="45" t="s">
        <v>102</v>
      </c>
      <c r="Q64" s="45"/>
      <c r="R64" s="45"/>
      <c r="S64" s="49"/>
      <c r="T64" s="49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 t="s">
        <v>103</v>
      </c>
      <c r="AF64" s="45"/>
      <c r="AG64" s="45"/>
      <c r="AH64" s="49"/>
      <c r="AI64" s="49"/>
      <c r="AJ64" s="45"/>
      <c r="AK64" s="45"/>
      <c r="AL64" s="45"/>
      <c r="AM64" s="45"/>
      <c r="AN64" s="45"/>
      <c r="AO64" s="45"/>
      <c r="AP64" s="45"/>
      <c r="AQ64" s="45"/>
      <c r="AR64" s="45"/>
    </row>
    <row r="65" customFormat="false" ht="15.75" hidden="false" customHeight="false" outlineLevel="0" collapsed="false">
      <c r="A65" s="4"/>
      <c r="B65" s="4"/>
      <c r="C65" s="4"/>
      <c r="D65" s="4"/>
      <c r="E65" s="4"/>
      <c r="F65" s="4"/>
      <c r="G65" s="94" t="s">
        <v>104</v>
      </c>
      <c r="H65" s="87" t="n">
        <v>7</v>
      </c>
      <c r="I65" s="11"/>
      <c r="J65" s="95" t="s">
        <v>105</v>
      </c>
      <c r="K65" s="86" t="n">
        <v>70035039</v>
      </c>
      <c r="L65" s="4"/>
      <c r="P65" s="4"/>
      <c r="Q65" s="4"/>
      <c r="R65" s="4"/>
      <c r="S65" s="4"/>
      <c r="T65" s="4"/>
      <c r="U65" s="4"/>
      <c r="V65" s="94" t="s">
        <v>104</v>
      </c>
      <c r="W65" s="87" t="n">
        <v>7</v>
      </c>
      <c r="X65" s="11"/>
      <c r="Y65" s="95" t="s">
        <v>105</v>
      </c>
      <c r="Z65" s="86" t="n">
        <v>70035039</v>
      </c>
      <c r="AA65" s="4"/>
      <c r="AD65" s="45"/>
      <c r="AE65" s="4"/>
      <c r="AF65" s="4"/>
      <c r="AG65" s="4"/>
      <c r="AH65" s="4"/>
      <c r="AI65" s="4"/>
      <c r="AJ65" s="4"/>
      <c r="AK65" s="94" t="s">
        <v>104</v>
      </c>
      <c r="AL65" s="87" t="n">
        <v>7</v>
      </c>
      <c r="AM65" s="11"/>
      <c r="AN65" s="95" t="s">
        <v>105</v>
      </c>
      <c r="AO65" s="86" t="n">
        <v>70035039</v>
      </c>
      <c r="AP65" s="4"/>
    </row>
    <row r="66" customFormat="false" ht="15.75" hidden="false" customHeight="false" outlineLevel="0" collapsed="false">
      <c r="A66" s="4"/>
      <c r="B66" s="4"/>
      <c r="C66" s="4"/>
      <c r="D66" s="4"/>
      <c r="E66" s="4"/>
      <c r="F66" s="4"/>
      <c r="G66" s="94" t="s">
        <v>106</v>
      </c>
      <c r="H66" s="87" t="n">
        <v>12</v>
      </c>
      <c r="I66" s="11"/>
      <c r="J66" s="11"/>
      <c r="K66" s="11"/>
      <c r="L66" s="4"/>
      <c r="P66" s="4"/>
      <c r="Q66" s="4"/>
      <c r="R66" s="4"/>
      <c r="S66" s="4"/>
      <c r="T66" s="4"/>
      <c r="U66" s="4"/>
      <c r="V66" s="94" t="s">
        <v>106</v>
      </c>
      <c r="W66" s="87" t="n">
        <v>12</v>
      </c>
      <c r="X66" s="11"/>
      <c r="Y66" s="11"/>
      <c r="Z66" s="11"/>
      <c r="AA66" s="4"/>
      <c r="AD66" s="96"/>
      <c r="AE66" s="4"/>
      <c r="AF66" s="4"/>
      <c r="AG66" s="4"/>
      <c r="AH66" s="4"/>
      <c r="AI66" s="4"/>
      <c r="AJ66" s="4"/>
      <c r="AK66" s="94" t="s">
        <v>106</v>
      </c>
      <c r="AL66" s="87" t="n">
        <v>7</v>
      </c>
      <c r="AM66" s="11"/>
      <c r="AN66" s="11"/>
      <c r="AO66" s="11"/>
      <c r="AP66" s="4"/>
    </row>
    <row r="67" customFormat="false" ht="15.75" hidden="false" customHeight="false" outlineLevel="0" collapsed="false">
      <c r="A67" s="11" t="s">
        <v>107</v>
      </c>
      <c r="B67" s="11"/>
      <c r="C67" s="11"/>
      <c r="D67" s="11"/>
      <c r="E67" s="11"/>
      <c r="F67" s="11"/>
      <c r="G67" s="94" t="s">
        <v>108</v>
      </c>
      <c r="H67" s="97" t="n">
        <v>12</v>
      </c>
      <c r="I67" s="11"/>
      <c r="J67" s="11" t="s">
        <v>109</v>
      </c>
      <c r="K67" s="9" t="s">
        <v>110</v>
      </c>
      <c r="L67" s="4"/>
      <c r="P67" s="11" t="s">
        <v>107</v>
      </c>
      <c r="Q67" s="11"/>
      <c r="R67" s="11"/>
      <c r="S67" s="11"/>
      <c r="T67" s="11"/>
      <c r="U67" s="11"/>
      <c r="V67" s="94" t="s">
        <v>108</v>
      </c>
      <c r="W67" s="97" t="n">
        <v>12</v>
      </c>
      <c r="X67" s="11"/>
      <c r="Y67" s="11" t="s">
        <v>109</v>
      </c>
      <c r="Z67" s="9" t="s">
        <v>110</v>
      </c>
      <c r="AA67" s="4"/>
      <c r="AD67" s="96"/>
      <c r="AE67" s="11" t="s">
        <v>107</v>
      </c>
      <c r="AF67" s="11"/>
      <c r="AG67" s="11"/>
      <c r="AH67" s="11"/>
      <c r="AI67" s="11"/>
      <c r="AJ67" s="11"/>
      <c r="AK67" s="94" t="s">
        <v>108</v>
      </c>
      <c r="AL67" s="97" t="n">
        <v>7</v>
      </c>
      <c r="AM67" s="11"/>
      <c r="AN67" s="11" t="s">
        <v>109</v>
      </c>
      <c r="AO67" s="9" t="s">
        <v>110</v>
      </c>
      <c r="AP67" s="4"/>
    </row>
    <row r="68" customFormat="false" ht="15.75" hidden="false" customHeight="false" outlineLevel="0" collapsed="false">
      <c r="A68" s="98" t="s">
        <v>111</v>
      </c>
      <c r="B68" s="11"/>
      <c r="C68" s="11"/>
      <c r="D68" s="11"/>
      <c r="E68" s="11"/>
      <c r="F68" s="11"/>
      <c r="G68" s="94" t="s">
        <v>112</v>
      </c>
      <c r="H68" s="86" t="n">
        <v>2</v>
      </c>
      <c r="I68" s="11" t="s">
        <v>113</v>
      </c>
      <c r="J68" s="99" t="n">
        <v>375000</v>
      </c>
      <c r="K68" s="11"/>
      <c r="L68" s="4"/>
      <c r="P68" s="98" t="s">
        <v>111</v>
      </c>
      <c r="Q68" s="11"/>
      <c r="R68" s="11"/>
      <c r="S68" s="11"/>
      <c r="T68" s="11"/>
      <c r="U68" s="11"/>
      <c r="V68" s="94" t="s">
        <v>112</v>
      </c>
      <c r="W68" s="86" t="n">
        <v>2</v>
      </c>
      <c r="X68" s="11" t="s">
        <v>113</v>
      </c>
      <c r="Y68" s="99" t="n">
        <v>375000</v>
      </c>
      <c r="Z68" s="11"/>
      <c r="AA68" s="4"/>
      <c r="AD68" s="96"/>
      <c r="AE68" s="98" t="s">
        <v>111</v>
      </c>
      <c r="AF68" s="11"/>
      <c r="AG68" s="11"/>
      <c r="AH68" s="11"/>
      <c r="AI68" s="11"/>
      <c r="AJ68" s="11"/>
      <c r="AK68" s="94" t="s">
        <v>112</v>
      </c>
      <c r="AL68" s="86" t="n">
        <v>2</v>
      </c>
      <c r="AM68" s="11" t="s">
        <v>113</v>
      </c>
      <c r="AN68" s="99" t="n">
        <v>375000</v>
      </c>
      <c r="AO68" s="11"/>
      <c r="AP68" s="4"/>
    </row>
    <row r="69" customFormat="false" ht="15.75" hidden="false" customHeight="false" outlineLevel="0" collapsed="false">
      <c r="A69" s="11" t="str">
        <f aca="false">"&gt;We aim for " &amp; TEXT(F69,"0") &amp;" copies at the highest dilution in "&amp; TEXT(H65,"0") &amp;" uL volume (amount added to PCR rxn)"</f>
        <v>&gt;We aim for 112 copies at the highest dilution in 7 uL volume (amount added to PCR rxn)</v>
      </c>
      <c r="B69" s="11"/>
      <c r="C69" s="11"/>
      <c r="D69" s="11"/>
      <c r="E69" s="11"/>
      <c r="F69" s="86" t="n">
        <v>112</v>
      </c>
      <c r="G69" s="100" t="s">
        <v>114</v>
      </c>
      <c r="H69" s="86" t="n">
        <v>24</v>
      </c>
      <c r="I69" s="101" t="str">
        <f aca="false">"1 : " &amp; TEXT(K69,"0")</f>
        <v>1 : 300</v>
      </c>
      <c r="J69" s="102" t="n">
        <f aca="false">J68/K69</f>
        <v>1250</v>
      </c>
      <c r="K69" s="103" t="n">
        <v>300</v>
      </c>
      <c r="L69" s="4"/>
      <c r="P69" s="11" t="str">
        <f aca="false">"&gt;We aim for " &amp; TEXT(U69,"0") &amp;" copies at the highest dilution in "&amp; TEXT(W65,"0") &amp;" uL volume (amount added to PCR rxn)"</f>
        <v>&gt;We aim for 14 copies at the highest dilution in 7 uL volume (amount added to PCR rxn)</v>
      </c>
      <c r="Q69" s="11"/>
      <c r="R69" s="11"/>
      <c r="S69" s="11"/>
      <c r="T69" s="11"/>
      <c r="U69" s="86" t="n">
        <v>14</v>
      </c>
      <c r="V69" s="100" t="s">
        <v>114</v>
      </c>
      <c r="W69" s="86" t="n">
        <v>24</v>
      </c>
      <c r="X69" s="101" t="str">
        <f aca="false">"1 : " &amp; TEXT(Z69,"0")</f>
        <v>1 : 300</v>
      </c>
      <c r="Y69" s="102" t="n">
        <f aca="false">Y68/Z69</f>
        <v>1250</v>
      </c>
      <c r="Z69" s="103" t="n">
        <v>300</v>
      </c>
      <c r="AA69" s="4"/>
      <c r="AD69" s="96"/>
      <c r="AE69" s="11" t="str">
        <f aca="false">"&gt;We aim for " &amp; TEXT(AJ69,"0") &amp;" copies at the highest dilution in "&amp; TEXT(AL65,"0") &amp;" uL volume (amount added to PCR rxn)"</f>
        <v>&gt;We aim for 112 copies at the highest dilution in 7 uL volume (amount added to PCR rxn)</v>
      </c>
      <c r="AF69" s="11"/>
      <c r="AG69" s="11"/>
      <c r="AH69" s="11"/>
      <c r="AI69" s="11"/>
      <c r="AJ69" s="86" t="n">
        <v>112</v>
      </c>
      <c r="AK69" s="100" t="s">
        <v>114</v>
      </c>
      <c r="AL69" s="86" t="n">
        <v>14</v>
      </c>
      <c r="AM69" s="101" t="str">
        <f aca="false">"1 : " &amp; TEXT(AO69,"0")</f>
        <v>1 : 300</v>
      </c>
      <c r="AN69" s="102" t="n">
        <f aca="false">AN68/AO69</f>
        <v>1250</v>
      </c>
      <c r="AO69" s="103" t="n">
        <v>300</v>
      </c>
      <c r="AP69" s="4"/>
    </row>
    <row r="70" customFormat="false" ht="15.75" hidden="false" customHeight="false" outlineLevel="0" collapsed="false">
      <c r="A70" s="11" t="str">
        <f aca="false">"&gt; that translates into " &amp; TEXT(F70,"0.0") &amp;" copies/ul  in D1 "</f>
        <v>&gt; that translates into 16.0 copies/ul  in D1</v>
      </c>
      <c r="B70" s="11"/>
      <c r="C70" s="11"/>
      <c r="D70" s="11"/>
      <c r="E70" s="11"/>
      <c r="F70" s="104" t="n">
        <f aca="false">F69/H65</f>
        <v>16</v>
      </c>
      <c r="G70" s="94" t="s">
        <v>115</v>
      </c>
      <c r="H70" s="86" t="n">
        <v>1</v>
      </c>
      <c r="I70" s="4"/>
      <c r="J70" s="105"/>
      <c r="K70" s="4"/>
      <c r="L70" s="4"/>
      <c r="P70" s="11" t="str">
        <f aca="false">"&gt; that translates into " &amp; TEXT(U70,"0.0") &amp;" copies/ul  in D1 "</f>
        <v>&gt; that translates into 2.0 copies/ul  in D1</v>
      </c>
      <c r="Q70" s="11"/>
      <c r="R70" s="11"/>
      <c r="S70" s="11"/>
      <c r="T70" s="11"/>
      <c r="U70" s="104" t="n">
        <f aca="false">U69/W65</f>
        <v>2</v>
      </c>
      <c r="V70" s="94" t="s">
        <v>115</v>
      </c>
      <c r="W70" s="86" t="n">
        <v>1</v>
      </c>
      <c r="X70" s="4"/>
      <c r="Y70" s="105"/>
      <c r="Z70" s="4"/>
      <c r="AA70" s="4"/>
      <c r="AD70" s="96"/>
      <c r="AE70" s="11" t="str">
        <f aca="false">"&gt; that translates into " &amp; TEXT(AJ70,"0.0") &amp;" copies/ul  in D1 "</f>
        <v>&gt; that translates into 16.0 copies/ul  in D1</v>
      </c>
      <c r="AF70" s="11"/>
      <c r="AG70" s="11"/>
      <c r="AH70" s="11"/>
      <c r="AI70" s="11"/>
      <c r="AJ70" s="104" t="n">
        <f aca="false">AJ69/AL65</f>
        <v>16</v>
      </c>
      <c r="AK70" s="94" t="s">
        <v>115</v>
      </c>
      <c r="AL70" s="86" t="n">
        <v>1</v>
      </c>
      <c r="AM70" s="4"/>
      <c r="AN70" s="105"/>
      <c r="AO70" s="4"/>
      <c r="AP70" s="4"/>
    </row>
    <row r="71" customFormat="false" ht="15.75" hidden="false" customHeight="false" outlineLevel="0" collapsed="false">
      <c r="A71" s="11" t="str">
        <f aca="false">"&gt; that translates into " &amp; TEXT(F71,"0") &amp;" copies in " &amp; TEXT(H69,"0") &amp;" uL D1"</f>
        <v>&gt; that translates into 384 copies in 24 uL D1</v>
      </c>
      <c r="B71" s="11"/>
      <c r="C71" s="11"/>
      <c r="D71" s="11"/>
      <c r="E71" s="11"/>
      <c r="F71" s="104" t="n">
        <f aca="false">F70*H69</f>
        <v>384</v>
      </c>
      <c r="G71" s="94" t="str">
        <f aca="false">"copies for " &amp; TEXT(H70,"0") &amp;" 96-well plates"</f>
        <v>copies for 1 96-well plates</v>
      </c>
      <c r="H71" s="97" t="n">
        <f aca="false">F71*H70</f>
        <v>384</v>
      </c>
      <c r="I71" s="4"/>
      <c r="J71" s="4"/>
      <c r="K71" s="4"/>
      <c r="L71" s="4"/>
      <c r="P71" s="11" t="str">
        <f aca="false">"&gt; that translates into " &amp; TEXT(U71,"0") &amp;" copies in " &amp; TEXT(W69,"0") &amp;" uL D1"</f>
        <v>&gt; that translates into 48 copies in 24 uL D1</v>
      </c>
      <c r="Q71" s="11"/>
      <c r="R71" s="11"/>
      <c r="S71" s="11"/>
      <c r="T71" s="11"/>
      <c r="U71" s="104" t="n">
        <f aca="false">U70*W69</f>
        <v>48</v>
      </c>
      <c r="V71" s="94" t="str">
        <f aca="false">"copies for " &amp; TEXT(W70,"0") &amp;" 96-well plates"</f>
        <v>copies for 1 96-well plates</v>
      </c>
      <c r="W71" s="97" t="n">
        <f aca="false">U71*W70</f>
        <v>48</v>
      </c>
      <c r="X71" s="4"/>
      <c r="Y71" s="4"/>
      <c r="Z71" s="4"/>
      <c r="AA71" s="4"/>
      <c r="AD71" s="96"/>
      <c r="AE71" s="11" t="str">
        <f aca="false">"&gt; that translates into " &amp; TEXT(AJ71,"0") &amp;" copies in " &amp; TEXT(AL69,"0") &amp;" uL D1"</f>
        <v>&gt; that translates into 224 copies in 14 uL D1</v>
      </c>
      <c r="AF71" s="11"/>
      <c r="AG71" s="11"/>
      <c r="AH71" s="11"/>
      <c r="AI71" s="11"/>
      <c r="AJ71" s="104" t="n">
        <f aca="false">AJ70*AL69</f>
        <v>224</v>
      </c>
      <c r="AK71" s="94" t="str">
        <f aca="false">"copies for " &amp; TEXT(AL70,"0") &amp;" 96-well plates"</f>
        <v>copies for 1 96-well plates</v>
      </c>
      <c r="AL71" s="97" t="n">
        <f aca="false">AJ71*AL70</f>
        <v>224</v>
      </c>
      <c r="AM71" s="4"/>
      <c r="AN71" s="4"/>
      <c r="AO71" s="4"/>
      <c r="AP71" s="4"/>
    </row>
    <row r="72" customFormat="false" ht="15.75" hidden="false" customHeight="false" outlineLevel="0" collapsed="false">
      <c r="A72" s="95" t="str">
        <f aca="false">"&gt; that translates to " &amp; TEXT(#REF!,"0") &amp; " copies in " &amp; TEXT(#REF!, "0") &amp; " uL (" &amp; TEXT(#REF!,"0.0") &amp; " is total of well + " &amp; TEXT(#REF!,"0.0") &amp; " added for dilution)"</f>
        <v>#REF!</v>
      </c>
      <c r="B72" s="95"/>
      <c r="C72" s="95"/>
      <c r="D72" s="95"/>
      <c r="E72" s="95"/>
      <c r="F72" s="106" t="n">
        <f aca="false">F70*H69</f>
        <v>384</v>
      </c>
      <c r="G72" s="11"/>
      <c r="H72" s="11"/>
      <c r="I72" s="4"/>
      <c r="J72" s="4"/>
      <c r="K72" s="4"/>
      <c r="L72" s="4"/>
      <c r="P72" s="95" t="str">
        <f aca="false">"&gt; that translates to " &amp; TEXT(#REF!,"0") &amp; " copies in " &amp; TEXT(#REF!, "0") &amp; " uL (" &amp; TEXT(#REF!,"0.0") &amp; " is total of well + " &amp; TEXT(#REF!,"0.0") &amp; " added for dilution)"</f>
        <v>#REF!</v>
      </c>
      <c r="Q72" s="95"/>
      <c r="R72" s="95"/>
      <c r="S72" s="95"/>
      <c r="T72" s="95"/>
      <c r="U72" s="106" t="n">
        <f aca="false">U70*W69</f>
        <v>48</v>
      </c>
      <c r="V72" s="11"/>
      <c r="W72" s="11"/>
      <c r="X72" s="4"/>
      <c r="Y72" s="4"/>
      <c r="Z72" s="4"/>
      <c r="AA72" s="4"/>
      <c r="AD72" s="96"/>
      <c r="AE72" s="95" t="str">
        <f aca="false">"&gt; that translates to " &amp; TEXT(#REF!,"0") &amp; " copies in " &amp; TEXT(#REF!, "0") &amp; " uL (" &amp; TEXT(#REF!,"0.0") &amp; " is total of well + " &amp; TEXT(#REF!,"0.0") &amp; " added for dilution)"</f>
        <v>#REF!</v>
      </c>
      <c r="AF72" s="95"/>
      <c r="AG72" s="95"/>
      <c r="AH72" s="95"/>
      <c r="AI72" s="95"/>
      <c r="AJ72" s="106" t="n">
        <f aca="false">AJ70*AL69</f>
        <v>224</v>
      </c>
      <c r="AK72" s="11"/>
      <c r="AL72" s="11"/>
      <c r="AM72" s="4"/>
      <c r="AN72" s="4"/>
      <c r="AO72" s="4"/>
      <c r="AP72" s="4"/>
    </row>
    <row r="73" customFormat="false" ht="15.75" hidden="false" customHeight="false" outlineLevel="0" collapsed="false">
      <c r="A73" s="11"/>
      <c r="B73" s="4"/>
      <c r="C73" s="4"/>
      <c r="D73" s="4"/>
      <c r="E73" s="4"/>
      <c r="F73" s="107"/>
      <c r="G73" s="4"/>
      <c r="H73" s="4"/>
      <c r="I73" s="4"/>
      <c r="J73" s="4"/>
      <c r="K73" s="4"/>
      <c r="L73" s="4"/>
      <c r="P73" s="11"/>
      <c r="Q73" s="4"/>
      <c r="R73" s="4"/>
      <c r="S73" s="4"/>
      <c r="T73" s="4"/>
      <c r="U73" s="107"/>
      <c r="V73" s="4"/>
      <c r="W73" s="4"/>
      <c r="X73" s="4"/>
      <c r="Y73" s="4"/>
      <c r="Z73" s="4"/>
      <c r="AA73" s="4"/>
      <c r="AD73" s="96"/>
      <c r="AE73" s="11"/>
      <c r="AF73" s="4"/>
      <c r="AG73" s="4"/>
      <c r="AH73" s="4"/>
      <c r="AI73" s="4"/>
      <c r="AJ73" s="107"/>
      <c r="AK73" s="4"/>
      <c r="AL73" s="4"/>
      <c r="AM73" s="4"/>
      <c r="AN73" s="4"/>
      <c r="AO73" s="4"/>
      <c r="AP73" s="4"/>
    </row>
    <row r="74" customFormat="false" ht="15.75" hidden="false" customHeight="false" outlineLevel="0" collapsed="false">
      <c r="A74" s="98" t="s">
        <v>116</v>
      </c>
      <c r="B74" s="11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P74" s="98" t="s">
        <v>116</v>
      </c>
      <c r="Q74" s="11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5"/>
      <c r="AE74" s="98" t="s">
        <v>116</v>
      </c>
      <c r="AF74" s="11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customFormat="false" ht="15.75" hidden="false" customHeight="false" outlineLevel="0" collapsed="false">
      <c r="A75" s="11"/>
      <c r="B75" s="11"/>
      <c r="C75" s="11"/>
      <c r="D75" s="11"/>
      <c r="E75" s="4"/>
      <c r="F75" s="4"/>
      <c r="G75" s="4"/>
      <c r="H75" s="4"/>
      <c r="I75" s="4"/>
      <c r="J75" s="4"/>
      <c r="K75" s="4"/>
      <c r="L75" s="4"/>
      <c r="M75" s="4"/>
      <c r="N75" s="4"/>
      <c r="P75" s="11"/>
      <c r="Q75" s="11"/>
      <c r="R75" s="11"/>
      <c r="S75" s="11"/>
      <c r="T75" s="4"/>
      <c r="U75" s="4"/>
      <c r="V75" s="4"/>
      <c r="W75" s="4"/>
      <c r="X75" s="4"/>
      <c r="Y75" s="4"/>
      <c r="Z75" s="4"/>
      <c r="AA75" s="4"/>
      <c r="AB75" s="4"/>
      <c r="AC75" s="4"/>
      <c r="AD75" s="45"/>
      <c r="AE75" s="11"/>
      <c r="AF75" s="11"/>
      <c r="AG75" s="11"/>
      <c r="AH75" s="11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customFormat="false" ht="15.75" hidden="false" customHeight="false" outlineLevel="0" collapsed="false">
      <c r="A76" s="11" t="str">
        <f aca="false">"&gt;prepare a 1 to "&amp; TEXT(K69,"0") &amp;" dilution to "&amp; TEXT(J69,"0") &amp;" copies per uL"</f>
        <v>&gt;prepare a 1 to 300 dilution to 1250 copies per uL</v>
      </c>
      <c r="B76" s="11"/>
      <c r="C76" s="11"/>
      <c r="D76" s="11"/>
      <c r="E76" s="4"/>
      <c r="F76" s="4"/>
      <c r="G76" s="4" t="s">
        <v>117</v>
      </c>
      <c r="H76" s="4"/>
      <c r="I76" s="4"/>
      <c r="J76" s="4"/>
      <c r="K76" s="4"/>
      <c r="L76" s="4"/>
      <c r="M76" s="4"/>
      <c r="N76" s="4"/>
      <c r="P76" s="11" t="str">
        <f aca="false">"&gt;prepare a 1 to "&amp; TEXT(Z69,"0") &amp;" dilution to "&amp; TEXT(Y69,"0") &amp;" copies per uL"</f>
        <v>&gt;prepare a 1 to 300 dilution to 1250 copies per uL</v>
      </c>
      <c r="Q76" s="11"/>
      <c r="R76" s="11"/>
      <c r="S76" s="11"/>
      <c r="T76" s="4"/>
      <c r="U76" s="4"/>
      <c r="V76" s="4" t="s">
        <v>117</v>
      </c>
      <c r="W76" s="4"/>
      <c r="X76" s="4"/>
      <c r="Y76" s="4"/>
      <c r="Z76" s="4"/>
      <c r="AA76" s="4"/>
      <c r="AB76" s="4"/>
      <c r="AC76" s="4"/>
      <c r="AD76" s="45"/>
      <c r="AE76" s="11" t="str">
        <f aca="false">"&gt;prepare a 1 to "&amp; TEXT(AO69,"0") &amp;" dilution to "&amp; TEXT(AN69,"0") &amp;" copies per uL"</f>
        <v>&gt;prepare a 1 to 300 dilution to 1250 copies per uL</v>
      </c>
      <c r="AF76" s="11"/>
      <c r="AG76" s="11"/>
      <c r="AH76" s="11"/>
      <c r="AI76" s="4"/>
      <c r="AJ76" s="4"/>
      <c r="AK76" s="4" t="s">
        <v>117</v>
      </c>
      <c r="AL76" s="4"/>
      <c r="AM76" s="4"/>
      <c r="AN76" s="4"/>
      <c r="AO76" s="4"/>
      <c r="AP76" s="4"/>
      <c r="AQ76" s="4"/>
      <c r="AR76" s="4"/>
    </row>
    <row r="77" customFormat="false" ht="15.75" hidden="false" customHeight="false" outlineLevel="0" collapsed="false">
      <c r="A77" s="11" t="str">
        <f aca="false">"&gt; add "&amp; TEXT(D80,"0.0") &amp;" uL to "&amp; TEXT(D81,"0.0") &amp;" uL background in first dilution well D1 (for "&amp; TEXT(F71,"0") &amp;" total viral copies)"</f>
        <v>&gt; add 0.3 uL to 11.7 uL background in first dilution well D1 (for 384 total viral copies)</v>
      </c>
      <c r="B77" s="11"/>
      <c r="C77" s="11"/>
      <c r="D77" s="11"/>
      <c r="E77" s="11"/>
      <c r="F77" s="4"/>
      <c r="G77" s="4"/>
      <c r="H77" s="4"/>
      <c r="I77" s="4"/>
      <c r="J77" s="4"/>
      <c r="K77" s="108" t="n">
        <f aca="false">F71</f>
        <v>384</v>
      </c>
      <c r="L77" s="4"/>
      <c r="M77" s="4"/>
      <c r="N77" s="4"/>
      <c r="P77" s="11" t="str">
        <f aca="false">"&gt; add "&amp; TEXT(S80,"0.0") &amp;" uL to "&amp; TEXT(S81,"0.0") &amp;" uL background in first dilution well D1 (for "&amp; TEXT(U71,"0") &amp;" total viral copies)"</f>
        <v>&gt; add 0.0 uL to 12.0 uL background in first dilution well D1 (for 48 total viral copies)</v>
      </c>
      <c r="Q77" s="11"/>
      <c r="R77" s="11"/>
      <c r="S77" s="11"/>
      <c r="T77" s="11"/>
      <c r="U77" s="4"/>
      <c r="V77" s="4"/>
      <c r="W77" s="4"/>
      <c r="X77" s="4"/>
      <c r="Y77" s="4"/>
      <c r="Z77" s="108" t="n">
        <f aca="false">U71</f>
        <v>48</v>
      </c>
      <c r="AA77" s="4"/>
      <c r="AB77" s="4"/>
      <c r="AC77" s="4"/>
      <c r="AD77" s="45"/>
      <c r="AE77" s="11" t="str">
        <f aca="false">"&gt; add "&amp; TEXT(AH80,"0.0") &amp;" uL to "&amp; TEXT(AH81,"0.0") &amp;" uL background in first dilution well D1 (for "&amp; TEXT(AJ71,"0") &amp;" total viral copies)"</f>
        <v>&gt; add 0.2 uL to 6.8 uL background in first dilution well D1 (for 224 total viral copies)</v>
      </c>
      <c r="AF77" s="11"/>
      <c r="AG77" s="11"/>
      <c r="AH77" s="11"/>
      <c r="AI77" s="11"/>
      <c r="AJ77" s="4"/>
      <c r="AK77" s="4"/>
      <c r="AL77" s="4"/>
      <c r="AM77" s="4"/>
      <c r="AN77" s="4"/>
      <c r="AO77" s="108"/>
      <c r="AP77" s="4"/>
      <c r="AQ77" s="4"/>
      <c r="AR77" s="4"/>
    </row>
    <row r="78" customFormat="false" ht="15.75" hidden="false" customHeight="false" outlineLevel="0" collapsed="false">
      <c r="A78" s="11" t="s">
        <v>118</v>
      </c>
      <c r="B78" s="11"/>
      <c r="C78" s="11"/>
      <c r="D78" s="11"/>
      <c r="E78" s="11"/>
      <c r="F78" s="4"/>
      <c r="G78" s="4"/>
      <c r="H78" s="4"/>
      <c r="I78" s="4" t="s">
        <v>119</v>
      </c>
      <c r="J78" s="4"/>
      <c r="K78" s="4"/>
      <c r="L78" s="4"/>
      <c r="M78" s="4"/>
      <c r="N78" s="4"/>
      <c r="P78" s="11" t="s">
        <v>118</v>
      </c>
      <c r="Q78" s="11"/>
      <c r="R78" s="11"/>
      <c r="S78" s="11"/>
      <c r="T78" s="11"/>
      <c r="U78" s="4"/>
      <c r="V78" s="4"/>
      <c r="W78" s="4"/>
      <c r="X78" s="4" t="s">
        <v>119</v>
      </c>
      <c r="Y78" s="4"/>
      <c r="Z78" s="4"/>
      <c r="AA78" s="4"/>
      <c r="AB78" s="4"/>
      <c r="AC78" s="4"/>
      <c r="AD78" s="45"/>
      <c r="AE78" s="11" t="s">
        <v>118</v>
      </c>
      <c r="AF78" s="11"/>
      <c r="AG78" s="11"/>
      <c r="AH78" s="11"/>
      <c r="AI78" s="11"/>
      <c r="AJ78" s="4"/>
      <c r="AK78" s="4"/>
      <c r="AL78" s="4"/>
      <c r="AM78" s="4" t="s">
        <v>119</v>
      </c>
      <c r="AN78" s="4"/>
      <c r="AO78" s="4"/>
      <c r="AP78" s="4"/>
      <c r="AQ78" s="4"/>
      <c r="AR78" s="4"/>
    </row>
    <row r="79" customFormat="false" ht="15.75" hidden="false" customHeight="false" outlineLevel="0" collapsed="false">
      <c r="A79" s="11"/>
      <c r="B79" s="11"/>
      <c r="C79" s="94" t="s">
        <v>120</v>
      </c>
      <c r="D79" s="109" t="n">
        <f aca="false">J69</f>
        <v>1250</v>
      </c>
      <c r="E79" s="11"/>
      <c r="F79" s="4"/>
      <c r="G79" s="4"/>
      <c r="H79" s="4"/>
      <c r="I79" s="4"/>
      <c r="J79" s="4" t="s">
        <v>121</v>
      </c>
      <c r="K79" s="4" t="s">
        <v>122</v>
      </c>
      <c r="L79" s="4"/>
      <c r="M79" s="4"/>
      <c r="N79" s="4"/>
      <c r="P79" s="11"/>
      <c r="Q79" s="11"/>
      <c r="R79" s="94" t="s">
        <v>120</v>
      </c>
      <c r="S79" s="109" t="n">
        <f aca="false">Y69</f>
        <v>1250</v>
      </c>
      <c r="T79" s="11"/>
      <c r="U79" s="4"/>
      <c r="V79" s="4"/>
      <c r="W79" s="4"/>
      <c r="X79" s="4"/>
      <c r="Y79" s="4"/>
      <c r="Z79" s="4"/>
      <c r="AA79" s="4"/>
      <c r="AB79" s="4"/>
      <c r="AC79" s="4"/>
      <c r="AD79" s="45"/>
      <c r="AE79" s="11"/>
      <c r="AF79" s="11"/>
      <c r="AG79" s="94" t="s">
        <v>120</v>
      </c>
      <c r="AH79" s="109" t="n">
        <f aca="false">AN69</f>
        <v>1250</v>
      </c>
      <c r="AI79" s="11"/>
      <c r="AJ79" s="4"/>
      <c r="AK79" s="4"/>
      <c r="AL79" s="4"/>
      <c r="AM79" s="4"/>
      <c r="AN79" s="4"/>
      <c r="AO79" s="4"/>
      <c r="AP79" s="4"/>
      <c r="AQ79" s="4"/>
      <c r="AR79" s="4"/>
    </row>
    <row r="80" customFormat="false" ht="15.75" hidden="false" customHeight="false" outlineLevel="0" collapsed="false">
      <c r="A80" s="11"/>
      <c r="B80" s="11"/>
      <c r="C80" s="94" t="s">
        <v>123</v>
      </c>
      <c r="D80" s="110" t="n">
        <f aca="false">H71/D79</f>
        <v>0.3072</v>
      </c>
      <c r="E80" s="111" t="n">
        <f aca="false">D80*30</f>
        <v>9.216</v>
      </c>
      <c r="F80" s="4"/>
      <c r="G80" s="112"/>
      <c r="H80" s="112"/>
      <c r="I80" s="4"/>
      <c r="J80" s="4"/>
      <c r="K80" s="4"/>
      <c r="L80" s="4"/>
      <c r="M80" s="4"/>
      <c r="N80" s="4"/>
      <c r="P80" s="11"/>
      <c r="Q80" s="11"/>
      <c r="R80" s="94" t="s">
        <v>123</v>
      </c>
      <c r="S80" s="110" t="n">
        <f aca="false">W71/S79</f>
        <v>0.0384</v>
      </c>
      <c r="T80" s="111" t="n">
        <f aca="false">S80*30</f>
        <v>1.152</v>
      </c>
      <c r="U80" s="4"/>
      <c r="V80" s="112"/>
      <c r="W80" s="112"/>
      <c r="X80" s="4"/>
      <c r="Y80" s="4"/>
      <c r="Z80" s="4"/>
      <c r="AA80" s="4"/>
      <c r="AB80" s="4"/>
      <c r="AC80" s="4"/>
      <c r="AD80" s="45"/>
      <c r="AE80" s="11"/>
      <c r="AF80" s="11"/>
      <c r="AG80" s="94" t="s">
        <v>123</v>
      </c>
      <c r="AH80" s="110" t="n">
        <f aca="false">AL71/AH79</f>
        <v>0.1792</v>
      </c>
      <c r="AI80" s="111" t="n">
        <f aca="false">AH80*12</f>
        <v>2.1504</v>
      </c>
      <c r="AJ80" s="4"/>
      <c r="AK80" s="112"/>
      <c r="AL80" s="112"/>
      <c r="AM80" s="4"/>
      <c r="AN80" s="4"/>
      <c r="AO80" s="4"/>
      <c r="AP80" s="4"/>
      <c r="AQ80" s="4"/>
      <c r="AR80" s="4"/>
    </row>
    <row r="81" customFormat="false" ht="15.75" hidden="false" customHeight="false" outlineLevel="0" collapsed="false">
      <c r="A81" s="11"/>
      <c r="B81" s="11"/>
      <c r="C81" s="94" t="s">
        <v>124</v>
      </c>
      <c r="D81" s="110" t="n">
        <f aca="false">H67-D80</f>
        <v>11.6928</v>
      </c>
      <c r="E81" s="111" t="n">
        <f aca="false">D81*30</f>
        <v>350.784</v>
      </c>
      <c r="F81" s="4"/>
      <c r="G81" s="4"/>
      <c r="H81" s="4"/>
      <c r="I81" s="4"/>
      <c r="J81" s="4"/>
      <c r="K81" s="4"/>
      <c r="L81" s="4"/>
      <c r="M81" s="4"/>
      <c r="N81" s="4"/>
      <c r="P81" s="11"/>
      <c r="Q81" s="11"/>
      <c r="R81" s="94" t="s">
        <v>124</v>
      </c>
      <c r="S81" s="110" t="n">
        <f aca="false">W67-S80</f>
        <v>11.9616</v>
      </c>
      <c r="T81" s="111" t="n">
        <f aca="false">S81*30</f>
        <v>358.848</v>
      </c>
      <c r="U81" s="4"/>
      <c r="V81" s="4"/>
      <c r="W81" s="4"/>
      <c r="X81" s="4"/>
      <c r="Y81" s="4"/>
      <c r="Z81" s="4"/>
      <c r="AA81" s="4"/>
      <c r="AB81" s="4"/>
      <c r="AC81" s="4"/>
      <c r="AD81" s="45"/>
      <c r="AE81" s="11"/>
      <c r="AF81" s="11"/>
      <c r="AG81" s="94" t="s">
        <v>124</v>
      </c>
      <c r="AH81" s="110" t="n">
        <f aca="false">AL67-AH80</f>
        <v>6.8208</v>
      </c>
      <c r="AI81" s="111" t="n">
        <f aca="false">AH81*12</f>
        <v>81.8496</v>
      </c>
      <c r="AJ81" s="4"/>
      <c r="AK81" s="4"/>
      <c r="AL81" s="4"/>
      <c r="AM81" s="4"/>
      <c r="AN81" s="4"/>
      <c r="AO81" s="4"/>
      <c r="AP81" s="4"/>
      <c r="AQ81" s="4"/>
      <c r="AR81" s="4"/>
    </row>
    <row r="82" customFormat="false" ht="15.75" hidden="false" customHeight="false" outlineLevel="0" collapsed="false">
      <c r="L82" s="45"/>
      <c r="M82" s="45"/>
      <c r="N82" s="45"/>
      <c r="AA82" s="45"/>
      <c r="AB82" s="45"/>
      <c r="AC82" s="45"/>
      <c r="AD82" s="45"/>
    </row>
    <row r="83" customFormat="false" ht="15.75" hidden="false" customHeight="false" outlineLevel="0" collapsed="false">
      <c r="C83" s="4"/>
      <c r="D83" s="4"/>
      <c r="L83" s="45"/>
      <c r="M83" s="45"/>
      <c r="N83" s="45"/>
      <c r="P83" s="4"/>
      <c r="Q83" s="4"/>
      <c r="R83" s="4"/>
      <c r="S83" s="4"/>
      <c r="AA83" s="45"/>
      <c r="AB83" s="45"/>
      <c r="AC83" s="45"/>
      <c r="AD83" s="45"/>
      <c r="AE83" s="113"/>
      <c r="AF83" s="114"/>
      <c r="AG83" s="114"/>
      <c r="AH83" s="114"/>
      <c r="AI83" s="114"/>
      <c r="AJ83" s="114"/>
      <c r="AK83" s="114"/>
      <c r="AL83" s="96"/>
      <c r="AM83" s="114"/>
      <c r="AN83" s="96"/>
      <c r="AO83" s="114"/>
      <c r="AP83" s="96"/>
      <c r="AQ83" s="114"/>
      <c r="AR83" s="113"/>
    </row>
    <row r="84" customFormat="false" ht="15.75" hidden="false" customHeight="false" outlineLevel="0" collapsed="false">
      <c r="A84" s="115" t="s">
        <v>125</v>
      </c>
      <c r="B84" s="116"/>
      <c r="C84" s="116"/>
      <c r="D84" s="116"/>
      <c r="E84" s="116"/>
      <c r="F84" s="116"/>
      <c r="G84" s="117"/>
      <c r="P84" s="45"/>
      <c r="AD84" s="45"/>
      <c r="AE84" s="115" t="s">
        <v>125</v>
      </c>
      <c r="AF84" s="116"/>
      <c r="AG84" s="116"/>
      <c r="AH84" s="116"/>
      <c r="AI84" s="116"/>
      <c r="AJ84" s="116"/>
      <c r="AK84" s="117"/>
      <c r="AL84" s="96"/>
      <c r="AM84" s="114"/>
      <c r="AN84" s="96"/>
      <c r="AO84" s="114"/>
      <c r="AP84" s="96"/>
      <c r="AQ84" s="114"/>
      <c r="AR84" s="113"/>
    </row>
    <row r="85" customFormat="false" ht="15.75" hidden="false" customHeight="false" outlineLevel="0" collapsed="false">
      <c r="A85" s="115" t="s">
        <v>126</v>
      </c>
      <c r="B85" s="116"/>
      <c r="C85" s="116"/>
      <c r="D85" s="116"/>
      <c r="E85" s="116"/>
      <c r="F85" s="116"/>
      <c r="G85" s="117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D85" s="45"/>
      <c r="AE85" s="115" t="s">
        <v>126</v>
      </c>
      <c r="AF85" s="116"/>
      <c r="AG85" s="116"/>
      <c r="AH85" s="116"/>
      <c r="AI85" s="116"/>
      <c r="AJ85" s="116"/>
      <c r="AK85" s="117"/>
      <c r="AL85" s="96"/>
      <c r="AM85" s="114"/>
      <c r="AN85" s="96"/>
      <c r="AO85" s="114"/>
      <c r="AP85" s="96"/>
      <c r="AQ85" s="114"/>
      <c r="AR85" s="113"/>
    </row>
    <row r="86" customFormat="false" ht="15.75" hidden="false" customHeight="false" outlineLevel="0" collapsed="false">
      <c r="A86" s="115" t="s">
        <v>127</v>
      </c>
      <c r="B86" s="116"/>
      <c r="C86" s="116"/>
      <c r="D86" s="116"/>
      <c r="E86" s="116"/>
      <c r="F86" s="116"/>
      <c r="G86" s="117"/>
      <c r="AD86" s="45"/>
      <c r="AE86" s="115" t="s">
        <v>128</v>
      </c>
      <c r="AF86" s="116"/>
      <c r="AG86" s="116"/>
      <c r="AH86" s="116"/>
      <c r="AI86" s="116"/>
      <c r="AJ86" s="116"/>
      <c r="AK86" s="117"/>
      <c r="AL86" s="113"/>
      <c r="AM86" s="113"/>
      <c r="AN86" s="113"/>
      <c r="AO86" s="113"/>
      <c r="AP86" s="113"/>
      <c r="AQ86" s="113"/>
      <c r="AR86" s="4"/>
    </row>
    <row r="87" customFormat="false" ht="15.75" hidden="false" customHeight="false" outlineLevel="0" collapsed="false">
      <c r="A87" s="115" t="s">
        <v>129</v>
      </c>
      <c r="B87" s="116"/>
      <c r="C87" s="116"/>
      <c r="D87" s="116"/>
      <c r="E87" s="116"/>
      <c r="F87" s="116"/>
      <c r="G87" s="117"/>
      <c r="AD87" s="45"/>
      <c r="AE87" s="115" t="s">
        <v>130</v>
      </c>
      <c r="AF87" s="116"/>
      <c r="AG87" s="116"/>
      <c r="AH87" s="116"/>
      <c r="AI87" s="116"/>
      <c r="AJ87" s="116"/>
      <c r="AK87" s="117"/>
      <c r="AL87" s="4"/>
      <c r="AM87" s="4"/>
      <c r="AN87" s="4"/>
      <c r="AO87" s="4"/>
      <c r="AP87" s="4"/>
      <c r="AQ87" s="4"/>
      <c r="AR87" s="4"/>
    </row>
    <row r="88" customFormat="false" ht="15.75" hidden="false" customHeight="false" outlineLevel="0" collapsed="false">
      <c r="A88" s="115"/>
      <c r="B88" s="115"/>
      <c r="C88" s="115"/>
      <c r="D88" s="115"/>
      <c r="E88" s="115"/>
      <c r="F88" s="115"/>
      <c r="G88" s="117"/>
      <c r="AD88" s="45"/>
      <c r="AE88" s="115"/>
      <c r="AF88" s="115"/>
      <c r="AG88" s="115"/>
      <c r="AH88" s="115"/>
      <c r="AI88" s="115"/>
      <c r="AJ88" s="115"/>
      <c r="AK88" s="117"/>
      <c r="AL88" s="118"/>
      <c r="AM88" s="118"/>
      <c r="AN88" s="118"/>
      <c r="AO88" s="118"/>
      <c r="AP88" s="118"/>
      <c r="AQ88" s="118"/>
      <c r="AR88" s="4"/>
    </row>
    <row r="89" customFormat="false" ht="15.75" hidden="false" customHeight="false" outlineLevel="0" collapsed="false">
      <c r="A89" s="115" t="s">
        <v>131</v>
      </c>
      <c r="B89" s="115"/>
      <c r="C89" s="115"/>
      <c r="D89" s="119"/>
      <c r="E89" s="115"/>
      <c r="F89" s="115"/>
      <c r="G89" s="117"/>
      <c r="AD89" s="45"/>
      <c r="AE89" s="115" t="s">
        <v>131</v>
      </c>
      <c r="AF89" s="115"/>
      <c r="AG89" s="115"/>
      <c r="AH89" s="119"/>
      <c r="AI89" s="115"/>
      <c r="AJ89" s="115"/>
      <c r="AK89" s="117"/>
      <c r="AL89" s="114"/>
      <c r="AM89" s="114"/>
      <c r="AN89" s="114"/>
      <c r="AO89" s="114"/>
      <c r="AP89" s="114"/>
      <c r="AQ89" s="114"/>
      <c r="AR89" s="113"/>
    </row>
    <row r="90" customFormat="false" ht="15.75" hidden="false" customHeight="false" outlineLevel="0" collapsed="false">
      <c r="A90" s="115" t="s">
        <v>132</v>
      </c>
      <c r="B90" s="115"/>
      <c r="C90" s="115"/>
      <c r="D90" s="115"/>
      <c r="E90" s="115"/>
      <c r="F90" s="115"/>
      <c r="G90" s="117"/>
      <c r="AD90" s="45"/>
      <c r="AE90" s="115" t="s">
        <v>132</v>
      </c>
      <c r="AF90" s="115"/>
      <c r="AG90" s="115"/>
      <c r="AH90" s="115"/>
      <c r="AI90" s="115"/>
      <c r="AJ90" s="115"/>
      <c r="AK90" s="117"/>
      <c r="AL90" s="114"/>
      <c r="AM90" s="114"/>
      <c r="AN90" s="114"/>
      <c r="AO90" s="114"/>
      <c r="AP90" s="114"/>
      <c r="AQ90" s="114"/>
      <c r="AR90" s="113"/>
    </row>
    <row r="91" customFormat="false" ht="15.75" hidden="false" customHeight="false" outlineLevel="0" collapsed="false">
      <c r="A91" s="115" t="s">
        <v>133</v>
      </c>
      <c r="B91" s="115"/>
      <c r="C91" s="115"/>
      <c r="D91" s="115"/>
      <c r="E91" s="115"/>
      <c r="F91" s="115"/>
      <c r="G91" s="117"/>
      <c r="AD91" s="45"/>
      <c r="AE91" s="115" t="s">
        <v>134</v>
      </c>
      <c r="AF91" s="115"/>
      <c r="AG91" s="115"/>
      <c r="AH91" s="115"/>
      <c r="AI91" s="115"/>
      <c r="AJ91" s="115"/>
      <c r="AK91" s="117"/>
      <c r="AL91" s="114"/>
      <c r="AM91" s="114"/>
      <c r="AN91" s="114"/>
      <c r="AO91" s="114"/>
      <c r="AP91" s="114"/>
      <c r="AQ91" s="114"/>
      <c r="AR91" s="113"/>
    </row>
    <row r="92" customFormat="false" ht="15.75" hidden="false" customHeight="false" outlineLevel="0" collapsed="false">
      <c r="A92" s="115"/>
      <c r="B92" s="115"/>
      <c r="C92" s="115"/>
      <c r="D92" s="115"/>
      <c r="E92" s="115"/>
      <c r="F92" s="115"/>
      <c r="G92" s="117"/>
      <c r="AD92" s="45"/>
      <c r="AE92" s="115"/>
      <c r="AF92" s="115"/>
      <c r="AG92" s="115"/>
      <c r="AH92" s="115"/>
      <c r="AI92" s="115"/>
      <c r="AJ92" s="115"/>
      <c r="AK92" s="117"/>
      <c r="AL92" s="114"/>
      <c r="AM92" s="114"/>
      <c r="AN92" s="114"/>
      <c r="AO92" s="114"/>
      <c r="AP92" s="114"/>
      <c r="AQ92" s="114"/>
      <c r="AR92" s="113"/>
    </row>
    <row r="93" customFormat="false" ht="15.75" hidden="false" customHeight="false" outlineLevel="0" collapsed="false">
      <c r="A93" s="115" t="s">
        <v>135</v>
      </c>
      <c r="B93" s="120" t="s">
        <v>136</v>
      </c>
      <c r="C93" s="115" t="s">
        <v>137</v>
      </c>
      <c r="D93" s="115"/>
      <c r="E93" s="115"/>
      <c r="F93" s="115"/>
      <c r="G93" s="116"/>
      <c r="AD93" s="45"/>
      <c r="AE93" s="115" t="s">
        <v>135</v>
      </c>
      <c r="AF93" s="120" t="s">
        <v>136</v>
      </c>
      <c r="AG93" s="115" t="s">
        <v>138</v>
      </c>
      <c r="AH93" s="115"/>
      <c r="AI93" s="115"/>
      <c r="AJ93" s="115"/>
      <c r="AK93" s="116"/>
      <c r="AL93" s="114"/>
      <c r="AM93" s="114"/>
      <c r="AN93" s="114"/>
      <c r="AO93" s="114"/>
      <c r="AP93" s="114"/>
      <c r="AQ93" s="114"/>
      <c r="AR93" s="113"/>
    </row>
    <row r="94" customFormat="false" ht="15.75" hidden="false" customHeight="false" outlineLevel="0" collapsed="false">
      <c r="A94" s="115" t="n">
        <v>16000</v>
      </c>
      <c r="B94" s="117" t="n">
        <f aca="false">(A94/1000)*7</f>
        <v>112</v>
      </c>
      <c r="C94" s="115" t="n">
        <f aca="false">B94/2</f>
        <v>56</v>
      </c>
      <c r="D94" s="115"/>
      <c r="E94" s="115"/>
      <c r="F94" s="115"/>
      <c r="G94" s="116"/>
      <c r="AD94" s="45"/>
      <c r="AE94" s="115" t="n">
        <v>16000</v>
      </c>
      <c r="AF94" s="117" t="n">
        <f aca="false">(AE94/1000)*7</f>
        <v>112</v>
      </c>
      <c r="AG94" s="121" t="n">
        <f aca="false">AF94/6</f>
        <v>18.6666666666667</v>
      </c>
      <c r="AH94" s="115"/>
      <c r="AI94" s="115"/>
      <c r="AJ94" s="115"/>
      <c r="AK94" s="116"/>
      <c r="AL94" s="114"/>
      <c r="AM94" s="114"/>
      <c r="AN94" s="114"/>
      <c r="AO94" s="114"/>
      <c r="AP94" s="114"/>
      <c r="AQ94" s="114"/>
      <c r="AR94" s="113"/>
    </row>
    <row r="95" customFormat="false" ht="15.75" hidden="false" customHeight="false" outlineLevel="0" collapsed="false">
      <c r="A95" s="115" t="n">
        <v>8000</v>
      </c>
      <c r="B95" s="117" t="n">
        <f aca="false">(A95/1000)*7</f>
        <v>56</v>
      </c>
      <c r="C95" s="115" t="n">
        <f aca="false">B95/2</f>
        <v>28</v>
      </c>
      <c r="D95" s="115"/>
      <c r="E95" s="115"/>
      <c r="F95" s="115"/>
      <c r="G95" s="116"/>
      <c r="AD95" s="45"/>
      <c r="AE95" s="115" t="n">
        <v>8000</v>
      </c>
      <c r="AF95" s="117" t="n">
        <f aca="false">(AE95/1000)*7</f>
        <v>56</v>
      </c>
      <c r="AG95" s="121" t="n">
        <f aca="false">AF95/6</f>
        <v>9.33333333333333</v>
      </c>
      <c r="AH95" s="115"/>
      <c r="AI95" s="115"/>
      <c r="AJ95" s="115"/>
      <c r="AK95" s="116"/>
      <c r="AL95" s="114"/>
      <c r="AM95" s="114"/>
      <c r="AN95" s="114"/>
      <c r="AO95" s="114"/>
      <c r="AP95" s="114"/>
      <c r="AQ95" s="114"/>
      <c r="AR95" s="113"/>
    </row>
    <row r="96" customFormat="false" ht="15.75" hidden="false" customHeight="false" outlineLevel="0" collapsed="false">
      <c r="A96" s="115" t="n">
        <v>4000</v>
      </c>
      <c r="B96" s="117" t="n">
        <f aca="false">(A96/1000)*7</f>
        <v>28</v>
      </c>
      <c r="C96" s="115" t="n">
        <f aca="false">B96/2</f>
        <v>14</v>
      </c>
      <c r="D96" s="115"/>
      <c r="E96" s="115"/>
      <c r="F96" s="115"/>
      <c r="G96" s="116"/>
      <c r="AD96" s="45"/>
      <c r="AE96" s="115" t="n">
        <v>4000</v>
      </c>
      <c r="AF96" s="117" t="n">
        <f aca="false">(AE96/1000)*7</f>
        <v>28</v>
      </c>
      <c r="AG96" s="121" t="n">
        <f aca="false">AF96/6</f>
        <v>4.66666666666667</v>
      </c>
      <c r="AH96" s="115"/>
      <c r="AI96" s="115"/>
      <c r="AJ96" s="115"/>
      <c r="AK96" s="116"/>
      <c r="AL96" s="114"/>
      <c r="AM96" s="114"/>
      <c r="AN96" s="114"/>
      <c r="AO96" s="114"/>
      <c r="AP96" s="114"/>
      <c r="AQ96" s="114"/>
      <c r="AR96" s="113"/>
    </row>
    <row r="97" customFormat="false" ht="15.75" hidden="false" customHeight="false" outlineLevel="0" collapsed="false">
      <c r="A97" s="115" t="n">
        <v>2000</v>
      </c>
      <c r="B97" s="117" t="n">
        <f aca="false">(A97/1000)*7</f>
        <v>14</v>
      </c>
      <c r="C97" s="115" t="n">
        <f aca="false">B97/2</f>
        <v>7</v>
      </c>
      <c r="D97" s="115"/>
      <c r="E97" s="115"/>
      <c r="F97" s="115"/>
      <c r="G97" s="115"/>
      <c r="H97" s="45"/>
      <c r="I97" s="45"/>
      <c r="J97" s="45"/>
      <c r="K97" s="45"/>
      <c r="L97" s="45"/>
      <c r="M97" s="45"/>
      <c r="N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D97" s="45"/>
      <c r="AE97" s="115" t="n">
        <v>2000</v>
      </c>
      <c r="AF97" s="117" t="n">
        <f aca="false">(AE97/1000)*7</f>
        <v>14</v>
      </c>
      <c r="AG97" s="121" t="n">
        <f aca="false">AF97/6</f>
        <v>2.33333333333333</v>
      </c>
      <c r="AH97" s="115"/>
      <c r="AI97" s="115"/>
      <c r="AJ97" s="115"/>
      <c r="AK97" s="115"/>
      <c r="AL97" s="113"/>
      <c r="AM97" s="113"/>
      <c r="AN97" s="113"/>
      <c r="AO97" s="113"/>
      <c r="AP97" s="113"/>
      <c r="AQ97" s="113"/>
      <c r="AR97" s="4"/>
    </row>
    <row r="98" customFormat="false" ht="15.75" hidden="false" customHeight="false" outlineLevel="0" collapsed="false">
      <c r="A98" s="115" t="n">
        <v>1000</v>
      </c>
      <c r="B98" s="117" t="n">
        <f aca="false">(A98/1000)*7</f>
        <v>7</v>
      </c>
      <c r="C98" s="115" t="n">
        <f aca="false">B98/2</f>
        <v>3.5</v>
      </c>
      <c r="D98" s="115"/>
      <c r="E98" s="115"/>
      <c r="F98" s="115"/>
      <c r="G98" s="115"/>
      <c r="H98" s="45"/>
      <c r="I98" s="45"/>
      <c r="J98" s="45"/>
      <c r="K98" s="45"/>
      <c r="L98" s="45"/>
      <c r="M98" s="45"/>
      <c r="N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D98" s="45"/>
      <c r="AE98" s="115" t="n">
        <v>1000</v>
      </c>
      <c r="AF98" s="117" t="n">
        <f aca="false">(AE98/1000)*7</f>
        <v>7</v>
      </c>
      <c r="AG98" s="121" t="n">
        <f aca="false">AF98/6</f>
        <v>1.16666666666667</v>
      </c>
      <c r="AH98" s="115"/>
      <c r="AI98" s="115"/>
      <c r="AJ98" s="115"/>
      <c r="AK98" s="115"/>
      <c r="AL98" s="4"/>
      <c r="AM98" s="4"/>
      <c r="AN98" s="4"/>
      <c r="AO98" s="4"/>
      <c r="AP98" s="4"/>
      <c r="AQ98" s="4"/>
      <c r="AR98" s="4"/>
    </row>
    <row r="99" customFormat="false" ht="15.75" hidden="false" customHeight="false" outlineLevel="0" collapsed="false">
      <c r="A99" s="115" t="n">
        <v>500</v>
      </c>
      <c r="B99" s="117" t="n">
        <f aca="false">(A99/1000)*7</f>
        <v>3.5</v>
      </c>
      <c r="C99" s="115" t="n">
        <f aca="false">B99/2</f>
        <v>1.75</v>
      </c>
      <c r="D99" s="115"/>
      <c r="E99" s="115"/>
      <c r="F99" s="115"/>
      <c r="G99" s="115"/>
      <c r="H99" s="45"/>
      <c r="I99" s="45"/>
      <c r="J99" s="45"/>
      <c r="K99" s="45"/>
      <c r="L99" s="45"/>
      <c r="M99" s="45"/>
      <c r="N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D99" s="45"/>
      <c r="AE99" s="115" t="n">
        <v>500</v>
      </c>
      <c r="AF99" s="117" t="n">
        <f aca="false">(AE99/1000)*7</f>
        <v>3.5</v>
      </c>
      <c r="AG99" s="121" t="n">
        <f aca="false">AF99/6</f>
        <v>0.583333333333333</v>
      </c>
      <c r="AH99" s="115"/>
      <c r="AI99" s="115"/>
      <c r="AJ99" s="115"/>
      <c r="AK99" s="115"/>
      <c r="AL99" s="118"/>
      <c r="AM99" s="118"/>
      <c r="AN99" s="118"/>
      <c r="AO99" s="118"/>
      <c r="AP99" s="118"/>
      <c r="AQ99" s="118"/>
      <c r="AR99" s="4"/>
    </row>
    <row r="100" customFormat="false" ht="15.75" hidden="false" customHeight="false" outlineLevel="0" collapsed="false">
      <c r="A100" s="115"/>
      <c r="B100" s="115"/>
      <c r="C100" s="115"/>
      <c r="D100" s="115"/>
      <c r="E100" s="115"/>
      <c r="F100" s="115"/>
      <c r="G100" s="115"/>
      <c r="H100" s="45"/>
      <c r="I100" s="45"/>
      <c r="J100" s="45"/>
      <c r="K100" s="45"/>
      <c r="L100" s="45"/>
      <c r="M100" s="45"/>
      <c r="N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D100" s="45"/>
      <c r="AE100" s="115"/>
      <c r="AF100" s="115"/>
      <c r="AG100" s="115"/>
      <c r="AH100" s="115"/>
      <c r="AI100" s="115"/>
      <c r="AJ100" s="115"/>
      <c r="AK100" s="115"/>
      <c r="AL100" s="6"/>
      <c r="AM100" s="6"/>
      <c r="AN100" s="6"/>
      <c r="AO100" s="6"/>
      <c r="AP100" s="6"/>
      <c r="AQ100" s="6"/>
      <c r="AR100" s="113"/>
    </row>
    <row r="101" customFormat="false" ht="15.75" hidden="false" customHeight="false" outlineLevel="0" collapsed="false">
      <c r="A101" s="115" t="s">
        <v>139</v>
      </c>
      <c r="B101" s="115"/>
      <c r="C101" s="115"/>
      <c r="D101" s="115"/>
      <c r="E101" s="115"/>
      <c r="F101" s="115"/>
      <c r="G101" s="115"/>
      <c r="H101" s="45"/>
      <c r="I101" s="45"/>
      <c r="J101" s="45"/>
      <c r="K101" s="45"/>
      <c r="L101" s="45"/>
      <c r="M101" s="45"/>
      <c r="N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D101" s="45"/>
      <c r="AE101" s="115" t="s">
        <v>140</v>
      </c>
      <c r="AF101" s="115"/>
      <c r="AG101" s="115"/>
      <c r="AH101" s="115"/>
      <c r="AI101" s="115"/>
      <c r="AJ101" s="115"/>
      <c r="AK101" s="115"/>
      <c r="AL101" s="6"/>
      <c r="AM101" s="6"/>
      <c r="AN101" s="6"/>
      <c r="AO101" s="6"/>
      <c r="AP101" s="6"/>
      <c r="AQ101" s="6"/>
      <c r="AR101" s="113"/>
    </row>
    <row r="102" customFormat="false" ht="15.75" hidden="false" customHeight="false" outlineLevel="0" collapsed="false">
      <c r="A102" s="115" t="s">
        <v>141</v>
      </c>
      <c r="B102" s="115"/>
      <c r="C102" s="115"/>
      <c r="D102" s="115"/>
      <c r="E102" s="115"/>
      <c r="F102" s="115"/>
      <c r="G102" s="115"/>
      <c r="H102" s="45"/>
      <c r="I102" s="45"/>
      <c r="J102" s="45"/>
      <c r="K102" s="45"/>
      <c r="L102" s="45"/>
      <c r="M102" s="45"/>
      <c r="N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D102" s="45"/>
      <c r="AE102" s="115" t="s">
        <v>142</v>
      </c>
      <c r="AF102" s="115"/>
      <c r="AG102" s="115"/>
      <c r="AH102" s="115"/>
      <c r="AI102" s="115"/>
      <c r="AJ102" s="115"/>
      <c r="AK102" s="115"/>
      <c r="AL102" s="6"/>
      <c r="AM102" s="6"/>
      <c r="AN102" s="6"/>
      <c r="AO102" s="6"/>
      <c r="AP102" s="6"/>
      <c r="AQ102" s="6"/>
      <c r="AR102" s="113"/>
    </row>
    <row r="103" customFormat="false" ht="15.75" hidden="false" customHeight="false" outlineLevel="0" collapsed="false">
      <c r="A103" s="115"/>
      <c r="B103" s="117"/>
      <c r="C103" s="117"/>
      <c r="D103" s="115" t="s">
        <v>143</v>
      </c>
      <c r="E103" s="115"/>
      <c r="F103" s="115"/>
      <c r="G103" s="115"/>
      <c r="H103" s="45"/>
      <c r="I103" s="45"/>
      <c r="J103" s="45"/>
      <c r="K103" s="45"/>
      <c r="L103" s="45"/>
      <c r="M103" s="45"/>
      <c r="N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D103" s="45"/>
      <c r="AE103" s="115"/>
      <c r="AF103" s="117"/>
      <c r="AG103" s="117"/>
      <c r="AH103" s="115" t="s">
        <v>144</v>
      </c>
      <c r="AI103" s="115"/>
      <c r="AJ103" s="115"/>
      <c r="AK103" s="115"/>
      <c r="AL103" s="6"/>
      <c r="AM103" s="6"/>
      <c r="AN103" s="6"/>
      <c r="AO103" s="6"/>
      <c r="AP103" s="6"/>
      <c r="AQ103" s="6"/>
      <c r="AR103" s="113"/>
    </row>
    <row r="104" customFormat="false" ht="15.75" hidden="false" customHeight="false" outlineLevel="0" collapsed="false">
      <c r="A104" s="115" t="s">
        <v>123</v>
      </c>
      <c r="B104" s="117"/>
      <c r="C104" s="117" t="n">
        <f aca="false">0.1536</f>
        <v>0.1536</v>
      </c>
      <c r="D104" s="115" t="n">
        <f aca="false">C104*30</f>
        <v>4.608</v>
      </c>
      <c r="E104" s="115"/>
      <c r="F104" s="115"/>
      <c r="G104" s="115"/>
      <c r="H104" s="45"/>
      <c r="I104" s="45"/>
      <c r="J104" s="45"/>
      <c r="K104" s="45"/>
      <c r="L104" s="45"/>
      <c r="M104" s="45"/>
      <c r="N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D104" s="45"/>
      <c r="AE104" s="115" t="s">
        <v>123</v>
      </c>
      <c r="AF104" s="120"/>
      <c r="AG104" s="120" t="n">
        <v>0.0512</v>
      </c>
      <c r="AH104" s="115" t="n">
        <f aca="false">AG104*60</f>
        <v>3.072</v>
      </c>
      <c r="AI104" s="115"/>
      <c r="AJ104" s="115"/>
      <c r="AK104" s="115"/>
      <c r="AL104" s="6"/>
      <c r="AM104" s="6"/>
      <c r="AN104" s="6"/>
      <c r="AO104" s="6"/>
      <c r="AP104" s="6"/>
      <c r="AQ104" s="4"/>
      <c r="AR104" s="113"/>
    </row>
    <row r="105" customFormat="false" ht="15.75" hidden="false" customHeight="false" outlineLevel="0" collapsed="false">
      <c r="A105" s="115" t="s">
        <v>145</v>
      </c>
      <c r="B105" s="117"/>
      <c r="C105" s="117" t="n">
        <f aca="false">12-C104</f>
        <v>11.8464</v>
      </c>
      <c r="D105" s="115" t="n">
        <f aca="false">C105*30</f>
        <v>355.392</v>
      </c>
      <c r="E105" s="115"/>
      <c r="F105" s="115"/>
      <c r="G105" s="115"/>
      <c r="H105" s="45"/>
      <c r="I105" s="45"/>
      <c r="J105" s="45"/>
      <c r="K105" s="45"/>
      <c r="L105" s="45"/>
      <c r="M105" s="45"/>
      <c r="N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D105" s="45"/>
      <c r="AE105" s="115" t="s">
        <v>145</v>
      </c>
      <c r="AF105" s="117"/>
      <c r="AG105" s="117" t="n">
        <f aca="false">12-AG104</f>
        <v>11.9488</v>
      </c>
      <c r="AH105" s="115" t="n">
        <f aca="false">AG105*60</f>
        <v>716.928</v>
      </c>
      <c r="AI105" s="115"/>
      <c r="AJ105" s="115"/>
      <c r="AK105" s="115"/>
      <c r="AL105" s="6"/>
      <c r="AM105" s="6"/>
      <c r="AN105" s="6"/>
      <c r="AO105" s="6"/>
      <c r="AP105" s="6"/>
      <c r="AQ105" s="4"/>
      <c r="AR105" s="113"/>
    </row>
    <row r="106" customFormat="false" ht="15.75" hidden="false" customHeight="false" outlineLevel="0" collapsed="false">
      <c r="A106" s="115" t="s">
        <v>146</v>
      </c>
      <c r="B106" s="117"/>
      <c r="C106" s="117" t="n">
        <f aca="false">12</f>
        <v>12</v>
      </c>
      <c r="D106" s="115" t="n">
        <f aca="false">C106*30</f>
        <v>360</v>
      </c>
      <c r="E106" s="115"/>
      <c r="F106" s="115"/>
      <c r="G106" s="115"/>
      <c r="H106" s="45"/>
      <c r="I106" s="45"/>
      <c r="J106" s="45"/>
      <c r="K106" s="45"/>
      <c r="L106" s="45"/>
      <c r="M106" s="45"/>
      <c r="N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D106" s="45"/>
      <c r="AE106" s="115" t="s">
        <v>146</v>
      </c>
      <c r="AF106" s="117"/>
      <c r="AG106" s="117" t="n">
        <f aca="false">12</f>
        <v>12</v>
      </c>
      <c r="AH106" s="115" t="n">
        <f aca="false">AG106*60</f>
        <v>720</v>
      </c>
      <c r="AI106" s="115"/>
      <c r="AJ106" s="115"/>
      <c r="AK106" s="115"/>
      <c r="AL106" s="6"/>
      <c r="AM106" s="6"/>
      <c r="AN106" s="6"/>
      <c r="AO106" s="6"/>
      <c r="AP106" s="6"/>
      <c r="AQ106" s="4"/>
      <c r="AR106" s="113"/>
    </row>
  </sheetData>
  <mergeCells count="9">
    <mergeCell ref="A37:M37"/>
    <mergeCell ref="P37:AB37"/>
    <mergeCell ref="AE37:AQ37"/>
    <mergeCell ref="A49:M49"/>
    <mergeCell ref="P49:AB49"/>
    <mergeCell ref="AE49:AQ49"/>
    <mergeCell ref="A72:E72"/>
    <mergeCell ref="P72:T72"/>
    <mergeCell ref="AE72:AI72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C1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41" t="s">
        <v>147</v>
      </c>
      <c r="B1" s="101"/>
      <c r="C1" s="122"/>
      <c r="D1" s="123"/>
      <c r="E1" s="123"/>
      <c r="F1" s="122"/>
      <c r="G1" s="122"/>
      <c r="H1" s="122"/>
      <c r="I1" s="122"/>
      <c r="J1" s="124"/>
      <c r="K1" s="124"/>
      <c r="L1" s="122"/>
      <c r="M1" s="122"/>
      <c r="N1" s="4"/>
    </row>
    <row r="2" customFormat="false" ht="15.75" hidden="false" customHeight="false" outlineLevel="0" collapsed="false">
      <c r="A2" s="41" t="n">
        <v>5</v>
      </c>
      <c r="B2" s="41" t="n">
        <v>6</v>
      </c>
      <c r="C2" s="101"/>
      <c r="D2" s="20" t="n">
        <f aca="false">'Run set up notes'!E21</f>
        <v>0</v>
      </c>
      <c r="E2" s="20" t="n">
        <f aca="false">'Run set up notes'!F21</f>
        <v>0</v>
      </c>
      <c r="F2" s="122"/>
      <c r="G2" s="122"/>
      <c r="H2" s="122"/>
      <c r="I2" s="122"/>
      <c r="J2" s="124"/>
      <c r="K2" s="124"/>
      <c r="L2" s="122"/>
      <c r="M2" s="122"/>
      <c r="N2" s="4"/>
    </row>
    <row r="3" customFormat="false" ht="15.75" hidden="false" customHeight="false" outlineLevel="0" collapsed="false">
      <c r="A3" s="125" t="n">
        <v>7</v>
      </c>
      <c r="B3" s="125" t="n">
        <v>8</v>
      </c>
      <c r="C3" s="126"/>
      <c r="D3" s="127" t="n">
        <f aca="false">'Run set up notes'!E22</f>
        <v>0</v>
      </c>
      <c r="E3" s="127" t="n">
        <f aca="false">'Run set up notes'!F22</f>
        <v>0</v>
      </c>
      <c r="F3" s="122"/>
      <c r="G3" s="128"/>
      <c r="H3" s="122"/>
      <c r="I3" s="122"/>
      <c r="J3" s="4"/>
      <c r="K3" s="124"/>
      <c r="L3" s="122"/>
      <c r="M3" s="122"/>
      <c r="N3" s="4"/>
    </row>
    <row r="4" customFormat="false" ht="15.75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Q4" s="4" t="s">
        <v>36</v>
      </c>
      <c r="U4" s="4" t="s">
        <v>37</v>
      </c>
      <c r="W4" s="4" t="s">
        <v>38</v>
      </c>
    </row>
    <row r="5" customFormat="false" ht="15.75" hidden="false" customHeight="false" outlineLevel="0" collapsed="false">
      <c r="A5" s="45" t="s">
        <v>43</v>
      </c>
      <c r="C5" s="49"/>
      <c r="D5" s="49"/>
      <c r="E5" s="49" t="s">
        <v>44</v>
      </c>
      <c r="F5" s="49"/>
      <c r="G5" s="44"/>
      <c r="H5" s="44"/>
      <c r="I5" s="44"/>
      <c r="J5" s="44"/>
      <c r="K5" s="44"/>
      <c r="L5" s="44"/>
      <c r="M5" s="44"/>
      <c r="N5" s="44"/>
      <c r="P5" s="4" t="n">
        <v>4</v>
      </c>
      <c r="Q5" s="4" t="s">
        <v>46</v>
      </c>
    </row>
    <row r="6" customFormat="false" ht="15.75" hidden="false" customHeight="false" outlineLevel="0" collapsed="false">
      <c r="A6" s="50" t="n">
        <f aca="false">D2</f>
        <v>0</v>
      </c>
      <c r="B6" s="51" t="n">
        <v>1</v>
      </c>
      <c r="C6" s="51" t="n">
        <v>2</v>
      </c>
      <c r="D6" s="51" t="n">
        <v>3</v>
      </c>
      <c r="E6" s="51" t="n">
        <v>4</v>
      </c>
      <c r="F6" s="51" t="n">
        <v>5</v>
      </c>
      <c r="G6" s="51" t="n">
        <v>6</v>
      </c>
      <c r="H6" s="51" t="n">
        <v>7</v>
      </c>
      <c r="I6" s="51" t="n">
        <v>8</v>
      </c>
      <c r="J6" s="51" t="n">
        <v>9</v>
      </c>
      <c r="K6" s="51" t="n">
        <v>10</v>
      </c>
      <c r="L6" s="51" t="n">
        <v>11</v>
      </c>
      <c r="M6" s="51" t="n">
        <v>12</v>
      </c>
      <c r="N6" s="52"/>
      <c r="P6" s="11"/>
      <c r="Q6" s="54" t="n">
        <v>1</v>
      </c>
      <c r="R6" s="54" t="n">
        <v>2</v>
      </c>
      <c r="S6" s="54" t="n">
        <v>3</v>
      </c>
      <c r="T6" s="54" t="n">
        <v>4</v>
      </c>
      <c r="U6" s="54" t="n">
        <v>5</v>
      </c>
      <c r="V6" s="54" t="n">
        <v>6</v>
      </c>
      <c r="W6" s="54" t="n">
        <v>7</v>
      </c>
      <c r="X6" s="54" t="n">
        <v>8</v>
      </c>
      <c r="Y6" s="54" t="n">
        <v>9</v>
      </c>
      <c r="Z6" s="54" t="n">
        <v>10</v>
      </c>
      <c r="AA6" s="54" t="n">
        <v>11</v>
      </c>
      <c r="AB6" s="54" t="n">
        <v>12</v>
      </c>
      <c r="AC6" s="55"/>
    </row>
    <row r="7" customFormat="false" ht="15.75" hidden="false" customHeight="false" outlineLevel="0" collapsed="false">
      <c r="A7" s="56" t="s">
        <v>47</v>
      </c>
      <c r="B7" s="61" t="s">
        <v>83</v>
      </c>
      <c r="C7" s="57" t="s">
        <v>48</v>
      </c>
      <c r="D7" s="57" t="s">
        <v>48</v>
      </c>
      <c r="E7" s="57" t="s">
        <v>48</v>
      </c>
      <c r="F7" s="57" t="s">
        <v>48</v>
      </c>
      <c r="G7" s="57" t="s">
        <v>48</v>
      </c>
      <c r="H7" s="57" t="s">
        <v>48</v>
      </c>
      <c r="I7" s="57" t="s">
        <v>48</v>
      </c>
      <c r="J7" s="57" t="s">
        <v>48</v>
      </c>
      <c r="K7" s="57" t="s">
        <v>48</v>
      </c>
      <c r="L7" s="57" t="s">
        <v>48</v>
      </c>
      <c r="M7" s="61" t="s">
        <v>83</v>
      </c>
      <c r="N7" s="51" t="s">
        <v>47</v>
      </c>
      <c r="P7" s="58" t="s">
        <v>47</v>
      </c>
      <c r="Q7" s="59" t="s">
        <v>49</v>
      </c>
      <c r="R7" s="59" t="s">
        <v>50</v>
      </c>
      <c r="S7" s="59" t="s">
        <v>51</v>
      </c>
      <c r="T7" s="4"/>
      <c r="U7" s="60" t="s">
        <v>52</v>
      </c>
      <c r="V7" s="59" t="s">
        <v>53</v>
      </c>
      <c r="W7" s="4"/>
      <c r="X7" s="4"/>
      <c r="Y7" s="4"/>
      <c r="Z7" s="4"/>
      <c r="AA7" s="4"/>
      <c r="AB7" s="4"/>
      <c r="AC7" s="58" t="s">
        <v>47</v>
      </c>
    </row>
    <row r="8" customFormat="false" ht="15.75" hidden="false" customHeight="false" outlineLevel="0" collapsed="false">
      <c r="A8" s="51" t="s">
        <v>54</v>
      </c>
      <c r="B8" s="61" t="s">
        <v>83</v>
      </c>
      <c r="C8" s="57" t="s">
        <v>48</v>
      </c>
      <c r="D8" s="57" t="s">
        <v>48</v>
      </c>
      <c r="E8" s="57" t="s">
        <v>48</v>
      </c>
      <c r="F8" s="57" t="s">
        <v>48</v>
      </c>
      <c r="G8" s="57" t="s">
        <v>48</v>
      </c>
      <c r="H8" s="57" t="s">
        <v>48</v>
      </c>
      <c r="I8" s="57" t="s">
        <v>48</v>
      </c>
      <c r="J8" s="57" t="s">
        <v>48</v>
      </c>
      <c r="K8" s="57" t="s">
        <v>48</v>
      </c>
      <c r="L8" s="57" t="s">
        <v>48</v>
      </c>
      <c r="M8" s="61" t="s">
        <v>83</v>
      </c>
      <c r="N8" s="51" t="s">
        <v>54</v>
      </c>
      <c r="P8" s="58" t="s">
        <v>54</v>
      </c>
      <c r="Q8" s="59" t="s">
        <v>55</v>
      </c>
      <c r="R8" s="59" t="s">
        <v>56</v>
      </c>
      <c r="S8" s="59" t="s">
        <v>57</v>
      </c>
      <c r="T8" s="4"/>
      <c r="U8" s="60" t="s">
        <v>58</v>
      </c>
      <c r="V8" s="59" t="s">
        <v>59</v>
      </c>
      <c r="W8" s="4"/>
      <c r="X8" s="4"/>
      <c r="Y8" s="4"/>
      <c r="Z8" s="4"/>
      <c r="AA8" s="4"/>
      <c r="AB8" s="4"/>
      <c r="AC8" s="58" t="s">
        <v>54</v>
      </c>
    </row>
    <row r="9" customFormat="false" ht="15.75" hidden="false" customHeight="false" outlineLevel="0" collapsed="false">
      <c r="A9" s="51" t="s">
        <v>7</v>
      </c>
      <c r="B9" s="61" t="s">
        <v>83</v>
      </c>
      <c r="C9" s="57" t="s">
        <v>48</v>
      </c>
      <c r="D9" s="57" t="s">
        <v>48</v>
      </c>
      <c r="E9" s="57" t="s">
        <v>48</v>
      </c>
      <c r="F9" s="57" t="s">
        <v>48</v>
      </c>
      <c r="G9" s="57" t="s">
        <v>48</v>
      </c>
      <c r="H9" s="57" t="s">
        <v>48</v>
      </c>
      <c r="I9" s="57" t="s">
        <v>48</v>
      </c>
      <c r="J9" s="57" t="s">
        <v>48</v>
      </c>
      <c r="K9" s="57" t="s">
        <v>48</v>
      </c>
      <c r="L9" s="57" t="s">
        <v>48</v>
      </c>
      <c r="M9" s="61" t="s">
        <v>83</v>
      </c>
      <c r="N9" s="51" t="s">
        <v>7</v>
      </c>
      <c r="P9" s="58" t="s">
        <v>7</v>
      </c>
      <c r="Q9" s="59" t="s">
        <v>60</v>
      </c>
      <c r="R9" s="59" t="s">
        <v>61</v>
      </c>
      <c r="S9" s="59" t="s">
        <v>62</v>
      </c>
      <c r="T9" s="4"/>
      <c r="U9" s="60" t="s">
        <v>63</v>
      </c>
      <c r="V9" s="59" t="s">
        <v>64</v>
      </c>
      <c r="W9" s="4"/>
      <c r="X9" s="4"/>
      <c r="Y9" s="4"/>
      <c r="Z9" s="4"/>
      <c r="AA9" s="4"/>
      <c r="AB9" s="4"/>
      <c r="AC9" s="58" t="s">
        <v>7</v>
      </c>
    </row>
    <row r="10" customFormat="false" ht="15.75" hidden="false" customHeight="false" outlineLevel="0" collapsed="false">
      <c r="A10" s="51" t="s">
        <v>65</v>
      </c>
      <c r="B10" s="61" t="s">
        <v>83</v>
      </c>
      <c r="C10" s="57" t="s">
        <v>48</v>
      </c>
      <c r="D10" s="57" t="s">
        <v>48</v>
      </c>
      <c r="E10" s="57" t="s">
        <v>48</v>
      </c>
      <c r="F10" s="57" t="s">
        <v>48</v>
      </c>
      <c r="G10" s="57" t="s">
        <v>48</v>
      </c>
      <c r="H10" s="57" t="s">
        <v>48</v>
      </c>
      <c r="I10" s="57" t="s">
        <v>48</v>
      </c>
      <c r="J10" s="57" t="s">
        <v>48</v>
      </c>
      <c r="K10" s="57" t="s">
        <v>48</v>
      </c>
      <c r="L10" s="57" t="s">
        <v>48</v>
      </c>
      <c r="M10" s="61" t="s">
        <v>83</v>
      </c>
      <c r="N10" s="51" t="s">
        <v>65</v>
      </c>
      <c r="P10" s="58" t="s">
        <v>65</v>
      </c>
      <c r="Q10" s="59" t="s">
        <v>66</v>
      </c>
      <c r="R10" s="59" t="s">
        <v>67</v>
      </c>
      <c r="S10" s="59" t="s">
        <v>68</v>
      </c>
      <c r="T10" s="4"/>
      <c r="U10" s="60" t="s">
        <v>69</v>
      </c>
      <c r="V10" s="59" t="s">
        <v>70</v>
      </c>
      <c r="W10" s="4"/>
      <c r="X10" s="4"/>
      <c r="Y10" s="4"/>
      <c r="Z10" s="4"/>
      <c r="AA10" s="4"/>
      <c r="AB10" s="4"/>
      <c r="AC10" s="58" t="s">
        <v>65</v>
      </c>
    </row>
    <row r="11" customFormat="false" ht="15.75" hidden="false" customHeight="false" outlineLevel="0" collapsed="false">
      <c r="A11" s="51" t="s">
        <v>71</v>
      </c>
      <c r="B11" s="61" t="s">
        <v>83</v>
      </c>
      <c r="C11" s="57" t="s">
        <v>48</v>
      </c>
      <c r="D11" s="57" t="s">
        <v>48</v>
      </c>
      <c r="E11" s="57" t="s">
        <v>48</v>
      </c>
      <c r="F11" s="57" t="s">
        <v>48</v>
      </c>
      <c r="G11" s="57" t="s">
        <v>48</v>
      </c>
      <c r="H11" s="57" t="s">
        <v>48</v>
      </c>
      <c r="I11" s="57" t="s">
        <v>48</v>
      </c>
      <c r="J11" s="57" t="s">
        <v>48</v>
      </c>
      <c r="K11" s="57" t="s">
        <v>48</v>
      </c>
      <c r="L11" s="57" t="s">
        <v>48</v>
      </c>
      <c r="M11" s="61" t="s">
        <v>83</v>
      </c>
      <c r="N11" s="51" t="s">
        <v>71</v>
      </c>
      <c r="P11" s="58" t="s">
        <v>71</v>
      </c>
      <c r="Q11" s="59" t="s">
        <v>72</v>
      </c>
      <c r="R11" s="59" t="s">
        <v>73</v>
      </c>
      <c r="S11" s="59" t="s">
        <v>74</v>
      </c>
      <c r="T11" s="4"/>
      <c r="U11" s="60" t="s">
        <v>75</v>
      </c>
      <c r="V11" s="4"/>
      <c r="W11" s="4"/>
      <c r="X11" s="4"/>
      <c r="Y11" s="4"/>
      <c r="Z11" s="4"/>
      <c r="AA11" s="4"/>
      <c r="AB11" s="4"/>
      <c r="AC11" s="58" t="s">
        <v>71</v>
      </c>
    </row>
    <row r="12" customFormat="false" ht="15.75" hidden="false" customHeight="false" outlineLevel="0" collapsed="false">
      <c r="A12" s="51" t="s">
        <v>76</v>
      </c>
      <c r="B12" s="61" t="s">
        <v>83</v>
      </c>
      <c r="C12" s="57" t="s">
        <v>48</v>
      </c>
      <c r="D12" s="57" t="s">
        <v>48</v>
      </c>
      <c r="E12" s="57" t="s">
        <v>48</v>
      </c>
      <c r="F12" s="57" t="s">
        <v>48</v>
      </c>
      <c r="G12" s="57" t="s">
        <v>48</v>
      </c>
      <c r="H12" s="57" t="s">
        <v>48</v>
      </c>
      <c r="I12" s="57" t="s">
        <v>48</v>
      </c>
      <c r="J12" s="57" t="s">
        <v>48</v>
      </c>
      <c r="K12" s="57" t="s">
        <v>48</v>
      </c>
      <c r="L12" s="57" t="s">
        <v>48</v>
      </c>
      <c r="M12" s="61" t="s">
        <v>83</v>
      </c>
      <c r="N12" s="51" t="s">
        <v>76</v>
      </c>
      <c r="P12" s="58" t="s">
        <v>76</v>
      </c>
      <c r="Q12" s="59" t="s">
        <v>77</v>
      </c>
      <c r="R12" s="59" t="s">
        <v>78</v>
      </c>
      <c r="S12" s="59" t="s">
        <v>79</v>
      </c>
      <c r="T12" s="4"/>
      <c r="U12" s="60" t="s">
        <v>80</v>
      </c>
      <c r="V12" s="4"/>
      <c r="W12" s="4"/>
      <c r="X12" s="4"/>
      <c r="Y12" s="4"/>
      <c r="Z12" s="4"/>
      <c r="AA12" s="4"/>
      <c r="AB12" s="4"/>
      <c r="AC12" s="58" t="s">
        <v>76</v>
      </c>
    </row>
    <row r="13" customFormat="false" ht="15.75" hidden="false" customHeight="false" outlineLevel="0" collapsed="false">
      <c r="A13" s="51" t="s">
        <v>81</v>
      </c>
      <c r="B13" s="61" t="s">
        <v>83</v>
      </c>
      <c r="C13" s="57" t="s">
        <v>48</v>
      </c>
      <c r="D13" s="57" t="s">
        <v>48</v>
      </c>
      <c r="E13" s="57" t="s">
        <v>48</v>
      </c>
      <c r="F13" s="57" t="s">
        <v>48</v>
      </c>
      <c r="G13" s="57" t="s">
        <v>48</v>
      </c>
      <c r="H13" s="57" t="s">
        <v>48</v>
      </c>
      <c r="I13" s="57" t="s">
        <v>48</v>
      </c>
      <c r="J13" s="57" t="s">
        <v>48</v>
      </c>
      <c r="K13" s="57" t="s">
        <v>48</v>
      </c>
      <c r="L13" s="57" t="s">
        <v>48</v>
      </c>
      <c r="M13" s="61" t="s">
        <v>83</v>
      </c>
      <c r="N13" s="51" t="s">
        <v>81</v>
      </c>
      <c r="P13" s="58" t="s">
        <v>81</v>
      </c>
      <c r="Q13" s="59" t="s">
        <v>84</v>
      </c>
      <c r="R13" s="59" t="s">
        <v>85</v>
      </c>
      <c r="S13" s="4"/>
      <c r="T13" s="4"/>
      <c r="U13" s="60" t="s">
        <v>86</v>
      </c>
      <c r="V13" s="4"/>
      <c r="W13" s="4"/>
      <c r="X13" s="4"/>
      <c r="Y13" s="4"/>
      <c r="Z13" s="4"/>
      <c r="AA13" s="4"/>
      <c r="AB13" s="4"/>
      <c r="AC13" s="58" t="s">
        <v>81</v>
      </c>
    </row>
    <row r="14" customFormat="false" ht="15.75" hidden="false" customHeight="false" outlineLevel="0" collapsed="false">
      <c r="A14" s="51" t="s">
        <v>87</v>
      </c>
      <c r="B14" s="61" t="s">
        <v>83</v>
      </c>
      <c r="C14" s="57" t="s">
        <v>48</v>
      </c>
      <c r="D14" s="57" t="s">
        <v>48</v>
      </c>
      <c r="E14" s="57" t="s">
        <v>48</v>
      </c>
      <c r="F14" s="57" t="s">
        <v>48</v>
      </c>
      <c r="G14" s="57" t="s">
        <v>48</v>
      </c>
      <c r="H14" s="57" t="s">
        <v>48</v>
      </c>
      <c r="I14" s="57" t="s">
        <v>48</v>
      </c>
      <c r="J14" s="57" t="s">
        <v>48</v>
      </c>
      <c r="K14" s="57" t="s">
        <v>48</v>
      </c>
      <c r="L14" s="57" t="s">
        <v>48</v>
      </c>
      <c r="M14" s="61" t="s">
        <v>83</v>
      </c>
      <c r="N14" s="51" t="s">
        <v>87</v>
      </c>
      <c r="P14" s="58" t="s">
        <v>87</v>
      </c>
      <c r="Q14" s="59" t="s">
        <v>88</v>
      </c>
      <c r="R14" s="59" t="s">
        <v>89</v>
      </c>
      <c r="S14" s="4"/>
      <c r="T14" s="4"/>
      <c r="U14" s="60" t="s">
        <v>90</v>
      </c>
      <c r="V14" s="4"/>
      <c r="W14" s="4"/>
      <c r="X14" s="4"/>
      <c r="Y14" s="4"/>
      <c r="Z14" s="4"/>
      <c r="AA14" s="4"/>
      <c r="AB14" s="4"/>
      <c r="AC14" s="58" t="s">
        <v>87</v>
      </c>
    </row>
    <row r="15" customFormat="false" ht="15.75" hidden="false" customHeight="false" outlineLevel="0" collapsed="false">
      <c r="A15" s="52"/>
      <c r="B15" s="51" t="n">
        <v>1</v>
      </c>
      <c r="C15" s="51" t="n">
        <v>2</v>
      </c>
      <c r="D15" s="51" t="n">
        <v>3</v>
      </c>
      <c r="E15" s="51" t="n">
        <v>4</v>
      </c>
      <c r="F15" s="51" t="n">
        <v>5</v>
      </c>
      <c r="G15" s="51" t="n">
        <v>6</v>
      </c>
      <c r="H15" s="51" t="n">
        <v>7</v>
      </c>
      <c r="I15" s="51" t="n">
        <v>8</v>
      </c>
      <c r="J15" s="51" t="n">
        <v>9</v>
      </c>
      <c r="K15" s="51" t="n">
        <v>10</v>
      </c>
      <c r="L15" s="51" t="n">
        <v>11</v>
      </c>
      <c r="M15" s="51" t="n">
        <v>12</v>
      </c>
      <c r="N15" s="52"/>
      <c r="O15" s="62"/>
      <c r="P15" s="63"/>
      <c r="Q15" s="64" t="n">
        <v>1</v>
      </c>
      <c r="R15" s="64" t="n">
        <v>2</v>
      </c>
      <c r="S15" s="54" t="n">
        <v>3</v>
      </c>
      <c r="T15" s="54" t="n">
        <v>4</v>
      </c>
      <c r="U15" s="64" t="n">
        <v>5</v>
      </c>
      <c r="V15" s="54" t="n">
        <v>6</v>
      </c>
      <c r="W15" s="54" t="n">
        <v>7</v>
      </c>
      <c r="X15" s="54" t="n">
        <v>8</v>
      </c>
      <c r="Y15" s="54" t="n">
        <v>9</v>
      </c>
      <c r="Z15" s="54" t="n">
        <v>10</v>
      </c>
      <c r="AA15" s="54" t="n">
        <v>11</v>
      </c>
      <c r="AB15" s="54" t="n">
        <v>12</v>
      </c>
      <c r="AC15" s="65"/>
    </row>
    <row r="16" customFormat="false" ht="15.75" hidden="false" customHeight="false" outlineLevel="0" collapsed="false">
      <c r="A16" s="62"/>
      <c r="B16" s="62"/>
      <c r="C16" s="62"/>
      <c r="D16" s="62"/>
      <c r="E16" s="62"/>
      <c r="F16" s="62"/>
      <c r="O16" s="62"/>
    </row>
    <row r="17" customFormat="false" ht="15.75" hidden="false" customHeight="false" outlineLevel="0" collapsed="false">
      <c r="A17" s="52"/>
      <c r="B17" s="51" t="n">
        <v>1</v>
      </c>
      <c r="C17" s="51" t="n">
        <v>2</v>
      </c>
      <c r="D17" s="51" t="n">
        <v>3</v>
      </c>
      <c r="E17" s="51" t="n">
        <v>4</v>
      </c>
      <c r="F17" s="51" t="n">
        <v>5</v>
      </c>
      <c r="G17" s="51" t="n">
        <v>6</v>
      </c>
      <c r="H17" s="51" t="n">
        <v>7</v>
      </c>
      <c r="I17" s="51" t="n">
        <v>8</v>
      </c>
      <c r="J17" s="51" t="n">
        <v>9</v>
      </c>
      <c r="K17" s="51" t="n">
        <v>10</v>
      </c>
      <c r="L17" s="51" t="n">
        <v>11</v>
      </c>
      <c r="M17" s="51" t="n">
        <v>12</v>
      </c>
      <c r="N17" s="52"/>
      <c r="O17" s="62"/>
    </row>
    <row r="18" customFormat="false" ht="15.75" hidden="false" customHeight="false" outlineLevel="0" collapsed="false">
      <c r="A18" s="66" t="s">
        <v>47</v>
      </c>
      <c r="B18" s="61" t="s">
        <v>83</v>
      </c>
      <c r="C18" s="57" t="s">
        <v>93</v>
      </c>
      <c r="D18" s="57" t="s">
        <v>93</v>
      </c>
      <c r="E18" s="57" t="s">
        <v>93</v>
      </c>
      <c r="F18" s="57" t="s">
        <v>93</v>
      </c>
      <c r="G18" s="57" t="s">
        <v>93</v>
      </c>
      <c r="H18" s="57" t="s">
        <v>93</v>
      </c>
      <c r="I18" s="57" t="s">
        <v>93</v>
      </c>
      <c r="J18" s="57" t="s">
        <v>93</v>
      </c>
      <c r="K18" s="57" t="s">
        <v>93</v>
      </c>
      <c r="L18" s="57" t="s">
        <v>93</v>
      </c>
      <c r="M18" s="61" t="s">
        <v>83</v>
      </c>
      <c r="N18" s="51" t="s">
        <v>47</v>
      </c>
    </row>
    <row r="19" customFormat="false" ht="15.75" hidden="false" customHeight="false" outlineLevel="0" collapsed="false">
      <c r="A19" s="66" t="s">
        <v>54</v>
      </c>
      <c r="B19" s="61" t="s">
        <v>83</v>
      </c>
      <c r="C19" s="67" t="s">
        <v>93</v>
      </c>
      <c r="D19" s="67" t="s">
        <v>93</v>
      </c>
      <c r="E19" s="67" t="s">
        <v>93</v>
      </c>
      <c r="F19" s="67" t="s">
        <v>93</v>
      </c>
      <c r="G19" s="68" t="s">
        <v>93</v>
      </c>
      <c r="H19" s="67" t="s">
        <v>93</v>
      </c>
      <c r="I19" s="67" t="s">
        <v>93</v>
      </c>
      <c r="J19" s="67" t="s">
        <v>93</v>
      </c>
      <c r="K19" s="67" t="s">
        <v>93</v>
      </c>
      <c r="L19" s="67" t="s">
        <v>93</v>
      </c>
      <c r="M19" s="61" t="s">
        <v>83</v>
      </c>
      <c r="N19" s="51" t="s">
        <v>54</v>
      </c>
    </row>
    <row r="20" customFormat="false" ht="15.75" hidden="false" customHeight="false" outlineLevel="0" collapsed="false">
      <c r="A20" s="51" t="s">
        <v>7</v>
      </c>
      <c r="B20" s="61" t="s">
        <v>83</v>
      </c>
      <c r="C20" s="57" t="s">
        <v>93</v>
      </c>
      <c r="D20" s="57" t="s">
        <v>93</v>
      </c>
      <c r="E20" s="57" t="s">
        <v>93</v>
      </c>
      <c r="F20" s="57" t="s">
        <v>93</v>
      </c>
      <c r="G20" s="57" t="s">
        <v>93</v>
      </c>
      <c r="H20" s="57" t="s">
        <v>93</v>
      </c>
      <c r="I20" s="57" t="s">
        <v>93</v>
      </c>
      <c r="J20" s="57" t="s">
        <v>93</v>
      </c>
      <c r="K20" s="57" t="s">
        <v>93</v>
      </c>
      <c r="L20" s="57" t="s">
        <v>93</v>
      </c>
      <c r="M20" s="61" t="s">
        <v>83</v>
      </c>
      <c r="N20" s="51" t="s">
        <v>7</v>
      </c>
    </row>
    <row r="21" customFormat="false" ht="15.75" hidden="false" customHeight="false" outlineLevel="0" collapsed="false">
      <c r="A21" s="51" t="s">
        <v>65</v>
      </c>
      <c r="B21" s="61" t="s">
        <v>83</v>
      </c>
      <c r="C21" s="57" t="s">
        <v>93</v>
      </c>
      <c r="D21" s="57" t="s">
        <v>93</v>
      </c>
      <c r="E21" s="57" t="s">
        <v>93</v>
      </c>
      <c r="F21" s="57" t="s">
        <v>93</v>
      </c>
      <c r="G21" s="57" t="s">
        <v>93</v>
      </c>
      <c r="H21" s="57" t="s">
        <v>93</v>
      </c>
      <c r="I21" s="57" t="s">
        <v>93</v>
      </c>
      <c r="J21" s="57" t="s">
        <v>93</v>
      </c>
      <c r="K21" s="57" t="s">
        <v>93</v>
      </c>
      <c r="L21" s="57" t="s">
        <v>93</v>
      </c>
      <c r="M21" s="61" t="s">
        <v>83</v>
      </c>
      <c r="N21" s="51" t="s">
        <v>65</v>
      </c>
    </row>
    <row r="22" customFormat="false" ht="15.75" hidden="false" customHeight="false" outlineLevel="0" collapsed="false">
      <c r="A22" s="51" t="s">
        <v>71</v>
      </c>
      <c r="B22" s="61" t="s">
        <v>83</v>
      </c>
      <c r="C22" s="57" t="s">
        <v>93</v>
      </c>
      <c r="D22" s="57" t="s">
        <v>93</v>
      </c>
      <c r="E22" s="57" t="s">
        <v>93</v>
      </c>
      <c r="F22" s="57" t="s">
        <v>93</v>
      </c>
      <c r="G22" s="57" t="s">
        <v>93</v>
      </c>
      <c r="H22" s="57" t="s">
        <v>93</v>
      </c>
      <c r="I22" s="57" t="s">
        <v>93</v>
      </c>
      <c r="J22" s="57" t="s">
        <v>93</v>
      </c>
      <c r="K22" s="57" t="s">
        <v>93</v>
      </c>
      <c r="L22" s="57" t="s">
        <v>93</v>
      </c>
      <c r="M22" s="61" t="s">
        <v>83</v>
      </c>
      <c r="N22" s="51" t="s">
        <v>71</v>
      </c>
    </row>
    <row r="23" customFormat="false" ht="15.75" hidden="false" customHeight="false" outlineLevel="0" collapsed="false">
      <c r="A23" s="51" t="s">
        <v>76</v>
      </c>
      <c r="B23" s="61" t="s">
        <v>83</v>
      </c>
      <c r="C23" s="57" t="s">
        <v>93</v>
      </c>
      <c r="D23" s="57" t="s">
        <v>93</v>
      </c>
      <c r="E23" s="57" t="s">
        <v>93</v>
      </c>
      <c r="F23" s="57" t="s">
        <v>93</v>
      </c>
      <c r="G23" s="57" t="s">
        <v>93</v>
      </c>
      <c r="H23" s="57" t="s">
        <v>93</v>
      </c>
      <c r="I23" s="57" t="s">
        <v>93</v>
      </c>
      <c r="J23" s="57" t="s">
        <v>93</v>
      </c>
      <c r="K23" s="57" t="s">
        <v>93</v>
      </c>
      <c r="L23" s="57" t="s">
        <v>93</v>
      </c>
      <c r="M23" s="61" t="s">
        <v>83</v>
      </c>
      <c r="N23" s="51" t="s">
        <v>76</v>
      </c>
    </row>
    <row r="24" customFormat="false" ht="15.75" hidden="false" customHeight="false" outlineLevel="0" collapsed="false">
      <c r="A24" s="51" t="s">
        <v>81</v>
      </c>
      <c r="B24" s="61" t="s">
        <v>83</v>
      </c>
      <c r="C24" s="57" t="s">
        <v>93</v>
      </c>
      <c r="D24" s="57" t="s">
        <v>93</v>
      </c>
      <c r="E24" s="57" t="s">
        <v>93</v>
      </c>
      <c r="F24" s="57" t="s">
        <v>93</v>
      </c>
      <c r="G24" s="57" t="s">
        <v>93</v>
      </c>
      <c r="H24" s="57" t="s">
        <v>93</v>
      </c>
      <c r="I24" s="57" t="s">
        <v>93</v>
      </c>
      <c r="J24" s="57" t="s">
        <v>93</v>
      </c>
      <c r="K24" s="57" t="s">
        <v>93</v>
      </c>
      <c r="L24" s="57" t="s">
        <v>93</v>
      </c>
      <c r="M24" s="61" t="s">
        <v>83</v>
      </c>
      <c r="N24" s="51" t="s">
        <v>81</v>
      </c>
    </row>
    <row r="25" customFormat="false" ht="15.75" hidden="false" customHeight="false" outlineLevel="0" collapsed="false">
      <c r="A25" s="51" t="s">
        <v>87</v>
      </c>
      <c r="B25" s="61" t="s">
        <v>83</v>
      </c>
      <c r="C25" s="57" t="s">
        <v>93</v>
      </c>
      <c r="D25" s="57" t="s">
        <v>93</v>
      </c>
      <c r="E25" s="57" t="s">
        <v>93</v>
      </c>
      <c r="F25" s="57" t="s">
        <v>93</v>
      </c>
      <c r="G25" s="57" t="s">
        <v>93</v>
      </c>
      <c r="H25" s="57" t="s">
        <v>93</v>
      </c>
      <c r="I25" s="57" t="s">
        <v>93</v>
      </c>
      <c r="J25" s="57" t="s">
        <v>93</v>
      </c>
      <c r="K25" s="57" t="s">
        <v>93</v>
      </c>
      <c r="L25" s="57" t="s">
        <v>93</v>
      </c>
      <c r="M25" s="61" t="s">
        <v>83</v>
      </c>
      <c r="N25" s="51" t="s">
        <v>87</v>
      </c>
    </row>
    <row r="26" customFormat="false" ht="15.75" hidden="false" customHeight="false" outlineLevel="0" collapsed="false">
      <c r="A26" s="52"/>
      <c r="B26" s="51" t="n">
        <v>1</v>
      </c>
      <c r="C26" s="51" t="n">
        <v>2</v>
      </c>
      <c r="D26" s="51" t="n">
        <v>3</v>
      </c>
      <c r="E26" s="51" t="n">
        <v>4</v>
      </c>
      <c r="F26" s="51" t="n">
        <v>5</v>
      </c>
      <c r="G26" s="51" t="n">
        <v>6</v>
      </c>
      <c r="H26" s="51" t="n">
        <v>7</v>
      </c>
      <c r="I26" s="51" t="n">
        <v>8</v>
      </c>
      <c r="J26" s="51" t="n">
        <v>9</v>
      </c>
      <c r="K26" s="51" t="n">
        <v>10</v>
      </c>
      <c r="L26" s="51" t="n">
        <v>11</v>
      </c>
      <c r="M26" s="51" t="n">
        <v>12</v>
      </c>
      <c r="N26" s="52"/>
    </row>
    <row r="27" customFormat="false" ht="15.75" hidden="false" customHeight="false" outlineLevel="0" collapsed="false">
      <c r="A27" s="69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1"/>
      <c r="N27" s="45"/>
    </row>
    <row r="28" customFormat="false" ht="15.75" hidden="false" customHeight="false" outlineLevel="0" collapsed="false">
      <c r="A28" s="50" t="s">
        <v>94</v>
      </c>
      <c r="B28" s="72" t="n">
        <v>1</v>
      </c>
      <c r="C28" s="72" t="n">
        <v>2</v>
      </c>
      <c r="D28" s="72" t="n">
        <v>3</v>
      </c>
      <c r="E28" s="72" t="n">
        <v>4</v>
      </c>
      <c r="F28" s="72" t="n">
        <v>5</v>
      </c>
      <c r="G28" s="72" t="n">
        <v>6</v>
      </c>
      <c r="H28" s="72" t="n">
        <v>7</v>
      </c>
      <c r="I28" s="72" t="n">
        <v>8</v>
      </c>
      <c r="J28" s="72" t="n">
        <v>9</v>
      </c>
      <c r="K28" s="72" t="n">
        <v>10</v>
      </c>
      <c r="L28" s="72" t="n">
        <v>11</v>
      </c>
      <c r="M28" s="72" t="n">
        <v>12</v>
      </c>
      <c r="N28" s="45"/>
    </row>
    <row r="29" customFormat="false" ht="15.75" hidden="false" customHeight="false" outlineLevel="0" collapsed="false">
      <c r="A29" s="73" t="s">
        <v>47</v>
      </c>
      <c r="B29" s="78" t="s">
        <v>95</v>
      </c>
      <c r="C29" s="74" t="n">
        <v>16000</v>
      </c>
      <c r="D29" s="74" t="n">
        <v>16000</v>
      </c>
      <c r="E29" s="74" t="n">
        <v>16000</v>
      </c>
      <c r="F29" s="74" t="n">
        <v>16000</v>
      </c>
      <c r="G29" s="74" t="n">
        <v>16000</v>
      </c>
      <c r="H29" s="74" t="n">
        <v>16000</v>
      </c>
      <c r="I29" s="74" t="n">
        <v>16000</v>
      </c>
      <c r="J29" s="74" t="n">
        <v>16000</v>
      </c>
      <c r="K29" s="74" t="n">
        <v>16000</v>
      </c>
      <c r="L29" s="74" t="n">
        <v>16000</v>
      </c>
      <c r="M29" s="78" t="s">
        <v>95</v>
      </c>
      <c r="N29" s="75" t="s">
        <v>47</v>
      </c>
    </row>
    <row r="30" customFormat="false" ht="15.75" hidden="false" customHeight="false" outlineLevel="0" collapsed="false">
      <c r="A30" s="73" t="s">
        <v>54</v>
      </c>
      <c r="B30" s="78" t="s">
        <v>95</v>
      </c>
      <c r="C30" s="76" t="n">
        <f aca="false">C29/2</f>
        <v>8000</v>
      </c>
      <c r="D30" s="76" t="n">
        <f aca="false">D29/2</f>
        <v>8000</v>
      </c>
      <c r="E30" s="76" t="n">
        <f aca="false">E29/2</f>
        <v>8000</v>
      </c>
      <c r="F30" s="76" t="n">
        <f aca="false">F29/2</f>
        <v>8000</v>
      </c>
      <c r="G30" s="76" t="n">
        <f aca="false">G29/2</f>
        <v>8000</v>
      </c>
      <c r="H30" s="76" t="n">
        <f aca="false">H29/2</f>
        <v>8000</v>
      </c>
      <c r="I30" s="76" t="n">
        <f aca="false">I29/2</f>
        <v>8000</v>
      </c>
      <c r="J30" s="76" t="n">
        <f aca="false">J29/2</f>
        <v>8000</v>
      </c>
      <c r="K30" s="76" t="n">
        <f aca="false">K29/2</f>
        <v>8000</v>
      </c>
      <c r="L30" s="76" t="n">
        <f aca="false">L29/2</f>
        <v>8000</v>
      </c>
      <c r="M30" s="78" t="s">
        <v>95</v>
      </c>
      <c r="N30" s="75" t="s">
        <v>54</v>
      </c>
      <c r="O30" s="62"/>
    </row>
    <row r="31" customFormat="false" ht="15.75" hidden="false" customHeight="false" outlineLevel="0" collapsed="false">
      <c r="A31" s="73" t="s">
        <v>7</v>
      </c>
      <c r="B31" s="78" t="s">
        <v>95</v>
      </c>
      <c r="C31" s="76" t="n">
        <f aca="false">C30/2</f>
        <v>4000</v>
      </c>
      <c r="D31" s="76" t="n">
        <f aca="false">D30/2</f>
        <v>4000</v>
      </c>
      <c r="E31" s="76" t="n">
        <f aca="false">E30/2</f>
        <v>4000</v>
      </c>
      <c r="F31" s="76" t="n">
        <f aca="false">F30/2</f>
        <v>4000</v>
      </c>
      <c r="G31" s="76" t="n">
        <f aca="false">G30/2</f>
        <v>4000</v>
      </c>
      <c r="H31" s="76" t="n">
        <f aca="false">H30/2</f>
        <v>4000</v>
      </c>
      <c r="I31" s="76" t="n">
        <f aca="false">I30/2</f>
        <v>4000</v>
      </c>
      <c r="J31" s="76" t="n">
        <f aca="false">J30/2</f>
        <v>4000</v>
      </c>
      <c r="K31" s="76" t="n">
        <f aca="false">K30/2</f>
        <v>4000</v>
      </c>
      <c r="L31" s="76" t="n">
        <f aca="false">L30/2</f>
        <v>4000</v>
      </c>
      <c r="M31" s="78" t="s">
        <v>95</v>
      </c>
      <c r="N31" s="75" t="s">
        <v>7</v>
      </c>
      <c r="O31" s="62"/>
    </row>
    <row r="32" customFormat="false" ht="15.75" hidden="false" customHeight="false" outlineLevel="0" collapsed="false">
      <c r="A32" s="73" t="s">
        <v>65</v>
      </c>
      <c r="B32" s="78" t="s">
        <v>95</v>
      </c>
      <c r="C32" s="76" t="n">
        <f aca="false">C31/2</f>
        <v>2000</v>
      </c>
      <c r="D32" s="76" t="n">
        <f aca="false">D31/2</f>
        <v>2000</v>
      </c>
      <c r="E32" s="76" t="n">
        <f aca="false">E31/2</f>
        <v>2000</v>
      </c>
      <c r="F32" s="76" t="n">
        <f aca="false">F31/2</f>
        <v>2000</v>
      </c>
      <c r="G32" s="76" t="n">
        <f aca="false">G31/2</f>
        <v>2000</v>
      </c>
      <c r="H32" s="76" t="n">
        <f aca="false">H31/2</f>
        <v>2000</v>
      </c>
      <c r="I32" s="76" t="n">
        <f aca="false">I31/2</f>
        <v>2000</v>
      </c>
      <c r="J32" s="76" t="n">
        <f aca="false">J31/2</f>
        <v>2000</v>
      </c>
      <c r="K32" s="76" t="n">
        <f aca="false">K31/2</f>
        <v>2000</v>
      </c>
      <c r="L32" s="76" t="n">
        <f aca="false">L31/2</f>
        <v>2000</v>
      </c>
      <c r="M32" s="78" t="s">
        <v>95</v>
      </c>
      <c r="N32" s="75" t="s">
        <v>65</v>
      </c>
      <c r="O32" s="62"/>
    </row>
    <row r="33" customFormat="false" ht="15.75" hidden="false" customHeight="false" outlineLevel="0" collapsed="false">
      <c r="A33" s="73" t="s">
        <v>71</v>
      </c>
      <c r="B33" s="78" t="s">
        <v>95</v>
      </c>
      <c r="C33" s="76" t="n">
        <f aca="false">C32/2</f>
        <v>1000</v>
      </c>
      <c r="D33" s="76" t="n">
        <f aca="false">D32/2</f>
        <v>1000</v>
      </c>
      <c r="E33" s="76" t="n">
        <f aca="false">E32/2</f>
        <v>1000</v>
      </c>
      <c r="F33" s="76" t="n">
        <f aca="false">F32/2</f>
        <v>1000</v>
      </c>
      <c r="G33" s="76" t="n">
        <f aca="false">G32/2</f>
        <v>1000</v>
      </c>
      <c r="H33" s="76" t="n">
        <f aca="false">H32/2</f>
        <v>1000</v>
      </c>
      <c r="I33" s="76" t="n">
        <f aca="false">I32/2</f>
        <v>1000</v>
      </c>
      <c r="J33" s="76" t="n">
        <f aca="false">J32/2</f>
        <v>1000</v>
      </c>
      <c r="K33" s="76" t="n">
        <f aca="false">K32/2</f>
        <v>1000</v>
      </c>
      <c r="L33" s="76" t="n">
        <f aca="false">L32/2</f>
        <v>1000</v>
      </c>
      <c r="M33" s="78" t="s">
        <v>95</v>
      </c>
      <c r="N33" s="75" t="s">
        <v>71</v>
      </c>
    </row>
    <row r="34" customFormat="false" ht="15.75" hidden="false" customHeight="false" outlineLevel="0" collapsed="false">
      <c r="A34" s="77" t="s">
        <v>76</v>
      </c>
      <c r="B34" s="78" t="s">
        <v>95</v>
      </c>
      <c r="C34" s="77" t="n">
        <f aca="false">C33/2</f>
        <v>500</v>
      </c>
      <c r="D34" s="77" t="n">
        <f aca="false">D33/2</f>
        <v>500</v>
      </c>
      <c r="E34" s="77" t="n">
        <f aca="false">E33/2</f>
        <v>500</v>
      </c>
      <c r="F34" s="77" t="n">
        <f aca="false">F33/2</f>
        <v>500</v>
      </c>
      <c r="G34" s="77" t="n">
        <f aca="false">G33/2</f>
        <v>500</v>
      </c>
      <c r="H34" s="77" t="n">
        <f aca="false">H33/2</f>
        <v>500</v>
      </c>
      <c r="I34" s="77" t="n">
        <f aca="false">I33/2</f>
        <v>500</v>
      </c>
      <c r="J34" s="77" t="n">
        <f aca="false">J33/2</f>
        <v>500</v>
      </c>
      <c r="K34" s="77" t="n">
        <f aca="false">K33/2</f>
        <v>500</v>
      </c>
      <c r="L34" s="77" t="n">
        <f aca="false">L33/2</f>
        <v>500</v>
      </c>
      <c r="M34" s="78" t="s">
        <v>95</v>
      </c>
      <c r="N34" s="75" t="s">
        <v>76</v>
      </c>
    </row>
    <row r="35" customFormat="false" ht="15.75" hidden="false" customHeight="false" outlineLevel="0" collapsed="false">
      <c r="A35" s="77" t="s">
        <v>81</v>
      </c>
      <c r="B35" s="78" t="s">
        <v>95</v>
      </c>
      <c r="C35" s="4" t="s">
        <v>95</v>
      </c>
      <c r="D35" s="52" t="s">
        <v>95</v>
      </c>
      <c r="E35" s="52" t="s">
        <v>95</v>
      </c>
      <c r="F35" s="52" t="s">
        <v>95</v>
      </c>
      <c r="G35" s="52" t="s">
        <v>95</v>
      </c>
      <c r="H35" s="52" t="s">
        <v>95</v>
      </c>
      <c r="I35" s="52" t="s">
        <v>95</v>
      </c>
      <c r="J35" s="52" t="s">
        <v>95</v>
      </c>
      <c r="K35" s="52" t="s">
        <v>95</v>
      </c>
      <c r="L35" s="52" t="s">
        <v>95</v>
      </c>
      <c r="M35" s="78" t="s">
        <v>95</v>
      </c>
      <c r="N35" s="75" t="s">
        <v>81</v>
      </c>
    </row>
    <row r="36" customFormat="false" ht="15.75" hidden="false" customHeight="false" outlineLevel="0" collapsed="false">
      <c r="A36" s="77" t="s">
        <v>87</v>
      </c>
      <c r="B36" s="78" t="s">
        <v>95</v>
      </c>
      <c r="C36" s="52" t="s">
        <v>95</v>
      </c>
      <c r="D36" s="52" t="s">
        <v>95</v>
      </c>
      <c r="E36" s="52" t="s">
        <v>95</v>
      </c>
      <c r="F36" s="52" t="s">
        <v>95</v>
      </c>
      <c r="G36" s="52" t="s">
        <v>95</v>
      </c>
      <c r="H36" s="52" t="s">
        <v>95</v>
      </c>
      <c r="I36" s="52" t="s">
        <v>95</v>
      </c>
      <c r="J36" s="52" t="s">
        <v>95</v>
      </c>
      <c r="K36" s="52" t="s">
        <v>95</v>
      </c>
      <c r="L36" s="52" t="s">
        <v>95</v>
      </c>
      <c r="M36" s="78" t="s">
        <v>95</v>
      </c>
      <c r="N36" s="75" t="s">
        <v>87</v>
      </c>
    </row>
    <row r="37" customFormat="false" ht="15.75" hidden="false" customHeight="false" outlineLevel="0" collapsed="false">
      <c r="A37" s="79" t="s">
        <v>95</v>
      </c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45"/>
    </row>
    <row r="38" customFormat="false" ht="15.75" hidden="false" customHeight="false" outlineLevel="0" collapsed="false">
      <c r="A38" s="80" t="s">
        <v>96</v>
      </c>
      <c r="B38" s="81" t="n">
        <v>7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45"/>
    </row>
    <row r="39" customFormat="false" ht="15.75" hidden="false" customHeight="false" outlineLevel="0" collapsed="false">
      <c r="A39" s="82" t="s">
        <v>97</v>
      </c>
      <c r="B39" s="83" t="n">
        <v>1</v>
      </c>
      <c r="C39" s="83" t="n">
        <v>2</v>
      </c>
      <c r="D39" s="83" t="n">
        <v>3</v>
      </c>
      <c r="E39" s="83" t="n">
        <v>4</v>
      </c>
      <c r="F39" s="83" t="n">
        <v>5</v>
      </c>
      <c r="G39" s="83" t="n">
        <v>6</v>
      </c>
      <c r="H39" s="83" t="n">
        <v>7</v>
      </c>
      <c r="I39" s="83" t="n">
        <v>8</v>
      </c>
      <c r="J39" s="83" t="n">
        <v>9</v>
      </c>
      <c r="K39" s="83" t="n">
        <v>10</v>
      </c>
      <c r="L39" s="83" t="n">
        <v>11</v>
      </c>
      <c r="M39" s="83" t="n">
        <v>12</v>
      </c>
      <c r="N39" s="45"/>
    </row>
    <row r="40" customFormat="false" ht="15.75" hidden="false" customHeight="false" outlineLevel="0" collapsed="false">
      <c r="A40" s="56" t="s">
        <v>47</v>
      </c>
      <c r="B40" s="78" t="s">
        <v>95</v>
      </c>
      <c r="C40" s="84" t="n">
        <f aca="false">(C29/1000)*7</f>
        <v>112</v>
      </c>
      <c r="D40" s="84" t="n">
        <f aca="false">(D29/1000)*7</f>
        <v>112</v>
      </c>
      <c r="E40" s="84" t="n">
        <f aca="false">(E29/1000)*7</f>
        <v>112</v>
      </c>
      <c r="F40" s="84" t="n">
        <f aca="false">(F29/1000)*7</f>
        <v>112</v>
      </c>
      <c r="G40" s="84" t="n">
        <f aca="false">(G29/1000)*7</f>
        <v>112</v>
      </c>
      <c r="H40" s="84" t="n">
        <f aca="false">(H29/1000)*7</f>
        <v>112</v>
      </c>
      <c r="I40" s="84" t="n">
        <f aca="false">(I29/1000)*7</f>
        <v>112</v>
      </c>
      <c r="J40" s="84" t="n">
        <f aca="false">(J29/1000)*7</f>
        <v>112</v>
      </c>
      <c r="K40" s="84" t="n">
        <f aca="false">(K29/1000)*7</f>
        <v>112</v>
      </c>
      <c r="L40" s="84" t="n">
        <f aca="false">(L29/1000)*7</f>
        <v>112</v>
      </c>
      <c r="M40" s="78" t="s">
        <v>95</v>
      </c>
      <c r="N40" s="75" t="s">
        <v>47</v>
      </c>
    </row>
    <row r="41" customFormat="false" ht="15.75" hidden="false" customHeight="false" outlineLevel="0" collapsed="false">
      <c r="A41" s="56" t="s">
        <v>54</v>
      </c>
      <c r="B41" s="78" t="s">
        <v>95</v>
      </c>
      <c r="C41" s="84" t="n">
        <f aca="false">(C30/1000)*7</f>
        <v>56</v>
      </c>
      <c r="D41" s="84" t="n">
        <f aca="false">(D30/1000)*7</f>
        <v>56</v>
      </c>
      <c r="E41" s="84" t="n">
        <f aca="false">(E30/1000)*7</f>
        <v>56</v>
      </c>
      <c r="F41" s="84" t="n">
        <f aca="false">(F30/1000)*7</f>
        <v>56</v>
      </c>
      <c r="G41" s="84" t="n">
        <f aca="false">(G30/1000)*7</f>
        <v>56</v>
      </c>
      <c r="H41" s="84" t="n">
        <f aca="false">(H30/1000)*7</f>
        <v>56</v>
      </c>
      <c r="I41" s="84" t="n">
        <f aca="false">(I30/1000)*7</f>
        <v>56</v>
      </c>
      <c r="J41" s="84" t="n">
        <f aca="false">(J30/1000)*7</f>
        <v>56</v>
      </c>
      <c r="K41" s="84" t="n">
        <f aca="false">(K30/1000)*7</f>
        <v>56</v>
      </c>
      <c r="L41" s="84" t="n">
        <f aca="false">(L30/1000)*7</f>
        <v>56</v>
      </c>
      <c r="M41" s="78" t="s">
        <v>95</v>
      </c>
      <c r="N41" s="75" t="s">
        <v>54</v>
      </c>
    </row>
    <row r="42" customFormat="false" ht="15.75" hidden="false" customHeight="false" outlineLevel="0" collapsed="false">
      <c r="A42" s="51" t="s">
        <v>7</v>
      </c>
      <c r="B42" s="78" t="s">
        <v>95</v>
      </c>
      <c r="C42" s="84" t="n">
        <f aca="false">(C31/1000)*7</f>
        <v>28</v>
      </c>
      <c r="D42" s="84" t="n">
        <f aca="false">(D31/1000)*7</f>
        <v>28</v>
      </c>
      <c r="E42" s="84" t="n">
        <f aca="false">(E31/1000)*7</f>
        <v>28</v>
      </c>
      <c r="F42" s="84" t="n">
        <f aca="false">(F31/1000)*7</f>
        <v>28</v>
      </c>
      <c r="G42" s="84" t="n">
        <f aca="false">(G31/1000)*7</f>
        <v>28</v>
      </c>
      <c r="H42" s="84" t="n">
        <f aca="false">(H31/1000)*7</f>
        <v>28</v>
      </c>
      <c r="I42" s="84" t="n">
        <f aca="false">(I31/1000)*7</f>
        <v>28</v>
      </c>
      <c r="J42" s="84" t="n">
        <f aca="false">(J31/1000)*7</f>
        <v>28</v>
      </c>
      <c r="K42" s="84" t="n">
        <f aca="false">(K31/1000)*7</f>
        <v>28</v>
      </c>
      <c r="L42" s="84" t="n">
        <f aca="false">(L31/1000)*7</f>
        <v>28</v>
      </c>
      <c r="M42" s="78" t="s">
        <v>95</v>
      </c>
      <c r="N42" s="75" t="s">
        <v>7</v>
      </c>
    </row>
    <row r="43" customFormat="false" ht="15.75" hidden="false" customHeight="false" outlineLevel="0" collapsed="false">
      <c r="A43" s="51" t="s">
        <v>65</v>
      </c>
      <c r="B43" s="78" t="s">
        <v>95</v>
      </c>
      <c r="C43" s="84" t="n">
        <f aca="false">(C32/1000)*7</f>
        <v>14</v>
      </c>
      <c r="D43" s="84" t="n">
        <f aca="false">(D32/1000)*7</f>
        <v>14</v>
      </c>
      <c r="E43" s="84" t="n">
        <f aca="false">(E32/1000)*7</f>
        <v>14</v>
      </c>
      <c r="F43" s="84" t="n">
        <f aca="false">(F32/1000)*7</f>
        <v>14</v>
      </c>
      <c r="G43" s="84" t="n">
        <f aca="false">(G32/1000)*7</f>
        <v>14</v>
      </c>
      <c r="H43" s="84" t="n">
        <f aca="false">(H32/1000)*7</f>
        <v>14</v>
      </c>
      <c r="I43" s="84" t="n">
        <f aca="false">(I32/1000)*7</f>
        <v>14</v>
      </c>
      <c r="J43" s="84" t="n">
        <f aca="false">(J32/1000)*7</f>
        <v>14</v>
      </c>
      <c r="K43" s="84" t="n">
        <f aca="false">(K32/1000)*7</f>
        <v>14</v>
      </c>
      <c r="L43" s="84" t="n">
        <f aca="false">(L32/1000)*7</f>
        <v>14</v>
      </c>
      <c r="M43" s="78" t="s">
        <v>95</v>
      </c>
      <c r="N43" s="75" t="s">
        <v>65</v>
      </c>
    </row>
    <row r="44" customFormat="false" ht="15.75" hidden="false" customHeight="false" outlineLevel="0" collapsed="false">
      <c r="A44" s="51" t="s">
        <v>71</v>
      </c>
      <c r="B44" s="78" t="s">
        <v>95</v>
      </c>
      <c r="C44" s="84" t="n">
        <f aca="false">(C33/1000)*7</f>
        <v>7</v>
      </c>
      <c r="D44" s="84" t="n">
        <f aca="false">(D33/1000)*7</f>
        <v>7</v>
      </c>
      <c r="E44" s="84" t="n">
        <f aca="false">(E33/1000)*7</f>
        <v>7</v>
      </c>
      <c r="F44" s="84" t="n">
        <f aca="false">(F33/1000)*7</f>
        <v>7</v>
      </c>
      <c r="G44" s="84" t="n">
        <f aca="false">(G33/1000)*7</f>
        <v>7</v>
      </c>
      <c r="H44" s="84" t="n">
        <f aca="false">(H33/1000)*7</f>
        <v>7</v>
      </c>
      <c r="I44" s="84" t="n">
        <f aca="false">(I33/1000)*7</f>
        <v>7</v>
      </c>
      <c r="J44" s="84" t="n">
        <f aca="false">(J33/1000)*7</f>
        <v>7</v>
      </c>
      <c r="K44" s="84" t="n">
        <f aca="false">(K33/1000)*7</f>
        <v>7</v>
      </c>
      <c r="L44" s="84" t="n">
        <f aca="false">(L33/1000)*7</f>
        <v>7</v>
      </c>
      <c r="M44" s="78" t="s">
        <v>95</v>
      </c>
      <c r="N44" s="75" t="s">
        <v>71</v>
      </c>
    </row>
    <row r="45" customFormat="false" ht="15.75" hidden="false" customHeight="false" outlineLevel="0" collapsed="false">
      <c r="A45" s="51" t="s">
        <v>76</v>
      </c>
      <c r="B45" s="78" t="s">
        <v>95</v>
      </c>
      <c r="C45" s="84" t="n">
        <f aca="false">(C34/1000)*7</f>
        <v>3.5</v>
      </c>
      <c r="D45" s="84" t="n">
        <f aca="false">(D34/1000)*7</f>
        <v>3.5</v>
      </c>
      <c r="E45" s="84" t="n">
        <f aca="false">(E34/1000)*7</f>
        <v>3.5</v>
      </c>
      <c r="F45" s="84" t="n">
        <f aca="false">(F34/1000)*7</f>
        <v>3.5</v>
      </c>
      <c r="G45" s="84" t="n">
        <f aca="false">(G34/1000)*7</f>
        <v>3.5</v>
      </c>
      <c r="H45" s="84" t="n">
        <f aca="false">(H34/1000)*7</f>
        <v>3.5</v>
      </c>
      <c r="I45" s="84" t="n">
        <f aca="false">(I34/1000)*7</f>
        <v>3.5</v>
      </c>
      <c r="J45" s="84" t="n">
        <f aca="false">(J34/1000)*7</f>
        <v>3.5</v>
      </c>
      <c r="K45" s="84" t="n">
        <f aca="false">(K34/1000)*7</f>
        <v>3.5</v>
      </c>
      <c r="L45" s="84" t="n">
        <f aca="false">(L34/1000)*7</f>
        <v>3.5</v>
      </c>
      <c r="M45" s="78" t="s">
        <v>95</v>
      </c>
      <c r="N45" s="75" t="s">
        <v>76</v>
      </c>
    </row>
    <row r="46" customFormat="false" ht="15.75" hidden="false" customHeight="false" outlineLevel="0" collapsed="false">
      <c r="A46" s="51" t="s">
        <v>81</v>
      </c>
      <c r="B46" s="78" t="s">
        <v>95</v>
      </c>
      <c r="C46" s="52" t="s">
        <v>95</v>
      </c>
      <c r="D46" s="52" t="s">
        <v>95</v>
      </c>
      <c r="E46" s="52" t="s">
        <v>95</v>
      </c>
      <c r="F46" s="52" t="s">
        <v>95</v>
      </c>
      <c r="G46" s="52" t="s">
        <v>95</v>
      </c>
      <c r="H46" s="52" t="s">
        <v>95</v>
      </c>
      <c r="I46" s="52" t="s">
        <v>95</v>
      </c>
      <c r="J46" s="52" t="s">
        <v>95</v>
      </c>
      <c r="K46" s="52" t="s">
        <v>95</v>
      </c>
      <c r="L46" s="52" t="s">
        <v>95</v>
      </c>
      <c r="M46" s="78" t="s">
        <v>95</v>
      </c>
      <c r="N46" s="75" t="s">
        <v>81</v>
      </c>
    </row>
    <row r="47" customFormat="false" ht="15.75" hidden="false" customHeight="false" outlineLevel="0" collapsed="false">
      <c r="A47" s="51" t="s">
        <v>87</v>
      </c>
      <c r="B47" s="78" t="s">
        <v>95</v>
      </c>
      <c r="C47" s="52" t="s">
        <v>95</v>
      </c>
      <c r="D47" s="52" t="s">
        <v>95</v>
      </c>
      <c r="E47" s="52" t="s">
        <v>95</v>
      </c>
      <c r="F47" s="52" t="s">
        <v>95</v>
      </c>
      <c r="G47" s="52" t="s">
        <v>95</v>
      </c>
      <c r="H47" s="52" t="s">
        <v>95</v>
      </c>
      <c r="I47" s="52" t="s">
        <v>95</v>
      </c>
      <c r="J47" s="52" t="s">
        <v>95</v>
      </c>
      <c r="K47" s="52" t="s">
        <v>95</v>
      </c>
      <c r="L47" s="52" t="s">
        <v>95</v>
      </c>
      <c r="M47" s="78" t="s">
        <v>95</v>
      </c>
      <c r="N47" s="75" t="s">
        <v>87</v>
      </c>
    </row>
    <row r="48" customFormat="false" ht="15.75" hidden="false" customHeight="false" outlineLevel="0" collapsed="false">
      <c r="A48" s="52"/>
      <c r="B48" s="51" t="n">
        <v>1</v>
      </c>
      <c r="C48" s="51" t="n">
        <v>2</v>
      </c>
      <c r="D48" s="51" t="n">
        <v>3</v>
      </c>
      <c r="E48" s="51" t="n">
        <v>4</v>
      </c>
      <c r="F48" s="51" t="n">
        <v>5</v>
      </c>
      <c r="G48" s="51" t="n">
        <v>6</v>
      </c>
      <c r="H48" s="51" t="n">
        <v>7</v>
      </c>
      <c r="I48" s="51" t="n">
        <v>8</v>
      </c>
      <c r="J48" s="51" t="n">
        <v>9</v>
      </c>
      <c r="K48" s="51" t="n">
        <v>10</v>
      </c>
      <c r="L48" s="51" t="n">
        <v>11</v>
      </c>
      <c r="M48" s="51" t="n">
        <v>12</v>
      </c>
      <c r="N48" s="45"/>
    </row>
    <row r="49" customFormat="false" ht="15.75" hidden="false" customHeight="false" outlineLevel="0" collapsed="false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45"/>
    </row>
    <row r="50" customFormat="false" ht="15.75" hidden="false" customHeight="false" outlineLevel="0" collapsed="false">
      <c r="A50" s="11" t="s">
        <v>98</v>
      </c>
      <c r="B50" s="85"/>
      <c r="C50" s="86" t="n">
        <v>6</v>
      </c>
      <c r="D50" s="11"/>
      <c r="E50" s="11"/>
      <c r="F50" s="85"/>
      <c r="G50" s="11"/>
      <c r="H50" s="87"/>
      <c r="I50" s="11"/>
      <c r="J50" s="85"/>
      <c r="K50" s="87"/>
      <c r="L50" s="11"/>
      <c r="M50" s="11"/>
      <c r="N50" s="4"/>
    </row>
    <row r="51" customFormat="false" ht="15.75" hidden="false" customHeight="false" outlineLevel="0" collapsed="false">
      <c r="A51" s="88" t="s">
        <v>99</v>
      </c>
      <c r="B51" s="89" t="n">
        <v>1</v>
      </c>
      <c r="C51" s="89" t="n">
        <v>2</v>
      </c>
      <c r="D51" s="89" t="n">
        <v>3</v>
      </c>
      <c r="E51" s="89" t="n">
        <v>4</v>
      </c>
      <c r="F51" s="89" t="n">
        <v>5</v>
      </c>
      <c r="G51" s="89" t="n">
        <v>6</v>
      </c>
      <c r="H51" s="89" t="n">
        <v>7</v>
      </c>
      <c r="I51" s="89" t="n">
        <v>8</v>
      </c>
      <c r="J51" s="89" t="n">
        <v>9</v>
      </c>
      <c r="K51" s="89" t="n">
        <v>10</v>
      </c>
      <c r="L51" s="89" t="n">
        <v>11</v>
      </c>
      <c r="M51" s="89" t="n">
        <v>12</v>
      </c>
      <c r="N51" s="4"/>
    </row>
    <row r="52" customFormat="false" ht="15.75" hidden="false" customHeight="false" outlineLevel="0" collapsed="false">
      <c r="A52" s="90" t="s">
        <v>47</v>
      </c>
      <c r="B52" s="78" t="s">
        <v>95</v>
      </c>
      <c r="C52" s="92" t="n">
        <f aca="false">C40/$C$50</f>
        <v>18.6666666666667</v>
      </c>
      <c r="D52" s="92" t="n">
        <f aca="false">D40/$C$50</f>
        <v>18.6666666666667</v>
      </c>
      <c r="E52" s="92" t="n">
        <f aca="false">E40/$C$50</f>
        <v>18.6666666666667</v>
      </c>
      <c r="F52" s="92" t="n">
        <f aca="false">F40/$C$50</f>
        <v>18.6666666666667</v>
      </c>
      <c r="G52" s="92" t="n">
        <f aca="false">G40/$C$50</f>
        <v>18.6666666666667</v>
      </c>
      <c r="H52" s="92" t="n">
        <f aca="false">H40/$C$50</f>
        <v>18.6666666666667</v>
      </c>
      <c r="I52" s="92" t="n">
        <f aca="false">I40/$C$50</f>
        <v>18.6666666666667</v>
      </c>
      <c r="J52" s="92" t="n">
        <f aca="false">J40/$C$50</f>
        <v>18.6666666666667</v>
      </c>
      <c r="K52" s="92" t="n">
        <f aca="false">K40/$C$50</f>
        <v>18.6666666666667</v>
      </c>
      <c r="L52" s="92" t="n">
        <f aca="false">L40/$C$50</f>
        <v>18.6666666666667</v>
      </c>
      <c r="M52" s="78" t="s">
        <v>95</v>
      </c>
      <c r="N52" s="91" t="s">
        <v>47</v>
      </c>
    </row>
    <row r="53" customFormat="false" ht="15.75" hidden="false" customHeight="false" outlineLevel="0" collapsed="false">
      <c r="A53" s="90" t="s">
        <v>54</v>
      </c>
      <c r="B53" s="78" t="s">
        <v>95</v>
      </c>
      <c r="C53" s="92" t="n">
        <f aca="false">C41/$C$50</f>
        <v>9.33333333333333</v>
      </c>
      <c r="D53" s="92" t="n">
        <f aca="false">D41/$C$50</f>
        <v>9.33333333333333</v>
      </c>
      <c r="E53" s="92" t="n">
        <f aca="false">E41/$C$50</f>
        <v>9.33333333333333</v>
      </c>
      <c r="F53" s="92" t="n">
        <f aca="false">F41/$C$50</f>
        <v>9.33333333333333</v>
      </c>
      <c r="G53" s="92" t="n">
        <f aca="false">G41/$C$50</f>
        <v>9.33333333333333</v>
      </c>
      <c r="H53" s="92" t="n">
        <f aca="false">H41/$C$50</f>
        <v>9.33333333333333</v>
      </c>
      <c r="I53" s="92" t="n">
        <f aca="false">I41/$C$50</f>
        <v>9.33333333333333</v>
      </c>
      <c r="J53" s="92" t="n">
        <f aca="false">J41/$C$50</f>
        <v>9.33333333333333</v>
      </c>
      <c r="K53" s="92" t="n">
        <f aca="false">K41/$C$50</f>
        <v>9.33333333333333</v>
      </c>
      <c r="L53" s="92" t="n">
        <f aca="false">L41/$C$50</f>
        <v>9.33333333333333</v>
      </c>
      <c r="M53" s="78" t="s">
        <v>95</v>
      </c>
      <c r="N53" s="91" t="s">
        <v>54</v>
      </c>
    </row>
    <row r="54" customFormat="false" ht="15.75" hidden="false" customHeight="false" outlineLevel="0" collapsed="false">
      <c r="A54" s="93" t="s">
        <v>7</v>
      </c>
      <c r="B54" s="78" t="s">
        <v>95</v>
      </c>
      <c r="C54" s="92" t="n">
        <f aca="false">C42/$C$50</f>
        <v>4.66666666666667</v>
      </c>
      <c r="D54" s="92" t="n">
        <f aca="false">D42/$C$50</f>
        <v>4.66666666666667</v>
      </c>
      <c r="E54" s="92" t="n">
        <f aca="false">E42/$C$50</f>
        <v>4.66666666666667</v>
      </c>
      <c r="F54" s="92" t="n">
        <f aca="false">F42/$C$50</f>
        <v>4.66666666666667</v>
      </c>
      <c r="G54" s="92" t="n">
        <f aca="false">G42/$C$50</f>
        <v>4.66666666666667</v>
      </c>
      <c r="H54" s="92" t="n">
        <f aca="false">H42/$C$50</f>
        <v>4.66666666666667</v>
      </c>
      <c r="I54" s="92" t="n">
        <f aca="false">I42/$C$50</f>
        <v>4.66666666666667</v>
      </c>
      <c r="J54" s="92" t="n">
        <f aca="false">J42/$C$50</f>
        <v>4.66666666666667</v>
      </c>
      <c r="K54" s="92" t="n">
        <f aca="false">K42/$C$50</f>
        <v>4.66666666666667</v>
      </c>
      <c r="L54" s="92" t="n">
        <f aca="false">L42/$C$50</f>
        <v>4.66666666666667</v>
      </c>
      <c r="M54" s="78" t="s">
        <v>95</v>
      </c>
      <c r="N54" s="91" t="s">
        <v>7</v>
      </c>
    </row>
    <row r="55" customFormat="false" ht="15.75" hidden="false" customHeight="false" outlineLevel="0" collapsed="false">
      <c r="A55" s="93" t="s">
        <v>65</v>
      </c>
      <c r="B55" s="78" t="s">
        <v>95</v>
      </c>
      <c r="C55" s="92" t="n">
        <f aca="false">C43/$C$50</f>
        <v>2.33333333333333</v>
      </c>
      <c r="D55" s="92" t="n">
        <f aca="false">D43/$C$50</f>
        <v>2.33333333333333</v>
      </c>
      <c r="E55" s="92" t="n">
        <f aca="false">E43/$C$50</f>
        <v>2.33333333333333</v>
      </c>
      <c r="F55" s="92" t="n">
        <f aca="false">F43/$C$50</f>
        <v>2.33333333333333</v>
      </c>
      <c r="G55" s="92" t="n">
        <f aca="false">G43/$C$50</f>
        <v>2.33333333333333</v>
      </c>
      <c r="H55" s="92" t="n">
        <f aca="false">H43/$C$50</f>
        <v>2.33333333333333</v>
      </c>
      <c r="I55" s="92" t="n">
        <f aca="false">I43/$C$50</f>
        <v>2.33333333333333</v>
      </c>
      <c r="J55" s="92" t="n">
        <f aca="false">J43/$C$50</f>
        <v>2.33333333333333</v>
      </c>
      <c r="K55" s="92" t="n">
        <f aca="false">K43/$C$50</f>
        <v>2.33333333333333</v>
      </c>
      <c r="L55" s="92" t="n">
        <f aca="false">L43/$C$50</f>
        <v>2.33333333333333</v>
      </c>
      <c r="M55" s="78" t="s">
        <v>95</v>
      </c>
      <c r="N55" s="91" t="s">
        <v>65</v>
      </c>
    </row>
    <row r="56" customFormat="false" ht="15.75" hidden="false" customHeight="false" outlineLevel="0" collapsed="false">
      <c r="A56" s="93" t="s">
        <v>71</v>
      </c>
      <c r="B56" s="78" t="s">
        <v>95</v>
      </c>
      <c r="C56" s="92" t="n">
        <f aca="false">C44/$C$50</f>
        <v>1.16666666666667</v>
      </c>
      <c r="D56" s="92" t="n">
        <f aca="false">D44/$C$50</f>
        <v>1.16666666666667</v>
      </c>
      <c r="E56" s="92" t="n">
        <f aca="false">E44/$C$50</f>
        <v>1.16666666666667</v>
      </c>
      <c r="F56" s="92" t="n">
        <f aca="false">F44/$C$50</f>
        <v>1.16666666666667</v>
      </c>
      <c r="G56" s="92" t="n">
        <f aca="false">G44/$C$50</f>
        <v>1.16666666666667</v>
      </c>
      <c r="H56" s="92" t="n">
        <f aca="false">H44/$C$50</f>
        <v>1.16666666666667</v>
      </c>
      <c r="I56" s="92" t="n">
        <f aca="false">I44/$C$50</f>
        <v>1.16666666666667</v>
      </c>
      <c r="J56" s="92" t="n">
        <f aca="false">J44/$C$50</f>
        <v>1.16666666666667</v>
      </c>
      <c r="K56" s="92" t="n">
        <f aca="false">K44/$C$50</f>
        <v>1.16666666666667</v>
      </c>
      <c r="L56" s="92" t="n">
        <f aca="false">L44/$C$50</f>
        <v>1.16666666666667</v>
      </c>
      <c r="M56" s="78" t="s">
        <v>95</v>
      </c>
      <c r="N56" s="91" t="s">
        <v>71</v>
      </c>
    </row>
    <row r="57" customFormat="false" ht="15.75" hidden="false" customHeight="false" outlineLevel="0" collapsed="false">
      <c r="A57" s="93" t="s">
        <v>76</v>
      </c>
      <c r="B57" s="78" t="s">
        <v>95</v>
      </c>
      <c r="C57" s="92" t="n">
        <f aca="false">C45/$C$50</f>
        <v>0.583333333333333</v>
      </c>
      <c r="D57" s="92" t="n">
        <f aca="false">D45/$C$50</f>
        <v>0.583333333333333</v>
      </c>
      <c r="E57" s="92" t="n">
        <f aca="false">E45/$C$50</f>
        <v>0.583333333333333</v>
      </c>
      <c r="F57" s="92" t="n">
        <f aca="false">F45/$C$50</f>
        <v>0.583333333333333</v>
      </c>
      <c r="G57" s="92" t="n">
        <f aca="false">G45/$C$50</f>
        <v>0.583333333333333</v>
      </c>
      <c r="H57" s="92" t="n">
        <f aca="false">H45/$C$50</f>
        <v>0.583333333333333</v>
      </c>
      <c r="I57" s="92" t="n">
        <f aca="false">I45/$C$50</f>
        <v>0.583333333333333</v>
      </c>
      <c r="J57" s="92" t="n">
        <f aca="false">J45/$C$50</f>
        <v>0.583333333333333</v>
      </c>
      <c r="K57" s="92" t="n">
        <f aca="false">K45/$C$50</f>
        <v>0.583333333333333</v>
      </c>
      <c r="L57" s="92" t="n">
        <f aca="false">L45/$C$50</f>
        <v>0.583333333333333</v>
      </c>
      <c r="M57" s="78" t="s">
        <v>95</v>
      </c>
      <c r="N57" s="91" t="s">
        <v>76</v>
      </c>
    </row>
    <row r="58" customFormat="false" ht="15.75" hidden="false" customHeight="false" outlineLevel="0" collapsed="false">
      <c r="A58" s="93" t="s">
        <v>81</v>
      </c>
      <c r="B58" s="78" t="s">
        <v>95</v>
      </c>
      <c r="C58" s="52" t="s">
        <v>95</v>
      </c>
      <c r="D58" s="52" t="s">
        <v>95</v>
      </c>
      <c r="E58" s="52" t="s">
        <v>95</v>
      </c>
      <c r="F58" s="52" t="s">
        <v>95</v>
      </c>
      <c r="G58" s="52" t="s">
        <v>95</v>
      </c>
      <c r="H58" s="52" t="s">
        <v>95</v>
      </c>
      <c r="I58" s="52" t="s">
        <v>95</v>
      </c>
      <c r="J58" s="52" t="s">
        <v>95</v>
      </c>
      <c r="K58" s="52" t="s">
        <v>95</v>
      </c>
      <c r="L58" s="52" t="s">
        <v>95</v>
      </c>
      <c r="M58" s="78" t="s">
        <v>95</v>
      </c>
      <c r="N58" s="91" t="s">
        <v>81</v>
      </c>
    </row>
    <row r="59" customFormat="false" ht="15.75" hidden="false" customHeight="false" outlineLevel="0" collapsed="false">
      <c r="A59" s="93" t="s">
        <v>87</v>
      </c>
      <c r="B59" s="78" t="s">
        <v>95</v>
      </c>
      <c r="C59" s="52" t="s">
        <v>95</v>
      </c>
      <c r="D59" s="52" t="s">
        <v>95</v>
      </c>
      <c r="E59" s="52" t="s">
        <v>95</v>
      </c>
      <c r="F59" s="52" t="s">
        <v>95</v>
      </c>
      <c r="G59" s="52" t="s">
        <v>95</v>
      </c>
      <c r="H59" s="52" t="s">
        <v>95</v>
      </c>
      <c r="I59" s="52" t="s">
        <v>95</v>
      </c>
      <c r="J59" s="52" t="s">
        <v>95</v>
      </c>
      <c r="K59" s="52" t="s">
        <v>95</v>
      </c>
      <c r="L59" s="52" t="s">
        <v>95</v>
      </c>
      <c r="M59" s="78" t="s">
        <v>95</v>
      </c>
      <c r="N59" s="91" t="s">
        <v>87</v>
      </c>
    </row>
    <row r="60" customFormat="false" ht="15.75" hidden="false" customHeight="false" outlineLevel="0" collapsed="false">
      <c r="A60" s="11"/>
      <c r="B60" s="93" t="n">
        <v>1</v>
      </c>
      <c r="C60" s="93" t="n">
        <v>2</v>
      </c>
      <c r="D60" s="93" t="n">
        <v>3</v>
      </c>
      <c r="E60" s="93" t="n">
        <v>4</v>
      </c>
      <c r="F60" s="93" t="n">
        <v>5</v>
      </c>
      <c r="G60" s="93" t="n">
        <v>6</v>
      </c>
      <c r="H60" s="93" t="n">
        <v>7</v>
      </c>
      <c r="I60" s="93" t="n">
        <v>8</v>
      </c>
      <c r="J60" s="93" t="n">
        <v>9</v>
      </c>
      <c r="K60" s="93" t="n">
        <v>10</v>
      </c>
      <c r="L60" s="93" t="n">
        <v>11</v>
      </c>
      <c r="M60" s="93" t="n">
        <v>12</v>
      </c>
      <c r="N60" s="4"/>
    </row>
    <row r="61" customFormat="false" ht="15.75" hidden="false" customHeight="false" outlineLevel="0" collapsed="false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</row>
    <row r="62" customFormat="false" ht="15.75" hidden="false" customHeight="false" outlineLevel="0" collapsed="false">
      <c r="A62" s="45"/>
      <c r="B62" s="45"/>
      <c r="C62" s="45"/>
      <c r="D62" s="45"/>
      <c r="E62" s="45"/>
      <c r="G62" s="45"/>
      <c r="H62" s="45"/>
      <c r="I62" s="45"/>
      <c r="K62" s="45"/>
      <c r="L62" s="45"/>
      <c r="M62" s="45"/>
      <c r="N62" s="45"/>
    </row>
    <row r="63" customFormat="false" ht="15.75" hidden="false" customHeight="false" outlineLevel="0" collapsed="false">
      <c r="A63" s="45" t="s">
        <v>101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</row>
    <row r="64" customFormat="false" ht="15.75" hidden="false" customHeight="false" outlineLevel="0" collapsed="false">
      <c r="A64" s="45" t="s">
        <v>103</v>
      </c>
      <c r="B64" s="45"/>
      <c r="C64" s="45"/>
      <c r="D64" s="49"/>
      <c r="E64" s="49"/>
      <c r="F64" s="45"/>
      <c r="G64" s="45"/>
      <c r="H64" s="45"/>
      <c r="I64" s="45"/>
      <c r="J64" s="45"/>
      <c r="K64" s="45"/>
      <c r="L64" s="45"/>
      <c r="M64" s="45"/>
      <c r="N64" s="45"/>
    </row>
    <row r="65" customFormat="false" ht="15.75" hidden="false" customHeight="false" outlineLevel="0" collapsed="false">
      <c r="A65" s="4"/>
      <c r="B65" s="4"/>
      <c r="C65" s="4"/>
      <c r="D65" s="4"/>
      <c r="E65" s="4"/>
      <c r="F65" s="4"/>
      <c r="G65" s="94" t="s">
        <v>104</v>
      </c>
      <c r="H65" s="87" t="n">
        <v>7</v>
      </c>
      <c r="I65" s="11"/>
      <c r="J65" s="95" t="s">
        <v>105</v>
      </c>
      <c r="K65" s="86" t="n">
        <v>70035039</v>
      </c>
      <c r="L65" s="4"/>
    </row>
    <row r="66" customFormat="false" ht="15.75" hidden="false" customHeight="false" outlineLevel="0" collapsed="false">
      <c r="A66" s="4"/>
      <c r="B66" s="4"/>
      <c r="C66" s="4"/>
      <c r="D66" s="4"/>
      <c r="E66" s="4"/>
      <c r="F66" s="4"/>
      <c r="G66" s="94" t="s">
        <v>106</v>
      </c>
      <c r="H66" s="87" t="n">
        <v>7</v>
      </c>
      <c r="I66" s="11"/>
      <c r="J66" s="11"/>
      <c r="K66" s="11"/>
      <c r="L66" s="4"/>
    </row>
    <row r="67" customFormat="false" ht="15.75" hidden="false" customHeight="false" outlineLevel="0" collapsed="false">
      <c r="A67" s="11" t="s">
        <v>107</v>
      </c>
      <c r="B67" s="11"/>
      <c r="C67" s="11"/>
      <c r="D67" s="11"/>
      <c r="E67" s="11"/>
      <c r="F67" s="11"/>
      <c r="G67" s="94" t="s">
        <v>108</v>
      </c>
      <c r="H67" s="97" t="n">
        <v>7</v>
      </c>
      <c r="I67" s="11"/>
      <c r="J67" s="11" t="s">
        <v>109</v>
      </c>
      <c r="K67" s="9" t="s">
        <v>110</v>
      </c>
      <c r="L67" s="4"/>
    </row>
    <row r="68" customFormat="false" ht="15.75" hidden="false" customHeight="false" outlineLevel="0" collapsed="false">
      <c r="A68" s="98" t="s">
        <v>111</v>
      </c>
      <c r="B68" s="11"/>
      <c r="C68" s="11"/>
      <c r="D68" s="11"/>
      <c r="E68" s="11"/>
      <c r="F68" s="11"/>
      <c r="G68" s="94" t="s">
        <v>112</v>
      </c>
      <c r="H68" s="86" t="n">
        <v>2</v>
      </c>
      <c r="I68" s="11" t="s">
        <v>113</v>
      </c>
      <c r="J68" s="99" t="n">
        <v>375000</v>
      </c>
      <c r="K68" s="11"/>
      <c r="L68" s="4"/>
    </row>
    <row r="69" customFormat="false" ht="15.75" hidden="false" customHeight="false" outlineLevel="0" collapsed="false">
      <c r="A69" s="11" t="str">
        <f aca="false">"&gt;We aim for " &amp; TEXT(F69,"0") &amp;" copies at the highest dilution in "&amp; TEXT(H65,"0") &amp;" uL volume (amount added to PCR rxn)"</f>
        <v>&gt;We aim for 112 copies at the highest dilution in 7 uL volume (amount added to PCR rxn)</v>
      </c>
      <c r="B69" s="11"/>
      <c r="C69" s="11"/>
      <c r="D69" s="11"/>
      <c r="E69" s="11"/>
      <c r="F69" s="86" t="n">
        <v>112</v>
      </c>
      <c r="G69" s="100" t="s">
        <v>114</v>
      </c>
      <c r="H69" s="86" t="n">
        <v>14</v>
      </c>
      <c r="I69" s="101" t="str">
        <f aca="false">"1 : " &amp; TEXT(K69,"0")</f>
        <v>1 : 300</v>
      </c>
      <c r="J69" s="102" t="n">
        <f aca="false">J68/K69</f>
        <v>1250</v>
      </c>
      <c r="K69" s="103" t="n">
        <v>300</v>
      </c>
      <c r="L69" s="4"/>
    </row>
    <row r="70" customFormat="false" ht="15.75" hidden="false" customHeight="false" outlineLevel="0" collapsed="false">
      <c r="A70" s="11" t="str">
        <f aca="false">"&gt; that translates into " &amp; TEXT(F70,"0.0") &amp;" copies/ul  in D1 "</f>
        <v>&gt; that translates into 16.0 copies/ul  in D1</v>
      </c>
      <c r="B70" s="11"/>
      <c r="C70" s="11"/>
      <c r="D70" s="11"/>
      <c r="E70" s="11"/>
      <c r="F70" s="104" t="n">
        <f aca="false">F69/H65</f>
        <v>16</v>
      </c>
      <c r="G70" s="94" t="s">
        <v>115</v>
      </c>
      <c r="H70" s="86" t="n">
        <v>1</v>
      </c>
      <c r="I70" s="4"/>
      <c r="J70" s="105"/>
      <c r="K70" s="4"/>
      <c r="L70" s="4"/>
    </row>
    <row r="71" customFormat="false" ht="15.75" hidden="false" customHeight="false" outlineLevel="0" collapsed="false">
      <c r="A71" s="11" t="str">
        <f aca="false">"&gt; that translates into " &amp; TEXT(F71,"0") &amp;" copies in " &amp; TEXT(H69,"0") &amp;" uL D1"</f>
        <v>&gt; that translates into 224 copies in 14 uL D1</v>
      </c>
      <c r="B71" s="11"/>
      <c r="C71" s="11"/>
      <c r="D71" s="11"/>
      <c r="E71" s="11"/>
      <c r="F71" s="104" t="n">
        <f aca="false">F70*H69</f>
        <v>224</v>
      </c>
      <c r="G71" s="94" t="str">
        <f aca="false">"copies for " &amp; TEXT(H70,"0") &amp;" 96-well plates"</f>
        <v>copies for 1 96-well plates</v>
      </c>
      <c r="H71" s="97" t="n">
        <f aca="false">F71*H70</f>
        <v>224</v>
      </c>
      <c r="I71" s="4"/>
      <c r="J71" s="4"/>
      <c r="K71" s="4"/>
      <c r="L71" s="4"/>
    </row>
    <row r="72" customFormat="false" ht="15.75" hidden="false" customHeight="false" outlineLevel="0" collapsed="false">
      <c r="A72" s="95" t="str">
        <f aca="false">"&gt; that translates to " &amp; TEXT(#REF!,"0") &amp; " copies in " &amp; TEXT(#REF!, "0") &amp; " uL (" &amp; TEXT(#REF!,"0.0") &amp; " is total of well + " &amp; TEXT(#REF!,"0.0") &amp; " added for dilution)"</f>
        <v>#REF!</v>
      </c>
      <c r="B72" s="95"/>
      <c r="C72" s="95"/>
      <c r="D72" s="95"/>
      <c r="E72" s="95"/>
      <c r="F72" s="106" t="n">
        <f aca="false">F70*H69</f>
        <v>224</v>
      </c>
      <c r="G72" s="11"/>
      <c r="H72" s="11"/>
      <c r="I72" s="4"/>
      <c r="J72" s="4"/>
      <c r="K72" s="4"/>
      <c r="L72" s="4"/>
    </row>
    <row r="73" customFormat="false" ht="15.75" hidden="false" customHeight="false" outlineLevel="0" collapsed="false">
      <c r="A73" s="11"/>
      <c r="B73" s="4"/>
      <c r="C73" s="4"/>
      <c r="D73" s="4"/>
      <c r="E73" s="4"/>
      <c r="F73" s="107"/>
      <c r="G73" s="4"/>
      <c r="H73" s="4"/>
      <c r="I73" s="4"/>
      <c r="J73" s="4"/>
      <c r="K73" s="4"/>
      <c r="L73" s="4"/>
    </row>
    <row r="74" customFormat="false" ht="15.75" hidden="false" customHeight="false" outlineLevel="0" collapsed="false">
      <c r="A74" s="98" t="s">
        <v>116</v>
      </c>
      <c r="B74" s="11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customFormat="false" ht="15.75" hidden="false" customHeight="false" outlineLevel="0" collapsed="false">
      <c r="A75" s="11"/>
      <c r="B75" s="11"/>
      <c r="C75" s="11"/>
      <c r="D75" s="11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customFormat="false" ht="15.75" hidden="false" customHeight="false" outlineLevel="0" collapsed="false">
      <c r="A76" s="11" t="str">
        <f aca="false">"&gt;prepare a 1 to "&amp; TEXT(K69,"0") &amp;" dilution to "&amp; TEXT(J69,"0") &amp;" copies per uL"</f>
        <v>&gt;prepare a 1 to 300 dilution to 1250 copies per uL</v>
      </c>
      <c r="B76" s="11"/>
      <c r="C76" s="11"/>
      <c r="D76" s="11"/>
      <c r="E76" s="4"/>
      <c r="F76" s="4"/>
      <c r="G76" s="4" t="s">
        <v>117</v>
      </c>
      <c r="H76" s="4"/>
      <c r="I76" s="4"/>
      <c r="J76" s="4"/>
      <c r="K76" s="4"/>
      <c r="L76" s="4"/>
      <c r="M76" s="4"/>
      <c r="N76" s="4"/>
    </row>
    <row r="77" customFormat="false" ht="15.75" hidden="false" customHeight="false" outlineLevel="0" collapsed="false">
      <c r="A77" s="11" t="str">
        <f aca="false">"&gt; add "&amp; TEXT(D80,"0.0") &amp;" uL to "&amp; TEXT(D81,"0.0") &amp;" uL background in first dilution well D1 (for "&amp; TEXT(F71,"0") &amp;" total viral copies)"</f>
        <v>&gt; add 0.2 uL to 6.8 uL background in first dilution well D1 (for 224 total viral copies)</v>
      </c>
      <c r="B77" s="11"/>
      <c r="C77" s="11"/>
      <c r="D77" s="11"/>
      <c r="E77" s="11"/>
      <c r="F77" s="4"/>
      <c r="G77" s="4"/>
      <c r="H77" s="4"/>
      <c r="I77" s="4"/>
      <c r="J77" s="4"/>
      <c r="K77" s="108"/>
      <c r="L77" s="4"/>
      <c r="M77" s="4"/>
      <c r="N77" s="4"/>
    </row>
    <row r="78" customFormat="false" ht="15.75" hidden="false" customHeight="false" outlineLevel="0" collapsed="false">
      <c r="A78" s="11" t="s">
        <v>118</v>
      </c>
      <c r="B78" s="11"/>
      <c r="C78" s="11"/>
      <c r="D78" s="11"/>
      <c r="E78" s="11"/>
      <c r="F78" s="4"/>
      <c r="G78" s="4"/>
      <c r="H78" s="4"/>
      <c r="I78" s="4" t="s">
        <v>119</v>
      </c>
      <c r="J78" s="4"/>
      <c r="K78" s="4"/>
      <c r="L78" s="4"/>
      <c r="M78" s="4"/>
      <c r="N78" s="4"/>
    </row>
    <row r="79" customFormat="false" ht="15.75" hidden="false" customHeight="false" outlineLevel="0" collapsed="false">
      <c r="A79" s="11"/>
      <c r="B79" s="11"/>
      <c r="C79" s="94" t="s">
        <v>120</v>
      </c>
      <c r="D79" s="109" t="n">
        <f aca="false">J69</f>
        <v>1250</v>
      </c>
      <c r="E79" s="11"/>
      <c r="F79" s="4"/>
      <c r="G79" s="4"/>
      <c r="H79" s="4"/>
      <c r="I79" s="4"/>
      <c r="J79" s="4"/>
      <c r="K79" s="4"/>
      <c r="L79" s="4"/>
      <c r="M79" s="4"/>
      <c r="N79" s="4"/>
    </row>
    <row r="80" customFormat="false" ht="15.75" hidden="false" customHeight="false" outlineLevel="0" collapsed="false">
      <c r="A80" s="11"/>
      <c r="B80" s="11"/>
      <c r="C80" s="94" t="s">
        <v>123</v>
      </c>
      <c r="D80" s="110" t="n">
        <f aca="false">H71/D79</f>
        <v>0.1792</v>
      </c>
      <c r="E80" s="111" t="n">
        <f aca="false">D80*12</f>
        <v>2.1504</v>
      </c>
      <c r="F80" s="4"/>
      <c r="G80" s="112"/>
      <c r="H80" s="112"/>
      <c r="I80" s="4"/>
      <c r="J80" s="4"/>
      <c r="K80" s="4"/>
      <c r="L80" s="4"/>
      <c r="M80" s="4"/>
      <c r="N80" s="4"/>
    </row>
    <row r="81" customFormat="false" ht="15.75" hidden="false" customHeight="false" outlineLevel="0" collapsed="false">
      <c r="A81" s="11"/>
      <c r="B81" s="11"/>
      <c r="C81" s="94" t="s">
        <v>124</v>
      </c>
      <c r="D81" s="110" t="n">
        <f aca="false">H67-D80</f>
        <v>6.8208</v>
      </c>
      <c r="E81" s="111" t="n">
        <f aca="false">D81*12</f>
        <v>81.8496</v>
      </c>
      <c r="F81" s="4"/>
      <c r="G81" s="4"/>
      <c r="H81" s="4"/>
      <c r="I81" s="4"/>
      <c r="J81" s="4"/>
      <c r="K81" s="4"/>
      <c r="L81" s="4"/>
      <c r="M81" s="4"/>
      <c r="N81" s="4"/>
    </row>
    <row r="83" customFormat="false" ht="15.75" hidden="false" customHeight="false" outlineLevel="0" collapsed="false">
      <c r="A83" s="113"/>
      <c r="B83" s="114"/>
      <c r="C83" s="114"/>
      <c r="D83" s="114"/>
      <c r="E83" s="114"/>
      <c r="F83" s="114"/>
      <c r="G83" s="114"/>
      <c r="H83" s="96"/>
      <c r="I83" s="114"/>
      <c r="J83" s="96"/>
      <c r="K83" s="114"/>
      <c r="L83" s="96"/>
      <c r="M83" s="114"/>
      <c r="N83" s="113"/>
    </row>
    <row r="84" customFormat="false" ht="15.75" hidden="false" customHeight="false" outlineLevel="0" collapsed="false">
      <c r="A84" s="115" t="s">
        <v>125</v>
      </c>
      <c r="B84" s="116"/>
      <c r="C84" s="116"/>
      <c r="D84" s="116"/>
      <c r="E84" s="116"/>
      <c r="F84" s="116"/>
      <c r="G84" s="117"/>
      <c r="H84" s="96"/>
      <c r="I84" s="114"/>
      <c r="J84" s="96"/>
      <c r="K84" s="114"/>
      <c r="L84" s="96"/>
      <c r="M84" s="114"/>
      <c r="N84" s="113"/>
    </row>
    <row r="85" customFormat="false" ht="15.75" hidden="false" customHeight="false" outlineLevel="0" collapsed="false">
      <c r="A85" s="115" t="s">
        <v>126</v>
      </c>
      <c r="B85" s="116"/>
      <c r="C85" s="116"/>
      <c r="D85" s="116"/>
      <c r="E85" s="116"/>
      <c r="F85" s="116"/>
      <c r="G85" s="117"/>
      <c r="H85" s="96"/>
      <c r="I85" s="114"/>
      <c r="J85" s="96"/>
      <c r="K85" s="114"/>
      <c r="L85" s="96"/>
      <c r="M85" s="114"/>
      <c r="N85" s="113"/>
    </row>
    <row r="86" customFormat="false" ht="15.75" hidden="false" customHeight="false" outlineLevel="0" collapsed="false">
      <c r="A86" s="115" t="s">
        <v>128</v>
      </c>
      <c r="B86" s="116"/>
      <c r="C86" s="116"/>
      <c r="D86" s="116"/>
      <c r="E86" s="116"/>
      <c r="F86" s="116"/>
      <c r="G86" s="117"/>
      <c r="H86" s="113"/>
      <c r="I86" s="113"/>
      <c r="J86" s="113"/>
      <c r="K86" s="113"/>
      <c r="L86" s="113"/>
      <c r="M86" s="113"/>
      <c r="N86" s="4"/>
    </row>
    <row r="87" customFormat="false" ht="15.75" hidden="false" customHeight="false" outlineLevel="0" collapsed="false">
      <c r="A87" s="115" t="s">
        <v>130</v>
      </c>
      <c r="B87" s="116"/>
      <c r="C87" s="116"/>
      <c r="D87" s="116"/>
      <c r="E87" s="116"/>
      <c r="F87" s="116"/>
      <c r="G87" s="117"/>
      <c r="H87" s="4"/>
      <c r="I87" s="4"/>
      <c r="J87" s="4"/>
      <c r="K87" s="4"/>
      <c r="L87" s="4"/>
      <c r="M87" s="4"/>
      <c r="N87" s="4"/>
    </row>
    <row r="88" customFormat="false" ht="15.75" hidden="false" customHeight="false" outlineLevel="0" collapsed="false">
      <c r="A88" s="115"/>
      <c r="B88" s="115"/>
      <c r="C88" s="115"/>
      <c r="D88" s="115"/>
      <c r="E88" s="115"/>
      <c r="F88" s="115"/>
      <c r="G88" s="117"/>
      <c r="H88" s="118"/>
      <c r="I88" s="118"/>
      <c r="J88" s="118"/>
      <c r="K88" s="118"/>
      <c r="L88" s="118"/>
      <c r="M88" s="118"/>
      <c r="N88" s="4"/>
    </row>
    <row r="89" customFormat="false" ht="15.75" hidden="false" customHeight="false" outlineLevel="0" collapsed="false">
      <c r="A89" s="115" t="s">
        <v>131</v>
      </c>
      <c r="B89" s="115"/>
      <c r="C89" s="115"/>
      <c r="D89" s="119"/>
      <c r="E89" s="115"/>
      <c r="F89" s="115"/>
      <c r="G89" s="117"/>
      <c r="H89" s="114"/>
      <c r="I89" s="114"/>
      <c r="J89" s="114"/>
      <c r="K89" s="114"/>
      <c r="L89" s="114"/>
      <c r="M89" s="114"/>
      <c r="N89" s="113"/>
    </row>
    <row r="90" customFormat="false" ht="15.75" hidden="false" customHeight="false" outlineLevel="0" collapsed="false">
      <c r="A90" s="115" t="s">
        <v>132</v>
      </c>
      <c r="B90" s="115"/>
      <c r="C90" s="115"/>
      <c r="D90" s="115"/>
      <c r="E90" s="115"/>
      <c r="F90" s="115"/>
      <c r="G90" s="117"/>
      <c r="H90" s="114"/>
      <c r="I90" s="114"/>
      <c r="J90" s="114"/>
      <c r="K90" s="114"/>
      <c r="L90" s="114"/>
      <c r="M90" s="114"/>
      <c r="N90" s="113"/>
    </row>
    <row r="91" customFormat="false" ht="15.75" hidden="false" customHeight="false" outlineLevel="0" collapsed="false">
      <c r="A91" s="115" t="s">
        <v>134</v>
      </c>
      <c r="B91" s="115"/>
      <c r="C91" s="115"/>
      <c r="D91" s="115"/>
      <c r="E91" s="115"/>
      <c r="F91" s="115"/>
      <c r="G91" s="117"/>
      <c r="H91" s="114"/>
      <c r="I91" s="114"/>
      <c r="J91" s="114"/>
      <c r="K91" s="114"/>
      <c r="L91" s="114"/>
      <c r="M91" s="114"/>
      <c r="N91" s="113"/>
    </row>
    <row r="92" customFormat="false" ht="15.75" hidden="false" customHeight="false" outlineLevel="0" collapsed="false">
      <c r="A92" s="115"/>
      <c r="B92" s="115"/>
      <c r="C92" s="115"/>
      <c r="D92" s="115"/>
      <c r="E92" s="115"/>
      <c r="F92" s="115"/>
      <c r="G92" s="117"/>
      <c r="H92" s="114"/>
      <c r="I92" s="114"/>
      <c r="J92" s="114"/>
      <c r="K92" s="114"/>
      <c r="L92" s="114"/>
      <c r="M92" s="114"/>
      <c r="N92" s="113"/>
    </row>
    <row r="93" customFormat="false" ht="15.75" hidden="false" customHeight="false" outlineLevel="0" collapsed="false">
      <c r="A93" s="115" t="s">
        <v>135</v>
      </c>
      <c r="B93" s="120" t="s">
        <v>136</v>
      </c>
      <c r="C93" s="115" t="s">
        <v>138</v>
      </c>
      <c r="D93" s="115"/>
      <c r="E93" s="115"/>
      <c r="F93" s="115"/>
      <c r="G93" s="116"/>
      <c r="H93" s="114"/>
      <c r="I93" s="114"/>
      <c r="J93" s="114"/>
      <c r="K93" s="114"/>
      <c r="L93" s="114"/>
      <c r="M93" s="114"/>
      <c r="N93" s="113"/>
    </row>
    <row r="94" customFormat="false" ht="15.75" hidden="false" customHeight="false" outlineLevel="0" collapsed="false">
      <c r="A94" s="115" t="n">
        <v>16000</v>
      </c>
      <c r="B94" s="117" t="n">
        <f aca="false">(A94/1000)*7</f>
        <v>112</v>
      </c>
      <c r="C94" s="121" t="n">
        <f aca="false">B94/6</f>
        <v>18.6666666666667</v>
      </c>
      <c r="D94" s="115"/>
      <c r="E94" s="115"/>
      <c r="F94" s="115"/>
      <c r="G94" s="116"/>
      <c r="H94" s="114"/>
      <c r="I94" s="114"/>
      <c r="J94" s="114"/>
      <c r="K94" s="114"/>
      <c r="L94" s="114"/>
      <c r="M94" s="114"/>
      <c r="N94" s="113"/>
    </row>
    <row r="95" customFormat="false" ht="15.75" hidden="false" customHeight="false" outlineLevel="0" collapsed="false">
      <c r="A95" s="115" t="n">
        <v>8000</v>
      </c>
      <c r="B95" s="117" t="n">
        <f aca="false">(A95/1000)*7</f>
        <v>56</v>
      </c>
      <c r="C95" s="121" t="n">
        <f aca="false">B95/6</f>
        <v>9.33333333333333</v>
      </c>
      <c r="D95" s="115"/>
      <c r="E95" s="115"/>
      <c r="F95" s="115"/>
      <c r="G95" s="116"/>
      <c r="H95" s="114"/>
      <c r="I95" s="114"/>
      <c r="J95" s="114"/>
      <c r="K95" s="114"/>
      <c r="L95" s="114"/>
      <c r="M95" s="114"/>
      <c r="N95" s="113"/>
    </row>
    <row r="96" customFormat="false" ht="15.75" hidden="false" customHeight="false" outlineLevel="0" collapsed="false">
      <c r="A96" s="115" t="n">
        <v>4000</v>
      </c>
      <c r="B96" s="117" t="n">
        <f aca="false">(A96/1000)*7</f>
        <v>28</v>
      </c>
      <c r="C96" s="121" t="n">
        <f aca="false">B96/6</f>
        <v>4.66666666666667</v>
      </c>
      <c r="D96" s="115"/>
      <c r="E96" s="115"/>
      <c r="F96" s="115"/>
      <c r="G96" s="116"/>
      <c r="H96" s="114"/>
      <c r="I96" s="114"/>
      <c r="J96" s="114"/>
      <c r="K96" s="114"/>
      <c r="L96" s="114"/>
      <c r="M96" s="114"/>
      <c r="N96" s="113"/>
    </row>
    <row r="97" customFormat="false" ht="15.75" hidden="false" customHeight="false" outlineLevel="0" collapsed="false">
      <c r="A97" s="115" t="n">
        <v>2000</v>
      </c>
      <c r="B97" s="117" t="n">
        <f aca="false">(A97/1000)*7</f>
        <v>14</v>
      </c>
      <c r="C97" s="121" t="n">
        <f aca="false">B97/6</f>
        <v>2.33333333333333</v>
      </c>
      <c r="D97" s="115"/>
      <c r="E97" s="115"/>
      <c r="F97" s="115"/>
      <c r="G97" s="115"/>
      <c r="H97" s="113"/>
      <c r="I97" s="113"/>
      <c r="J97" s="113"/>
      <c r="K97" s="113"/>
      <c r="L97" s="113"/>
      <c r="M97" s="113"/>
      <c r="N97" s="4"/>
    </row>
    <row r="98" customFormat="false" ht="15.75" hidden="false" customHeight="false" outlineLevel="0" collapsed="false">
      <c r="A98" s="115" t="n">
        <v>1000</v>
      </c>
      <c r="B98" s="117" t="n">
        <f aca="false">(A98/1000)*7</f>
        <v>7</v>
      </c>
      <c r="C98" s="121" t="n">
        <f aca="false">B98/6</f>
        <v>1.16666666666667</v>
      </c>
      <c r="D98" s="115"/>
      <c r="E98" s="115"/>
      <c r="F98" s="115"/>
      <c r="G98" s="115"/>
      <c r="H98" s="4"/>
      <c r="I98" s="4"/>
      <c r="J98" s="4"/>
      <c r="K98" s="4"/>
      <c r="L98" s="4"/>
      <c r="M98" s="4"/>
      <c r="N98" s="4"/>
    </row>
    <row r="99" customFormat="false" ht="15.75" hidden="false" customHeight="false" outlineLevel="0" collapsed="false">
      <c r="A99" s="115" t="n">
        <v>500</v>
      </c>
      <c r="B99" s="117" t="n">
        <f aca="false">(A99/1000)*7</f>
        <v>3.5</v>
      </c>
      <c r="C99" s="121" t="n">
        <f aca="false">B99/6</f>
        <v>0.583333333333333</v>
      </c>
      <c r="D99" s="115"/>
      <c r="E99" s="115"/>
      <c r="F99" s="115"/>
      <c r="G99" s="115"/>
      <c r="H99" s="118"/>
      <c r="I99" s="118"/>
      <c r="J99" s="118"/>
      <c r="K99" s="118"/>
      <c r="L99" s="118"/>
      <c r="M99" s="118"/>
      <c r="N99" s="4"/>
    </row>
    <row r="100" customFormat="false" ht="15.75" hidden="false" customHeight="false" outlineLevel="0" collapsed="false">
      <c r="A100" s="115"/>
      <c r="B100" s="115"/>
      <c r="C100" s="115"/>
      <c r="D100" s="115"/>
      <c r="E100" s="115"/>
      <c r="F100" s="115"/>
      <c r="G100" s="115"/>
      <c r="H100" s="6"/>
      <c r="I100" s="6"/>
      <c r="J100" s="6"/>
      <c r="K100" s="6"/>
      <c r="L100" s="6"/>
      <c r="M100" s="6"/>
      <c r="N100" s="113"/>
    </row>
    <row r="101" customFormat="false" ht="15.75" hidden="false" customHeight="false" outlineLevel="0" collapsed="false">
      <c r="A101" s="115" t="s">
        <v>140</v>
      </c>
      <c r="B101" s="115"/>
      <c r="C101" s="115"/>
      <c r="D101" s="115"/>
      <c r="E101" s="115"/>
      <c r="F101" s="115"/>
      <c r="G101" s="115"/>
      <c r="H101" s="6"/>
      <c r="I101" s="6"/>
      <c r="J101" s="6"/>
      <c r="K101" s="6"/>
      <c r="L101" s="6"/>
      <c r="M101" s="6"/>
      <c r="N101" s="113"/>
    </row>
    <row r="102" customFormat="false" ht="15.75" hidden="false" customHeight="false" outlineLevel="0" collapsed="false">
      <c r="A102" s="115" t="s">
        <v>142</v>
      </c>
      <c r="B102" s="115"/>
      <c r="C102" s="115"/>
      <c r="D102" s="115"/>
      <c r="E102" s="115"/>
      <c r="F102" s="115"/>
      <c r="G102" s="115"/>
      <c r="H102" s="6"/>
      <c r="I102" s="6"/>
      <c r="J102" s="6"/>
      <c r="K102" s="6"/>
      <c r="L102" s="6"/>
      <c r="M102" s="6"/>
      <c r="N102" s="113"/>
    </row>
    <row r="103" customFormat="false" ht="15.75" hidden="false" customHeight="false" outlineLevel="0" collapsed="false">
      <c r="A103" s="115"/>
      <c r="B103" s="117"/>
      <c r="C103" s="117"/>
      <c r="D103" s="115" t="s">
        <v>144</v>
      </c>
      <c r="E103" s="115"/>
      <c r="F103" s="115"/>
      <c r="G103" s="115"/>
      <c r="H103" s="6"/>
      <c r="I103" s="6"/>
      <c r="J103" s="6"/>
      <c r="K103" s="6"/>
      <c r="L103" s="6"/>
      <c r="M103" s="6"/>
      <c r="N103" s="113"/>
    </row>
    <row r="104" customFormat="false" ht="15.75" hidden="false" customHeight="false" outlineLevel="0" collapsed="false">
      <c r="A104" s="115" t="s">
        <v>123</v>
      </c>
      <c r="B104" s="120"/>
      <c r="C104" s="120" t="n">
        <v>0.0512</v>
      </c>
      <c r="D104" s="115" t="n">
        <f aca="false">C104*60</f>
        <v>3.072</v>
      </c>
      <c r="E104" s="115"/>
      <c r="F104" s="115"/>
      <c r="G104" s="115"/>
      <c r="H104" s="6"/>
      <c r="I104" s="6"/>
      <c r="J104" s="6"/>
      <c r="K104" s="6"/>
      <c r="L104" s="6"/>
      <c r="M104" s="4"/>
      <c r="N104" s="113"/>
    </row>
    <row r="105" customFormat="false" ht="15.75" hidden="false" customHeight="false" outlineLevel="0" collapsed="false">
      <c r="A105" s="115" t="s">
        <v>145</v>
      </c>
      <c r="B105" s="117"/>
      <c r="C105" s="117" t="n">
        <f aca="false">12-C104</f>
        <v>11.9488</v>
      </c>
      <c r="D105" s="115" t="n">
        <f aca="false">C105*60</f>
        <v>716.928</v>
      </c>
      <c r="E105" s="115"/>
      <c r="F105" s="115"/>
      <c r="G105" s="115"/>
      <c r="H105" s="6"/>
      <c r="I105" s="6"/>
      <c r="J105" s="6"/>
      <c r="K105" s="6"/>
      <c r="L105" s="6"/>
      <c r="M105" s="4"/>
      <c r="N105" s="113"/>
    </row>
    <row r="106" customFormat="false" ht="15.75" hidden="false" customHeight="false" outlineLevel="0" collapsed="false">
      <c r="A106" s="115" t="s">
        <v>146</v>
      </c>
      <c r="B106" s="117"/>
      <c r="C106" s="117" t="n">
        <f aca="false">12</f>
        <v>12</v>
      </c>
      <c r="D106" s="115" t="n">
        <f aca="false">C106*60</f>
        <v>720</v>
      </c>
      <c r="E106" s="115"/>
      <c r="F106" s="115"/>
      <c r="G106" s="115"/>
      <c r="H106" s="6"/>
      <c r="I106" s="6"/>
      <c r="J106" s="6"/>
      <c r="K106" s="6"/>
      <c r="L106" s="6"/>
      <c r="M106" s="4"/>
      <c r="N106" s="113"/>
    </row>
  </sheetData>
  <mergeCells count="3">
    <mergeCell ref="A37:M37"/>
    <mergeCell ref="A49:M49"/>
    <mergeCell ref="A72:E72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1.1938775510204"/>
    <col collapsed="false" hidden="false" max="1025" min="2" style="0" width="14.1734693877551"/>
  </cols>
  <sheetData>
    <row r="1" customFormat="false" ht="15.75" hidden="false" customHeight="false" outlineLevel="0" collapsed="false">
      <c r="A1" s="41" t="s">
        <v>148</v>
      </c>
      <c r="B1" s="101" t="n">
        <f aca="false">'Run set up notes'!C7</f>
        <v>0</v>
      </c>
      <c r="C1" s="122"/>
      <c r="D1" s="123"/>
      <c r="E1" s="123"/>
      <c r="F1" s="122"/>
      <c r="G1" s="122"/>
      <c r="H1" s="122"/>
      <c r="I1" s="122"/>
      <c r="J1" s="124"/>
      <c r="K1" s="124"/>
      <c r="L1" s="122"/>
      <c r="M1" s="122"/>
      <c r="N1" s="4"/>
    </row>
    <row r="2" customFormat="false" ht="15.75" hidden="false" customHeight="false" outlineLevel="0" collapsed="false">
      <c r="A2" s="41" t="n">
        <v>9</v>
      </c>
      <c r="B2" s="41" t="n">
        <v>10</v>
      </c>
      <c r="C2" s="101"/>
      <c r="D2" s="129" t="n">
        <f aca="false">'Run set up notes'!E25</f>
        <v>0</v>
      </c>
      <c r="E2" s="20" t="n">
        <f aca="false">'Run set up notes'!F25</f>
        <v>0</v>
      </c>
      <c r="F2" s="122"/>
      <c r="G2" s="122"/>
      <c r="H2" s="122"/>
      <c r="I2" s="122"/>
      <c r="J2" s="124"/>
      <c r="K2" s="124"/>
      <c r="L2" s="122"/>
      <c r="M2" s="122"/>
      <c r="N2" s="4"/>
    </row>
    <row r="3" customFormat="false" ht="15.75" hidden="false" customHeight="false" outlineLevel="0" collapsed="false">
      <c r="A3" s="125" t="n">
        <v>11</v>
      </c>
      <c r="B3" s="125" t="n">
        <v>12</v>
      </c>
      <c r="C3" s="126"/>
      <c r="D3" s="127" t="n">
        <f aca="false">'Run set up notes'!E26</f>
        <v>0</v>
      </c>
      <c r="E3" s="127" t="n">
        <f aca="false">'Run set up notes'!F26</f>
        <v>0</v>
      </c>
      <c r="F3" s="122"/>
      <c r="G3" s="128"/>
      <c r="H3" s="122"/>
      <c r="I3" s="122"/>
      <c r="J3" s="4"/>
      <c r="K3" s="124"/>
      <c r="L3" s="122"/>
      <c r="M3" s="122"/>
      <c r="N3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7.6734693877551"/>
    <col collapsed="false" hidden="false" max="1025" min="2" style="0" width="14.1734693877551"/>
  </cols>
  <sheetData>
    <row r="1" customFormat="false" ht="15.75" hidden="false" customHeight="false" outlineLevel="0" collapsed="false">
      <c r="A1" s="41" t="s">
        <v>149</v>
      </c>
      <c r="B1" s="101" t="n">
        <f aca="false">'Run set up notes'!C8</f>
        <v>0</v>
      </c>
      <c r="C1" s="122"/>
      <c r="D1" s="123"/>
      <c r="E1" s="123"/>
      <c r="F1" s="122"/>
      <c r="G1" s="122"/>
      <c r="H1" s="122"/>
      <c r="I1" s="122"/>
      <c r="J1" s="124"/>
      <c r="K1" s="124"/>
      <c r="L1" s="122"/>
      <c r="M1" s="122"/>
      <c r="N1" s="4"/>
    </row>
    <row r="2" customFormat="false" ht="15.75" hidden="false" customHeight="false" outlineLevel="0" collapsed="false">
      <c r="A2" s="41" t="n">
        <v>13</v>
      </c>
      <c r="B2" s="41" t="n">
        <v>14</v>
      </c>
      <c r="C2" s="101"/>
      <c r="D2" s="20" t="n">
        <f aca="false">'Run set up notes'!E29</f>
        <v>0</v>
      </c>
      <c r="E2" s="129" t="n">
        <f aca="false">'Run set up notes'!F29</f>
        <v>0</v>
      </c>
      <c r="F2" s="122"/>
      <c r="G2" s="122"/>
      <c r="H2" s="122"/>
      <c r="I2" s="122"/>
      <c r="J2" s="124"/>
      <c r="K2" s="124"/>
      <c r="L2" s="122"/>
      <c r="M2" s="122"/>
      <c r="N2" s="4"/>
    </row>
    <row r="3" customFormat="false" ht="15.75" hidden="false" customHeight="false" outlineLevel="0" collapsed="false">
      <c r="A3" s="125" t="n">
        <v>15</v>
      </c>
      <c r="B3" s="125" t="n">
        <v>16</v>
      </c>
      <c r="C3" s="126"/>
      <c r="D3" s="20" t="n">
        <f aca="false">'Run set up notes'!E30</f>
        <v>0</v>
      </c>
      <c r="E3" s="20" t="n">
        <f aca="false">'Run set up notes'!F30</f>
        <v>0</v>
      </c>
      <c r="F3" s="122"/>
      <c r="G3" s="128"/>
      <c r="H3" s="122"/>
      <c r="I3" s="122"/>
      <c r="J3" s="4"/>
      <c r="K3" s="124"/>
      <c r="L3" s="122"/>
      <c r="M3" s="122"/>
      <c r="N3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.75"/>
  <cols>
    <col collapsed="false" hidden="false" max="5" min="1" style="0" width="14.1734693877551"/>
    <col collapsed="false" hidden="false" max="6" min="6" style="0" width="15.3877551020408"/>
    <col collapsed="false" hidden="false" max="1025" min="7" style="0" width="14.1734693877551"/>
  </cols>
  <sheetData>
    <row r="1" customFormat="false" ht="15.75" hidden="false" customHeight="false" outlineLevel="0" collapsed="false">
      <c r="A1" s="130" t="str">
        <f aca="false">'Run set up notes'!A1</f>
        <v>v36</v>
      </c>
      <c r="B1" s="131" t="s">
        <v>150</v>
      </c>
      <c r="C1" s="130"/>
      <c r="D1" s="132"/>
      <c r="E1" s="2"/>
      <c r="G1" s="2"/>
      <c r="H1" s="133"/>
      <c r="I1" s="2"/>
      <c r="J1" s="2"/>
      <c r="K1" s="2"/>
      <c r="L1" s="2"/>
      <c r="M1" s="2"/>
    </row>
    <row r="2" customFormat="false" ht="15.75" hidden="false" customHeight="false" outlineLevel="0" collapsed="false">
      <c r="A2" s="131"/>
      <c r="B2" s="131"/>
      <c r="C2" s="130"/>
      <c r="D2" s="132"/>
      <c r="E2" s="2"/>
      <c r="G2" s="2"/>
      <c r="H2" s="133"/>
      <c r="I2" s="2"/>
      <c r="J2" s="2"/>
      <c r="K2" s="2"/>
      <c r="L2" s="2"/>
      <c r="M2" s="2"/>
    </row>
    <row r="3" customFormat="false" ht="15.75" hidden="false" customHeight="false" outlineLevel="0" collapsed="false">
      <c r="A3" s="134" t="s">
        <v>151</v>
      </c>
      <c r="B3" s="134" t="s">
        <v>152</v>
      </c>
      <c r="C3" s="135" t="s">
        <v>153</v>
      </c>
      <c r="D3" s="136" t="n">
        <f aca="false">96*4*1.2</f>
        <v>460.8</v>
      </c>
      <c r="E3" s="2"/>
      <c r="G3" s="2"/>
      <c r="H3" s="133"/>
      <c r="I3" s="2"/>
      <c r="J3" s="2"/>
      <c r="K3" s="2"/>
      <c r="L3" s="2"/>
      <c r="M3" s="2"/>
    </row>
    <row r="4" customFormat="false" ht="15.75" hidden="false" customHeight="false" outlineLevel="0" collapsed="false">
      <c r="A4" s="137"/>
      <c r="B4" s="138" t="s">
        <v>154</v>
      </c>
      <c r="C4" s="139" t="n">
        <f aca="false">B10/4</f>
        <v>5</v>
      </c>
      <c r="D4" s="140" t="n">
        <f aca="false">C4*D3</f>
        <v>2304</v>
      </c>
      <c r="G4" s="2"/>
      <c r="H4" s="2"/>
      <c r="I4" s="2"/>
      <c r="J4" s="2"/>
      <c r="K4" s="2"/>
      <c r="L4" s="2"/>
      <c r="M4" s="2"/>
      <c r="N4" s="2"/>
      <c r="O4" s="2"/>
      <c r="T4" s="2"/>
      <c r="U4" s="2"/>
      <c r="V4" s="2"/>
    </row>
    <row r="5" customFormat="false" ht="15.75" hidden="false" customHeight="false" outlineLevel="0" collapsed="false">
      <c r="A5" s="137"/>
      <c r="B5" s="138" t="s">
        <v>155</v>
      </c>
      <c r="C5" s="139" t="n">
        <f aca="false">B11-C4</f>
        <v>6</v>
      </c>
      <c r="D5" s="140" t="n">
        <f aca="false">C5*D3</f>
        <v>2764.8</v>
      </c>
      <c r="G5" s="138" t="s">
        <v>156</v>
      </c>
      <c r="H5" s="138"/>
      <c r="I5" s="2"/>
      <c r="J5" s="2"/>
      <c r="K5" s="2"/>
      <c r="L5" s="2"/>
      <c r="M5" s="2"/>
      <c r="N5" s="2"/>
      <c r="O5" s="2"/>
      <c r="T5" s="2"/>
      <c r="U5" s="2"/>
      <c r="V5" s="2"/>
    </row>
    <row r="6" customFormat="false" ht="15.75" hidden="false" customHeight="false" outlineLevel="0" collapsed="false">
      <c r="A6" s="137" t="s">
        <v>157</v>
      </c>
      <c r="B6" s="138" t="s">
        <v>158</v>
      </c>
      <c r="C6" s="139" t="n">
        <f aca="false">$D$3*500</f>
        <v>230400</v>
      </c>
      <c r="D6" s="141" t="n">
        <f aca="false">C6/$C$16</f>
        <v>7.084870849</v>
      </c>
      <c r="G6" s="138" t="s">
        <v>159</v>
      </c>
      <c r="H6" s="138"/>
      <c r="I6" s="138"/>
      <c r="J6" s="138"/>
      <c r="K6" s="138"/>
      <c r="L6" s="2"/>
      <c r="M6" s="2"/>
      <c r="N6" s="2"/>
      <c r="O6" s="2"/>
      <c r="T6" s="2"/>
      <c r="U6" s="2"/>
      <c r="V6" s="2"/>
    </row>
    <row r="7" customFormat="false" ht="15.75" hidden="false" customHeight="false" outlineLevel="0" collapsed="false">
      <c r="A7" s="122" t="s">
        <v>160</v>
      </c>
      <c r="B7" s="101" t="s">
        <v>161</v>
      </c>
      <c r="C7" s="139" t="n">
        <f aca="false">$D$3*500</f>
        <v>230400</v>
      </c>
      <c r="D7" s="141" t="n">
        <f aca="false">C7/$C$15</f>
        <v>17.34897954</v>
      </c>
      <c r="G7" s="88"/>
      <c r="H7" s="142"/>
      <c r="I7" s="138"/>
      <c r="J7" s="138"/>
      <c r="K7" s="138"/>
      <c r="L7" s="2"/>
      <c r="M7" s="2"/>
      <c r="N7" s="2"/>
      <c r="O7" s="2"/>
      <c r="T7" s="2"/>
      <c r="U7" s="2"/>
      <c r="V7" s="2"/>
    </row>
    <row r="8" customFormat="false" ht="15.75" hidden="false" customHeight="false" outlineLevel="0" collapsed="false">
      <c r="A8" s="101" t="s">
        <v>162</v>
      </c>
      <c r="B8" s="101" t="n">
        <v>7</v>
      </c>
      <c r="C8" s="143"/>
      <c r="D8" s="143"/>
      <c r="E8" s="31" t="n">
        <f aca="false">SUM(D4:D6)</f>
        <v>5075.884871</v>
      </c>
      <c r="G8" s="88" t="s">
        <v>163</v>
      </c>
      <c r="H8" s="142" t="s">
        <v>164</v>
      </c>
      <c r="I8" s="138"/>
      <c r="J8" s="138"/>
      <c r="K8" s="138"/>
      <c r="L8" s="2"/>
      <c r="M8" s="2"/>
      <c r="N8" s="2"/>
      <c r="O8" s="2"/>
      <c r="T8" s="2"/>
      <c r="U8" s="2"/>
      <c r="V8" s="2"/>
    </row>
    <row r="9" customFormat="false" ht="15.75" hidden="false" customHeight="false" outlineLevel="0" collapsed="false">
      <c r="A9" s="101" t="s">
        <v>165</v>
      </c>
      <c r="B9" s="101" t="n">
        <f aca="false">B10/10</f>
        <v>2</v>
      </c>
      <c r="C9" s="143"/>
      <c r="D9" s="143"/>
      <c r="E9" s="31" t="n">
        <f aca="false">E8/(384*2)</f>
        <v>6.609225092</v>
      </c>
      <c r="G9" s="138" t="s">
        <v>166</v>
      </c>
      <c r="H9" s="138"/>
      <c r="I9" s="138"/>
      <c r="J9" s="138"/>
      <c r="K9" s="2"/>
      <c r="L9" s="2"/>
      <c r="M9" s="2"/>
      <c r="N9" s="2"/>
      <c r="O9" s="2"/>
      <c r="T9" s="2"/>
      <c r="U9" s="2"/>
      <c r="V9" s="2"/>
    </row>
    <row r="10" customFormat="false" ht="15.75" hidden="false" customHeight="false" outlineLevel="0" collapsed="false">
      <c r="A10" s="144" t="s">
        <v>167</v>
      </c>
      <c r="B10" s="145" t="n">
        <v>20</v>
      </c>
      <c r="C10" s="145"/>
      <c r="D10" s="145"/>
      <c r="G10" s="138"/>
      <c r="H10" s="138" t="s">
        <v>168</v>
      </c>
      <c r="I10" s="138"/>
      <c r="J10" s="138"/>
      <c r="K10" s="2"/>
      <c r="L10" s="2"/>
      <c r="M10" s="2"/>
      <c r="N10" s="2"/>
      <c r="O10" s="2"/>
      <c r="T10" s="2"/>
      <c r="U10" s="2"/>
      <c r="V10" s="2"/>
    </row>
    <row r="11" customFormat="false" ht="15.75" hidden="false" customHeight="false" outlineLevel="0" collapsed="false">
      <c r="A11" s="144" t="s">
        <v>169</v>
      </c>
      <c r="B11" s="146" t="n">
        <f aca="false">B10-B8-B9</f>
        <v>11</v>
      </c>
      <c r="C11" s="146"/>
      <c r="D11" s="146"/>
      <c r="F11" s="2"/>
      <c r="G11" s="138" t="s">
        <v>170</v>
      </c>
      <c r="H11" s="138"/>
      <c r="I11" s="2"/>
      <c r="J11" s="2"/>
      <c r="K11" s="2"/>
      <c r="L11" s="2"/>
      <c r="M11" s="2"/>
      <c r="N11" s="2"/>
      <c r="O11" s="2"/>
      <c r="T11" s="2"/>
      <c r="U11" s="2"/>
      <c r="V11" s="2"/>
    </row>
    <row r="12" customFormat="false" ht="15.75" hidden="false" customHeight="false" outlineLevel="0" collapsed="false">
      <c r="A12" s="147"/>
      <c r="B12" s="147"/>
      <c r="C12" s="147"/>
      <c r="D12" s="147"/>
      <c r="F12" s="2"/>
      <c r="G12" s="138" t="s">
        <v>171</v>
      </c>
      <c r="H12" s="138"/>
      <c r="I12" s="2"/>
      <c r="J12" s="2"/>
      <c r="K12" s="2"/>
      <c r="L12" s="2"/>
      <c r="M12" s="2"/>
      <c r="N12" s="2"/>
      <c r="O12" s="2"/>
      <c r="T12" s="2"/>
      <c r="U12" s="2"/>
      <c r="V12" s="2"/>
    </row>
    <row r="13" customFormat="false" ht="15.75" hidden="false" customHeight="false" outlineLevel="0" collapsed="false">
      <c r="A13" s="148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T13" s="2"/>
      <c r="U13" s="2"/>
      <c r="V13" s="2"/>
    </row>
    <row r="14" customFormat="false" ht="15.75" hidden="false" customHeight="false" outlineLevel="0" collapsed="false">
      <c r="A14" s="149"/>
      <c r="B14" s="149"/>
      <c r="C14" s="150"/>
      <c r="D14" s="151"/>
      <c r="F14" s="2"/>
      <c r="G14" s="1"/>
      <c r="H14" s="1"/>
      <c r="I14" s="145" t="s">
        <v>172</v>
      </c>
      <c r="J14" s="145"/>
      <c r="K14" s="145"/>
      <c r="L14" s="145"/>
      <c r="M14" s="145"/>
      <c r="N14" s="145"/>
      <c r="O14" s="2"/>
      <c r="T14" s="2"/>
      <c r="U14" s="2"/>
      <c r="V14" s="2"/>
    </row>
    <row r="15" customFormat="false" ht="15.75" hidden="false" customHeight="false" outlineLevel="0" collapsed="false">
      <c r="A15" s="152" t="s">
        <v>173</v>
      </c>
      <c r="B15" s="153" t="s">
        <v>174</v>
      </c>
      <c r="C15" s="154" t="n">
        <v>13280.32</v>
      </c>
      <c r="D15" s="155"/>
      <c r="E15" s="147"/>
      <c r="F15" s="2"/>
      <c r="G15" s="1"/>
      <c r="H15" s="1"/>
      <c r="I15" s="145" t="s">
        <v>175</v>
      </c>
      <c r="J15" s="145"/>
      <c r="K15" s="1"/>
      <c r="L15" s="1"/>
      <c r="M15" s="1"/>
      <c r="N15" s="1"/>
      <c r="O15" s="2"/>
      <c r="T15" s="2"/>
      <c r="U15" s="2"/>
      <c r="V15" s="2"/>
    </row>
    <row r="16" customFormat="false" ht="15.75" hidden="false" customHeight="false" outlineLevel="0" collapsed="false">
      <c r="A16" s="156" t="s">
        <v>176</v>
      </c>
      <c r="B16" s="157" t="s">
        <v>174</v>
      </c>
      <c r="C16" s="158" t="n">
        <v>32520</v>
      </c>
      <c r="D16" s="132"/>
      <c r="E16" s="147"/>
      <c r="F16" s="2"/>
      <c r="G16" s="1"/>
      <c r="H16" s="1"/>
      <c r="I16" s="1"/>
      <c r="J16" s="1" t="s">
        <v>174</v>
      </c>
      <c r="K16" s="1"/>
      <c r="L16" s="1"/>
      <c r="M16" s="159" t="s">
        <v>177</v>
      </c>
      <c r="N16" s="160"/>
      <c r="O16" s="161" t="s">
        <v>178</v>
      </c>
      <c r="P16" s="162"/>
      <c r="T16" s="2"/>
      <c r="U16" s="2"/>
      <c r="V16" s="2"/>
    </row>
    <row r="17" customFormat="false" ht="15.75" hidden="false" customHeight="false" outlineLevel="0" collapsed="false">
      <c r="A17" s="148"/>
      <c r="B17" s="2"/>
      <c r="C17" s="133"/>
      <c r="D17" s="133"/>
      <c r="F17" s="2"/>
      <c r="G17" s="163" t="s">
        <v>179</v>
      </c>
      <c r="H17" s="1" t="s">
        <v>180</v>
      </c>
      <c r="I17" s="1" t="s">
        <v>181</v>
      </c>
      <c r="J17" s="164" t="n">
        <f aca="false">(3.6*10^11)* (3.104)</f>
        <v>1117440000000</v>
      </c>
      <c r="K17" s="1"/>
      <c r="L17" s="1"/>
      <c r="M17" s="165" t="s">
        <v>182</v>
      </c>
      <c r="N17" s="166" t="s">
        <v>183</v>
      </c>
      <c r="O17" s="167" t="s">
        <v>182</v>
      </c>
      <c r="P17" s="168" t="s">
        <v>174</v>
      </c>
      <c r="T17" s="2"/>
      <c r="U17" s="2"/>
      <c r="V17" s="2"/>
    </row>
    <row r="18" customFormat="false" ht="15.75" hidden="false" customHeight="false" outlineLevel="0" collapsed="false">
      <c r="A18" s="148"/>
      <c r="B18" s="2"/>
      <c r="C18" s="133"/>
      <c r="D18" s="133"/>
      <c r="F18" s="2"/>
      <c r="G18" s="163"/>
      <c r="H18" s="164"/>
      <c r="I18" s="164"/>
      <c r="J18" s="164"/>
      <c r="K18" s="1"/>
      <c r="L18" s="1"/>
      <c r="M18" s="169"/>
      <c r="N18" s="170"/>
      <c r="O18" s="171"/>
      <c r="P18" s="172"/>
      <c r="T18" s="173"/>
      <c r="U18" s="2"/>
      <c r="V18" s="2"/>
    </row>
    <row r="19" customFormat="false" ht="15.75" hidden="false" customHeight="false" outlineLevel="0" collapsed="false">
      <c r="A19" s="148"/>
      <c r="B19" s="2"/>
      <c r="C19" s="133"/>
      <c r="D19" s="133"/>
      <c r="F19" s="2"/>
      <c r="G19" s="163" t="n">
        <v>1</v>
      </c>
      <c r="H19" s="164" t="n">
        <v>100</v>
      </c>
      <c r="I19" s="164" t="n">
        <v>100</v>
      </c>
      <c r="J19" s="164" t="n">
        <f aca="false">J17/H19</f>
        <v>11174400000</v>
      </c>
      <c r="K19" s="1"/>
      <c r="L19" s="145"/>
      <c r="M19" s="169" t="n">
        <v>1.79</v>
      </c>
      <c r="N19" s="170" t="s">
        <v>184</v>
      </c>
      <c r="O19" s="169" t="n">
        <v>1.192</v>
      </c>
      <c r="P19" s="174" t="s">
        <v>185</v>
      </c>
      <c r="T19" s="173"/>
      <c r="U19" s="2"/>
      <c r="V19" s="2"/>
    </row>
    <row r="20" customFormat="false" ht="15.75" hidden="false" customHeight="false" outlineLevel="0" collapsed="false">
      <c r="A20" s="148"/>
      <c r="B20" s="2"/>
      <c r="C20" s="133"/>
      <c r="D20" s="133"/>
      <c r="F20" s="2"/>
      <c r="G20" s="163" t="n">
        <v>2</v>
      </c>
      <c r="H20" s="164" t="n">
        <v>100</v>
      </c>
      <c r="I20" s="164" t="n">
        <v>10000</v>
      </c>
      <c r="J20" s="164" t="n">
        <f aca="false">J19/H20</f>
        <v>111744000</v>
      </c>
      <c r="K20" s="1"/>
      <c r="L20" s="145"/>
      <c r="M20" s="169" t="n">
        <f aca="false">M19/$H20</f>
        <v>0.0179</v>
      </c>
      <c r="N20" s="175" t="n">
        <f aca="false">(M20/M19)*N19</f>
        <v>258000000</v>
      </c>
      <c r="O20" s="169" t="n">
        <f aca="false">O19/$H20</f>
        <v>0.01192</v>
      </c>
      <c r="P20" s="175" t="n">
        <f aca="false">(O20/O19)*P19</f>
        <v>171700000</v>
      </c>
      <c r="T20" s="173"/>
      <c r="U20" s="2"/>
      <c r="V20" s="2"/>
    </row>
    <row r="21" customFormat="false" ht="15.75" hidden="false" customHeight="false" outlineLevel="0" collapsed="false">
      <c r="A21" s="176"/>
      <c r="B21" s="176"/>
      <c r="C21" s="133"/>
      <c r="F21" s="2"/>
      <c r="G21" s="163" t="n">
        <v>3</v>
      </c>
      <c r="H21" s="164" t="n">
        <v>100</v>
      </c>
      <c r="I21" s="164" t="n">
        <v>1000000</v>
      </c>
      <c r="J21" s="164" t="n">
        <f aca="false">J20/H21</f>
        <v>1117440</v>
      </c>
      <c r="K21" s="1"/>
      <c r="L21" s="145"/>
      <c r="M21" s="169" t="n">
        <f aca="false">M20/$H21</f>
        <v>0.000179</v>
      </c>
      <c r="N21" s="175" t="n">
        <f aca="false">(M21/M20)*N20</f>
        <v>2580000</v>
      </c>
      <c r="O21" s="169" t="n">
        <f aca="false">O20/$H21</f>
        <v>0.0001192</v>
      </c>
      <c r="P21" s="175" t="n">
        <f aca="false">(O21/O20)*P20</f>
        <v>1717000</v>
      </c>
      <c r="T21" s="173"/>
      <c r="U21" s="2"/>
      <c r="V21" s="2"/>
    </row>
    <row r="22" customFormat="false" ht="15.75" hidden="false" customHeight="false" outlineLevel="0" collapsed="false">
      <c r="F22" s="2"/>
      <c r="G22" s="163" t="n">
        <v>4</v>
      </c>
      <c r="H22" s="164" t="n">
        <v>100</v>
      </c>
      <c r="I22" s="164" t="n">
        <v>10000000</v>
      </c>
      <c r="J22" s="164" t="n">
        <f aca="false">J21/H22</f>
        <v>11174.4</v>
      </c>
      <c r="K22" s="164" t="n">
        <f aca="false">40000/J22</f>
        <v>3.579610538</v>
      </c>
      <c r="L22" s="145"/>
      <c r="M22" s="169" t="n">
        <f aca="false">M21/$H22</f>
        <v>1.79E-006</v>
      </c>
      <c r="N22" s="175" t="n">
        <f aca="false">(M22/M21)*N21</f>
        <v>25800</v>
      </c>
      <c r="O22" s="169" t="n">
        <f aca="false">O21/$H22</f>
        <v>1.192E-006</v>
      </c>
      <c r="P22" s="175" t="n">
        <f aca="false">(O22/O21)*P21</f>
        <v>17170</v>
      </c>
      <c r="T22" s="173"/>
      <c r="U22" s="2"/>
      <c r="V22" s="2"/>
    </row>
    <row r="23" customFormat="false" ht="15.75" hidden="false" customHeight="false" outlineLevel="0" collapsed="false">
      <c r="F23" s="2"/>
      <c r="G23" s="163" t="n">
        <v>5</v>
      </c>
      <c r="H23" s="164" t="n">
        <v>3</v>
      </c>
      <c r="I23" s="164" t="n">
        <f aca="false">I22*3</f>
        <v>30000000</v>
      </c>
      <c r="J23" s="164" t="n">
        <f aca="false">J22/H23</f>
        <v>3724.8</v>
      </c>
      <c r="K23" s="164" t="n">
        <f aca="false">5000/J23</f>
        <v>1.342353952</v>
      </c>
      <c r="L23" s="145"/>
      <c r="M23" s="177" t="n">
        <f aca="false">M22/$H23</f>
        <v>5.96666666666667E-007</v>
      </c>
      <c r="N23" s="178" t="n">
        <f aca="false">(M23/M22)*N22</f>
        <v>8600</v>
      </c>
      <c r="O23" s="177" t="n">
        <f aca="false">O22/$H23</f>
        <v>3.97333333333333E-007</v>
      </c>
      <c r="P23" s="178" t="n">
        <f aca="false">(O23/O22)*P22</f>
        <v>5723.33333333333</v>
      </c>
      <c r="T23" s="173"/>
      <c r="U23" s="2"/>
      <c r="V23" s="2"/>
    </row>
  </sheetData>
  <mergeCells count="3">
    <mergeCell ref="B10:D10"/>
    <mergeCell ref="B11:D11"/>
    <mergeCell ref="A21:B21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Joshua Bloom</cp:lastModifiedBy>
  <dcterms:modified xsi:type="dcterms:W3CDTF">2020-08-06T15:57:20Z</dcterms:modified>
  <cp:revision>1</cp:revision>
  <dc:subject/>
  <dc:title/>
</cp:coreProperties>
</file>