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un Setup Notes" sheetId="1" state="visible" r:id="rId2"/>
    <sheet name="Plate 1" sheetId="2" state="visible" r:id="rId3"/>
    <sheet name="Plate 2" sheetId="3" state="visible" r:id="rId4"/>
    <sheet name="Plate 3" sheetId="4" state="visible" r:id="rId5"/>
    <sheet name="Plate 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<sst xmlns="http://schemas.openxmlformats.org/spreadsheetml/2006/main" count="1151" uniqueCount="165">
  <si>
    <t xml:space="preserve">V39</t>
  </si>
  <si>
    <t xml:space="preserve">fill out yellow wells to autopopulate experimental plan</t>
  </si>
  <si>
    <t xml:space="preserve">** all heated to 95C for 30 minutes in oven &gt; diluted with h2o &gt; plated 7uL into MM</t>
  </si>
  <si>
    <t xml:space="preserve">TaqPath thermocycler: 50C for 5, 95 for 20s, 40 cycles of 95C 5s + 60C 30s</t>
  </si>
  <si>
    <t xml:space="preserve">** remove RPP30 spike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</si>
  <si>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</si>
  <si>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</si>
  <si>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</si>
  <si>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</si>
  <si>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</si>
  <si>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</si>
  <si>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384_wellplate</t>
  </si>
  <si>
    <t xml:space="preserve">new</t>
  </si>
  <si>
    <t xml:space="preserve">old</t>
  </si>
  <si>
    <t xml:space="preserve">ExperimentPlateName</t>
  </si>
  <si>
    <t xml:space="preserve">Notes from Josh</t>
  </si>
  <si>
    <t xml:space="preserve">Plate1</t>
  </si>
  <si>
    <t xml:space="preserve">We need to key back to the names of the 384 UDI plates we already have from Octant</t>
  </si>
  <si>
    <t xml:space="preserve">96-well sample plate used for each quadrant</t>
  </si>
  <si>
    <t xml:space="preserve">SetA</t>
  </si>
  <si>
    <t xml:space="preserve">2.2</t>
  </si>
  <si>
    <t xml:space="preserve">Air Gap </t>
  </si>
  <si>
    <t xml:space="preserve">Air Gap + Spike</t>
  </si>
  <si>
    <t xml:space="preserve">3</t>
  </si>
  <si>
    <t xml:space="preserve">4.4</t>
  </si>
  <si>
    <t xml:space="preserve">Dilution Plate</t>
  </si>
  <si>
    <t xml:space="preserve">Dilution Plate + Spike</t>
  </si>
  <si>
    <t xml:space="preserve">SetB</t>
  </si>
  <si>
    <t xml:space="preserve">2.3</t>
  </si>
  <si>
    <t xml:space="preserve">4.1</t>
  </si>
  <si>
    <t xml:space="preserve">TE MNS LOD 1:1 Dilute</t>
  </si>
  <si>
    <t xml:space="preserve">TE MNS LOD Neat</t>
  </si>
  <si>
    <t xml:space="preserve">NS MNS LOD 1:4 Dilute</t>
  </si>
  <si>
    <t xml:space="preserve">SetC</t>
  </si>
  <si>
    <t xml:space="preserve">SetD</t>
  </si>
  <si>
    <t xml:space="preserve">14</t>
  </si>
  <si>
    <t xml:space="preserve">16</t>
  </si>
  <si>
    <t xml:space="preserve">1. UV treat and bleach</t>
  </si>
  <si>
    <t xml:space="preserve">2. Use Benchsmart to pipet 10ul sample from reservoir into 96 well 'neat' plate</t>
  </si>
  <si>
    <t xml:space="preserve">3. Plate Quadrant 1 using air gap method (1.4ul NS sample + 5.6ul h2o)</t>
  </si>
  <si>
    <t xml:space="preserve">Goal: test air gap method consistency, and whether UV/bleach removes contamination</t>
  </si>
  <si>
    <t xml:space="preserve">4. Plate Quadrant 3 using dilution plate method (3ul NS sample into 12ul h2o. Mix and pipet 7ul into 384 primer plate.)</t>
  </si>
  <si>
    <t xml:space="preserve">Goal: test dilution plate method consistency</t>
  </si>
  <si>
    <t xml:space="preserve">Quadrant 1 and 3</t>
  </si>
  <si>
    <t xml:space="preserve">A</t>
  </si>
  <si>
    <t xml:space="preserve">NS no sample</t>
  </si>
  <si>
    <t xml:space="preserve">B</t>
  </si>
  <si>
    <t xml:space="preserve">NS 1:4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</si>
  <si>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</si>
  <si>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</si>
  <si>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</si>
  <si>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</si>
  <si>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</si>
  <si>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</si>
  <si>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5. For ATCC spike samples, make at 21K copies per ml = 21 copies per ul undiluted. 5.4ul of ATCC 1:100 dilution + 954 NS MNS sample. </t>
  </si>
  <si>
    <t xml:space="preserve">6. Plate Quadrant 2 using air gap method</t>
  </si>
  <si>
    <t xml:space="preserve">Goal: test air gap method contamination </t>
  </si>
  <si>
    <t xml:space="preserve">Quadrant 2</t>
  </si>
  <si>
    <t xml:space="preserve">21 copies/ul</t>
  </si>
  <si>
    <t xml:space="preserve">7. Plate Quadrant 4 using dilution plate method</t>
  </si>
  <si>
    <t xml:space="preserve">Goal: test dilution plate method contamination</t>
  </si>
  <si>
    <t xml:space="preserve">Quadrant 4</t>
  </si>
  <si>
    <t xml:space="preserve">Quadrant 1</t>
  </si>
  <si>
    <t xml:space="preserve">1 TE MNS : 1 h2o</t>
  </si>
  <si>
    <t xml:space="preserve">1:1</t>
  </si>
  <si>
    <t xml:space="preserve">1 NS MNS : 4 h2o</t>
  </si>
  <si>
    <t xml:space="preserve">1:4</t>
  </si>
  <si>
    <t xml:space="preserve">TE</t>
  </si>
  <si>
    <t xml:space="preserve">NS</t>
  </si>
  <si>
    <t xml:space="preserve">Quadrant 3</t>
  </si>
  <si>
    <t xml:space="preserve">Dilute in h2o</t>
  </si>
  <si>
    <t xml:space="preserve">TE MNS</t>
  </si>
  <si>
    <t xml:space="preserve">ATCC Copies per mL</t>
  </si>
  <si>
    <t xml:space="preserve">-</t>
  </si>
  <si>
    <t xml:space="preserve">sample volume</t>
  </si>
  <si>
    <t xml:space="preserve">i.e. QUADRANT 3</t>
  </si>
  <si>
    <t xml:space="preserve">Virus Copies/Reaction if no dilution</t>
  </si>
  <si>
    <t xml:space="preserve">dilution factor</t>
  </si>
  <si>
    <t xml:space="preserve">i.e. QUADRANT 1</t>
  </si>
  <si>
    <t xml:space="preserve">dilution</t>
  </si>
  <si>
    <t xml:space="preserve">Use our own MNS in TE, heat at 95C for 30 mins</t>
  </si>
  <si>
    <t xml:space="preserve">NS MNS = our own swabs</t>
  </si>
  <si>
    <t xml:space="preserve">Add 25ul MNS to each well. Add 25ul MNS + ATCC to 1st row. Serially dilute down with 25ul.</t>
  </si>
  <si>
    <t xml:space="preserve">diluted 1:4 in h2o</t>
  </si>
  <si>
    <t xml:space="preserve">For quadrant 1, dilute 1:1 with h2o</t>
  </si>
  <si>
    <t xml:space="preserve">For quadrant 3, use neat plate direcgly</t>
  </si>
  <si>
    <t xml:space="preserve">Mix and pipette 7uL into master mix</t>
  </si>
  <si>
    <t xml:space="preserve">uL per reaction</t>
  </si>
  <si>
    <t xml:space="preserve">VR-1986HK™
Lot Number:</t>
  </si>
  <si>
    <t xml:space="preserve">mix and pipette 7uL into master mix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</si>
  <si>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</si>
  <si>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</si>
  <si>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</si>
  <si>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</si>
  <si>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</si>
  <si>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</si>
  <si>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</si>
  <si>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</si>
  <si>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</si>
  <si>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</si>
  <si>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</si>
  <si>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Dilute in TE + 0.1% tween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</si>
  <si>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</si>
  <si>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</si>
  <si>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</si>
  <si>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ATCC to add to D1</t>
  </si>
  <si>
    <t xml:space="preserve"> &gt; add 6.72 uL of ATCC 1:100 dilution + 1193 of NS MNS sample; add 80 uL to each D1 well on a 96 well plate</t>
  </si>
  <si>
    <t xml:space="preserve">Lysate to add to first row</t>
  </si>
  <si>
    <t xml:space="preserve">background lysate to add to first row</t>
  </si>
  <si>
    <t xml:space="preserve">Lysate already in first row</t>
  </si>
  <si>
    <t xml:space="preserve">1) add NS to each well for rows B-H using volumes below; use pooled NS sample</t>
  </si>
  <si>
    <t xml:space="preserve">2) make D1 dilution as calcuated here:  &gt; add 5.4 uL of ATCC 1:100 dilution + 954 of NS MNS sample; add 40 uL to each D1 well on a 96 well plate</t>
  </si>
  <si>
    <t xml:space="preserve">3) Do serial dilution for each volume but make sure to change the pipettor as in the pink wells; make sure to mix solution well</t>
  </si>
  <si>
    <t xml:space="preserve">4)  take 1.4ul of neat dilution + 5.6ul H20 to make the 1:4 dilution in 7uL. OR 3ul into 12ul dilution plate, mix and pick up 7ul into 384 well.</t>
  </si>
  <si>
    <t xml:space="preserve">** Add this volume per each row using 12 channel multi pipettor</t>
  </si>
  <si>
    <t xml:space="preserve">Copies/mL</t>
  </si>
  <si>
    <t xml:space="preserve">total volume</t>
  </si>
  <si>
    <t xml:space="preserve">part Dilution</t>
  </si>
  <si>
    <t xml:space="preserve">part NS</t>
  </si>
  <si>
    <t xml:space="preserve">Volume from above Dilution (uL)</t>
  </si>
  <si>
    <t xml:space="preserve">NS (uL)</t>
  </si>
  <si>
    <t xml:space="preserve">Total Volume</t>
  </si>
  <si>
    <t xml:space="preserve">Volume left in well after dilution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</si>
  <si>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</si>
  <si>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</si>
  <si>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</si>
  <si>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</si>
  <si>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</si>
  <si>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</si>
  <si>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G </t>
  </si>
  <si>
    <t xml:space="preserve">Master Mixes</t>
  </si>
  <si>
    <t xml:space="preserve"># plates 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</si>
  <si>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</si>
  <si>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</si>
  <si>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</si>
  <si>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</si>
  <si>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</si>
  <si>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</si>
  <si>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</si>
  <si>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</si>
  <si>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</si>
  <si>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</si>
  <si>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</si>
  <si>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</si>
  <si>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</si>
  <si>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</si>
  <si>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</si>
  <si>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&gt; 99 uL ddH2O, 0.1% Tween + 1 uL previous dilution</t>
  </si>
  <si>
    <t xml:space="preserve">Total to add to 384 well plate</t>
  </si>
  <si>
    <t xml:space="preserve">&gt;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</si>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</sst>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"/>
    <numFmt numFmtId="166" formatCode="@"/>
    <numFmt numFmtId="167" formatCode="M/D"/>
    <numFmt numFmtId="168" formatCode="#,##0.00"/>
    <numFmt numFmtId="169" formatCode="0.00"/>
    <numFmt numFmtId="170" formatCode="0"/>
    <numFmt numFmtId="171" formatCode="#,##0"/>
    <numFmt numFmtId="172" formatCode="0.0"/>
    <numFmt numFmtId="173" formatCode="0.000"/>
    <numFmt numFmtId="174" formatCode="0.000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b val="true"/>
      <sz val="10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1155CC"/>
      <name val="Arial"/>
      <family val="2"/>
      <charset val="1"/>
    </font>
    <font>
      <sz val="10"/>
      <color rgb="FF39393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EAD1DC"/>
      </patternFill>
    </fill>
    <fill>
      <patternFill patternType="solid">
        <fgColor rgb="FFF8F8F8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EAD1DC"/>
        <bgColor rgb="FFF4CCCC"/>
      </patternFill>
    </fill>
    <fill>
      <patternFill patternType="solid">
        <fgColor rgb="FFF4CCCC"/>
        <bgColor rgb="FFEAD1DC"/>
      </patternFill>
    </fill>
    <fill>
      <patternFill patternType="solid">
        <fgColor rgb="FF666666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D9D9D9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3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12.826530612244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23" min="15" style="0" width="5.66836734693878"/>
    <col collapsed="false" hidden="false" max="1025" min="24" style="0" width="14.1734693877551"/>
  </cols>
  <sheetData>
    <row r="1" customFormat="false" ht="16.5" hidden="false" customHeight="true" outlineLevel="0" collapsed="false">
      <c r="A1" s="1" t="s">
        <v>0</v>
      </c>
      <c r="B1" s="2" t="n">
        <v>44056</v>
      </c>
      <c r="C1" s="3"/>
      <c r="D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.75" hidden="false" customHeight="false" outlineLevel="0" collapsed="false">
      <c r="A4" s="3" t="s">
        <v>3</v>
      </c>
      <c r="G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5.75" hidden="false" customHeight="false" outlineLevel="0" collapsed="false">
      <c r="A5" s="3" t="s">
        <v>4</v>
      </c>
      <c r="B5" s="3"/>
      <c r="C5" s="3"/>
      <c r="D5" s="3"/>
      <c r="E5" s="3"/>
      <c r="F5" s="3"/>
      <c r="G5" s="3"/>
      <c r="L5" s="4"/>
      <c r="M5" s="5"/>
      <c r="N5" s="3"/>
      <c r="Z5" s="3"/>
      <c r="AA5" s="3"/>
      <c r="AB5" s="3"/>
      <c r="AC5" s="3"/>
    </row>
    <row r="6" customFormat="false" ht="15.75" hidden="false" customHeight="false" outlineLevel="0" collapsed="false">
      <c r="A6" s="3"/>
      <c r="B6" s="1" t="s">
        <v>5</v>
      </c>
      <c r="C6" s="3" t="s">
        <v>6</v>
      </c>
      <c r="D6" s="3"/>
      <c r="E6" s="3"/>
      <c r="F6" s="3"/>
      <c r="G6" s="3"/>
      <c r="L6" s="4"/>
      <c r="M6" s="5"/>
      <c r="N6" s="3"/>
      <c r="Z6" s="3"/>
      <c r="AA6" s="3"/>
      <c r="AB6" s="3"/>
      <c r="AC6" s="3"/>
    </row>
    <row r="7" customFormat="false" ht="15.75" hidden="false" customHeight="false" outlineLevel="0" collapsed="false">
      <c r="A7" s="3"/>
      <c r="B7" s="3" t="s">
        <v>7</v>
      </c>
      <c r="C7" s="1"/>
      <c r="D7" s="3"/>
      <c r="E7" s="3"/>
      <c r="F7" s="3"/>
      <c r="G7" s="3"/>
      <c r="L7" s="3"/>
      <c r="M7" s="3"/>
      <c r="N7" s="3"/>
      <c r="Z7" s="3"/>
      <c r="AA7" s="3"/>
      <c r="AB7" s="3"/>
      <c r="AC7" s="3"/>
    </row>
    <row r="8" customFormat="false" ht="15.75" hidden="false" customHeight="false" outlineLevel="0" collapsed="false">
      <c r="A8" s="3"/>
      <c r="B8" s="3" t="s">
        <v>8</v>
      </c>
      <c r="C8" s="1"/>
      <c r="D8" s="3"/>
      <c r="E8" s="3"/>
      <c r="F8" s="3"/>
      <c r="G8" s="3"/>
      <c r="L8" s="3"/>
      <c r="M8" s="3"/>
      <c r="N8" s="3"/>
      <c r="Z8" s="3"/>
      <c r="AA8" s="3"/>
      <c r="AB8" s="3"/>
      <c r="AC8" s="3"/>
    </row>
    <row r="9" customFormat="false" ht="15.75" hidden="false" customHeight="false" outlineLevel="0" collapsed="false">
      <c r="A9" s="3"/>
      <c r="B9" s="3" t="s">
        <v>9</v>
      </c>
      <c r="C9" s="1"/>
      <c r="D9" s="3"/>
      <c r="E9" s="3"/>
      <c r="F9" s="3"/>
      <c r="G9" s="3"/>
      <c r="L9" s="3"/>
      <c r="M9" s="3"/>
      <c r="N9" s="3"/>
      <c r="Z9" s="3"/>
      <c r="AA9" s="3"/>
      <c r="AB9" s="3"/>
      <c r="AC9" s="3"/>
    </row>
    <row r="10" customFormat="false" ht="15.75" hidden="false" customHeight="false" outlineLevel="0" collapsed="false">
      <c r="A10" s="3"/>
      <c r="B10" s="3" t="s">
        <v>10</v>
      </c>
      <c r="C10" s="1"/>
      <c r="D10" s="3"/>
      <c r="E10" s="3"/>
      <c r="F10" s="3"/>
      <c r="G10" s="3"/>
      <c r="H10" s="3" t="s">
        <v>11</v>
      </c>
      <c r="I10" s="3" t="s">
        <v>12</v>
      </c>
      <c r="J10" s="3" t="s">
        <v>13</v>
      </c>
      <c r="K10" s="3" t="s">
        <v>14</v>
      </c>
      <c r="L10" s="3"/>
      <c r="M10" s="3"/>
      <c r="N10" s="3"/>
      <c r="O10" s="3"/>
      <c r="P10" s="3" t="s">
        <v>15</v>
      </c>
      <c r="Q10" s="3"/>
      <c r="R10" s="3"/>
      <c r="S10" s="3"/>
      <c r="T10" s="6"/>
      <c r="U10" s="6"/>
      <c r="V10" s="3"/>
      <c r="W10" s="3"/>
      <c r="X10" s="3"/>
      <c r="Y10" s="3"/>
      <c r="Z10" s="3"/>
      <c r="AA10" s="3"/>
      <c r="AB10" s="3"/>
      <c r="AC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16</v>
      </c>
      <c r="I11" s="3" t="n">
        <v>1</v>
      </c>
      <c r="J11" s="3" t="n">
        <v>3</v>
      </c>
      <c r="K11" s="7" t="str">
        <f aca="false">E13</f>
        <v>Air Gap </v>
      </c>
      <c r="L11" s="3"/>
      <c r="M11" s="3"/>
      <c r="N11" s="3"/>
      <c r="O11" s="4"/>
      <c r="P11" s="4" t="s">
        <v>17</v>
      </c>
      <c r="Q11" s="5"/>
      <c r="R11" s="3"/>
      <c r="S11" s="3"/>
      <c r="T11" s="4"/>
      <c r="U11" s="5"/>
      <c r="V11" s="3"/>
      <c r="W11" s="3"/>
      <c r="X11" s="3"/>
      <c r="Y11" s="3"/>
      <c r="Z11" s="3"/>
      <c r="AA11" s="3"/>
      <c r="AB11" s="3"/>
      <c r="AC11" s="3"/>
    </row>
    <row r="12" customFormat="false" ht="12.8" hidden="false" customHeight="false" outlineLevel="0" collapsed="false">
      <c r="A12" s="3"/>
      <c r="B12" s="4" t="str">
        <f aca="false">TEXT(A1,"0") &amp; " " &amp; TEXT(B7,"0")</f>
        <v>V39 Plate 1</v>
      </c>
      <c r="C12" s="4" t="str">
        <f aca="false">"384 primer plate " &amp; TEXT(C7,"0")</f>
        <v>384 primer plate 0</v>
      </c>
      <c r="D12" s="3"/>
      <c r="E12" s="4" t="s">
        <v>18</v>
      </c>
      <c r="F12" s="3"/>
      <c r="G12" s="3"/>
      <c r="H12" s="3" t="s">
        <v>16</v>
      </c>
      <c r="I12" s="3" t="n">
        <v>2</v>
      </c>
      <c r="J12" s="3" t="n">
        <v>8</v>
      </c>
      <c r="K12" s="7" t="str">
        <f aca="false">F13</f>
        <v>Air Gap + Spike</v>
      </c>
      <c r="L12" s="3"/>
      <c r="M12" s="3"/>
      <c r="N12" s="3"/>
      <c r="O12" s="4" t="s">
        <v>19</v>
      </c>
      <c r="P12" s="8" t="n">
        <v>1.1</v>
      </c>
      <c r="Q12" s="9" t="s">
        <v>20</v>
      </c>
      <c r="R12" s="3" t="s">
        <v>19</v>
      </c>
      <c r="S12" s="10" t="n">
        <v>1</v>
      </c>
      <c r="T12" s="8" t="n">
        <v>6</v>
      </c>
      <c r="U12" s="5"/>
      <c r="V12" s="3" t="n">
        <v>1</v>
      </c>
      <c r="W12" s="3" t="n">
        <v>2</v>
      </c>
      <c r="X12" s="3"/>
      <c r="Y12" s="3"/>
      <c r="Z12" s="3"/>
      <c r="AA12" s="3"/>
      <c r="AB12" s="3"/>
      <c r="AC12" s="3"/>
    </row>
    <row r="13" customFormat="false" ht="12.8" hidden="false" customHeight="false" outlineLevel="0" collapsed="false">
      <c r="A13" s="4"/>
      <c r="B13" s="11" t="n">
        <v>1</v>
      </c>
      <c r="C13" s="11" t="n">
        <v>2</v>
      </c>
      <c r="D13" s="12"/>
      <c r="E13" s="13" t="s">
        <v>21</v>
      </c>
      <c r="F13" s="13" t="s">
        <v>22</v>
      </c>
      <c r="G13" s="3"/>
      <c r="H13" s="3" t="s">
        <v>16</v>
      </c>
      <c r="I13" s="14" t="s">
        <v>23</v>
      </c>
      <c r="J13" s="3" t="n">
        <v>9</v>
      </c>
      <c r="K13" s="7" t="str">
        <f aca="false">E14</f>
        <v>Dilution Plate</v>
      </c>
      <c r="L13" s="3"/>
      <c r="M13" s="3"/>
      <c r="N13" s="3"/>
      <c r="O13" s="4"/>
      <c r="P13" s="8" t="n">
        <v>3.3</v>
      </c>
      <c r="Q13" s="9" t="s">
        <v>24</v>
      </c>
      <c r="R13" s="3"/>
      <c r="S13" s="10" t="n">
        <v>11</v>
      </c>
      <c r="T13" s="8" t="n">
        <v>16</v>
      </c>
      <c r="U13" s="5"/>
      <c r="V13" s="3" t="n">
        <v>3</v>
      </c>
      <c r="W13" s="3" t="n">
        <v>4</v>
      </c>
      <c r="X13" s="3"/>
      <c r="Y13" s="3"/>
      <c r="Z13" s="3"/>
      <c r="AA13" s="3"/>
      <c r="AB13" s="3"/>
      <c r="AC13" s="3"/>
    </row>
    <row r="14" customFormat="false" ht="12.8" hidden="false" customHeight="false" outlineLevel="0" collapsed="false">
      <c r="A14" s="4"/>
      <c r="B14" s="11" t="n">
        <v>3</v>
      </c>
      <c r="C14" s="11" t="n">
        <v>4</v>
      </c>
      <c r="D14" s="12"/>
      <c r="E14" s="15" t="s">
        <v>25</v>
      </c>
      <c r="F14" s="13" t="s">
        <v>26</v>
      </c>
      <c r="G14" s="3"/>
      <c r="H14" s="3" t="s">
        <v>16</v>
      </c>
      <c r="I14" s="3" t="n">
        <v>4</v>
      </c>
      <c r="J14" s="3" t="n">
        <v>14</v>
      </c>
      <c r="K14" s="7" t="str">
        <f aca="false">F14</f>
        <v>Dilution Plate + Spike</v>
      </c>
      <c r="L14" s="3"/>
      <c r="M14" s="3"/>
      <c r="N14" s="3"/>
      <c r="O14" s="4"/>
      <c r="P14" s="4"/>
      <c r="Q14" s="5"/>
      <c r="R14" s="3"/>
      <c r="S14" s="3"/>
      <c r="T14" s="4"/>
      <c r="U14" s="5"/>
      <c r="V14" s="3"/>
      <c r="W14" s="3"/>
      <c r="X14" s="3"/>
      <c r="Y14" s="3"/>
      <c r="Z14" s="3"/>
      <c r="AA14" s="3"/>
      <c r="AB14" s="3"/>
      <c r="AC14" s="3"/>
    </row>
    <row r="15" customFormat="false" ht="12.8" hidden="false" customHeight="false" outlineLevel="0" collapsed="false">
      <c r="A15" s="4"/>
      <c r="B15" s="3"/>
      <c r="C15" s="3"/>
      <c r="D15" s="3"/>
      <c r="E15" s="4"/>
      <c r="F15" s="4"/>
      <c r="G15" s="3"/>
      <c r="H15" s="3" t="s">
        <v>8</v>
      </c>
      <c r="I15" s="3" t="n">
        <v>5</v>
      </c>
      <c r="J15" s="3" t="n">
        <v>4</v>
      </c>
      <c r="K15" s="7" t="str">
        <f aca="false">E17</f>
        <v>TE MNS LOD 1:1 Dilute</v>
      </c>
      <c r="L15" s="3"/>
      <c r="M15" s="3"/>
      <c r="N15" s="3"/>
      <c r="O15" s="4" t="s">
        <v>27</v>
      </c>
      <c r="P15" s="8" t="n">
        <v>1.2</v>
      </c>
      <c r="Q15" s="9" t="s">
        <v>28</v>
      </c>
      <c r="R15" s="3" t="s">
        <v>27</v>
      </c>
      <c r="S15" s="10" t="n">
        <v>2</v>
      </c>
      <c r="T15" s="8" t="n">
        <v>7</v>
      </c>
      <c r="U15" s="5"/>
      <c r="V15" s="3" t="n">
        <v>5</v>
      </c>
      <c r="W15" s="3" t="n">
        <v>6</v>
      </c>
      <c r="X15" s="3"/>
      <c r="Y15" s="3"/>
      <c r="Z15" s="3"/>
      <c r="AA15" s="3"/>
      <c r="AB15" s="3"/>
      <c r="AC15" s="3"/>
    </row>
    <row r="16" customFormat="false" ht="12.8" hidden="false" customHeight="false" outlineLevel="0" collapsed="false">
      <c r="A16" s="3"/>
      <c r="B16" s="4" t="str">
        <f aca="false">TEXT(A1,"0") &amp; " " &amp; TEXT(B8,"0")</f>
        <v>V39 Plate 2</v>
      </c>
      <c r="C16" s="4" t="str">
        <f aca="false">"384 primer plate " &amp; TEXT(C8,"0")</f>
        <v>384 primer plate 0</v>
      </c>
      <c r="D16" s="3"/>
      <c r="E16" s="4"/>
      <c r="F16" s="4"/>
      <c r="G16" s="3"/>
      <c r="H16" s="3" t="s">
        <v>8</v>
      </c>
      <c r="I16" s="3" t="n">
        <v>6</v>
      </c>
      <c r="J16" s="3" t="n">
        <v>5</v>
      </c>
      <c r="K16" s="7" t="n">
        <f aca="false">F17</f>
        <v>0</v>
      </c>
      <c r="L16" s="3"/>
      <c r="M16" s="3"/>
      <c r="N16" s="3"/>
      <c r="O16" s="4"/>
      <c r="P16" s="8" t="n">
        <v>3.4</v>
      </c>
      <c r="Q16" s="9" t="s">
        <v>29</v>
      </c>
      <c r="R16" s="3"/>
      <c r="S16" s="10" t="n">
        <v>12</v>
      </c>
      <c r="T16" s="8" t="n">
        <v>13</v>
      </c>
      <c r="U16" s="5"/>
      <c r="V16" s="3" t="n">
        <v>7</v>
      </c>
      <c r="W16" s="3" t="n">
        <v>8</v>
      </c>
      <c r="X16" s="3"/>
      <c r="Y16" s="3"/>
      <c r="Z16" s="3"/>
      <c r="AA16" s="3"/>
      <c r="AB16" s="3"/>
      <c r="AC16" s="3"/>
    </row>
    <row r="17" customFormat="false" ht="12.8" hidden="false" customHeight="false" outlineLevel="0" collapsed="false">
      <c r="A17" s="4"/>
      <c r="B17" s="11" t="n">
        <v>5</v>
      </c>
      <c r="C17" s="11" t="n">
        <v>6</v>
      </c>
      <c r="D17" s="12"/>
      <c r="E17" s="13" t="s">
        <v>30</v>
      </c>
      <c r="F17" s="13"/>
      <c r="G17" s="3"/>
      <c r="H17" s="3" t="s">
        <v>8</v>
      </c>
      <c r="I17" s="3" t="n">
        <v>7</v>
      </c>
      <c r="J17" s="3" t="n">
        <v>10</v>
      </c>
      <c r="K17" s="7" t="str">
        <f aca="false">E18</f>
        <v>TE MNS LOD Neat</v>
      </c>
      <c r="L17" s="4"/>
      <c r="M17" s="3"/>
      <c r="N17" s="3"/>
      <c r="O17" s="4"/>
      <c r="P17" s="4"/>
      <c r="Q17" s="5"/>
      <c r="R17" s="3"/>
      <c r="S17" s="3"/>
      <c r="T17" s="4"/>
      <c r="U17" s="5"/>
      <c r="V17" s="3"/>
      <c r="W17" s="3"/>
      <c r="X17" s="3"/>
      <c r="Y17" s="3"/>
      <c r="Z17" s="3"/>
      <c r="AA17" s="3"/>
      <c r="AB17" s="3"/>
      <c r="AC17" s="3"/>
    </row>
    <row r="18" customFormat="false" ht="12.8" hidden="false" customHeight="false" outlineLevel="0" collapsed="false">
      <c r="A18" s="12"/>
      <c r="B18" s="11" t="n">
        <v>7</v>
      </c>
      <c r="C18" s="11" t="n">
        <v>8</v>
      </c>
      <c r="D18" s="12"/>
      <c r="E18" s="13" t="s">
        <v>31</v>
      </c>
      <c r="F18" s="13" t="s">
        <v>32</v>
      </c>
      <c r="G18" s="3"/>
      <c r="H18" s="3" t="s">
        <v>8</v>
      </c>
      <c r="I18" s="3" t="n">
        <v>8</v>
      </c>
      <c r="J18" s="3" t="n">
        <v>15</v>
      </c>
      <c r="K18" s="7" t="str">
        <f aca="false">F18</f>
        <v>NS MNS LOD 1:4 Dilute</v>
      </c>
      <c r="L18" s="3"/>
      <c r="M18" s="3"/>
      <c r="N18" s="3"/>
      <c r="O18" s="4" t="s">
        <v>33</v>
      </c>
      <c r="P18" s="8" t="n">
        <v>1.3</v>
      </c>
      <c r="Q18" s="8" t="n">
        <v>2.4</v>
      </c>
      <c r="R18" s="3" t="s">
        <v>33</v>
      </c>
      <c r="S18" s="10" t="n">
        <v>3</v>
      </c>
      <c r="T18" s="8" t="n">
        <v>8</v>
      </c>
      <c r="U18" s="4"/>
      <c r="V18" s="3" t="n">
        <v>9</v>
      </c>
      <c r="W18" s="3" t="n">
        <v>10</v>
      </c>
      <c r="X18" s="3"/>
      <c r="Y18" s="3"/>
      <c r="Z18" s="3"/>
      <c r="AA18" s="3"/>
      <c r="AB18" s="3"/>
      <c r="AC18" s="3"/>
    </row>
    <row r="19" customFormat="false" ht="12.8" hidden="false" customHeight="false" outlineLevel="0" collapsed="false">
      <c r="A19" s="12"/>
      <c r="B19" s="3"/>
      <c r="C19" s="3"/>
      <c r="D19" s="3"/>
      <c r="E19" s="4"/>
      <c r="F19" s="4"/>
      <c r="G19" s="3"/>
      <c r="H19" s="3" t="s">
        <v>9</v>
      </c>
      <c r="I19" s="3" t="n">
        <v>9</v>
      </c>
      <c r="J19" s="3"/>
      <c r="K19" s="3" t="n">
        <f aca="false">E21</f>
        <v>0</v>
      </c>
      <c r="L19" s="4"/>
      <c r="M19" s="4"/>
      <c r="N19" s="3"/>
      <c r="O19" s="4"/>
      <c r="P19" s="8" t="n">
        <v>3.1</v>
      </c>
      <c r="Q19" s="8" t="n">
        <v>4.2</v>
      </c>
      <c r="R19" s="3"/>
      <c r="S19" s="10" t="n">
        <v>9</v>
      </c>
      <c r="T19" s="8" t="n">
        <v>14</v>
      </c>
      <c r="U19" s="16"/>
      <c r="V19" s="3" t="n">
        <v>11</v>
      </c>
      <c r="W19" s="3" t="n">
        <v>12</v>
      </c>
      <c r="X19" s="3"/>
      <c r="Y19" s="3"/>
      <c r="Z19" s="3"/>
      <c r="AA19" s="3"/>
      <c r="AB19" s="3"/>
      <c r="AC19" s="3"/>
    </row>
    <row r="20" customFormat="false" ht="12.8" hidden="false" customHeight="false" outlineLevel="0" collapsed="false">
      <c r="A20" s="3"/>
      <c r="B20" s="4" t="str">
        <f aca="false">TEXT(A1,"0") &amp; " " &amp; TEXT(B9,"0")</f>
        <v>V39 Plate 3</v>
      </c>
      <c r="C20" s="4" t="str">
        <f aca="false">"384 primer plate " &amp; TEXT(C9,"0")</f>
        <v>384 primer plate 0</v>
      </c>
      <c r="D20" s="17"/>
      <c r="E20" s="18"/>
      <c r="F20" s="18"/>
      <c r="G20" s="4"/>
      <c r="H20" s="3" t="s">
        <v>9</v>
      </c>
      <c r="I20" s="3" t="n">
        <v>10</v>
      </c>
      <c r="J20" s="3"/>
      <c r="K20" s="14" t="n">
        <f aca="false">F21</f>
        <v>0</v>
      </c>
      <c r="O20" s="4"/>
      <c r="P20" s="4"/>
      <c r="Q20" s="5"/>
      <c r="R20" s="3"/>
      <c r="S20" s="3"/>
      <c r="T20" s="4"/>
      <c r="U20" s="5"/>
      <c r="V20" s="6"/>
      <c r="W20" s="6"/>
      <c r="X20" s="3"/>
      <c r="Y20" s="3"/>
      <c r="Z20" s="3"/>
      <c r="AA20" s="3"/>
      <c r="AB20" s="3"/>
      <c r="AC20" s="3"/>
    </row>
    <row r="21" customFormat="false" ht="12.8" hidden="false" customHeight="false" outlineLevel="0" collapsed="false">
      <c r="A21" s="4"/>
      <c r="B21" s="19" t="n">
        <v>9</v>
      </c>
      <c r="C21" s="19" t="n">
        <v>10</v>
      </c>
      <c r="D21" s="20"/>
      <c r="E21" s="21"/>
      <c r="F21" s="22"/>
      <c r="G21" s="3"/>
      <c r="H21" s="3" t="s">
        <v>9</v>
      </c>
      <c r="I21" s="3" t="n">
        <v>11</v>
      </c>
      <c r="J21" s="3"/>
      <c r="K21" s="14" t="n">
        <f aca="false">E22</f>
        <v>0</v>
      </c>
      <c r="O21" s="4" t="s">
        <v>34</v>
      </c>
      <c r="P21" s="8" t="n">
        <v>1.4</v>
      </c>
      <c r="Q21" s="8" t="n">
        <v>2.1</v>
      </c>
      <c r="R21" s="3" t="s">
        <v>34</v>
      </c>
      <c r="S21" s="10" t="n">
        <v>4</v>
      </c>
      <c r="T21" s="8" t="n">
        <v>5</v>
      </c>
      <c r="U21" s="4"/>
      <c r="V21" s="3" t="n">
        <v>13</v>
      </c>
      <c r="W21" s="14" t="s">
        <v>35</v>
      </c>
      <c r="X21" s="3"/>
      <c r="Y21" s="3"/>
      <c r="Z21" s="3"/>
      <c r="AA21" s="3"/>
      <c r="AB21" s="3"/>
      <c r="AC21" s="3"/>
    </row>
    <row r="22" customFormat="false" ht="12.8" hidden="false" customHeight="false" outlineLevel="0" collapsed="false">
      <c r="A22" s="12"/>
      <c r="B22" s="19" t="n">
        <v>11</v>
      </c>
      <c r="C22" s="19" t="n">
        <v>12</v>
      </c>
      <c r="D22" s="20"/>
      <c r="E22" s="22"/>
      <c r="F22" s="21"/>
      <c r="G22" s="3"/>
      <c r="H22" s="3" t="s">
        <v>9</v>
      </c>
      <c r="I22" s="3" t="n">
        <v>12</v>
      </c>
      <c r="J22" s="3"/>
      <c r="K22" s="3" t="n">
        <f aca="false">F22</f>
        <v>0</v>
      </c>
      <c r="O22" s="4"/>
      <c r="P22" s="8" t="n">
        <v>3.2</v>
      </c>
      <c r="Q22" s="8" t="n">
        <v>4.3</v>
      </c>
      <c r="R22" s="3"/>
      <c r="S22" s="10" t="n">
        <v>10</v>
      </c>
      <c r="T22" s="8" t="n">
        <v>15</v>
      </c>
      <c r="U22" s="4"/>
      <c r="V22" s="3" t="n">
        <v>15</v>
      </c>
      <c r="W22" s="14" t="s">
        <v>36</v>
      </c>
      <c r="X22" s="3"/>
      <c r="Y22" s="3"/>
      <c r="Z22" s="3"/>
      <c r="AA22" s="3"/>
      <c r="AB22" s="3"/>
      <c r="AC22" s="3"/>
    </row>
    <row r="23" customFormat="false" ht="12.8" hidden="false" customHeight="false" outlineLevel="0" collapsed="false">
      <c r="A23" s="12"/>
      <c r="B23" s="3"/>
      <c r="C23" s="3"/>
      <c r="D23" s="17"/>
      <c r="E23" s="18"/>
      <c r="F23" s="18"/>
      <c r="G23" s="3"/>
      <c r="H23" s="3" t="s">
        <v>10</v>
      </c>
      <c r="I23" s="3" t="n">
        <v>13</v>
      </c>
      <c r="J23" s="3"/>
      <c r="K23" s="5" t="n">
        <f aca="false">E25</f>
        <v>0</v>
      </c>
      <c r="Y23" s="3"/>
      <c r="Z23" s="3"/>
      <c r="AA23" s="3"/>
      <c r="AB23" s="3"/>
      <c r="AC23" s="3"/>
    </row>
    <row r="24" customFormat="false" ht="13.8" hidden="false" customHeight="false" outlineLevel="0" collapsed="false">
      <c r="A24" s="3"/>
      <c r="B24" s="4" t="str">
        <f aca="false">TEXT(A1,"0") &amp; " " &amp; TEXT(B10,"0")</f>
        <v>V39 Plate 4</v>
      </c>
      <c r="C24" s="4" t="str">
        <f aca="false">"384 primer plate " &amp; TEXT(C10,"0")</f>
        <v>384 primer plate 0</v>
      </c>
      <c r="D24" s="17"/>
      <c r="E24" s="18"/>
      <c r="F24" s="18"/>
      <c r="G24" s="3"/>
      <c r="H24" s="3" t="s">
        <v>10</v>
      </c>
      <c r="I24" s="3" t="n">
        <v>14</v>
      </c>
      <c r="K24" s="23" t="n">
        <f aca="false">F25</f>
        <v>0</v>
      </c>
      <c r="Y24" s="3"/>
      <c r="Z24" s="3"/>
      <c r="AA24" s="3"/>
      <c r="AB24" s="3"/>
      <c r="AC24" s="3"/>
    </row>
    <row r="25" customFormat="false" ht="15.75" hidden="false" customHeight="false" outlineLevel="0" collapsed="false">
      <c r="A25" s="4"/>
      <c r="B25" s="19" t="n">
        <v>13</v>
      </c>
      <c r="C25" s="19" t="n">
        <v>14</v>
      </c>
      <c r="D25" s="20"/>
      <c r="E25" s="22"/>
      <c r="F25" s="21"/>
      <c r="G25" s="3"/>
      <c r="H25" s="3" t="s">
        <v>10</v>
      </c>
      <c r="I25" s="3" t="n">
        <v>15</v>
      </c>
      <c r="K25" s="24" t="n">
        <f aca="false">E26</f>
        <v>0</v>
      </c>
      <c r="Y25" s="3"/>
      <c r="Z25" s="3"/>
      <c r="AA25" s="3"/>
      <c r="AB25" s="3"/>
      <c r="AC25" s="3"/>
    </row>
    <row r="26" customFormat="false" ht="15.75" hidden="false" customHeight="false" outlineLevel="0" collapsed="false">
      <c r="A26" s="25"/>
      <c r="B26" s="19" t="n">
        <v>15</v>
      </c>
      <c r="C26" s="19" t="n">
        <v>16</v>
      </c>
      <c r="D26" s="20"/>
      <c r="E26" s="26"/>
      <c r="F26" s="26"/>
      <c r="G26" s="3"/>
      <c r="H26" s="3" t="s">
        <v>10</v>
      </c>
      <c r="I26" s="3" t="n">
        <v>16</v>
      </c>
      <c r="K26" s="24" t="n">
        <f aca="false">F26</f>
        <v>0</v>
      </c>
      <c r="Y26" s="3"/>
      <c r="Z26" s="3"/>
      <c r="AA26" s="3"/>
      <c r="AB26" s="3"/>
      <c r="AC26" s="3"/>
    </row>
    <row r="27" customFormat="false" ht="15.75" hidden="false" customHeight="false" outlineLevel="0" collapsed="false">
      <c r="A27" s="25"/>
      <c r="G27" s="3"/>
      <c r="Y27" s="3"/>
      <c r="Z27" s="3"/>
      <c r="AA27" s="3"/>
      <c r="AB27" s="3"/>
      <c r="AC27" s="3"/>
    </row>
    <row r="28" customFormat="false" ht="15.75" hidden="false" customHeight="false" outlineLevel="0" collapsed="false">
      <c r="A28" s="3"/>
      <c r="G28" s="3"/>
      <c r="Y28" s="3"/>
      <c r="Z28" s="3"/>
      <c r="AA28" s="3"/>
      <c r="AB28" s="3"/>
      <c r="AC28" s="3"/>
    </row>
    <row r="29" customFormat="false" ht="15.75" hidden="false" customHeight="false" outlineLevel="0" collapsed="false">
      <c r="A29" s="4"/>
      <c r="G29" s="3"/>
      <c r="Y29" s="3"/>
      <c r="Z29" s="3"/>
      <c r="AA29" s="3"/>
      <c r="AB29" s="3"/>
      <c r="AC29" s="3"/>
    </row>
    <row r="30" customFormat="false" ht="15.75" hidden="false" customHeight="false" outlineLevel="0" collapsed="false">
      <c r="A30" s="12"/>
      <c r="G30" s="3"/>
      <c r="Y30" s="3"/>
      <c r="Z30" s="3"/>
      <c r="AA30" s="3"/>
      <c r="AB30" s="3"/>
      <c r="AC30" s="3"/>
    </row>
    <row r="31" customFormat="false" ht="15.75" hidden="false" customHeight="false" outlineLevel="0" collapsed="false">
      <c r="A31" s="12"/>
      <c r="G31" s="3"/>
      <c r="Y31" s="3"/>
      <c r="Z31" s="3"/>
      <c r="AA31" s="3"/>
      <c r="AB31" s="3"/>
      <c r="AC31" s="3"/>
    </row>
  </sheetData>
  <mergeCells count="2">
    <mergeCell ref="T10:U10"/>
    <mergeCell ref="V20:W20"/>
  </mergeCells>
  <conditionalFormatting sqref="O1:W4,O10:W1015">
    <cfRule type="expression" priority="2" aboveAverage="0" equalAverage="0" bottom="0" percent="0" rank="0" text="" dxfId="0">
      <formula>LEN(TRIM(O1))&gt;0</formula>
    </cfRule>
  </conditionalFormatting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4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8" activeCellId="0" sqref="B38"/>
    </sheetView>
  </sheetViews>
  <sheetFormatPr defaultRowHeight="15.75"/>
  <cols>
    <col collapsed="false" hidden="false" max="1" min="1" style="0" width="28.6173469387755"/>
    <col collapsed="false" hidden="false" max="1025" min="2" style="0" width="14.1734693877551"/>
  </cols>
  <sheetData>
    <row r="1" customFormat="false" ht="15.75" hidden="false" customHeight="false" outlineLevel="0" collapsed="false">
      <c r="A1" s="27" t="s">
        <v>7</v>
      </c>
      <c r="B1" s="28" t="n">
        <f aca="false">'Run Setup Notes'!C7</f>
        <v>0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customFormat="false" ht="15.75" hidden="false" customHeight="false" outlineLevel="0" collapsed="false">
      <c r="A2" s="32" t="n">
        <v>1</v>
      </c>
      <c r="B2" s="32" t="n">
        <v>2</v>
      </c>
      <c r="C2" s="28"/>
      <c r="D2" s="33" t="str">
        <f aca="false">'Run Setup Notes'!E13</f>
        <v>Air Gap</v>
      </c>
      <c r="E2" s="34" t="str">
        <f aca="false">'Run Setup Notes'!F13</f>
        <v>Air Gap + Spike</v>
      </c>
      <c r="F2" s="30"/>
      <c r="G2" s="30" t="n">
        <v>3</v>
      </c>
      <c r="H2" s="30"/>
      <c r="I2" s="30"/>
      <c r="J2" s="30"/>
      <c r="K2" s="30"/>
      <c r="L2" s="30"/>
      <c r="M2" s="30"/>
      <c r="N2" s="30"/>
      <c r="P2" s="30"/>
    </row>
    <row r="3" customFormat="false" ht="15.75" hidden="false" customHeight="false" outlineLevel="0" collapsed="false">
      <c r="A3" s="32" t="n">
        <v>3</v>
      </c>
      <c r="B3" s="32" t="n">
        <v>4</v>
      </c>
      <c r="C3" s="28"/>
      <c r="D3" s="33" t="str">
        <f aca="false">'Run Setup Notes'!E14</f>
        <v>Dilution Plate</v>
      </c>
      <c r="E3" s="35" t="str">
        <f aca="false">'Run Setup Notes'!F14</f>
        <v>Dilution Plate + Spike</v>
      </c>
      <c r="F3" s="30"/>
      <c r="G3" s="30" t="n">
        <v>8</v>
      </c>
      <c r="H3" s="30"/>
      <c r="I3" s="30"/>
      <c r="J3" s="30"/>
      <c r="K3" s="30"/>
      <c r="L3" s="30"/>
      <c r="M3" s="30"/>
      <c r="N3" s="30"/>
      <c r="P3" s="30"/>
    </row>
    <row r="4" customFormat="false" ht="15.75" hidden="false" customHeight="false" outlineLevel="0" collapsed="false">
      <c r="B4" s="30"/>
      <c r="C4" s="30"/>
      <c r="D4" s="30"/>
      <c r="E4" s="30"/>
      <c r="F4" s="30"/>
      <c r="G4" s="31" t="n">
        <v>9</v>
      </c>
      <c r="H4" s="30"/>
      <c r="I4" s="30"/>
      <c r="J4" s="30"/>
      <c r="K4" s="30"/>
      <c r="L4" s="30"/>
      <c r="M4" s="30"/>
      <c r="N4" s="30"/>
      <c r="P4" s="30"/>
    </row>
    <row r="5" customFormat="false" ht="15.75" hidden="false" customHeight="false" outlineLevel="0" collapsed="false">
      <c r="A5" s="36" t="s">
        <v>37</v>
      </c>
      <c r="C5" s="37"/>
      <c r="D5" s="37"/>
      <c r="E5" s="37"/>
      <c r="F5" s="37"/>
      <c r="G5" s="30" t="n">
        <v>13</v>
      </c>
      <c r="H5" s="30"/>
      <c r="I5" s="30"/>
      <c r="J5" s="30"/>
      <c r="K5" s="30"/>
      <c r="L5" s="30"/>
      <c r="M5" s="30"/>
      <c r="N5" s="30"/>
      <c r="P5" s="31"/>
    </row>
    <row r="6" customFormat="false" ht="15.75" hidden="false" customHeight="false" outlineLevel="0" collapsed="false">
      <c r="A6" s="36" t="s">
        <v>38</v>
      </c>
      <c r="C6" s="37"/>
      <c r="D6" s="37"/>
      <c r="E6" s="37"/>
      <c r="F6" s="37"/>
      <c r="G6" s="30"/>
      <c r="H6" s="30"/>
      <c r="I6" s="30"/>
      <c r="J6" s="30"/>
      <c r="K6" s="30"/>
      <c r="L6" s="30"/>
      <c r="M6" s="30"/>
      <c r="N6" s="30"/>
      <c r="P6" s="31"/>
    </row>
    <row r="7" customFormat="false" ht="15.75" hidden="false" customHeight="false" outlineLevel="0" collapsed="false">
      <c r="A7" s="31" t="s">
        <v>39</v>
      </c>
      <c r="C7" s="37"/>
      <c r="D7" s="37"/>
      <c r="E7" s="37"/>
      <c r="F7" s="37"/>
      <c r="G7" s="30"/>
      <c r="H7" s="30"/>
      <c r="I7" s="30"/>
      <c r="J7" s="30"/>
      <c r="K7" s="31" t="s">
        <v>40</v>
      </c>
      <c r="L7" s="30"/>
      <c r="M7" s="30"/>
      <c r="N7" s="30"/>
      <c r="P7" s="31"/>
    </row>
    <row r="8" customFormat="false" ht="15.75" hidden="false" customHeight="false" outlineLevel="0" collapsed="false">
      <c r="A8" s="31" t="s">
        <v>41</v>
      </c>
      <c r="C8" s="37"/>
      <c r="D8" s="37"/>
      <c r="E8" s="37"/>
      <c r="F8" s="37"/>
      <c r="G8" s="30"/>
      <c r="H8" s="30"/>
      <c r="I8" s="30"/>
      <c r="J8" s="30"/>
      <c r="K8" s="31" t="s">
        <v>42</v>
      </c>
      <c r="L8" s="30"/>
      <c r="M8" s="30"/>
      <c r="N8" s="30"/>
      <c r="P8" s="31"/>
    </row>
    <row r="9" customFormat="false" ht="15.75" hidden="false" customHeight="false" outlineLevel="0" collapsed="false">
      <c r="C9" s="37"/>
      <c r="D9" s="37"/>
      <c r="E9" s="37"/>
      <c r="F9" s="37"/>
      <c r="G9" s="30"/>
      <c r="H9" s="30"/>
      <c r="I9" s="30"/>
      <c r="J9" s="30"/>
      <c r="K9" s="30"/>
      <c r="L9" s="30"/>
      <c r="M9" s="30"/>
      <c r="N9" s="30"/>
      <c r="P9" s="31"/>
    </row>
    <row r="10" customFormat="false" ht="15.75" hidden="false" customHeight="false" outlineLevel="0" collapsed="false">
      <c r="A10" s="38" t="s">
        <v>43</v>
      </c>
      <c r="B10" s="39" t="n">
        <v>1</v>
      </c>
      <c r="C10" s="39" t="n">
        <v>2</v>
      </c>
      <c r="D10" s="39" t="n">
        <v>3</v>
      </c>
      <c r="E10" s="39" t="n">
        <v>4</v>
      </c>
      <c r="F10" s="39" t="n">
        <v>5</v>
      </c>
      <c r="G10" s="39" t="n">
        <v>6</v>
      </c>
      <c r="H10" s="39" t="n">
        <v>7</v>
      </c>
      <c r="I10" s="39" t="n">
        <v>8</v>
      </c>
      <c r="J10" s="39" t="n">
        <v>9</v>
      </c>
      <c r="K10" s="39" t="n">
        <v>10</v>
      </c>
      <c r="L10" s="39" t="n">
        <v>11</v>
      </c>
      <c r="M10" s="39" t="n">
        <v>12</v>
      </c>
      <c r="N10" s="40"/>
      <c r="P10" s="36"/>
    </row>
    <row r="11" customFormat="false" ht="15.75" hidden="false" customHeight="false" outlineLevel="0" collapsed="false">
      <c r="A11" s="41" t="s">
        <v>44</v>
      </c>
      <c r="B11" s="42" t="s">
        <v>45</v>
      </c>
      <c r="C11" s="42" t="s">
        <v>45</v>
      </c>
      <c r="D11" s="42" t="s">
        <v>45</v>
      </c>
      <c r="E11" s="42" t="s">
        <v>45</v>
      </c>
      <c r="F11" s="42" t="s">
        <v>45</v>
      </c>
      <c r="G11" s="42" t="s">
        <v>45</v>
      </c>
      <c r="H11" s="42" t="s">
        <v>45</v>
      </c>
      <c r="I11" s="42" t="s">
        <v>45</v>
      </c>
      <c r="J11" s="42" t="s">
        <v>45</v>
      </c>
      <c r="K11" s="42" t="s">
        <v>45</v>
      </c>
      <c r="L11" s="42" t="s">
        <v>45</v>
      </c>
      <c r="M11" s="42" t="s">
        <v>45</v>
      </c>
      <c r="N11" s="39" t="s">
        <v>44</v>
      </c>
      <c r="P11" s="43"/>
    </row>
    <row r="12" customFormat="false" ht="15.75" hidden="false" customHeight="false" outlineLevel="0" collapsed="false">
      <c r="A12" s="39" t="s">
        <v>46</v>
      </c>
      <c r="B12" s="42" t="s">
        <v>47</v>
      </c>
      <c r="C12" s="42" t="s">
        <v>47</v>
      </c>
      <c r="D12" s="42" t="s">
        <v>47</v>
      </c>
      <c r="E12" s="42" t="s">
        <v>47</v>
      </c>
      <c r="F12" s="42" t="s">
        <v>47</v>
      </c>
      <c r="G12" s="42" t="s">
        <v>47</v>
      </c>
      <c r="H12" s="42" t="s">
        <v>47</v>
      </c>
      <c r="I12" s="42" t="s">
        <v>47</v>
      </c>
      <c r="J12" s="42" t="s">
        <v>47</v>
      </c>
      <c r="K12" s="42" t="s">
        <v>47</v>
      </c>
      <c r="L12" s="42" t="s">
        <v>47</v>
      </c>
      <c r="M12" s="42" t="s">
        <v>47</v>
      </c>
      <c r="N12" s="39" t="s">
        <v>46</v>
      </c>
      <c r="P12" s="37"/>
    </row>
    <row r="13" customFormat="false" ht="15.75" hidden="false" customHeight="false" outlineLevel="0" collapsed="false">
      <c r="A13" s="39" t="s">
        <v>48</v>
      </c>
      <c r="B13" s="42" t="s">
        <v>47</v>
      </c>
      <c r="C13" s="42" t="s">
        <v>47</v>
      </c>
      <c r="D13" s="42" t="s">
        <v>47</v>
      </c>
      <c r="E13" s="42" t="s">
        <v>47</v>
      </c>
      <c r="F13" s="42" t="s">
        <v>47</v>
      </c>
      <c r="G13" s="42" t="s">
        <v>47</v>
      </c>
      <c r="H13" s="42" t="s">
        <v>47</v>
      </c>
      <c r="I13" s="42" t="s">
        <v>47</v>
      </c>
      <c r="J13" s="42" t="s">
        <v>47</v>
      </c>
      <c r="K13" s="42" t="s">
        <v>47</v>
      </c>
      <c r="L13" s="42" t="s">
        <v>47</v>
      </c>
      <c r="M13" s="42" t="s">
        <v>47</v>
      </c>
      <c r="N13" s="39" t="s">
        <v>48</v>
      </c>
      <c r="P13" s="37"/>
    </row>
    <row r="14" customFormat="false" ht="15.75" hidden="false" customHeight="false" outlineLevel="0" collapsed="false">
      <c r="A14" s="39" t="s">
        <v>49</v>
      </c>
      <c r="B14" s="42" t="s">
        <v>47</v>
      </c>
      <c r="C14" s="42" t="s">
        <v>47</v>
      </c>
      <c r="D14" s="42" t="s">
        <v>47</v>
      </c>
      <c r="E14" s="42" t="s">
        <v>47</v>
      </c>
      <c r="F14" s="42" t="s">
        <v>47</v>
      </c>
      <c r="G14" s="42" t="s">
        <v>47</v>
      </c>
      <c r="H14" s="42" t="s">
        <v>47</v>
      </c>
      <c r="I14" s="42" t="s">
        <v>47</v>
      </c>
      <c r="J14" s="42" t="s">
        <v>47</v>
      </c>
      <c r="K14" s="42" t="s">
        <v>47</v>
      </c>
      <c r="L14" s="42" t="s">
        <v>47</v>
      </c>
      <c r="M14" s="42" t="s">
        <v>47</v>
      </c>
      <c r="N14" s="39" t="s">
        <v>49</v>
      </c>
      <c r="P14" s="37"/>
    </row>
    <row r="15" customFormat="false" ht="15.75" hidden="false" customHeight="false" outlineLevel="0" collapsed="false">
      <c r="A15" s="39" t="s">
        <v>50</v>
      </c>
      <c r="B15" s="42" t="s">
        <v>47</v>
      </c>
      <c r="C15" s="42" t="s">
        <v>47</v>
      </c>
      <c r="D15" s="42" t="s">
        <v>47</v>
      </c>
      <c r="E15" s="42" t="s">
        <v>47</v>
      </c>
      <c r="F15" s="42" t="s">
        <v>47</v>
      </c>
      <c r="G15" s="42" t="s">
        <v>47</v>
      </c>
      <c r="H15" s="42" t="s">
        <v>47</v>
      </c>
      <c r="I15" s="42" t="s">
        <v>47</v>
      </c>
      <c r="J15" s="42" t="s">
        <v>47</v>
      </c>
      <c r="K15" s="42" t="s">
        <v>47</v>
      </c>
      <c r="L15" s="42" t="s">
        <v>47</v>
      </c>
      <c r="M15" s="42" t="s">
        <v>47</v>
      </c>
      <c r="N15" s="39" t="s">
        <v>50</v>
      </c>
      <c r="P15" s="37"/>
    </row>
    <row r="16" customFormat="false" ht="15.75" hidden="false" customHeight="false" outlineLevel="0" collapsed="false">
      <c r="A16" s="39" t="s">
        <v>51</v>
      </c>
      <c r="B16" s="42" t="s">
        <v>47</v>
      </c>
      <c r="C16" s="42" t="s">
        <v>47</v>
      </c>
      <c r="D16" s="42" t="s">
        <v>47</v>
      </c>
      <c r="E16" s="42" t="s">
        <v>47</v>
      </c>
      <c r="F16" s="42" t="s">
        <v>47</v>
      </c>
      <c r="G16" s="42" t="s">
        <v>47</v>
      </c>
      <c r="H16" s="42" t="s">
        <v>47</v>
      </c>
      <c r="I16" s="42" t="s">
        <v>47</v>
      </c>
      <c r="J16" s="42" t="s">
        <v>47</v>
      </c>
      <c r="K16" s="42" t="s">
        <v>47</v>
      </c>
      <c r="L16" s="42" t="s">
        <v>47</v>
      </c>
      <c r="M16" s="42" t="s">
        <v>47</v>
      </c>
      <c r="N16" s="39" t="s">
        <v>51</v>
      </c>
      <c r="P16" s="37"/>
    </row>
    <row r="17" customFormat="false" ht="15.75" hidden="false" customHeight="false" outlineLevel="0" collapsed="false">
      <c r="A17" s="39" t="s">
        <v>52</v>
      </c>
      <c r="B17" s="42" t="s">
        <v>47</v>
      </c>
      <c r="C17" s="42" t="s">
        <v>47</v>
      </c>
      <c r="D17" s="42" t="s">
        <v>47</v>
      </c>
      <c r="E17" s="42" t="s">
        <v>47</v>
      </c>
      <c r="F17" s="42" t="s">
        <v>47</v>
      </c>
      <c r="G17" s="42" t="s">
        <v>47</v>
      </c>
      <c r="H17" s="42" t="s">
        <v>47</v>
      </c>
      <c r="I17" s="42" t="s">
        <v>47</v>
      </c>
      <c r="J17" s="42" t="s">
        <v>47</v>
      </c>
      <c r="K17" s="42" t="s">
        <v>47</v>
      </c>
      <c r="L17" s="42" t="s">
        <v>47</v>
      </c>
      <c r="M17" s="42" t="s">
        <v>47</v>
      </c>
      <c r="N17" s="39" t="s">
        <v>52</v>
      </c>
      <c r="O17" s="44"/>
      <c r="P17" s="37"/>
    </row>
    <row r="18" customFormat="false" ht="15.75" hidden="false" customHeight="false" outlineLevel="0" collapsed="false">
      <c r="A18" s="39" t="s">
        <v>53</v>
      </c>
      <c r="B18" s="42" t="s">
        <v>47</v>
      </c>
      <c r="C18" s="42" t="s">
        <v>47</v>
      </c>
      <c r="D18" s="42" t="s">
        <v>47</v>
      </c>
      <c r="E18" s="42" t="s">
        <v>47</v>
      </c>
      <c r="F18" s="42" t="s">
        <v>47</v>
      </c>
      <c r="G18" s="42" t="s">
        <v>47</v>
      </c>
      <c r="H18" s="42" t="s">
        <v>47</v>
      </c>
      <c r="I18" s="42" t="s">
        <v>47</v>
      </c>
      <c r="J18" s="42" t="s">
        <v>47</v>
      </c>
      <c r="K18" s="42" t="s">
        <v>47</v>
      </c>
      <c r="L18" s="42" t="s">
        <v>47</v>
      </c>
      <c r="M18" s="42" t="s">
        <v>47</v>
      </c>
      <c r="N18" s="39" t="s">
        <v>53</v>
      </c>
      <c r="O18" s="45"/>
      <c r="P18" s="37"/>
    </row>
    <row r="19" customFormat="false" ht="15.75" hidden="false" customHeight="false" outlineLevel="0" collapsed="false">
      <c r="A19" s="40"/>
      <c r="B19" s="39" t="n">
        <v>1</v>
      </c>
      <c r="C19" s="39" t="n">
        <v>2</v>
      </c>
      <c r="D19" s="39" t="n">
        <v>3</v>
      </c>
      <c r="E19" s="39" t="n">
        <v>4</v>
      </c>
      <c r="F19" s="39" t="n">
        <v>5</v>
      </c>
      <c r="G19" s="39" t="n">
        <v>6</v>
      </c>
      <c r="H19" s="39" t="n">
        <v>7</v>
      </c>
      <c r="I19" s="39" t="n">
        <v>8</v>
      </c>
      <c r="J19" s="39" t="n">
        <v>9</v>
      </c>
      <c r="K19" s="39" t="n">
        <v>10</v>
      </c>
      <c r="L19" s="39" t="n">
        <v>11</v>
      </c>
      <c r="M19" s="39" t="n">
        <v>12</v>
      </c>
      <c r="N19" s="40"/>
      <c r="P19" s="31"/>
    </row>
    <row r="21" customFormat="false" ht="15.75" hidden="false" customHeight="false" outlineLevel="0" collapsed="false">
      <c r="A21" s="46" t="s">
        <v>54</v>
      </c>
    </row>
    <row r="22" customFormat="false" ht="15.75" hidden="false" customHeight="false" outlineLevel="0" collapsed="false">
      <c r="A22" s="46" t="s">
        <v>55</v>
      </c>
      <c r="K22" s="46" t="s">
        <v>56</v>
      </c>
    </row>
    <row r="23" customFormat="false" ht="15.75" hidden="false" customHeight="false" outlineLevel="0" collapsed="false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37"/>
      <c r="P23" s="36"/>
    </row>
    <row r="24" customFormat="false" ht="15.75" hidden="false" customHeight="false" outlineLevel="0" collapsed="false">
      <c r="A24" s="38" t="s">
        <v>57</v>
      </c>
      <c r="B24" s="39" t="n">
        <v>1</v>
      </c>
      <c r="C24" s="39" t="n">
        <v>2</v>
      </c>
      <c r="D24" s="39" t="n">
        <v>3</v>
      </c>
      <c r="E24" s="39" t="n">
        <v>4</v>
      </c>
      <c r="F24" s="39" t="n">
        <v>5</v>
      </c>
      <c r="G24" s="39" t="n">
        <v>6</v>
      </c>
      <c r="H24" s="39" t="n">
        <v>7</v>
      </c>
      <c r="I24" s="39" t="n">
        <v>8</v>
      </c>
      <c r="J24" s="39" t="n">
        <v>9</v>
      </c>
      <c r="K24" s="39" t="n">
        <v>10</v>
      </c>
      <c r="L24" s="39" t="n">
        <v>11</v>
      </c>
      <c r="M24" s="39" t="n">
        <v>12</v>
      </c>
      <c r="N24" s="40"/>
      <c r="P24" s="31"/>
    </row>
    <row r="25" customFormat="false" ht="15.75" hidden="false" customHeight="false" outlineLevel="0" collapsed="false">
      <c r="A25" s="41" t="s">
        <v>44</v>
      </c>
      <c r="B25" s="42" t="s">
        <v>45</v>
      </c>
      <c r="C25" s="42" t="s">
        <v>45</v>
      </c>
      <c r="D25" s="42" t="s">
        <v>45</v>
      </c>
      <c r="E25" s="42" t="s">
        <v>45</v>
      </c>
      <c r="F25" s="42" t="s">
        <v>45</v>
      </c>
      <c r="G25" s="42" t="s">
        <v>45</v>
      </c>
      <c r="H25" s="42" t="s">
        <v>45</v>
      </c>
      <c r="I25" s="42" t="s">
        <v>45</v>
      </c>
      <c r="J25" s="42" t="s">
        <v>45</v>
      </c>
      <c r="K25" s="42" t="s">
        <v>45</v>
      </c>
      <c r="L25" s="42" t="s">
        <v>45</v>
      </c>
      <c r="M25" s="42" t="s">
        <v>45</v>
      </c>
      <c r="N25" s="39" t="s">
        <v>44</v>
      </c>
      <c r="P25" s="31"/>
    </row>
    <row r="26" customFormat="false" ht="15.75" hidden="false" customHeight="false" outlineLevel="0" collapsed="false">
      <c r="A26" s="39" t="s">
        <v>46</v>
      </c>
      <c r="B26" s="42" t="s">
        <v>47</v>
      </c>
      <c r="C26" s="42" t="s">
        <v>58</v>
      </c>
      <c r="D26" s="42" t="s">
        <v>47</v>
      </c>
      <c r="E26" s="42" t="s">
        <v>47</v>
      </c>
      <c r="F26" s="42" t="s">
        <v>47</v>
      </c>
      <c r="G26" s="42" t="s">
        <v>47</v>
      </c>
      <c r="H26" s="42" t="s">
        <v>47</v>
      </c>
      <c r="I26" s="42" t="s">
        <v>58</v>
      </c>
      <c r="J26" s="42" t="s">
        <v>47</v>
      </c>
      <c r="K26" s="42" t="s">
        <v>47</v>
      </c>
      <c r="L26" s="42" t="s">
        <v>47</v>
      </c>
      <c r="M26" s="42" t="s">
        <v>47</v>
      </c>
      <c r="N26" s="39" t="s">
        <v>46</v>
      </c>
      <c r="P26" s="31"/>
    </row>
    <row r="27" customFormat="false" ht="15.75" hidden="false" customHeight="false" outlineLevel="0" collapsed="false">
      <c r="A27" s="39" t="s">
        <v>48</v>
      </c>
      <c r="B27" s="42" t="s">
        <v>47</v>
      </c>
      <c r="C27" s="42" t="s">
        <v>47</v>
      </c>
      <c r="D27" s="42" t="s">
        <v>47</v>
      </c>
      <c r="E27" s="42" t="s">
        <v>47</v>
      </c>
      <c r="F27" s="42" t="s">
        <v>47</v>
      </c>
      <c r="G27" s="42" t="s">
        <v>47</v>
      </c>
      <c r="H27" s="42" t="s">
        <v>47</v>
      </c>
      <c r="I27" s="42" t="s">
        <v>47</v>
      </c>
      <c r="J27" s="42" t="s">
        <v>47</v>
      </c>
      <c r="K27" s="42" t="s">
        <v>47</v>
      </c>
      <c r="L27" s="42" t="s">
        <v>47</v>
      </c>
      <c r="M27" s="42" t="s">
        <v>47</v>
      </c>
      <c r="N27" s="39" t="s">
        <v>48</v>
      </c>
      <c r="P27" s="31"/>
    </row>
    <row r="28" customFormat="false" ht="15.75" hidden="false" customHeight="false" outlineLevel="0" collapsed="false">
      <c r="A28" s="39" t="s">
        <v>49</v>
      </c>
      <c r="B28" s="42" t="s">
        <v>47</v>
      </c>
      <c r="C28" s="42" t="s">
        <v>47</v>
      </c>
      <c r="D28" s="42" t="s">
        <v>47</v>
      </c>
      <c r="E28" s="42" t="s">
        <v>47</v>
      </c>
      <c r="F28" s="42" t="s">
        <v>47</v>
      </c>
      <c r="G28" s="42" t="s">
        <v>47</v>
      </c>
      <c r="H28" s="42" t="s">
        <v>47</v>
      </c>
      <c r="I28" s="42" t="s">
        <v>47</v>
      </c>
      <c r="J28" s="42" t="s">
        <v>47</v>
      </c>
      <c r="K28" s="42" t="s">
        <v>47</v>
      </c>
      <c r="L28" s="42" t="s">
        <v>47</v>
      </c>
      <c r="M28" s="42" t="s">
        <v>47</v>
      </c>
      <c r="N28" s="39" t="s">
        <v>49</v>
      </c>
      <c r="P28" s="31"/>
    </row>
    <row r="29" customFormat="false" ht="15.75" hidden="false" customHeight="false" outlineLevel="0" collapsed="false">
      <c r="A29" s="39" t="s">
        <v>50</v>
      </c>
      <c r="B29" s="42" t="s">
        <v>47</v>
      </c>
      <c r="C29" s="42" t="s">
        <v>47</v>
      </c>
      <c r="D29" s="42" t="s">
        <v>47</v>
      </c>
      <c r="E29" s="42" t="s">
        <v>47</v>
      </c>
      <c r="F29" s="42" t="s">
        <v>47</v>
      </c>
      <c r="G29" s="42" t="s">
        <v>47</v>
      </c>
      <c r="H29" s="42" t="s">
        <v>47</v>
      </c>
      <c r="I29" s="42" t="s">
        <v>47</v>
      </c>
      <c r="J29" s="42" t="s">
        <v>47</v>
      </c>
      <c r="K29" s="42" t="s">
        <v>47</v>
      </c>
      <c r="L29" s="42" t="s">
        <v>47</v>
      </c>
      <c r="M29" s="42" t="s">
        <v>47</v>
      </c>
      <c r="N29" s="39" t="s">
        <v>50</v>
      </c>
      <c r="P29" s="31"/>
    </row>
    <row r="30" customFormat="false" ht="15.75" hidden="false" customHeight="false" outlineLevel="0" collapsed="false">
      <c r="A30" s="39" t="s">
        <v>51</v>
      </c>
      <c r="B30" s="42" t="s">
        <v>47</v>
      </c>
      <c r="C30" s="42" t="s">
        <v>58</v>
      </c>
      <c r="D30" s="42" t="s">
        <v>47</v>
      </c>
      <c r="E30" s="42" t="s">
        <v>47</v>
      </c>
      <c r="F30" s="42" t="s">
        <v>47</v>
      </c>
      <c r="G30" s="42" t="s">
        <v>47</v>
      </c>
      <c r="H30" s="42" t="s">
        <v>47</v>
      </c>
      <c r="I30" s="42" t="s">
        <v>58</v>
      </c>
      <c r="J30" s="42" t="s">
        <v>47</v>
      </c>
      <c r="K30" s="42" t="s">
        <v>47</v>
      </c>
      <c r="L30" s="42" t="s">
        <v>47</v>
      </c>
      <c r="M30" s="42" t="s">
        <v>47</v>
      </c>
      <c r="N30" s="39" t="s">
        <v>51</v>
      </c>
      <c r="P30" s="31"/>
    </row>
    <row r="31" customFormat="false" ht="15.75" hidden="false" customHeight="false" outlineLevel="0" collapsed="false">
      <c r="A31" s="39" t="s">
        <v>52</v>
      </c>
      <c r="B31" s="42" t="s">
        <v>47</v>
      </c>
      <c r="C31" s="42" t="s">
        <v>47</v>
      </c>
      <c r="D31" s="42" t="s">
        <v>47</v>
      </c>
      <c r="E31" s="42" t="s">
        <v>47</v>
      </c>
      <c r="F31" s="42" t="s">
        <v>47</v>
      </c>
      <c r="G31" s="42" t="s">
        <v>47</v>
      </c>
      <c r="H31" s="42" t="s">
        <v>47</v>
      </c>
      <c r="I31" s="42" t="s">
        <v>47</v>
      </c>
      <c r="J31" s="42" t="s">
        <v>47</v>
      </c>
      <c r="K31" s="42" t="s">
        <v>47</v>
      </c>
      <c r="L31" s="42" t="s">
        <v>47</v>
      </c>
      <c r="M31" s="42" t="s">
        <v>47</v>
      </c>
      <c r="N31" s="39" t="s">
        <v>52</v>
      </c>
      <c r="P31" s="48"/>
    </row>
    <row r="32" customFormat="false" ht="15.75" hidden="false" customHeight="false" outlineLevel="0" collapsed="false">
      <c r="A32" s="39" t="s">
        <v>53</v>
      </c>
      <c r="B32" s="42" t="s">
        <v>47</v>
      </c>
      <c r="C32" s="42" t="s">
        <v>47</v>
      </c>
      <c r="D32" s="42" t="s">
        <v>47</v>
      </c>
      <c r="E32" s="42" t="s">
        <v>47</v>
      </c>
      <c r="F32" s="42" t="s">
        <v>47</v>
      </c>
      <c r="G32" s="42" t="s">
        <v>47</v>
      </c>
      <c r="H32" s="42" t="s">
        <v>47</v>
      </c>
      <c r="I32" s="42" t="s">
        <v>47</v>
      </c>
      <c r="J32" s="42" t="s">
        <v>47</v>
      </c>
      <c r="K32" s="42" t="s">
        <v>47</v>
      </c>
      <c r="L32" s="42" t="s">
        <v>47</v>
      </c>
      <c r="M32" s="42" t="s">
        <v>47</v>
      </c>
      <c r="N32" s="39" t="s">
        <v>53</v>
      </c>
      <c r="P32" s="43"/>
    </row>
    <row r="33" customFormat="false" ht="15.75" hidden="false" customHeight="false" outlineLevel="0" collapsed="false">
      <c r="A33" s="40"/>
      <c r="B33" s="39" t="n">
        <v>1</v>
      </c>
      <c r="C33" s="39" t="n">
        <v>2</v>
      </c>
      <c r="D33" s="39" t="n">
        <v>3</v>
      </c>
      <c r="E33" s="39" t="n">
        <v>4</v>
      </c>
      <c r="F33" s="39" t="n">
        <v>5</v>
      </c>
      <c r="G33" s="39" t="n">
        <v>6</v>
      </c>
      <c r="H33" s="39" t="n">
        <v>7</v>
      </c>
      <c r="I33" s="39" t="n">
        <v>8</v>
      </c>
      <c r="J33" s="39" t="n">
        <v>9</v>
      </c>
      <c r="K33" s="39" t="n">
        <v>10</v>
      </c>
      <c r="L33" s="39" t="n">
        <v>11</v>
      </c>
      <c r="M33" s="39" t="n">
        <v>12</v>
      </c>
      <c r="N33" s="40"/>
      <c r="P33" s="43"/>
    </row>
    <row r="34" customFormat="false" ht="15.75" hidden="false" customHeight="false" outlineLevel="0" collapsed="false">
      <c r="A34" s="37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37"/>
      <c r="P34" s="37"/>
    </row>
    <row r="35" customFormat="false" ht="15.75" hidden="false" customHeight="false" outlineLevel="0" collapsed="false">
      <c r="A35" s="46" t="s">
        <v>59</v>
      </c>
      <c r="K35" s="46" t="s">
        <v>60</v>
      </c>
      <c r="P35" s="37"/>
    </row>
    <row r="36" customFormat="false" ht="15.75" hidden="false" customHeight="false" outlineLevel="0" collapsed="false">
      <c r="P36" s="37"/>
    </row>
    <row r="37" customFormat="false" ht="15.75" hidden="false" customHeight="false" outlineLevel="0" collapsed="false">
      <c r="A37" s="46" t="s">
        <v>61</v>
      </c>
      <c r="B37" s="39" t="n">
        <v>1</v>
      </c>
      <c r="C37" s="39" t="n">
        <v>2</v>
      </c>
      <c r="D37" s="39" t="n">
        <v>3</v>
      </c>
      <c r="E37" s="39" t="n">
        <v>4</v>
      </c>
      <c r="F37" s="39" t="n">
        <v>5</v>
      </c>
      <c r="G37" s="39" t="n">
        <v>6</v>
      </c>
      <c r="H37" s="39" t="n">
        <v>7</v>
      </c>
      <c r="I37" s="39" t="n">
        <v>8</v>
      </c>
      <c r="J37" s="39" t="n">
        <v>9</v>
      </c>
      <c r="K37" s="39" t="n">
        <v>10</v>
      </c>
      <c r="L37" s="39" t="n">
        <v>11</v>
      </c>
      <c r="M37" s="39" t="n">
        <v>12</v>
      </c>
      <c r="N37" s="40"/>
      <c r="P37" s="37"/>
    </row>
    <row r="38" customFormat="false" ht="15.75" hidden="false" customHeight="false" outlineLevel="0" collapsed="false">
      <c r="A38" s="41" t="s">
        <v>44</v>
      </c>
      <c r="B38" s="42" t="s">
        <v>45</v>
      </c>
      <c r="C38" s="42" t="s">
        <v>45</v>
      </c>
      <c r="D38" s="42" t="s">
        <v>45</v>
      </c>
      <c r="E38" s="42" t="s">
        <v>45</v>
      </c>
      <c r="F38" s="42" t="s">
        <v>45</v>
      </c>
      <c r="G38" s="42" t="s">
        <v>45</v>
      </c>
      <c r="H38" s="42" t="s">
        <v>45</v>
      </c>
      <c r="I38" s="42" t="s">
        <v>45</v>
      </c>
      <c r="J38" s="42" t="s">
        <v>45</v>
      </c>
      <c r="K38" s="42" t="s">
        <v>45</v>
      </c>
      <c r="L38" s="42" t="s">
        <v>45</v>
      </c>
      <c r="M38" s="42" t="s">
        <v>45</v>
      </c>
      <c r="N38" s="39" t="s">
        <v>44</v>
      </c>
      <c r="P38" s="37"/>
    </row>
    <row r="39" customFormat="false" ht="15.75" hidden="false" customHeight="false" outlineLevel="0" collapsed="false">
      <c r="A39" s="39" t="s">
        <v>46</v>
      </c>
      <c r="B39" s="42" t="s">
        <v>47</v>
      </c>
      <c r="C39" s="42" t="s">
        <v>47</v>
      </c>
      <c r="D39" s="42" t="s">
        <v>47</v>
      </c>
      <c r="E39" s="42" t="s">
        <v>58</v>
      </c>
      <c r="F39" s="42" t="s">
        <v>47</v>
      </c>
      <c r="G39" s="42" t="s">
        <v>47</v>
      </c>
      <c r="H39" s="42" t="s">
        <v>47</v>
      </c>
      <c r="I39" s="42" t="s">
        <v>47</v>
      </c>
      <c r="J39" s="42" t="s">
        <v>47</v>
      </c>
      <c r="K39" s="42" t="s">
        <v>58</v>
      </c>
      <c r="L39" s="42" t="s">
        <v>47</v>
      </c>
      <c r="M39" s="42" t="s">
        <v>47</v>
      </c>
      <c r="N39" s="39" t="s">
        <v>46</v>
      </c>
      <c r="P39" s="31"/>
    </row>
    <row r="40" customFormat="false" ht="15.75" hidden="false" customHeight="false" outlineLevel="0" collapsed="false">
      <c r="A40" s="39" t="s">
        <v>48</v>
      </c>
      <c r="B40" s="42" t="s">
        <v>47</v>
      </c>
      <c r="C40" s="42" t="s">
        <v>47</v>
      </c>
      <c r="D40" s="42" t="s">
        <v>47</v>
      </c>
      <c r="E40" s="42" t="s">
        <v>47</v>
      </c>
      <c r="F40" s="42" t="s">
        <v>47</v>
      </c>
      <c r="G40" s="42" t="s">
        <v>47</v>
      </c>
      <c r="H40" s="42" t="s">
        <v>47</v>
      </c>
      <c r="I40" s="42" t="s">
        <v>47</v>
      </c>
      <c r="J40" s="42" t="s">
        <v>47</v>
      </c>
      <c r="K40" s="42" t="s">
        <v>47</v>
      </c>
      <c r="L40" s="42" t="s">
        <v>47</v>
      </c>
      <c r="M40" s="42" t="s">
        <v>47</v>
      </c>
      <c r="N40" s="39" t="s">
        <v>48</v>
      </c>
      <c r="P40" s="31"/>
    </row>
    <row r="41" customFormat="false" ht="15.75" hidden="false" customHeight="false" outlineLevel="0" collapsed="false">
      <c r="A41" s="39" t="s">
        <v>49</v>
      </c>
      <c r="B41" s="42" t="s">
        <v>47</v>
      </c>
      <c r="C41" s="42" t="s">
        <v>47</v>
      </c>
      <c r="D41" s="42" t="s">
        <v>47</v>
      </c>
      <c r="E41" s="42" t="s">
        <v>47</v>
      </c>
      <c r="F41" s="42" t="s">
        <v>47</v>
      </c>
      <c r="G41" s="42" t="s">
        <v>47</v>
      </c>
      <c r="H41" s="42" t="s">
        <v>47</v>
      </c>
      <c r="I41" s="42" t="s">
        <v>47</v>
      </c>
      <c r="J41" s="42" t="s">
        <v>47</v>
      </c>
      <c r="K41" s="42" t="s">
        <v>47</v>
      </c>
      <c r="L41" s="42" t="s">
        <v>47</v>
      </c>
      <c r="M41" s="42" t="s">
        <v>47</v>
      </c>
      <c r="N41" s="39" t="s">
        <v>49</v>
      </c>
      <c r="P41" s="46"/>
    </row>
    <row r="42" customFormat="false" ht="15.75" hidden="false" customHeight="false" outlineLevel="0" collapsed="false">
      <c r="A42" s="39" t="s">
        <v>50</v>
      </c>
      <c r="B42" s="42" t="s">
        <v>47</v>
      </c>
      <c r="C42" s="42" t="s">
        <v>47</v>
      </c>
      <c r="D42" s="42" t="s">
        <v>47</v>
      </c>
      <c r="E42" s="42" t="s">
        <v>47</v>
      </c>
      <c r="F42" s="42" t="s">
        <v>47</v>
      </c>
      <c r="G42" s="42" t="s">
        <v>47</v>
      </c>
      <c r="H42" s="42" t="s">
        <v>47</v>
      </c>
      <c r="I42" s="42" t="s">
        <v>47</v>
      </c>
      <c r="J42" s="42" t="s">
        <v>47</v>
      </c>
      <c r="K42" s="42" t="s">
        <v>47</v>
      </c>
      <c r="L42" s="42" t="s">
        <v>47</v>
      </c>
      <c r="M42" s="42" t="s">
        <v>47</v>
      </c>
      <c r="N42" s="39" t="s">
        <v>50</v>
      </c>
      <c r="P42" s="50"/>
    </row>
    <row r="43" customFormat="false" ht="15.75" hidden="false" customHeight="false" outlineLevel="0" collapsed="false">
      <c r="A43" s="39" t="s">
        <v>51</v>
      </c>
      <c r="B43" s="42" t="s">
        <v>47</v>
      </c>
      <c r="C43" s="42" t="s">
        <v>47</v>
      </c>
      <c r="D43" s="42" t="s">
        <v>47</v>
      </c>
      <c r="E43" s="42" t="s">
        <v>58</v>
      </c>
      <c r="F43" s="42" t="s">
        <v>47</v>
      </c>
      <c r="G43" s="42" t="s">
        <v>47</v>
      </c>
      <c r="H43" s="42" t="s">
        <v>47</v>
      </c>
      <c r="I43" s="42" t="s">
        <v>47</v>
      </c>
      <c r="J43" s="42" t="s">
        <v>47</v>
      </c>
      <c r="K43" s="42" t="s">
        <v>58</v>
      </c>
      <c r="L43" s="42" t="s">
        <v>47</v>
      </c>
      <c r="M43" s="42" t="s">
        <v>47</v>
      </c>
      <c r="N43" s="39" t="s">
        <v>51</v>
      </c>
      <c r="P43" s="51"/>
    </row>
    <row r="44" customFormat="false" ht="15.75" hidden="false" customHeight="false" outlineLevel="0" collapsed="false">
      <c r="A44" s="39" t="s">
        <v>52</v>
      </c>
      <c r="B44" s="42" t="s">
        <v>47</v>
      </c>
      <c r="C44" s="42" t="s">
        <v>47</v>
      </c>
      <c r="D44" s="42" t="s">
        <v>47</v>
      </c>
      <c r="E44" s="42" t="s">
        <v>47</v>
      </c>
      <c r="F44" s="42" t="s">
        <v>47</v>
      </c>
      <c r="G44" s="42" t="s">
        <v>47</v>
      </c>
      <c r="H44" s="42" t="s">
        <v>47</v>
      </c>
      <c r="I44" s="42" t="s">
        <v>47</v>
      </c>
      <c r="J44" s="42" t="s">
        <v>47</v>
      </c>
      <c r="K44" s="42" t="s">
        <v>47</v>
      </c>
      <c r="L44" s="42" t="s">
        <v>47</v>
      </c>
      <c r="M44" s="42" t="s">
        <v>47</v>
      </c>
      <c r="N44" s="39" t="s">
        <v>52</v>
      </c>
      <c r="P44" s="51"/>
    </row>
    <row r="45" customFormat="false" ht="15.75" hidden="false" customHeight="false" outlineLevel="0" collapsed="false">
      <c r="A45" s="39" t="s">
        <v>53</v>
      </c>
      <c r="B45" s="42" t="s">
        <v>47</v>
      </c>
      <c r="C45" s="42" t="s">
        <v>47</v>
      </c>
      <c r="D45" s="42" t="s">
        <v>47</v>
      </c>
      <c r="E45" s="42" t="s">
        <v>47</v>
      </c>
      <c r="F45" s="42" t="s">
        <v>47</v>
      </c>
      <c r="G45" s="42" t="s">
        <v>47</v>
      </c>
      <c r="H45" s="42" t="s">
        <v>47</v>
      </c>
      <c r="I45" s="42" t="s">
        <v>47</v>
      </c>
      <c r="J45" s="42" t="s">
        <v>47</v>
      </c>
      <c r="K45" s="42" t="s">
        <v>47</v>
      </c>
      <c r="L45" s="42" t="s">
        <v>47</v>
      </c>
      <c r="M45" s="42" t="s">
        <v>47</v>
      </c>
      <c r="N45" s="39" t="s">
        <v>53</v>
      </c>
      <c r="P45" s="52"/>
    </row>
    <row r="46" customFormat="false" ht="15.75" hidden="false" customHeight="false" outlineLevel="0" collapsed="false">
      <c r="A46" s="40"/>
      <c r="B46" s="39" t="n">
        <v>1</v>
      </c>
      <c r="C46" s="39" t="n">
        <v>2</v>
      </c>
      <c r="D46" s="39" t="n">
        <v>3</v>
      </c>
      <c r="E46" s="39" t="n">
        <v>4</v>
      </c>
      <c r="F46" s="39" t="n">
        <v>5</v>
      </c>
      <c r="G46" s="39" t="n">
        <v>6</v>
      </c>
      <c r="H46" s="39" t="n">
        <v>7</v>
      </c>
      <c r="I46" s="39" t="n">
        <v>8</v>
      </c>
      <c r="J46" s="39" t="n">
        <v>9</v>
      </c>
      <c r="K46" s="39" t="n">
        <v>10</v>
      </c>
      <c r="L46" s="39" t="n">
        <v>11</v>
      </c>
      <c r="M46" s="39" t="n">
        <v>12</v>
      </c>
      <c r="N46" s="40"/>
      <c r="P46" s="52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99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Q29" activeCellId="0" sqref="Q29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7" t="s">
        <v>8</v>
      </c>
      <c r="B1" s="28" t="n">
        <f aca="false">'Run Setup Notes'!C7</f>
        <v>0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customFormat="false" ht="12.8" hidden="false" customHeight="false" outlineLevel="0" collapsed="false">
      <c r="A2" s="32" t="n">
        <v>5</v>
      </c>
      <c r="B2" s="32" t="n">
        <v>6</v>
      </c>
      <c r="C2" s="28"/>
      <c r="D2" s="53" t="str">
        <f aca="false">'Run Setup Notes'!E17</f>
        <v>TE MNS LOD 1:1 Dilute</v>
      </c>
      <c r="E2" s="54" t="n">
        <f aca="false">'Run Setup Notes'!F17</f>
        <v>0</v>
      </c>
      <c r="F2" s="30"/>
      <c r="G2" s="3" t="n">
        <v>4</v>
      </c>
      <c r="H2" s="30"/>
      <c r="I2" s="30"/>
      <c r="J2" s="30"/>
      <c r="K2" s="30"/>
      <c r="L2" s="30"/>
      <c r="M2" s="30"/>
      <c r="N2" s="30"/>
    </row>
    <row r="3" customFormat="false" ht="12.8" hidden="false" customHeight="false" outlineLevel="0" collapsed="false">
      <c r="A3" s="32" t="n">
        <v>7</v>
      </c>
      <c r="B3" s="32" t="n">
        <v>8</v>
      </c>
      <c r="C3" s="28"/>
      <c r="D3" s="53" t="str">
        <f aca="false">'Run Setup Notes'!E18</f>
        <v>TE MNS LOD Neat</v>
      </c>
      <c r="E3" s="35" t="str">
        <f aca="false">'Run Setup Notes'!F18</f>
        <v>NS MNS LOD 1:4 Dilute</v>
      </c>
      <c r="F3" s="30"/>
      <c r="G3" s="3" t="n">
        <v>5</v>
      </c>
      <c r="H3" s="30"/>
      <c r="I3" s="30"/>
      <c r="J3" s="30"/>
      <c r="K3" s="30"/>
      <c r="L3" s="30"/>
      <c r="M3" s="30"/>
      <c r="N3" s="30"/>
    </row>
    <row r="4" customFormat="false" ht="12.8" hidden="false" customHeight="false" outlineLevel="0" collapsed="false">
      <c r="B4" s="30"/>
      <c r="C4" s="30"/>
      <c r="D4" s="30"/>
      <c r="E4" s="30"/>
      <c r="F4" s="30"/>
      <c r="G4" s="3" t="n">
        <v>10</v>
      </c>
      <c r="H4" s="30"/>
      <c r="I4" s="30"/>
      <c r="J4" s="30"/>
      <c r="K4" s="30"/>
      <c r="L4" s="30"/>
      <c r="M4" s="30"/>
      <c r="N4" s="30"/>
    </row>
    <row r="5" customFormat="false" ht="12.8" hidden="false" customHeight="false" outlineLevel="0" collapsed="false">
      <c r="A5" s="31"/>
      <c r="B5" s="47"/>
      <c r="C5" s="47"/>
      <c r="D5" s="47"/>
      <c r="E5" s="47"/>
      <c r="F5" s="47"/>
      <c r="G5" s="3" t="n">
        <v>15</v>
      </c>
      <c r="H5" s="47"/>
      <c r="I5" s="47"/>
      <c r="J5" s="47"/>
      <c r="K5" s="47"/>
      <c r="L5" s="47"/>
      <c r="M5" s="47"/>
      <c r="N5" s="37"/>
    </row>
    <row r="6" customFormat="false" ht="15.75" hidden="false" customHeight="false" outlineLevel="0" collapsed="false">
      <c r="A6" s="55" t="s">
        <v>62</v>
      </c>
      <c r="B6" s="56" t="n">
        <v>1</v>
      </c>
      <c r="C6" s="56" t="n">
        <v>2</v>
      </c>
      <c r="D6" s="56" t="n">
        <v>3</v>
      </c>
      <c r="E6" s="56" t="n">
        <v>4</v>
      </c>
      <c r="F6" s="56" t="n">
        <v>5</v>
      </c>
      <c r="G6" s="56" t="n">
        <v>6</v>
      </c>
      <c r="H6" s="56" t="n">
        <v>7</v>
      </c>
      <c r="I6" s="56" t="n">
        <v>8</v>
      </c>
      <c r="J6" s="56" t="n">
        <v>9</v>
      </c>
      <c r="K6" s="56" t="n">
        <v>10</v>
      </c>
      <c r="L6" s="56" t="n">
        <v>11</v>
      </c>
      <c r="M6" s="56" t="n">
        <v>12</v>
      </c>
      <c r="N6" s="57"/>
      <c r="P6" s="58" t="s">
        <v>61</v>
      </c>
      <c r="Q6" s="56" t="n">
        <v>1</v>
      </c>
      <c r="R6" s="56" t="n">
        <v>2</v>
      </c>
      <c r="S6" s="56" t="n">
        <v>3</v>
      </c>
      <c r="T6" s="56" t="n">
        <v>4</v>
      </c>
      <c r="U6" s="56" t="n">
        <v>5</v>
      </c>
      <c r="V6" s="56" t="n">
        <v>6</v>
      </c>
      <c r="W6" s="56" t="n">
        <v>7</v>
      </c>
      <c r="X6" s="56" t="n">
        <v>8</v>
      </c>
      <c r="Y6" s="56" t="n">
        <v>9</v>
      </c>
      <c r="Z6" s="56" t="n">
        <v>10</v>
      </c>
      <c r="AA6" s="56" t="n">
        <v>11</v>
      </c>
      <c r="AB6" s="56" t="n">
        <v>12</v>
      </c>
    </row>
    <row r="7" customFormat="false" ht="15.75" hidden="false" customHeight="false" outlineLevel="0" collapsed="false">
      <c r="A7" s="59" t="s">
        <v>44</v>
      </c>
      <c r="B7" s="60" t="s">
        <v>63</v>
      </c>
      <c r="C7" s="60" t="s">
        <v>64</v>
      </c>
      <c r="D7" s="60" t="s">
        <v>64</v>
      </c>
      <c r="E7" s="60" t="s">
        <v>64</v>
      </c>
      <c r="F7" s="60" t="s">
        <v>64</v>
      </c>
      <c r="G7" s="60" t="s">
        <v>64</v>
      </c>
      <c r="H7" s="60" t="s">
        <v>64</v>
      </c>
      <c r="I7" s="60" t="s">
        <v>64</v>
      </c>
      <c r="J7" s="60" t="s">
        <v>64</v>
      </c>
      <c r="K7" s="60" t="s">
        <v>64</v>
      </c>
      <c r="L7" s="60" t="s">
        <v>64</v>
      </c>
      <c r="M7" s="60" t="s">
        <v>64</v>
      </c>
      <c r="N7" s="56" t="s">
        <v>44</v>
      </c>
      <c r="P7" s="59" t="s">
        <v>44</v>
      </c>
      <c r="Q7" s="60" t="s">
        <v>65</v>
      </c>
      <c r="R7" s="60" t="s">
        <v>66</v>
      </c>
      <c r="S7" s="60" t="s">
        <v>66</v>
      </c>
      <c r="T7" s="60" t="s">
        <v>66</v>
      </c>
      <c r="U7" s="60" t="s">
        <v>66</v>
      </c>
      <c r="V7" s="60" t="s">
        <v>66</v>
      </c>
      <c r="W7" s="60" t="s">
        <v>66</v>
      </c>
      <c r="X7" s="60" t="s">
        <v>66</v>
      </c>
      <c r="Y7" s="60" t="s">
        <v>66</v>
      </c>
      <c r="Z7" s="60" t="s">
        <v>66</v>
      </c>
      <c r="AA7" s="60" t="s">
        <v>66</v>
      </c>
      <c r="AB7" s="60" t="s">
        <v>66</v>
      </c>
    </row>
    <row r="8" customFormat="false" ht="15.75" hidden="false" customHeight="false" outlineLevel="0" collapsed="false">
      <c r="A8" s="56" t="s">
        <v>46</v>
      </c>
      <c r="B8" s="60" t="s">
        <v>64</v>
      </c>
      <c r="C8" s="60" t="s">
        <v>64</v>
      </c>
      <c r="D8" s="60" t="s">
        <v>64</v>
      </c>
      <c r="E8" s="60" t="s">
        <v>64</v>
      </c>
      <c r="F8" s="60" t="s">
        <v>64</v>
      </c>
      <c r="G8" s="60" t="s">
        <v>64</v>
      </c>
      <c r="H8" s="60" t="s">
        <v>64</v>
      </c>
      <c r="I8" s="60" t="s">
        <v>64</v>
      </c>
      <c r="J8" s="60" t="s">
        <v>64</v>
      </c>
      <c r="K8" s="60" t="s">
        <v>64</v>
      </c>
      <c r="L8" s="60" t="s">
        <v>64</v>
      </c>
      <c r="M8" s="60" t="s">
        <v>64</v>
      </c>
      <c r="N8" s="56" t="s">
        <v>46</v>
      </c>
      <c r="P8" s="56" t="s">
        <v>46</v>
      </c>
      <c r="Q8" s="60" t="s">
        <v>66</v>
      </c>
      <c r="R8" s="60" t="s">
        <v>66</v>
      </c>
      <c r="S8" s="60" t="s">
        <v>66</v>
      </c>
      <c r="T8" s="60" t="s">
        <v>66</v>
      </c>
      <c r="U8" s="60" t="s">
        <v>66</v>
      </c>
      <c r="V8" s="60" t="s">
        <v>66</v>
      </c>
      <c r="W8" s="60" t="s">
        <v>66</v>
      </c>
      <c r="X8" s="60" t="s">
        <v>66</v>
      </c>
      <c r="Y8" s="60" t="s">
        <v>66</v>
      </c>
      <c r="Z8" s="60" t="s">
        <v>66</v>
      </c>
      <c r="AA8" s="60" t="s">
        <v>66</v>
      </c>
      <c r="AB8" s="60" t="s">
        <v>66</v>
      </c>
    </row>
    <row r="9" customFormat="false" ht="15.75" hidden="false" customHeight="false" outlineLevel="0" collapsed="false">
      <c r="A9" s="56" t="s">
        <v>48</v>
      </c>
      <c r="B9" s="60" t="s">
        <v>64</v>
      </c>
      <c r="C9" s="60" t="s">
        <v>64</v>
      </c>
      <c r="D9" s="60" t="s">
        <v>64</v>
      </c>
      <c r="E9" s="60" t="s">
        <v>64</v>
      </c>
      <c r="F9" s="60" t="s">
        <v>64</v>
      </c>
      <c r="G9" s="60" t="s">
        <v>64</v>
      </c>
      <c r="H9" s="60" t="s">
        <v>64</v>
      </c>
      <c r="I9" s="60" t="s">
        <v>64</v>
      </c>
      <c r="J9" s="60" t="s">
        <v>64</v>
      </c>
      <c r="K9" s="60" t="s">
        <v>64</v>
      </c>
      <c r="L9" s="60" t="s">
        <v>64</v>
      </c>
      <c r="M9" s="60" t="s">
        <v>64</v>
      </c>
      <c r="N9" s="56" t="s">
        <v>48</v>
      </c>
      <c r="P9" s="56" t="s">
        <v>48</v>
      </c>
      <c r="Q9" s="60" t="s">
        <v>66</v>
      </c>
      <c r="R9" s="60" t="s">
        <v>66</v>
      </c>
      <c r="S9" s="60" t="s">
        <v>66</v>
      </c>
      <c r="T9" s="60" t="s">
        <v>66</v>
      </c>
      <c r="U9" s="60" t="s">
        <v>66</v>
      </c>
      <c r="V9" s="60" t="s">
        <v>66</v>
      </c>
      <c r="W9" s="60" t="s">
        <v>66</v>
      </c>
      <c r="X9" s="60" t="s">
        <v>66</v>
      </c>
      <c r="Y9" s="60" t="s">
        <v>66</v>
      </c>
      <c r="Z9" s="60" t="s">
        <v>66</v>
      </c>
      <c r="AA9" s="60" t="s">
        <v>66</v>
      </c>
      <c r="AB9" s="60" t="s">
        <v>66</v>
      </c>
    </row>
    <row r="10" customFormat="false" ht="15.75" hidden="false" customHeight="false" outlineLevel="0" collapsed="false">
      <c r="A10" s="56" t="s">
        <v>49</v>
      </c>
      <c r="B10" s="60" t="s">
        <v>64</v>
      </c>
      <c r="C10" s="60" t="s">
        <v>64</v>
      </c>
      <c r="D10" s="60" t="s">
        <v>64</v>
      </c>
      <c r="E10" s="60" t="s">
        <v>64</v>
      </c>
      <c r="F10" s="60" t="s">
        <v>64</v>
      </c>
      <c r="G10" s="60" t="s">
        <v>64</v>
      </c>
      <c r="H10" s="60" t="s">
        <v>64</v>
      </c>
      <c r="I10" s="60" t="s">
        <v>64</v>
      </c>
      <c r="J10" s="60" t="s">
        <v>64</v>
      </c>
      <c r="K10" s="60" t="s">
        <v>64</v>
      </c>
      <c r="L10" s="60" t="s">
        <v>64</v>
      </c>
      <c r="M10" s="60" t="s">
        <v>64</v>
      </c>
      <c r="N10" s="56" t="s">
        <v>49</v>
      </c>
      <c r="P10" s="56" t="s">
        <v>49</v>
      </c>
      <c r="Q10" s="60" t="s">
        <v>66</v>
      </c>
      <c r="R10" s="60" t="s">
        <v>66</v>
      </c>
      <c r="S10" s="60" t="s">
        <v>66</v>
      </c>
      <c r="T10" s="60" t="s">
        <v>66</v>
      </c>
      <c r="U10" s="60" t="s">
        <v>66</v>
      </c>
      <c r="V10" s="60" t="s">
        <v>66</v>
      </c>
      <c r="W10" s="60" t="s">
        <v>66</v>
      </c>
      <c r="X10" s="60" t="s">
        <v>66</v>
      </c>
      <c r="Y10" s="60" t="s">
        <v>66</v>
      </c>
      <c r="Z10" s="60" t="s">
        <v>66</v>
      </c>
      <c r="AA10" s="60" t="s">
        <v>66</v>
      </c>
      <c r="AB10" s="60" t="s">
        <v>66</v>
      </c>
    </row>
    <row r="11" customFormat="false" ht="15.75" hidden="false" customHeight="false" outlineLevel="0" collapsed="false">
      <c r="A11" s="56" t="s">
        <v>50</v>
      </c>
      <c r="B11" s="60" t="s">
        <v>64</v>
      </c>
      <c r="C11" s="60" t="s">
        <v>64</v>
      </c>
      <c r="D11" s="60" t="s">
        <v>64</v>
      </c>
      <c r="E11" s="60" t="s">
        <v>64</v>
      </c>
      <c r="F11" s="60" t="s">
        <v>64</v>
      </c>
      <c r="G11" s="60" t="s">
        <v>64</v>
      </c>
      <c r="H11" s="60" t="s">
        <v>64</v>
      </c>
      <c r="I11" s="60" t="s">
        <v>64</v>
      </c>
      <c r="J11" s="60" t="s">
        <v>64</v>
      </c>
      <c r="K11" s="60" t="s">
        <v>64</v>
      </c>
      <c r="L11" s="60" t="s">
        <v>64</v>
      </c>
      <c r="M11" s="60" t="s">
        <v>64</v>
      </c>
      <c r="N11" s="56" t="s">
        <v>50</v>
      </c>
      <c r="P11" s="56" t="s">
        <v>50</v>
      </c>
      <c r="Q11" s="60" t="s">
        <v>66</v>
      </c>
      <c r="R11" s="60" t="s">
        <v>66</v>
      </c>
      <c r="S11" s="60" t="s">
        <v>66</v>
      </c>
      <c r="T11" s="60" t="s">
        <v>66</v>
      </c>
      <c r="U11" s="60" t="s">
        <v>66</v>
      </c>
      <c r="V11" s="60" t="s">
        <v>66</v>
      </c>
      <c r="W11" s="60" t="s">
        <v>66</v>
      </c>
      <c r="X11" s="60" t="s">
        <v>66</v>
      </c>
      <c r="Y11" s="60" t="s">
        <v>66</v>
      </c>
      <c r="Z11" s="60" t="s">
        <v>66</v>
      </c>
      <c r="AA11" s="60" t="s">
        <v>66</v>
      </c>
      <c r="AB11" s="60" t="s">
        <v>66</v>
      </c>
    </row>
    <row r="12" customFormat="false" ht="15.75" hidden="false" customHeight="false" outlineLevel="0" collapsed="false">
      <c r="A12" s="59" t="s">
        <v>51</v>
      </c>
      <c r="B12" s="60" t="s">
        <v>64</v>
      </c>
      <c r="C12" s="60" t="s">
        <v>64</v>
      </c>
      <c r="D12" s="60" t="s">
        <v>64</v>
      </c>
      <c r="E12" s="60" t="s">
        <v>64</v>
      </c>
      <c r="F12" s="60" t="s">
        <v>64</v>
      </c>
      <c r="G12" s="60" t="s">
        <v>64</v>
      </c>
      <c r="H12" s="60" t="s">
        <v>64</v>
      </c>
      <c r="I12" s="60" t="s">
        <v>64</v>
      </c>
      <c r="J12" s="60" t="s">
        <v>64</v>
      </c>
      <c r="K12" s="60" t="s">
        <v>64</v>
      </c>
      <c r="L12" s="60" t="s">
        <v>64</v>
      </c>
      <c r="M12" s="60" t="s">
        <v>64</v>
      </c>
      <c r="N12" s="56" t="s">
        <v>51</v>
      </c>
      <c r="P12" s="56" t="s">
        <v>51</v>
      </c>
      <c r="Q12" s="60" t="s">
        <v>66</v>
      </c>
      <c r="R12" s="60" t="s">
        <v>66</v>
      </c>
      <c r="S12" s="60" t="s">
        <v>66</v>
      </c>
      <c r="T12" s="60" t="s">
        <v>66</v>
      </c>
      <c r="U12" s="60" t="s">
        <v>66</v>
      </c>
      <c r="V12" s="60" t="s">
        <v>66</v>
      </c>
      <c r="W12" s="60" t="s">
        <v>66</v>
      </c>
      <c r="X12" s="60" t="s">
        <v>66</v>
      </c>
      <c r="Y12" s="60" t="s">
        <v>66</v>
      </c>
      <c r="Z12" s="60" t="s">
        <v>66</v>
      </c>
      <c r="AA12" s="60" t="s">
        <v>66</v>
      </c>
      <c r="AB12" s="60" t="s">
        <v>66</v>
      </c>
    </row>
    <row r="13" customFormat="false" ht="15.75" hidden="false" customHeight="false" outlineLevel="0" collapsed="false">
      <c r="A13" s="59" t="s">
        <v>52</v>
      </c>
      <c r="B13" s="60" t="s">
        <v>64</v>
      </c>
      <c r="C13" s="60" t="s">
        <v>64</v>
      </c>
      <c r="D13" s="60" t="s">
        <v>64</v>
      </c>
      <c r="E13" s="60" t="s">
        <v>64</v>
      </c>
      <c r="F13" s="60" t="s">
        <v>64</v>
      </c>
      <c r="G13" s="60" t="s">
        <v>64</v>
      </c>
      <c r="H13" s="60" t="s">
        <v>64</v>
      </c>
      <c r="I13" s="60" t="s">
        <v>64</v>
      </c>
      <c r="J13" s="60" t="s">
        <v>64</v>
      </c>
      <c r="K13" s="60" t="s">
        <v>64</v>
      </c>
      <c r="L13" s="60" t="s">
        <v>64</v>
      </c>
      <c r="M13" s="61" t="s">
        <v>67</v>
      </c>
      <c r="N13" s="56" t="s">
        <v>52</v>
      </c>
      <c r="P13" s="56" t="s">
        <v>52</v>
      </c>
      <c r="Q13" s="60" t="s">
        <v>66</v>
      </c>
      <c r="R13" s="60" t="s">
        <v>66</v>
      </c>
      <c r="S13" s="60" t="s">
        <v>66</v>
      </c>
      <c r="T13" s="60" t="s">
        <v>66</v>
      </c>
      <c r="U13" s="60" t="s">
        <v>66</v>
      </c>
      <c r="V13" s="60" t="s">
        <v>66</v>
      </c>
      <c r="W13" s="60" t="s">
        <v>66</v>
      </c>
      <c r="X13" s="60" t="s">
        <v>66</v>
      </c>
      <c r="Y13" s="60" t="s">
        <v>66</v>
      </c>
      <c r="Z13" s="60" t="s">
        <v>66</v>
      </c>
      <c r="AA13" s="60" t="s">
        <v>66</v>
      </c>
      <c r="AB13" s="61" t="s">
        <v>68</v>
      </c>
    </row>
    <row r="14" customFormat="false" ht="15.75" hidden="false" customHeight="false" outlineLevel="0" collapsed="false">
      <c r="A14" s="56" t="s">
        <v>53</v>
      </c>
      <c r="B14" s="60" t="s">
        <v>64</v>
      </c>
      <c r="C14" s="60" t="s">
        <v>64</v>
      </c>
      <c r="D14" s="60" t="s">
        <v>64</v>
      </c>
      <c r="E14" s="60" t="s">
        <v>64</v>
      </c>
      <c r="F14" s="60" t="s">
        <v>64</v>
      </c>
      <c r="G14" s="60" t="s">
        <v>64</v>
      </c>
      <c r="H14" s="60" t="s">
        <v>64</v>
      </c>
      <c r="I14" s="60" t="s">
        <v>64</v>
      </c>
      <c r="J14" s="60" t="s">
        <v>64</v>
      </c>
      <c r="K14" s="60" t="s">
        <v>64</v>
      </c>
      <c r="L14" s="60" t="s">
        <v>64</v>
      </c>
      <c r="M14" s="61" t="s">
        <v>67</v>
      </c>
      <c r="N14" s="56" t="s">
        <v>53</v>
      </c>
      <c r="P14" s="56" t="s">
        <v>53</v>
      </c>
      <c r="Q14" s="60" t="s">
        <v>66</v>
      </c>
      <c r="R14" s="60" t="s">
        <v>66</v>
      </c>
      <c r="S14" s="60" t="s">
        <v>66</v>
      </c>
      <c r="T14" s="60" t="s">
        <v>66</v>
      </c>
      <c r="U14" s="60" t="s">
        <v>66</v>
      </c>
      <c r="V14" s="60" t="s">
        <v>66</v>
      </c>
      <c r="W14" s="60" t="s">
        <v>66</v>
      </c>
      <c r="X14" s="60" t="s">
        <v>66</v>
      </c>
      <c r="Y14" s="60" t="s">
        <v>66</v>
      </c>
      <c r="Z14" s="60" t="s">
        <v>66</v>
      </c>
      <c r="AA14" s="60" t="s">
        <v>66</v>
      </c>
      <c r="AB14" s="61" t="s">
        <v>68</v>
      </c>
    </row>
    <row r="15" customFormat="false" ht="15.75" hidden="false" customHeight="false" outlineLevel="0" collapsed="false">
      <c r="A15" s="57"/>
      <c r="B15" s="56" t="n">
        <v>1</v>
      </c>
      <c r="C15" s="56" t="n">
        <v>2</v>
      </c>
      <c r="D15" s="56" t="n">
        <v>3</v>
      </c>
      <c r="E15" s="56" t="n">
        <v>4</v>
      </c>
      <c r="F15" s="56" t="n">
        <v>5</v>
      </c>
      <c r="G15" s="56" t="n">
        <v>6</v>
      </c>
      <c r="H15" s="56" t="n">
        <v>7</v>
      </c>
      <c r="I15" s="56" t="n">
        <v>8</v>
      </c>
      <c r="J15" s="56" t="n">
        <v>9</v>
      </c>
      <c r="K15" s="56" t="n">
        <v>10</v>
      </c>
      <c r="L15" s="56" t="n">
        <v>11</v>
      </c>
      <c r="M15" s="56" t="n">
        <v>12</v>
      </c>
      <c r="N15" s="57"/>
      <c r="P15" s="57"/>
      <c r="Q15" s="56" t="n">
        <v>1</v>
      </c>
      <c r="R15" s="56" t="n">
        <v>2</v>
      </c>
      <c r="S15" s="56" t="n">
        <v>3</v>
      </c>
      <c r="T15" s="56" t="n">
        <v>4</v>
      </c>
      <c r="U15" s="56" t="n">
        <v>5</v>
      </c>
      <c r="V15" s="56" t="n">
        <v>6</v>
      </c>
      <c r="W15" s="56" t="n">
        <v>7</v>
      </c>
      <c r="X15" s="56" t="n">
        <v>8</v>
      </c>
      <c r="Y15" s="56" t="n">
        <v>9</v>
      </c>
      <c r="Z15" s="56" t="n">
        <v>10</v>
      </c>
      <c r="AA15" s="56" t="n">
        <v>11</v>
      </c>
      <c r="AB15" s="56" t="n">
        <v>12</v>
      </c>
    </row>
    <row r="16" customFormat="false" ht="15.75" hidden="false" customHeight="false" outlineLevel="0" collapsed="false">
      <c r="A16" s="4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P16" s="46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customFormat="false" ht="15.75" hidden="false" customHeight="false" outlineLevel="0" collapsed="false">
      <c r="A17" s="55" t="s">
        <v>69</v>
      </c>
      <c r="B17" s="56" t="n">
        <v>1</v>
      </c>
      <c r="C17" s="56" t="n">
        <v>2</v>
      </c>
      <c r="D17" s="56" t="n">
        <v>3</v>
      </c>
      <c r="E17" s="56" t="n">
        <v>4</v>
      </c>
      <c r="F17" s="56" t="n">
        <v>5</v>
      </c>
      <c r="G17" s="56" t="n">
        <v>6</v>
      </c>
      <c r="H17" s="56" t="n">
        <v>7</v>
      </c>
      <c r="I17" s="56" t="n">
        <v>8</v>
      </c>
      <c r="J17" s="56" t="n">
        <v>9</v>
      </c>
      <c r="K17" s="56" t="n">
        <v>10</v>
      </c>
      <c r="L17" s="56" t="n">
        <v>11</v>
      </c>
      <c r="M17" s="56" t="n">
        <v>12</v>
      </c>
      <c r="N17" s="57"/>
      <c r="P17" s="57" t="s">
        <v>70</v>
      </c>
      <c r="Q17" s="56" t="n">
        <v>1</v>
      </c>
      <c r="R17" s="56" t="n">
        <v>2</v>
      </c>
      <c r="S17" s="56" t="n">
        <v>3</v>
      </c>
      <c r="T17" s="56" t="n">
        <v>4</v>
      </c>
      <c r="U17" s="56" t="n">
        <v>5</v>
      </c>
      <c r="V17" s="56" t="n">
        <v>6</v>
      </c>
      <c r="W17" s="56" t="n">
        <v>7</v>
      </c>
      <c r="X17" s="56" t="n">
        <v>8</v>
      </c>
      <c r="Y17" s="56" t="n">
        <v>9</v>
      </c>
      <c r="Z17" s="56" t="n">
        <v>10</v>
      </c>
      <c r="AA17" s="56" t="n">
        <v>11</v>
      </c>
      <c r="AB17" s="56" t="n">
        <v>12</v>
      </c>
    </row>
    <row r="18" customFormat="false" ht="15.75" hidden="false" customHeight="false" outlineLevel="0" collapsed="false">
      <c r="A18" s="59" t="s">
        <v>44</v>
      </c>
      <c r="B18" s="60" t="s">
        <v>71</v>
      </c>
      <c r="C18" s="60" t="s">
        <v>71</v>
      </c>
      <c r="D18" s="60" t="s">
        <v>71</v>
      </c>
      <c r="E18" s="60" t="s">
        <v>71</v>
      </c>
      <c r="F18" s="60" t="s">
        <v>71</v>
      </c>
      <c r="G18" s="60" t="s">
        <v>71</v>
      </c>
      <c r="H18" s="60" t="s">
        <v>71</v>
      </c>
      <c r="I18" s="60" t="s">
        <v>71</v>
      </c>
      <c r="J18" s="60" t="s">
        <v>71</v>
      </c>
      <c r="K18" s="60" t="s">
        <v>71</v>
      </c>
      <c r="L18" s="60" t="s">
        <v>71</v>
      </c>
      <c r="M18" s="60" t="s">
        <v>71</v>
      </c>
      <c r="N18" s="56" t="s">
        <v>44</v>
      </c>
      <c r="P18" s="59" t="s">
        <v>44</v>
      </c>
      <c r="Q18" s="60" t="s">
        <v>66</v>
      </c>
      <c r="R18" s="60" t="s">
        <v>66</v>
      </c>
      <c r="S18" s="60" t="s">
        <v>66</v>
      </c>
      <c r="T18" s="60" t="s">
        <v>66</v>
      </c>
      <c r="U18" s="60" t="s">
        <v>66</v>
      </c>
      <c r="V18" s="60" t="s">
        <v>66</v>
      </c>
      <c r="W18" s="60" t="s">
        <v>66</v>
      </c>
      <c r="X18" s="60" t="s">
        <v>66</v>
      </c>
      <c r="Y18" s="60" t="s">
        <v>66</v>
      </c>
      <c r="Z18" s="60" t="s">
        <v>66</v>
      </c>
      <c r="AA18" s="60" t="s">
        <v>66</v>
      </c>
      <c r="AB18" s="60" t="s">
        <v>66</v>
      </c>
    </row>
    <row r="19" customFormat="false" ht="15.75" hidden="false" customHeight="false" outlineLevel="0" collapsed="false">
      <c r="A19" s="56" t="s">
        <v>46</v>
      </c>
      <c r="B19" s="60" t="s">
        <v>71</v>
      </c>
      <c r="C19" s="60" t="s">
        <v>71</v>
      </c>
      <c r="D19" s="60" t="s">
        <v>71</v>
      </c>
      <c r="E19" s="60" t="s">
        <v>71</v>
      </c>
      <c r="F19" s="60" t="s">
        <v>71</v>
      </c>
      <c r="G19" s="60" t="s">
        <v>71</v>
      </c>
      <c r="H19" s="60" t="s">
        <v>71</v>
      </c>
      <c r="I19" s="60" t="s">
        <v>71</v>
      </c>
      <c r="J19" s="60" t="s">
        <v>71</v>
      </c>
      <c r="K19" s="60" t="s">
        <v>71</v>
      </c>
      <c r="L19" s="60" t="s">
        <v>71</v>
      </c>
      <c r="M19" s="60" t="s">
        <v>71</v>
      </c>
      <c r="N19" s="56" t="s">
        <v>46</v>
      </c>
      <c r="P19" s="56" t="s">
        <v>46</v>
      </c>
      <c r="Q19" s="60" t="s">
        <v>66</v>
      </c>
      <c r="R19" s="60" t="s">
        <v>66</v>
      </c>
      <c r="S19" s="60" t="s">
        <v>66</v>
      </c>
      <c r="T19" s="60" t="s">
        <v>66</v>
      </c>
      <c r="U19" s="60" t="s">
        <v>66</v>
      </c>
      <c r="V19" s="60" t="s">
        <v>66</v>
      </c>
      <c r="W19" s="60" t="s">
        <v>66</v>
      </c>
      <c r="X19" s="60" t="s">
        <v>66</v>
      </c>
      <c r="Y19" s="60" t="s">
        <v>66</v>
      </c>
      <c r="Z19" s="60" t="s">
        <v>66</v>
      </c>
      <c r="AA19" s="60" t="s">
        <v>66</v>
      </c>
      <c r="AB19" s="60" t="s">
        <v>66</v>
      </c>
    </row>
    <row r="20" customFormat="false" ht="15.75" hidden="false" customHeight="false" outlineLevel="0" collapsed="false">
      <c r="A20" s="56" t="s">
        <v>48</v>
      </c>
      <c r="B20" s="60" t="s">
        <v>71</v>
      </c>
      <c r="C20" s="60" t="s">
        <v>71</v>
      </c>
      <c r="D20" s="60" t="s">
        <v>71</v>
      </c>
      <c r="E20" s="60" t="s">
        <v>71</v>
      </c>
      <c r="F20" s="60" t="s">
        <v>71</v>
      </c>
      <c r="G20" s="60" t="s">
        <v>71</v>
      </c>
      <c r="H20" s="60" t="s">
        <v>71</v>
      </c>
      <c r="I20" s="60" t="s">
        <v>71</v>
      </c>
      <c r="J20" s="60" t="s">
        <v>71</v>
      </c>
      <c r="K20" s="60" t="s">
        <v>71</v>
      </c>
      <c r="L20" s="60" t="s">
        <v>71</v>
      </c>
      <c r="M20" s="60" t="s">
        <v>71</v>
      </c>
      <c r="N20" s="56" t="s">
        <v>48</v>
      </c>
      <c r="P20" s="56" t="s">
        <v>48</v>
      </c>
      <c r="Q20" s="60" t="s">
        <v>66</v>
      </c>
      <c r="R20" s="60" t="s">
        <v>66</v>
      </c>
      <c r="S20" s="60" t="s">
        <v>66</v>
      </c>
      <c r="T20" s="60" t="s">
        <v>66</v>
      </c>
      <c r="U20" s="60" t="s">
        <v>66</v>
      </c>
      <c r="V20" s="60" t="s">
        <v>66</v>
      </c>
      <c r="W20" s="60" t="s">
        <v>66</v>
      </c>
      <c r="X20" s="60" t="s">
        <v>66</v>
      </c>
      <c r="Y20" s="60" t="s">
        <v>66</v>
      </c>
      <c r="Z20" s="60" t="s">
        <v>66</v>
      </c>
      <c r="AA20" s="60" t="s">
        <v>66</v>
      </c>
      <c r="AB20" s="60" t="s">
        <v>66</v>
      </c>
    </row>
    <row r="21" customFormat="false" ht="15.75" hidden="false" customHeight="false" outlineLevel="0" collapsed="false">
      <c r="A21" s="56" t="s">
        <v>49</v>
      </c>
      <c r="B21" s="60" t="s">
        <v>71</v>
      </c>
      <c r="C21" s="60" t="s">
        <v>71</v>
      </c>
      <c r="D21" s="60" t="s">
        <v>71</v>
      </c>
      <c r="E21" s="60" t="s">
        <v>71</v>
      </c>
      <c r="F21" s="60" t="s">
        <v>71</v>
      </c>
      <c r="G21" s="60" t="s">
        <v>71</v>
      </c>
      <c r="H21" s="60" t="s">
        <v>71</v>
      </c>
      <c r="I21" s="60" t="s">
        <v>71</v>
      </c>
      <c r="J21" s="60" t="s">
        <v>71</v>
      </c>
      <c r="K21" s="60" t="s">
        <v>71</v>
      </c>
      <c r="L21" s="60" t="s">
        <v>71</v>
      </c>
      <c r="M21" s="60" t="s">
        <v>71</v>
      </c>
      <c r="N21" s="56" t="s">
        <v>49</v>
      </c>
      <c r="P21" s="56" t="s">
        <v>49</v>
      </c>
      <c r="Q21" s="60" t="s">
        <v>66</v>
      </c>
      <c r="R21" s="60" t="s">
        <v>66</v>
      </c>
      <c r="S21" s="60" t="s">
        <v>66</v>
      </c>
      <c r="T21" s="60" t="s">
        <v>66</v>
      </c>
      <c r="U21" s="60" t="s">
        <v>66</v>
      </c>
      <c r="V21" s="60" t="s">
        <v>66</v>
      </c>
      <c r="W21" s="60" t="s">
        <v>66</v>
      </c>
      <c r="X21" s="60" t="s">
        <v>66</v>
      </c>
      <c r="Y21" s="60" t="s">
        <v>66</v>
      </c>
      <c r="Z21" s="60" t="s">
        <v>66</v>
      </c>
      <c r="AA21" s="60" t="s">
        <v>66</v>
      </c>
      <c r="AB21" s="60" t="s">
        <v>66</v>
      </c>
    </row>
    <row r="22" customFormat="false" ht="15.75" hidden="false" customHeight="false" outlineLevel="0" collapsed="false">
      <c r="A22" s="56" t="s">
        <v>50</v>
      </c>
      <c r="B22" s="60" t="s">
        <v>71</v>
      </c>
      <c r="C22" s="60" t="s">
        <v>71</v>
      </c>
      <c r="D22" s="60" t="s">
        <v>71</v>
      </c>
      <c r="E22" s="60" t="s">
        <v>71</v>
      </c>
      <c r="F22" s="60" t="s">
        <v>71</v>
      </c>
      <c r="G22" s="60" t="s">
        <v>71</v>
      </c>
      <c r="H22" s="60" t="s">
        <v>71</v>
      </c>
      <c r="I22" s="60" t="s">
        <v>71</v>
      </c>
      <c r="J22" s="60" t="s">
        <v>71</v>
      </c>
      <c r="K22" s="60" t="s">
        <v>71</v>
      </c>
      <c r="L22" s="60" t="s">
        <v>71</v>
      </c>
      <c r="M22" s="60" t="s">
        <v>71</v>
      </c>
      <c r="N22" s="56" t="s">
        <v>50</v>
      </c>
      <c r="P22" s="56" t="s">
        <v>50</v>
      </c>
      <c r="Q22" s="60" t="s">
        <v>66</v>
      </c>
      <c r="R22" s="60" t="s">
        <v>66</v>
      </c>
      <c r="S22" s="60" t="s">
        <v>66</v>
      </c>
      <c r="T22" s="60" t="s">
        <v>66</v>
      </c>
      <c r="U22" s="60" t="s">
        <v>66</v>
      </c>
      <c r="V22" s="60" t="s">
        <v>66</v>
      </c>
      <c r="W22" s="60" t="s">
        <v>66</v>
      </c>
      <c r="X22" s="60" t="s">
        <v>66</v>
      </c>
      <c r="Y22" s="60" t="s">
        <v>66</v>
      </c>
      <c r="Z22" s="60" t="s">
        <v>66</v>
      </c>
      <c r="AA22" s="60" t="s">
        <v>66</v>
      </c>
      <c r="AB22" s="60" t="s">
        <v>66</v>
      </c>
    </row>
    <row r="23" customFormat="false" ht="15.75" hidden="false" customHeight="false" outlineLevel="0" collapsed="false">
      <c r="A23" s="56" t="s">
        <v>51</v>
      </c>
      <c r="B23" s="60" t="s">
        <v>71</v>
      </c>
      <c r="C23" s="60" t="s">
        <v>71</v>
      </c>
      <c r="D23" s="60" t="s">
        <v>71</v>
      </c>
      <c r="E23" s="60" t="s">
        <v>71</v>
      </c>
      <c r="F23" s="60" t="s">
        <v>71</v>
      </c>
      <c r="G23" s="60" t="s">
        <v>71</v>
      </c>
      <c r="H23" s="60" t="s">
        <v>71</v>
      </c>
      <c r="I23" s="60" t="s">
        <v>71</v>
      </c>
      <c r="J23" s="60" t="s">
        <v>71</v>
      </c>
      <c r="K23" s="60" t="s">
        <v>71</v>
      </c>
      <c r="L23" s="60" t="s">
        <v>71</v>
      </c>
      <c r="M23" s="60" t="s">
        <v>71</v>
      </c>
      <c r="N23" s="56" t="s">
        <v>51</v>
      </c>
      <c r="P23" s="56" t="s">
        <v>51</v>
      </c>
      <c r="Q23" s="60" t="s">
        <v>66</v>
      </c>
      <c r="R23" s="60" t="s">
        <v>66</v>
      </c>
      <c r="S23" s="60" t="s">
        <v>66</v>
      </c>
      <c r="T23" s="60" t="s">
        <v>66</v>
      </c>
      <c r="U23" s="60" t="s">
        <v>66</v>
      </c>
      <c r="V23" s="60" t="s">
        <v>66</v>
      </c>
      <c r="W23" s="60" t="s">
        <v>66</v>
      </c>
      <c r="X23" s="60" t="s">
        <v>66</v>
      </c>
      <c r="Y23" s="60" t="s">
        <v>66</v>
      </c>
      <c r="Z23" s="60" t="s">
        <v>66</v>
      </c>
      <c r="AA23" s="60" t="s">
        <v>66</v>
      </c>
      <c r="AB23" s="60" t="s">
        <v>66</v>
      </c>
    </row>
    <row r="24" customFormat="false" ht="15.75" hidden="false" customHeight="false" outlineLevel="0" collapsed="false">
      <c r="A24" s="59" t="s">
        <v>52</v>
      </c>
      <c r="B24" s="60" t="s">
        <v>71</v>
      </c>
      <c r="C24" s="60" t="s">
        <v>71</v>
      </c>
      <c r="D24" s="60" t="s">
        <v>71</v>
      </c>
      <c r="E24" s="60" t="s">
        <v>71</v>
      </c>
      <c r="F24" s="60" t="s">
        <v>71</v>
      </c>
      <c r="G24" s="60" t="s">
        <v>71</v>
      </c>
      <c r="H24" s="60" t="s">
        <v>71</v>
      </c>
      <c r="I24" s="60" t="s">
        <v>71</v>
      </c>
      <c r="J24" s="60" t="s">
        <v>71</v>
      </c>
      <c r="K24" s="60" t="s">
        <v>71</v>
      </c>
      <c r="L24" s="60" t="s">
        <v>71</v>
      </c>
      <c r="M24" s="61" t="s">
        <v>67</v>
      </c>
      <c r="N24" s="56" t="s">
        <v>52</v>
      </c>
      <c r="P24" s="56" t="s">
        <v>52</v>
      </c>
      <c r="Q24" s="60" t="s">
        <v>66</v>
      </c>
      <c r="R24" s="60" t="s">
        <v>66</v>
      </c>
      <c r="S24" s="60" t="s">
        <v>66</v>
      </c>
      <c r="T24" s="60" t="s">
        <v>66</v>
      </c>
      <c r="U24" s="60" t="s">
        <v>66</v>
      </c>
      <c r="V24" s="60" t="s">
        <v>66</v>
      </c>
      <c r="W24" s="60" t="s">
        <v>66</v>
      </c>
      <c r="X24" s="60" t="s">
        <v>66</v>
      </c>
      <c r="Y24" s="60" t="s">
        <v>66</v>
      </c>
      <c r="Z24" s="60" t="s">
        <v>66</v>
      </c>
      <c r="AA24" s="60" t="s">
        <v>66</v>
      </c>
      <c r="AB24" s="61" t="s">
        <v>68</v>
      </c>
    </row>
    <row r="25" customFormat="false" ht="15.75" hidden="false" customHeight="false" outlineLevel="0" collapsed="false">
      <c r="A25" s="59" t="s">
        <v>53</v>
      </c>
      <c r="B25" s="60" t="s">
        <v>71</v>
      </c>
      <c r="C25" s="60" t="s">
        <v>71</v>
      </c>
      <c r="D25" s="60" t="s">
        <v>71</v>
      </c>
      <c r="E25" s="60" t="s">
        <v>71</v>
      </c>
      <c r="F25" s="60" t="s">
        <v>71</v>
      </c>
      <c r="G25" s="60" t="s">
        <v>71</v>
      </c>
      <c r="H25" s="60" t="s">
        <v>71</v>
      </c>
      <c r="I25" s="60" t="s">
        <v>71</v>
      </c>
      <c r="J25" s="60" t="s">
        <v>71</v>
      </c>
      <c r="K25" s="60" t="s">
        <v>71</v>
      </c>
      <c r="L25" s="60" t="s">
        <v>71</v>
      </c>
      <c r="M25" s="61" t="s">
        <v>67</v>
      </c>
      <c r="N25" s="56" t="s">
        <v>53</v>
      </c>
      <c r="P25" s="56" t="s">
        <v>53</v>
      </c>
      <c r="Q25" s="60" t="s">
        <v>66</v>
      </c>
      <c r="R25" s="60" t="s">
        <v>66</v>
      </c>
      <c r="S25" s="60" t="s">
        <v>66</v>
      </c>
      <c r="T25" s="60" t="s">
        <v>66</v>
      </c>
      <c r="U25" s="60" t="s">
        <v>66</v>
      </c>
      <c r="V25" s="60" t="s">
        <v>66</v>
      </c>
      <c r="W25" s="60" t="s">
        <v>66</v>
      </c>
      <c r="X25" s="60" t="s">
        <v>66</v>
      </c>
      <c r="Y25" s="60" t="s">
        <v>66</v>
      </c>
      <c r="Z25" s="60" t="s">
        <v>66</v>
      </c>
      <c r="AA25" s="60" t="s">
        <v>66</v>
      </c>
      <c r="AB25" s="61" t="s">
        <v>68</v>
      </c>
    </row>
    <row r="26" customFormat="false" ht="15.75" hidden="false" customHeight="false" outlineLevel="0" collapsed="false">
      <c r="A26" s="57"/>
      <c r="B26" s="56" t="n">
        <v>1</v>
      </c>
      <c r="C26" s="56" t="n">
        <v>2</v>
      </c>
      <c r="D26" s="56" t="n">
        <v>3</v>
      </c>
      <c r="E26" s="56" t="n">
        <v>4</v>
      </c>
      <c r="F26" s="56" t="n">
        <v>5</v>
      </c>
      <c r="G26" s="56" t="n">
        <v>6</v>
      </c>
      <c r="H26" s="56" t="n">
        <v>7</v>
      </c>
      <c r="I26" s="56" t="n">
        <v>8</v>
      </c>
      <c r="J26" s="56" t="n">
        <v>9</v>
      </c>
      <c r="K26" s="56" t="n">
        <v>10</v>
      </c>
      <c r="L26" s="56" t="n">
        <v>11</v>
      </c>
      <c r="M26" s="56" t="n">
        <v>12</v>
      </c>
      <c r="N26" s="57"/>
      <c r="P26" s="57"/>
      <c r="Q26" s="56" t="n">
        <v>1</v>
      </c>
      <c r="R26" s="56" t="n">
        <v>2</v>
      </c>
      <c r="S26" s="56" t="n">
        <v>3</v>
      </c>
      <c r="T26" s="56" t="n">
        <v>4</v>
      </c>
      <c r="U26" s="56" t="n">
        <v>5</v>
      </c>
      <c r="V26" s="56" t="n">
        <v>6</v>
      </c>
      <c r="W26" s="56" t="n">
        <v>7</v>
      </c>
      <c r="X26" s="56" t="n">
        <v>8</v>
      </c>
      <c r="Y26" s="56" t="n">
        <v>9</v>
      </c>
      <c r="Z26" s="56" t="n">
        <v>10</v>
      </c>
      <c r="AA26" s="56" t="n">
        <v>11</v>
      </c>
      <c r="AB26" s="56" t="n">
        <v>12</v>
      </c>
    </row>
    <row r="27" customFormat="false" ht="15.75" hidden="false" customHeight="false" outlineLevel="0" collapsed="false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46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customFormat="false" ht="15.75" hidden="false" customHeight="false" outlineLevel="0" collapsed="false">
      <c r="A28" s="62" t="s">
        <v>72</v>
      </c>
      <c r="B28" s="63" t="n">
        <v>1</v>
      </c>
      <c r="C28" s="63" t="n">
        <v>2</v>
      </c>
      <c r="D28" s="63" t="n">
        <v>3</v>
      </c>
      <c r="E28" s="63" t="n">
        <v>4</v>
      </c>
      <c r="F28" s="63" t="n">
        <v>5</v>
      </c>
      <c r="G28" s="63" t="n">
        <v>6</v>
      </c>
      <c r="H28" s="63" t="n">
        <v>7</v>
      </c>
      <c r="I28" s="63" t="n">
        <v>8</v>
      </c>
      <c r="J28" s="63" t="n">
        <v>9</v>
      </c>
      <c r="K28" s="63" t="n">
        <v>10</v>
      </c>
      <c r="L28" s="63" t="n">
        <v>11</v>
      </c>
      <c r="M28" s="63" t="n">
        <v>12</v>
      </c>
      <c r="N28" s="46"/>
      <c r="P28" s="62" t="s">
        <v>72</v>
      </c>
      <c r="Q28" s="63" t="n">
        <v>1</v>
      </c>
      <c r="R28" s="63" t="n">
        <v>2</v>
      </c>
      <c r="S28" s="63" t="n">
        <v>3</v>
      </c>
      <c r="T28" s="63" t="n">
        <v>4</v>
      </c>
      <c r="U28" s="63" t="n">
        <v>5</v>
      </c>
      <c r="V28" s="63" t="n">
        <v>6</v>
      </c>
      <c r="W28" s="63" t="n">
        <v>7</v>
      </c>
      <c r="X28" s="63" t="n">
        <v>8</v>
      </c>
      <c r="Y28" s="63" t="n">
        <v>9</v>
      </c>
      <c r="Z28" s="63" t="n">
        <v>10</v>
      </c>
      <c r="AA28" s="63" t="n">
        <v>11</v>
      </c>
      <c r="AB28" s="63" t="n">
        <v>12</v>
      </c>
    </row>
    <row r="29" customFormat="false" ht="15.75" hidden="false" customHeight="false" outlineLevel="0" collapsed="false">
      <c r="A29" s="64" t="s">
        <v>44</v>
      </c>
      <c r="B29" s="65" t="n">
        <v>16000</v>
      </c>
      <c r="C29" s="65" t="n">
        <v>16000</v>
      </c>
      <c r="D29" s="65" t="n">
        <v>16000</v>
      </c>
      <c r="E29" s="65" t="n">
        <v>16000</v>
      </c>
      <c r="F29" s="65" t="n">
        <v>16000</v>
      </c>
      <c r="G29" s="65" t="n">
        <v>16000</v>
      </c>
      <c r="H29" s="65" t="n">
        <v>16000</v>
      </c>
      <c r="I29" s="65" t="n">
        <v>16000</v>
      </c>
      <c r="J29" s="65" t="n">
        <v>16000</v>
      </c>
      <c r="K29" s="65" t="n">
        <v>16000</v>
      </c>
      <c r="L29" s="65" t="n">
        <v>16000</v>
      </c>
      <c r="M29" s="65" t="n">
        <v>16000</v>
      </c>
      <c r="N29" s="66" t="s">
        <v>44</v>
      </c>
      <c r="P29" s="64" t="s">
        <v>44</v>
      </c>
      <c r="Q29" s="65" t="n">
        <v>21000</v>
      </c>
      <c r="R29" s="65" t="n">
        <v>21000</v>
      </c>
      <c r="S29" s="65" t="n">
        <v>21000</v>
      </c>
      <c r="T29" s="65" t="n">
        <v>21000</v>
      </c>
      <c r="U29" s="65" t="n">
        <v>21000</v>
      </c>
      <c r="V29" s="65" t="n">
        <v>21000</v>
      </c>
      <c r="W29" s="65" t="n">
        <v>21000</v>
      </c>
      <c r="X29" s="65" t="n">
        <v>21000</v>
      </c>
      <c r="Y29" s="65" t="n">
        <v>21000</v>
      </c>
      <c r="Z29" s="65" t="n">
        <v>21000</v>
      </c>
      <c r="AA29" s="65" t="n">
        <v>21000</v>
      </c>
      <c r="AB29" s="65" t="n">
        <v>21000</v>
      </c>
    </row>
    <row r="30" customFormat="false" ht="15.75" hidden="false" customHeight="false" outlineLevel="0" collapsed="false">
      <c r="A30" s="64" t="s">
        <v>46</v>
      </c>
      <c r="B30" s="65" t="n">
        <v>8000</v>
      </c>
      <c r="C30" s="65" t="n">
        <v>8000</v>
      </c>
      <c r="D30" s="65" t="n">
        <v>8000</v>
      </c>
      <c r="E30" s="65" t="n">
        <v>8000</v>
      </c>
      <c r="F30" s="65" t="n">
        <v>8000</v>
      </c>
      <c r="G30" s="65" t="n">
        <v>8000</v>
      </c>
      <c r="H30" s="65" t="n">
        <v>8000</v>
      </c>
      <c r="I30" s="65" t="n">
        <v>8000</v>
      </c>
      <c r="J30" s="65" t="n">
        <v>8000</v>
      </c>
      <c r="K30" s="65" t="n">
        <v>8000</v>
      </c>
      <c r="L30" s="65" t="n">
        <v>8000</v>
      </c>
      <c r="M30" s="65" t="n">
        <v>8000</v>
      </c>
      <c r="N30" s="66" t="s">
        <v>46</v>
      </c>
      <c r="P30" s="64" t="s">
        <v>46</v>
      </c>
      <c r="Q30" s="65" t="n">
        <v>7000</v>
      </c>
      <c r="R30" s="65" t="n">
        <v>7000</v>
      </c>
      <c r="S30" s="65" t="n">
        <v>7000</v>
      </c>
      <c r="T30" s="65" t="n">
        <v>7000</v>
      </c>
      <c r="U30" s="65" t="n">
        <v>7000</v>
      </c>
      <c r="V30" s="65" t="n">
        <v>7000</v>
      </c>
      <c r="W30" s="65" t="n">
        <v>7000</v>
      </c>
      <c r="X30" s="65" t="n">
        <v>7000</v>
      </c>
      <c r="Y30" s="65" t="n">
        <v>7000</v>
      </c>
      <c r="Z30" s="65" t="n">
        <v>7000</v>
      </c>
      <c r="AA30" s="65" t="n">
        <v>7000</v>
      </c>
      <c r="AB30" s="65" t="n">
        <v>7000</v>
      </c>
    </row>
    <row r="31" customFormat="false" ht="15.75" hidden="false" customHeight="false" outlineLevel="0" collapsed="false">
      <c r="A31" s="64" t="s">
        <v>48</v>
      </c>
      <c r="B31" s="65" t="n">
        <v>4000</v>
      </c>
      <c r="C31" s="65" t="n">
        <v>4000</v>
      </c>
      <c r="D31" s="65" t="n">
        <v>4000</v>
      </c>
      <c r="E31" s="65" t="n">
        <v>4000</v>
      </c>
      <c r="F31" s="65" t="n">
        <v>4000</v>
      </c>
      <c r="G31" s="65" t="n">
        <v>4000</v>
      </c>
      <c r="H31" s="65" t="n">
        <v>4000</v>
      </c>
      <c r="I31" s="65" t="n">
        <v>4000</v>
      </c>
      <c r="J31" s="65" t="n">
        <v>4000</v>
      </c>
      <c r="K31" s="65" t="n">
        <v>4000</v>
      </c>
      <c r="L31" s="65" t="n">
        <v>4000</v>
      </c>
      <c r="M31" s="65" t="n">
        <v>4000</v>
      </c>
      <c r="N31" s="66" t="s">
        <v>48</v>
      </c>
      <c r="P31" s="64" t="s">
        <v>48</v>
      </c>
      <c r="Q31" s="65" t="n">
        <v>6000</v>
      </c>
      <c r="R31" s="65" t="n">
        <v>6000</v>
      </c>
      <c r="S31" s="65" t="n">
        <v>6000</v>
      </c>
      <c r="T31" s="65" t="n">
        <v>6000</v>
      </c>
      <c r="U31" s="65" t="n">
        <v>6000</v>
      </c>
      <c r="V31" s="65" t="n">
        <v>6000</v>
      </c>
      <c r="W31" s="65" t="n">
        <v>6000</v>
      </c>
      <c r="X31" s="65" t="n">
        <v>6000</v>
      </c>
      <c r="Y31" s="65" t="n">
        <v>6000</v>
      </c>
      <c r="Z31" s="65" t="n">
        <v>6000</v>
      </c>
      <c r="AA31" s="65" t="n">
        <v>6000</v>
      </c>
      <c r="AB31" s="65" t="n">
        <v>6000</v>
      </c>
    </row>
    <row r="32" customFormat="false" ht="15.75" hidden="false" customHeight="false" outlineLevel="0" collapsed="false">
      <c r="A32" s="67" t="s">
        <v>49</v>
      </c>
      <c r="B32" s="65" t="n">
        <v>2000</v>
      </c>
      <c r="C32" s="65" t="n">
        <v>2000</v>
      </c>
      <c r="D32" s="65" t="n">
        <v>2000</v>
      </c>
      <c r="E32" s="65" t="n">
        <v>2000</v>
      </c>
      <c r="F32" s="65" t="n">
        <v>2000</v>
      </c>
      <c r="G32" s="65" t="n">
        <v>2000</v>
      </c>
      <c r="H32" s="65" t="n">
        <v>2000</v>
      </c>
      <c r="I32" s="65" t="n">
        <v>2000</v>
      </c>
      <c r="J32" s="65" t="n">
        <v>2000</v>
      </c>
      <c r="K32" s="65" t="n">
        <v>2000</v>
      </c>
      <c r="L32" s="65" t="n">
        <v>2000</v>
      </c>
      <c r="M32" s="65" t="n">
        <v>2000</v>
      </c>
      <c r="N32" s="66" t="s">
        <v>49</v>
      </c>
      <c r="P32" s="67" t="s">
        <v>49</v>
      </c>
      <c r="Q32" s="65" t="n">
        <v>5000</v>
      </c>
      <c r="R32" s="65" t="n">
        <v>5000</v>
      </c>
      <c r="S32" s="65" t="n">
        <v>5000</v>
      </c>
      <c r="T32" s="65" t="n">
        <v>5000</v>
      </c>
      <c r="U32" s="65" t="n">
        <v>5000</v>
      </c>
      <c r="V32" s="65" t="n">
        <v>5000</v>
      </c>
      <c r="W32" s="65" t="n">
        <v>5000</v>
      </c>
      <c r="X32" s="65" t="n">
        <v>5000</v>
      </c>
      <c r="Y32" s="65" t="n">
        <v>5000</v>
      </c>
      <c r="Z32" s="65" t="n">
        <v>5000</v>
      </c>
      <c r="AA32" s="65" t="n">
        <v>5000</v>
      </c>
      <c r="AB32" s="65" t="n">
        <v>5000</v>
      </c>
    </row>
    <row r="33" customFormat="false" ht="15.75" hidden="false" customHeight="false" outlineLevel="0" collapsed="false">
      <c r="A33" s="67" t="s">
        <v>50</v>
      </c>
      <c r="B33" s="65" t="n">
        <v>1000</v>
      </c>
      <c r="C33" s="65" t="n">
        <v>1000</v>
      </c>
      <c r="D33" s="65" t="n">
        <v>1000</v>
      </c>
      <c r="E33" s="65" t="n">
        <v>1000</v>
      </c>
      <c r="F33" s="65" t="n">
        <v>1000</v>
      </c>
      <c r="G33" s="65" t="n">
        <v>1000</v>
      </c>
      <c r="H33" s="65" t="n">
        <v>1000</v>
      </c>
      <c r="I33" s="65" t="n">
        <v>1000</v>
      </c>
      <c r="J33" s="65" t="n">
        <v>1000</v>
      </c>
      <c r="K33" s="65" t="n">
        <v>1000</v>
      </c>
      <c r="L33" s="65" t="n">
        <v>1000</v>
      </c>
      <c r="M33" s="65" t="n">
        <v>1000</v>
      </c>
      <c r="N33" s="66" t="s">
        <v>50</v>
      </c>
      <c r="P33" s="67" t="s">
        <v>50</v>
      </c>
      <c r="Q33" s="65" t="n">
        <v>4000</v>
      </c>
      <c r="R33" s="65" t="n">
        <v>4000</v>
      </c>
      <c r="S33" s="65" t="n">
        <v>4000</v>
      </c>
      <c r="T33" s="65" t="n">
        <v>4000</v>
      </c>
      <c r="U33" s="65" t="n">
        <v>4000</v>
      </c>
      <c r="V33" s="65" t="n">
        <v>4000</v>
      </c>
      <c r="W33" s="65" t="n">
        <v>4000</v>
      </c>
      <c r="X33" s="65" t="n">
        <v>4000</v>
      </c>
      <c r="Y33" s="65" t="n">
        <v>4000</v>
      </c>
      <c r="Z33" s="65" t="n">
        <v>4000</v>
      </c>
      <c r="AA33" s="65" t="n">
        <v>4000</v>
      </c>
      <c r="AB33" s="65" t="n">
        <v>4000</v>
      </c>
    </row>
    <row r="34" customFormat="false" ht="15.75" hidden="false" customHeight="false" outlineLevel="0" collapsed="false">
      <c r="A34" s="67" t="s">
        <v>51</v>
      </c>
      <c r="B34" s="65" t="n">
        <v>500</v>
      </c>
      <c r="C34" s="65" t="n">
        <v>500</v>
      </c>
      <c r="D34" s="65" t="n">
        <v>500</v>
      </c>
      <c r="E34" s="65" t="n">
        <v>500</v>
      </c>
      <c r="F34" s="65" t="n">
        <v>500</v>
      </c>
      <c r="G34" s="65" t="n">
        <v>500</v>
      </c>
      <c r="H34" s="65" t="n">
        <v>500</v>
      </c>
      <c r="I34" s="65" t="n">
        <v>500</v>
      </c>
      <c r="J34" s="65" t="n">
        <v>500</v>
      </c>
      <c r="K34" s="65" t="n">
        <v>500</v>
      </c>
      <c r="L34" s="65" t="n">
        <v>500</v>
      </c>
      <c r="M34" s="65" t="n">
        <v>500</v>
      </c>
      <c r="N34" s="66" t="s">
        <v>51</v>
      </c>
      <c r="P34" s="67" t="s">
        <v>51</v>
      </c>
      <c r="Q34" s="65" t="n">
        <v>3000</v>
      </c>
      <c r="R34" s="65" t="n">
        <v>3000</v>
      </c>
      <c r="S34" s="65" t="n">
        <v>3000</v>
      </c>
      <c r="T34" s="65" t="n">
        <v>3000</v>
      </c>
      <c r="U34" s="65" t="n">
        <v>3000</v>
      </c>
      <c r="V34" s="65" t="n">
        <v>3000</v>
      </c>
      <c r="W34" s="65" t="n">
        <v>3000</v>
      </c>
      <c r="X34" s="65" t="n">
        <v>3000</v>
      </c>
      <c r="Y34" s="65" t="n">
        <v>3000</v>
      </c>
      <c r="Z34" s="65" t="n">
        <v>3000</v>
      </c>
      <c r="AA34" s="65" t="n">
        <v>3000</v>
      </c>
      <c r="AB34" s="65" t="n">
        <v>3000</v>
      </c>
    </row>
    <row r="35" customFormat="false" ht="15.75" hidden="false" customHeight="false" outlineLevel="0" collapsed="false">
      <c r="A35" s="67" t="s">
        <v>52</v>
      </c>
      <c r="B35" s="68" t="n">
        <v>0</v>
      </c>
      <c r="C35" s="68" t="n">
        <v>0</v>
      </c>
      <c r="D35" s="68" t="n">
        <v>0</v>
      </c>
      <c r="E35" s="68" t="n">
        <v>0</v>
      </c>
      <c r="F35" s="68" t="n">
        <v>0</v>
      </c>
      <c r="G35" s="68" t="n">
        <v>0</v>
      </c>
      <c r="H35" s="68" t="n">
        <v>0</v>
      </c>
      <c r="I35" s="68" t="n">
        <v>0</v>
      </c>
      <c r="J35" s="68" t="n">
        <v>0</v>
      </c>
      <c r="K35" s="68" t="n">
        <v>0</v>
      </c>
      <c r="L35" s="68" t="n">
        <v>0</v>
      </c>
      <c r="M35" s="69" t="s">
        <v>73</v>
      </c>
      <c r="N35" s="66" t="s">
        <v>52</v>
      </c>
      <c r="P35" s="67" t="s">
        <v>52</v>
      </c>
      <c r="Q35" s="68" t="n">
        <v>0</v>
      </c>
      <c r="R35" s="68" t="n">
        <v>0</v>
      </c>
      <c r="S35" s="68" t="n">
        <v>0</v>
      </c>
      <c r="T35" s="68" t="n">
        <v>0</v>
      </c>
      <c r="U35" s="68" t="n">
        <v>0</v>
      </c>
      <c r="V35" s="68" t="n">
        <v>0</v>
      </c>
      <c r="W35" s="68" t="n">
        <v>0</v>
      </c>
      <c r="X35" s="68" t="n">
        <v>0</v>
      </c>
      <c r="Y35" s="68" t="n">
        <v>0</v>
      </c>
      <c r="Z35" s="68" t="n">
        <v>0</v>
      </c>
      <c r="AA35" s="68" t="n">
        <v>0</v>
      </c>
      <c r="AB35" s="69" t="s">
        <v>73</v>
      </c>
    </row>
    <row r="36" customFormat="false" ht="15.75" hidden="false" customHeight="false" outlineLevel="0" collapsed="false">
      <c r="A36" s="67" t="s">
        <v>53</v>
      </c>
      <c r="B36" s="68" t="n">
        <v>0</v>
      </c>
      <c r="C36" s="68" t="n">
        <v>0</v>
      </c>
      <c r="D36" s="68" t="n">
        <v>0</v>
      </c>
      <c r="E36" s="68" t="n">
        <v>0</v>
      </c>
      <c r="F36" s="68" t="n">
        <v>0</v>
      </c>
      <c r="G36" s="68" t="n">
        <v>0</v>
      </c>
      <c r="H36" s="68" t="n">
        <v>0</v>
      </c>
      <c r="I36" s="68" t="n">
        <v>0</v>
      </c>
      <c r="J36" s="68" t="n">
        <v>0</v>
      </c>
      <c r="K36" s="68" t="n">
        <v>0</v>
      </c>
      <c r="L36" s="68" t="n">
        <v>0</v>
      </c>
      <c r="M36" s="69" t="s">
        <v>73</v>
      </c>
      <c r="N36" s="66" t="s">
        <v>53</v>
      </c>
      <c r="P36" s="67" t="s">
        <v>53</v>
      </c>
      <c r="Q36" s="68" t="n">
        <v>0</v>
      </c>
      <c r="R36" s="68" t="n">
        <v>0</v>
      </c>
      <c r="S36" s="68" t="n">
        <v>0</v>
      </c>
      <c r="T36" s="68" t="n">
        <v>0</v>
      </c>
      <c r="U36" s="68" t="n">
        <v>0</v>
      </c>
      <c r="V36" s="68" t="n">
        <v>0</v>
      </c>
      <c r="W36" s="68" t="n">
        <v>0</v>
      </c>
      <c r="X36" s="68" t="n">
        <v>0</v>
      </c>
      <c r="Y36" s="68" t="n">
        <v>0</v>
      </c>
      <c r="Z36" s="68" t="n">
        <v>0</v>
      </c>
      <c r="AA36" s="68" t="n">
        <v>0</v>
      </c>
      <c r="AB36" s="69" t="s">
        <v>73</v>
      </c>
    </row>
    <row r="37" customFormat="false" ht="15.75" hidden="false" customHeight="false" outlineLevel="0" collapsed="false">
      <c r="A37" s="57" t="s">
        <v>73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46"/>
      <c r="P37" s="57" t="s">
        <v>73</v>
      </c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customFormat="false" ht="15.75" hidden="false" customHeight="false" outlineLevel="0" collapsed="false">
      <c r="A38" s="70" t="s">
        <v>74</v>
      </c>
      <c r="B38" s="71" t="n">
        <v>7</v>
      </c>
      <c r="C38" s="57" t="s">
        <v>75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46"/>
      <c r="P38" s="70" t="s">
        <v>74</v>
      </c>
      <c r="Q38" s="71" t="n">
        <v>7</v>
      </c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customFormat="false" ht="15.75" hidden="false" customHeight="false" outlineLevel="0" collapsed="false">
      <c r="A39" s="72" t="s">
        <v>76</v>
      </c>
      <c r="B39" s="73" t="n">
        <v>1</v>
      </c>
      <c r="C39" s="73" t="n">
        <v>2</v>
      </c>
      <c r="D39" s="73" t="n">
        <v>3</v>
      </c>
      <c r="E39" s="73" t="n">
        <v>4</v>
      </c>
      <c r="F39" s="73" t="n">
        <v>5</v>
      </c>
      <c r="G39" s="73" t="n">
        <v>6</v>
      </c>
      <c r="H39" s="73" t="n">
        <v>7</v>
      </c>
      <c r="I39" s="73" t="n">
        <v>8</v>
      </c>
      <c r="J39" s="73" t="n">
        <v>9</v>
      </c>
      <c r="K39" s="73" t="n">
        <v>10</v>
      </c>
      <c r="L39" s="73" t="n">
        <v>11</v>
      </c>
      <c r="M39" s="73" t="n">
        <v>12</v>
      </c>
      <c r="N39" s="46"/>
      <c r="P39" s="72" t="s">
        <v>76</v>
      </c>
      <c r="Q39" s="73" t="n">
        <v>1</v>
      </c>
      <c r="R39" s="73" t="n">
        <v>2</v>
      </c>
      <c r="S39" s="73" t="n">
        <v>3</v>
      </c>
      <c r="T39" s="73" t="n">
        <v>4</v>
      </c>
      <c r="U39" s="73" t="n">
        <v>5</v>
      </c>
      <c r="V39" s="73" t="n">
        <v>6</v>
      </c>
      <c r="W39" s="73" t="n">
        <v>7</v>
      </c>
      <c r="X39" s="73" t="n">
        <v>8</v>
      </c>
      <c r="Y39" s="73" t="n">
        <v>9</v>
      </c>
      <c r="Z39" s="73" t="n">
        <v>10</v>
      </c>
      <c r="AA39" s="73" t="n">
        <v>11</v>
      </c>
      <c r="AB39" s="73" t="n">
        <v>12</v>
      </c>
    </row>
    <row r="40" customFormat="false" ht="15.75" hidden="false" customHeight="false" outlineLevel="0" collapsed="false">
      <c r="A40" s="59" t="s">
        <v>44</v>
      </c>
      <c r="B40" s="74" t="n">
        <f aca="false">(B29/1000)*7</f>
        <v>112</v>
      </c>
      <c r="C40" s="74" t="n">
        <f aca="false">(C29/1000)*7</f>
        <v>112</v>
      </c>
      <c r="D40" s="74" t="n">
        <f aca="false">(D29/1000)*7</f>
        <v>112</v>
      </c>
      <c r="E40" s="74" t="n">
        <f aca="false">(E29/1000)*7</f>
        <v>112</v>
      </c>
      <c r="F40" s="74" t="n">
        <f aca="false">(F29/1000)*7</f>
        <v>112</v>
      </c>
      <c r="G40" s="74" t="n">
        <f aca="false">(G29/1000)*7</f>
        <v>112</v>
      </c>
      <c r="H40" s="74" t="n">
        <f aca="false">(H29/1000)*7</f>
        <v>112</v>
      </c>
      <c r="I40" s="74" t="n">
        <f aca="false">(I29/1000)*7</f>
        <v>112</v>
      </c>
      <c r="J40" s="75" t="n">
        <f aca="false">(J29/1000)*7</f>
        <v>112</v>
      </c>
      <c r="K40" s="74" t="n">
        <f aca="false">(K29/1000)*7</f>
        <v>112</v>
      </c>
      <c r="L40" s="74" t="n">
        <f aca="false">(L29/1000)*7</f>
        <v>112</v>
      </c>
      <c r="M40" s="74" t="n">
        <f aca="false">(M29/1000)*7</f>
        <v>112</v>
      </c>
      <c r="N40" s="66" t="s">
        <v>44</v>
      </c>
      <c r="P40" s="59" t="s">
        <v>44</v>
      </c>
      <c r="Q40" s="74" t="n">
        <f aca="false">(Q29/1000)*7</f>
        <v>147</v>
      </c>
      <c r="R40" s="74" t="n">
        <f aca="false">(R29/1000)*7</f>
        <v>147</v>
      </c>
      <c r="S40" s="74" t="n">
        <f aca="false">(S29/1000)*7</f>
        <v>147</v>
      </c>
      <c r="T40" s="74" t="n">
        <f aca="false">(T29/1000)*7</f>
        <v>147</v>
      </c>
      <c r="U40" s="74" t="n">
        <f aca="false">(U29/1000)*7</f>
        <v>147</v>
      </c>
      <c r="V40" s="74" t="n">
        <f aca="false">(V29/1000)*7</f>
        <v>147</v>
      </c>
      <c r="W40" s="74" t="n">
        <f aca="false">(W29/1000)*7</f>
        <v>147</v>
      </c>
      <c r="X40" s="74" t="n">
        <f aca="false">(X29/1000)*7</f>
        <v>147</v>
      </c>
      <c r="Y40" s="74" t="n">
        <f aca="false">(Y29/1000)*7</f>
        <v>147</v>
      </c>
      <c r="Z40" s="74" t="n">
        <f aca="false">(Z29/1000)*7</f>
        <v>147</v>
      </c>
      <c r="AA40" s="74" t="n">
        <f aca="false">(AA29/1000)*7</f>
        <v>147</v>
      </c>
      <c r="AB40" s="74" t="n">
        <f aca="false">(AB29/1000)*7</f>
        <v>147</v>
      </c>
    </row>
    <row r="41" customFormat="false" ht="15.75" hidden="false" customHeight="false" outlineLevel="0" collapsed="false">
      <c r="A41" s="59" t="s">
        <v>46</v>
      </c>
      <c r="B41" s="74" t="n">
        <f aca="false">(B30/1000)*7</f>
        <v>56</v>
      </c>
      <c r="C41" s="74" t="n">
        <f aca="false">(C30/1000)*7</f>
        <v>56</v>
      </c>
      <c r="D41" s="74" t="n">
        <f aca="false">(D30/1000)*7</f>
        <v>56</v>
      </c>
      <c r="E41" s="74" t="n">
        <f aca="false">(E30/1000)*7</f>
        <v>56</v>
      </c>
      <c r="F41" s="74" t="n">
        <f aca="false">(F30/1000)*7</f>
        <v>56</v>
      </c>
      <c r="G41" s="74" t="n">
        <f aca="false">(G30/1000)*7</f>
        <v>56</v>
      </c>
      <c r="H41" s="74" t="n">
        <f aca="false">(H30/1000)*7</f>
        <v>56</v>
      </c>
      <c r="I41" s="74" t="n">
        <f aca="false">(I30/1000)*7</f>
        <v>56</v>
      </c>
      <c r="J41" s="75" t="n">
        <f aca="false">(J30/1000)*7</f>
        <v>56</v>
      </c>
      <c r="K41" s="74" t="n">
        <f aca="false">(K30/1000)*7</f>
        <v>56</v>
      </c>
      <c r="L41" s="74" t="n">
        <f aca="false">(L30/1000)*7</f>
        <v>56</v>
      </c>
      <c r="M41" s="74" t="n">
        <f aca="false">(M30/1000)*7</f>
        <v>56</v>
      </c>
      <c r="N41" s="66" t="s">
        <v>46</v>
      </c>
      <c r="P41" s="59" t="s">
        <v>46</v>
      </c>
      <c r="Q41" s="74" t="n">
        <f aca="false">(Q30/1000)*7</f>
        <v>49</v>
      </c>
      <c r="R41" s="74" t="n">
        <f aca="false">(R30/1000)*7</f>
        <v>49</v>
      </c>
      <c r="S41" s="74" t="n">
        <f aca="false">(S30/1000)*7</f>
        <v>49</v>
      </c>
      <c r="T41" s="74" t="n">
        <f aca="false">(T30/1000)*7</f>
        <v>49</v>
      </c>
      <c r="U41" s="74" t="n">
        <f aca="false">(U30/1000)*7</f>
        <v>49</v>
      </c>
      <c r="V41" s="74" t="n">
        <f aca="false">(V30/1000)*7</f>
        <v>49</v>
      </c>
      <c r="W41" s="74" t="n">
        <f aca="false">(W30/1000)*7</f>
        <v>49</v>
      </c>
      <c r="X41" s="74" t="n">
        <f aca="false">(X30/1000)*7</f>
        <v>49</v>
      </c>
      <c r="Y41" s="74" t="n">
        <f aca="false">(Y30/1000)*7</f>
        <v>49</v>
      </c>
      <c r="Z41" s="74" t="n">
        <f aca="false">(Z30/1000)*7</f>
        <v>49</v>
      </c>
      <c r="AA41" s="74" t="n">
        <f aca="false">(AA30/1000)*7</f>
        <v>49</v>
      </c>
      <c r="AB41" s="74" t="n">
        <f aca="false">(AB30/1000)*7</f>
        <v>49</v>
      </c>
    </row>
    <row r="42" customFormat="false" ht="15.75" hidden="false" customHeight="false" outlineLevel="0" collapsed="false">
      <c r="A42" s="56" t="s">
        <v>48</v>
      </c>
      <c r="B42" s="74" t="n">
        <f aca="false">(B31/1000)*7</f>
        <v>28</v>
      </c>
      <c r="C42" s="74" t="n">
        <f aca="false">(C31/1000)*7</f>
        <v>28</v>
      </c>
      <c r="D42" s="74" t="n">
        <f aca="false">(D31/1000)*7</f>
        <v>28</v>
      </c>
      <c r="E42" s="74" t="n">
        <f aca="false">(E31/1000)*7</f>
        <v>28</v>
      </c>
      <c r="F42" s="76" t="n">
        <f aca="false">(F31/1000)*7</f>
        <v>28</v>
      </c>
      <c r="G42" s="74" t="n">
        <f aca="false">(G31/1000)*7</f>
        <v>28</v>
      </c>
      <c r="H42" s="74" t="n">
        <f aca="false">(H31/1000)*7</f>
        <v>28</v>
      </c>
      <c r="I42" s="74" t="n">
        <f aca="false">(I31/1000)*7</f>
        <v>28</v>
      </c>
      <c r="J42" s="75" t="n">
        <f aca="false">(J31/1000)*7</f>
        <v>28</v>
      </c>
      <c r="K42" s="74" t="n">
        <f aca="false">(K31/1000)*7</f>
        <v>28</v>
      </c>
      <c r="L42" s="74" t="n">
        <f aca="false">(L31/1000)*7</f>
        <v>28</v>
      </c>
      <c r="M42" s="74" t="n">
        <f aca="false">(M31/1000)*7</f>
        <v>28</v>
      </c>
      <c r="N42" s="66" t="s">
        <v>48</v>
      </c>
      <c r="P42" s="56" t="s">
        <v>48</v>
      </c>
      <c r="Q42" s="74" t="n">
        <f aca="false">(Q31/1000)*7</f>
        <v>42</v>
      </c>
      <c r="R42" s="74" t="n">
        <f aca="false">(R31/1000)*7</f>
        <v>42</v>
      </c>
      <c r="S42" s="74" t="n">
        <f aca="false">(S31/1000)*7</f>
        <v>42</v>
      </c>
      <c r="T42" s="74" t="n">
        <f aca="false">(T31/1000)*7</f>
        <v>42</v>
      </c>
      <c r="U42" s="74" t="n">
        <f aca="false">(U31/1000)*7</f>
        <v>42</v>
      </c>
      <c r="V42" s="74" t="n">
        <f aca="false">(V31/1000)*7</f>
        <v>42</v>
      </c>
      <c r="W42" s="74" t="n">
        <f aca="false">(W31/1000)*7</f>
        <v>42</v>
      </c>
      <c r="X42" s="74" t="n">
        <f aca="false">(X31/1000)*7</f>
        <v>42</v>
      </c>
      <c r="Y42" s="74" t="n">
        <f aca="false">(Y31/1000)*7</f>
        <v>42</v>
      </c>
      <c r="Z42" s="74" t="n">
        <f aca="false">(Z31/1000)*7</f>
        <v>42</v>
      </c>
      <c r="AA42" s="74" t="n">
        <f aca="false">(AA31/1000)*7</f>
        <v>42</v>
      </c>
      <c r="AB42" s="74" t="n">
        <f aca="false">(AB31/1000)*7</f>
        <v>42</v>
      </c>
    </row>
    <row r="43" customFormat="false" ht="15.75" hidden="false" customHeight="false" outlineLevel="0" collapsed="false">
      <c r="A43" s="56" t="s">
        <v>49</v>
      </c>
      <c r="B43" s="74" t="n">
        <f aca="false">(B32/1000)*7</f>
        <v>14</v>
      </c>
      <c r="C43" s="74" t="n">
        <f aca="false">(C32/1000)*7</f>
        <v>14</v>
      </c>
      <c r="D43" s="74" t="n">
        <f aca="false">(D32/1000)*7</f>
        <v>14</v>
      </c>
      <c r="E43" s="74" t="n">
        <f aca="false">(E32/1000)*7</f>
        <v>14</v>
      </c>
      <c r="F43" s="76" t="n">
        <f aca="false">(F32/1000)*7</f>
        <v>14</v>
      </c>
      <c r="G43" s="74" t="n">
        <f aca="false">(G32/1000)*7</f>
        <v>14</v>
      </c>
      <c r="H43" s="74" t="n">
        <f aca="false">(H32/1000)*7</f>
        <v>14</v>
      </c>
      <c r="I43" s="74" t="n">
        <f aca="false">(I32/1000)*7</f>
        <v>14</v>
      </c>
      <c r="J43" s="74" t="n">
        <f aca="false">(J32/1000)*7</f>
        <v>14</v>
      </c>
      <c r="K43" s="74" t="n">
        <f aca="false">(K32/1000)*7</f>
        <v>14</v>
      </c>
      <c r="L43" s="74" t="n">
        <f aca="false">(L32/1000)*7</f>
        <v>14</v>
      </c>
      <c r="M43" s="74" t="n">
        <f aca="false">(M32/1000)*7</f>
        <v>14</v>
      </c>
      <c r="N43" s="66" t="s">
        <v>49</v>
      </c>
      <c r="P43" s="56" t="s">
        <v>49</v>
      </c>
      <c r="Q43" s="74" t="n">
        <f aca="false">(Q32/1000)*7</f>
        <v>35</v>
      </c>
      <c r="R43" s="74" t="n">
        <f aca="false">(R32/1000)*7</f>
        <v>35</v>
      </c>
      <c r="S43" s="74" t="n">
        <f aca="false">(S32/1000)*7</f>
        <v>35</v>
      </c>
      <c r="T43" s="74" t="n">
        <f aca="false">(T32/1000)*7</f>
        <v>35</v>
      </c>
      <c r="U43" s="74" t="n">
        <f aca="false">(U32/1000)*7</f>
        <v>35</v>
      </c>
      <c r="V43" s="74" t="n">
        <f aca="false">(V32/1000)*7</f>
        <v>35</v>
      </c>
      <c r="W43" s="74" t="n">
        <f aca="false">(W32/1000)*7</f>
        <v>35</v>
      </c>
      <c r="X43" s="74" t="n">
        <f aca="false">(X32/1000)*7</f>
        <v>35</v>
      </c>
      <c r="Y43" s="74" t="n">
        <f aca="false">(Y32/1000)*7</f>
        <v>35</v>
      </c>
      <c r="Z43" s="74" t="n">
        <f aca="false">(Z32/1000)*7</f>
        <v>35</v>
      </c>
      <c r="AA43" s="74" t="n">
        <f aca="false">(AA32/1000)*7</f>
        <v>35</v>
      </c>
      <c r="AB43" s="74" t="n">
        <f aca="false">(AB32/1000)*7</f>
        <v>35</v>
      </c>
    </row>
    <row r="44" customFormat="false" ht="15.75" hidden="false" customHeight="false" outlineLevel="0" collapsed="false">
      <c r="A44" s="56" t="s">
        <v>50</v>
      </c>
      <c r="B44" s="74" t="n">
        <f aca="false">(B33/1000)*7</f>
        <v>7</v>
      </c>
      <c r="C44" s="74" t="n">
        <f aca="false">(C33/1000)*7</f>
        <v>7</v>
      </c>
      <c r="D44" s="74" t="n">
        <f aca="false">(D33/1000)*7</f>
        <v>7</v>
      </c>
      <c r="E44" s="74" t="n">
        <f aca="false">(E33/1000)*7</f>
        <v>7</v>
      </c>
      <c r="F44" s="76" t="n">
        <f aca="false">(F33/1000)*7</f>
        <v>7</v>
      </c>
      <c r="G44" s="74" t="n">
        <f aca="false">(G33/1000)*7</f>
        <v>7</v>
      </c>
      <c r="H44" s="74" t="n">
        <f aca="false">(H33/1000)*7</f>
        <v>7</v>
      </c>
      <c r="I44" s="74" t="n">
        <f aca="false">(I33/1000)*7</f>
        <v>7</v>
      </c>
      <c r="J44" s="74" t="n">
        <f aca="false">(J33/1000)*7</f>
        <v>7</v>
      </c>
      <c r="K44" s="74" t="n">
        <f aca="false">(K33/1000)*7</f>
        <v>7</v>
      </c>
      <c r="L44" s="74" t="n">
        <f aca="false">(L33/1000)*7</f>
        <v>7</v>
      </c>
      <c r="M44" s="74" t="n">
        <f aca="false">(M33/1000)*7</f>
        <v>7</v>
      </c>
      <c r="N44" s="66" t="s">
        <v>50</v>
      </c>
      <c r="P44" s="56" t="s">
        <v>50</v>
      </c>
      <c r="Q44" s="74" t="n">
        <f aca="false">(Q33/1000)*7</f>
        <v>28</v>
      </c>
      <c r="R44" s="74" t="n">
        <f aca="false">(R33/1000)*7</f>
        <v>28</v>
      </c>
      <c r="S44" s="74" t="n">
        <f aca="false">(S33/1000)*7</f>
        <v>28</v>
      </c>
      <c r="T44" s="74" t="n">
        <f aca="false">(T33/1000)*7</f>
        <v>28</v>
      </c>
      <c r="U44" s="74" t="n">
        <f aca="false">(U33/1000)*7</f>
        <v>28</v>
      </c>
      <c r="V44" s="74" t="n">
        <f aca="false">(V33/1000)*7</f>
        <v>28</v>
      </c>
      <c r="W44" s="74" t="n">
        <f aca="false">(W33/1000)*7</f>
        <v>28</v>
      </c>
      <c r="X44" s="74" t="n">
        <f aca="false">(X33/1000)*7</f>
        <v>28</v>
      </c>
      <c r="Y44" s="74" t="n">
        <f aca="false">(Y33/1000)*7</f>
        <v>28</v>
      </c>
      <c r="Z44" s="74" t="n">
        <f aca="false">(Z33/1000)*7</f>
        <v>28</v>
      </c>
      <c r="AA44" s="74" t="n">
        <f aca="false">(AA33/1000)*7</f>
        <v>28</v>
      </c>
      <c r="AB44" s="74" t="n">
        <f aca="false">(AB33/1000)*7</f>
        <v>28</v>
      </c>
    </row>
    <row r="45" customFormat="false" ht="15.75" hidden="false" customHeight="false" outlineLevel="0" collapsed="false">
      <c r="A45" s="56" t="s">
        <v>51</v>
      </c>
      <c r="B45" s="74" t="n">
        <f aca="false">(B34/1000)*7</f>
        <v>3.5</v>
      </c>
      <c r="C45" s="74" t="n">
        <f aca="false">(C34/1000)*7</f>
        <v>3.5</v>
      </c>
      <c r="D45" s="74" t="n">
        <f aca="false">(D34/1000)*7</f>
        <v>3.5</v>
      </c>
      <c r="E45" s="74" t="n">
        <f aca="false">(E34/1000)*7</f>
        <v>3.5</v>
      </c>
      <c r="F45" s="76" t="n">
        <f aca="false">(F34/1000)*7</f>
        <v>3.5</v>
      </c>
      <c r="G45" s="74" t="n">
        <f aca="false">(G34/1000)*7</f>
        <v>3.5</v>
      </c>
      <c r="H45" s="74" t="n">
        <f aca="false">(H34/1000)*7</f>
        <v>3.5</v>
      </c>
      <c r="I45" s="74" t="n">
        <f aca="false">(I34/1000)*7</f>
        <v>3.5</v>
      </c>
      <c r="J45" s="74" t="n">
        <f aca="false">(J34/1000)*7</f>
        <v>3.5</v>
      </c>
      <c r="K45" s="74" t="n">
        <f aca="false">(K34/1000)*7</f>
        <v>3.5</v>
      </c>
      <c r="L45" s="74" t="n">
        <f aca="false">(L34/1000)*7</f>
        <v>3.5</v>
      </c>
      <c r="M45" s="74" t="n">
        <f aca="false">(M34/1000)*7</f>
        <v>3.5</v>
      </c>
      <c r="N45" s="66" t="s">
        <v>51</v>
      </c>
      <c r="P45" s="56" t="s">
        <v>51</v>
      </c>
      <c r="Q45" s="74" t="n">
        <f aca="false">(Q34/1000)*7</f>
        <v>21</v>
      </c>
      <c r="R45" s="74" t="n">
        <f aca="false">(R34/1000)*7</f>
        <v>21</v>
      </c>
      <c r="S45" s="74" t="n">
        <f aca="false">(S34/1000)*7</f>
        <v>21</v>
      </c>
      <c r="T45" s="74" t="n">
        <f aca="false">(T34/1000)*7</f>
        <v>21</v>
      </c>
      <c r="U45" s="74" t="n">
        <f aca="false">(U34/1000)*7</f>
        <v>21</v>
      </c>
      <c r="V45" s="74" t="n">
        <f aca="false">(V34/1000)*7</f>
        <v>21</v>
      </c>
      <c r="W45" s="74" t="n">
        <f aca="false">(W34/1000)*7</f>
        <v>21</v>
      </c>
      <c r="X45" s="74" t="n">
        <f aca="false">(X34/1000)*7</f>
        <v>21</v>
      </c>
      <c r="Y45" s="74" t="n">
        <f aca="false">(Y34/1000)*7</f>
        <v>21</v>
      </c>
      <c r="Z45" s="74" t="n">
        <f aca="false">(Z34/1000)*7</f>
        <v>21</v>
      </c>
      <c r="AA45" s="74" t="n">
        <f aca="false">(AA34/1000)*7</f>
        <v>21</v>
      </c>
      <c r="AB45" s="74" t="n">
        <f aca="false">(AB34/1000)*7</f>
        <v>21</v>
      </c>
    </row>
    <row r="46" customFormat="false" ht="15.75" hidden="false" customHeight="false" outlineLevel="0" collapsed="false">
      <c r="A46" s="56" t="s">
        <v>52</v>
      </c>
      <c r="B46" s="57" t="s">
        <v>73</v>
      </c>
      <c r="C46" s="57" t="s">
        <v>73</v>
      </c>
      <c r="D46" s="57" t="s">
        <v>73</v>
      </c>
      <c r="E46" s="57" t="s">
        <v>73</v>
      </c>
      <c r="F46" s="57" t="s">
        <v>73</v>
      </c>
      <c r="G46" s="57" t="s">
        <v>73</v>
      </c>
      <c r="H46" s="57" t="s">
        <v>73</v>
      </c>
      <c r="I46" s="57" t="s">
        <v>73</v>
      </c>
      <c r="J46" s="57" t="s">
        <v>73</v>
      </c>
      <c r="K46" s="57" t="s">
        <v>73</v>
      </c>
      <c r="L46" s="57" t="s">
        <v>73</v>
      </c>
      <c r="M46" s="69" t="s">
        <v>73</v>
      </c>
      <c r="N46" s="66" t="s">
        <v>52</v>
      </c>
      <c r="P46" s="56" t="s">
        <v>52</v>
      </c>
      <c r="Q46" s="57" t="s">
        <v>73</v>
      </c>
      <c r="R46" s="57" t="s">
        <v>73</v>
      </c>
      <c r="S46" s="57" t="s">
        <v>73</v>
      </c>
      <c r="T46" s="57" t="s">
        <v>73</v>
      </c>
      <c r="U46" s="57" t="s">
        <v>73</v>
      </c>
      <c r="V46" s="57" t="s">
        <v>73</v>
      </c>
      <c r="W46" s="57" t="s">
        <v>73</v>
      </c>
      <c r="X46" s="57" t="s">
        <v>73</v>
      </c>
      <c r="Y46" s="57" t="s">
        <v>73</v>
      </c>
      <c r="Z46" s="57" t="s">
        <v>73</v>
      </c>
      <c r="AA46" s="57" t="s">
        <v>73</v>
      </c>
      <c r="AB46" s="69" t="s">
        <v>73</v>
      </c>
    </row>
    <row r="47" customFormat="false" ht="15.75" hidden="false" customHeight="false" outlineLevel="0" collapsed="false">
      <c r="A47" s="56" t="s">
        <v>53</v>
      </c>
      <c r="B47" s="57" t="s">
        <v>73</v>
      </c>
      <c r="C47" s="57" t="s">
        <v>73</v>
      </c>
      <c r="D47" s="57" t="s">
        <v>73</v>
      </c>
      <c r="E47" s="57" t="s">
        <v>73</v>
      </c>
      <c r="F47" s="57" t="s">
        <v>73</v>
      </c>
      <c r="G47" s="57" t="s">
        <v>73</v>
      </c>
      <c r="H47" s="57" t="s">
        <v>73</v>
      </c>
      <c r="I47" s="57" t="s">
        <v>73</v>
      </c>
      <c r="J47" s="57" t="s">
        <v>73</v>
      </c>
      <c r="K47" s="57" t="s">
        <v>73</v>
      </c>
      <c r="L47" s="57" t="s">
        <v>73</v>
      </c>
      <c r="M47" s="69" t="s">
        <v>73</v>
      </c>
      <c r="N47" s="66" t="s">
        <v>53</v>
      </c>
      <c r="P47" s="56" t="s">
        <v>53</v>
      </c>
      <c r="Q47" s="57" t="s">
        <v>73</v>
      </c>
      <c r="R47" s="57" t="s">
        <v>73</v>
      </c>
      <c r="S47" s="57" t="s">
        <v>73</v>
      </c>
      <c r="T47" s="57" t="s">
        <v>73</v>
      </c>
      <c r="U47" s="57" t="s">
        <v>73</v>
      </c>
      <c r="V47" s="57" t="s">
        <v>73</v>
      </c>
      <c r="W47" s="57" t="s">
        <v>73</v>
      </c>
      <c r="X47" s="57" t="s">
        <v>73</v>
      </c>
      <c r="Y47" s="57" t="s">
        <v>73</v>
      </c>
      <c r="Z47" s="57" t="s">
        <v>73</v>
      </c>
      <c r="AA47" s="57" t="s">
        <v>73</v>
      </c>
      <c r="AB47" s="69" t="s">
        <v>73</v>
      </c>
    </row>
    <row r="48" customFormat="false" ht="15.75" hidden="false" customHeight="false" outlineLevel="0" collapsed="false">
      <c r="A48" s="57"/>
      <c r="B48" s="56" t="n">
        <v>1</v>
      </c>
      <c r="C48" s="56" t="n">
        <v>2</v>
      </c>
      <c r="D48" s="56" t="n">
        <v>3</v>
      </c>
      <c r="E48" s="56" t="n">
        <v>4</v>
      </c>
      <c r="F48" s="56" t="n">
        <v>5</v>
      </c>
      <c r="G48" s="56" t="n">
        <v>6</v>
      </c>
      <c r="H48" s="56" t="n">
        <v>7</v>
      </c>
      <c r="I48" s="56" t="n">
        <v>8</v>
      </c>
      <c r="J48" s="56" t="n">
        <v>9</v>
      </c>
      <c r="K48" s="56" t="n">
        <v>10</v>
      </c>
      <c r="L48" s="56" t="n">
        <v>11</v>
      </c>
      <c r="M48" s="56" t="n">
        <v>12</v>
      </c>
      <c r="N48" s="46"/>
      <c r="P48" s="57"/>
      <c r="Q48" s="56" t="n">
        <v>1</v>
      </c>
      <c r="R48" s="56" t="n">
        <v>2</v>
      </c>
      <c r="S48" s="56" t="n">
        <v>3</v>
      </c>
      <c r="T48" s="56" t="n">
        <v>4</v>
      </c>
      <c r="U48" s="56" t="n">
        <v>5</v>
      </c>
      <c r="V48" s="56" t="n">
        <v>6</v>
      </c>
      <c r="W48" s="56" t="n">
        <v>7</v>
      </c>
      <c r="X48" s="56" t="n">
        <v>8</v>
      </c>
      <c r="Y48" s="56" t="n">
        <v>9</v>
      </c>
      <c r="Z48" s="56" t="n">
        <v>10</v>
      </c>
      <c r="AA48" s="56" t="n">
        <v>11</v>
      </c>
      <c r="AB48" s="56" t="n">
        <v>12</v>
      </c>
    </row>
    <row r="49" customFormat="false" ht="15.75" hidden="false" customHeight="false" outlineLevel="0" collapsed="false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46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</row>
    <row r="50" customFormat="false" ht="15.75" hidden="false" customHeight="false" outlineLevel="0" collapsed="false">
      <c r="A50" s="57" t="s">
        <v>77</v>
      </c>
      <c r="B50" s="71" t="n">
        <v>2</v>
      </c>
      <c r="C50" s="46" t="s">
        <v>78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46"/>
      <c r="P50" s="57" t="s">
        <v>77</v>
      </c>
      <c r="Q50" s="57"/>
      <c r="R50" s="71" t="n">
        <v>5</v>
      </c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customFormat="false" ht="15.75" hidden="false" customHeight="false" outlineLevel="0" collapsed="false">
      <c r="A51" s="79" t="s">
        <v>79</v>
      </c>
      <c r="B51" s="80" t="n">
        <v>1</v>
      </c>
      <c r="C51" s="80" t="n">
        <v>2</v>
      </c>
      <c r="D51" s="81" t="n">
        <v>3</v>
      </c>
      <c r="E51" s="80" t="n">
        <v>4</v>
      </c>
      <c r="F51" s="80" t="n">
        <v>5</v>
      </c>
      <c r="G51" s="80" t="n">
        <v>6</v>
      </c>
      <c r="H51" s="80" t="n">
        <v>7</v>
      </c>
      <c r="I51" s="80" t="n">
        <v>8</v>
      </c>
      <c r="J51" s="80" t="n">
        <v>9</v>
      </c>
      <c r="K51" s="80" t="n">
        <v>10</v>
      </c>
      <c r="L51" s="80" t="n">
        <v>11</v>
      </c>
      <c r="M51" s="80" t="n">
        <v>12</v>
      </c>
      <c r="N51" s="46"/>
      <c r="P51" s="79" t="s">
        <v>79</v>
      </c>
      <c r="Q51" s="80" t="n">
        <v>1</v>
      </c>
      <c r="R51" s="80" t="n">
        <v>2</v>
      </c>
      <c r="S51" s="80" t="n">
        <v>3</v>
      </c>
      <c r="T51" s="80" t="n">
        <v>4</v>
      </c>
      <c r="U51" s="80" t="n">
        <v>5</v>
      </c>
      <c r="V51" s="80" t="n">
        <v>6</v>
      </c>
      <c r="W51" s="80" t="n">
        <v>7</v>
      </c>
      <c r="X51" s="80" t="n">
        <v>8</v>
      </c>
      <c r="Y51" s="80" t="n">
        <v>9</v>
      </c>
      <c r="Z51" s="80" t="n">
        <v>10</v>
      </c>
      <c r="AA51" s="80" t="n">
        <v>11</v>
      </c>
      <c r="AB51" s="80" t="n">
        <v>12</v>
      </c>
    </row>
    <row r="52" customFormat="false" ht="15.75" hidden="false" customHeight="false" outlineLevel="0" collapsed="false">
      <c r="A52" s="82" t="s">
        <v>44</v>
      </c>
      <c r="B52" s="68" t="n">
        <f aca="false">B40/$B$50</f>
        <v>56</v>
      </c>
      <c r="C52" s="68" t="n">
        <f aca="false">C40/$B$50</f>
        <v>56</v>
      </c>
      <c r="D52" s="68" t="n">
        <f aca="false">D40/$B$50</f>
        <v>56</v>
      </c>
      <c r="E52" s="68" t="n">
        <f aca="false">E40/$B$50</f>
        <v>56</v>
      </c>
      <c r="F52" s="68" t="n">
        <f aca="false">F40/$B$50</f>
        <v>56</v>
      </c>
      <c r="G52" s="68" t="n">
        <f aca="false">G40/$B$50</f>
        <v>56</v>
      </c>
      <c r="H52" s="68" t="n">
        <f aca="false">H40/$B$50</f>
        <v>56</v>
      </c>
      <c r="I52" s="68" t="n">
        <f aca="false">I40/$B$50</f>
        <v>56</v>
      </c>
      <c r="J52" s="68" t="n">
        <f aca="false">J40/$B$50</f>
        <v>56</v>
      </c>
      <c r="K52" s="68" t="n">
        <f aca="false">K40/$B$50</f>
        <v>56</v>
      </c>
      <c r="L52" s="68" t="n">
        <f aca="false">L40/$B$50</f>
        <v>56</v>
      </c>
      <c r="M52" s="68" t="n">
        <f aca="false">M40/$B$50</f>
        <v>56</v>
      </c>
      <c r="N52" s="83" t="s">
        <v>44</v>
      </c>
      <c r="P52" s="82" t="s">
        <v>44</v>
      </c>
      <c r="Q52" s="68" t="n">
        <f aca="false">Q40/$R$50</f>
        <v>29.4</v>
      </c>
      <c r="R52" s="68" t="n">
        <f aca="false">R40/$R$50</f>
        <v>29.4</v>
      </c>
      <c r="S52" s="68" t="n">
        <f aca="false">S40/$R$50</f>
        <v>29.4</v>
      </c>
      <c r="T52" s="68" t="n">
        <f aca="false">T40/$R$50</f>
        <v>29.4</v>
      </c>
      <c r="U52" s="68" t="n">
        <f aca="false">U40/$R$50</f>
        <v>29.4</v>
      </c>
      <c r="V52" s="68" t="n">
        <f aca="false">V40/$R$50</f>
        <v>29.4</v>
      </c>
      <c r="W52" s="68" t="n">
        <f aca="false">W40/$R$50</f>
        <v>29.4</v>
      </c>
      <c r="X52" s="68" t="n">
        <f aca="false">X40/$R$50</f>
        <v>29.4</v>
      </c>
      <c r="Y52" s="68" t="n">
        <f aca="false">Y40/$R$50</f>
        <v>29.4</v>
      </c>
      <c r="Z52" s="68" t="n">
        <f aca="false">Z40/$R$50</f>
        <v>29.4</v>
      </c>
      <c r="AA52" s="68" t="n">
        <f aca="false">AA40/$R$50</f>
        <v>29.4</v>
      </c>
      <c r="AB52" s="68" t="n">
        <f aca="false">AB40/$R$50</f>
        <v>29.4</v>
      </c>
    </row>
    <row r="53" customFormat="false" ht="15.75" hidden="false" customHeight="false" outlineLevel="0" collapsed="false">
      <c r="A53" s="82" t="s">
        <v>46</v>
      </c>
      <c r="B53" s="68" t="n">
        <f aca="false">B41/$B$50</f>
        <v>28</v>
      </c>
      <c r="C53" s="68" t="n">
        <f aca="false">C41/$B$50</f>
        <v>28</v>
      </c>
      <c r="D53" s="68" t="n">
        <f aca="false">D41/$B$50</f>
        <v>28</v>
      </c>
      <c r="E53" s="68" t="n">
        <f aca="false">E41/$B$50</f>
        <v>28</v>
      </c>
      <c r="F53" s="68" t="n">
        <f aca="false">F41/$B$50</f>
        <v>28</v>
      </c>
      <c r="G53" s="68" t="n">
        <f aca="false">G41/$B$50</f>
        <v>28</v>
      </c>
      <c r="H53" s="68" t="n">
        <f aca="false">H41/$B$50</f>
        <v>28</v>
      </c>
      <c r="I53" s="68" t="n">
        <f aca="false">I41/$B$50</f>
        <v>28</v>
      </c>
      <c r="J53" s="68" t="n">
        <f aca="false">J41/$B$50</f>
        <v>28</v>
      </c>
      <c r="K53" s="68" t="n">
        <f aca="false">K41/$B$50</f>
        <v>28</v>
      </c>
      <c r="L53" s="68" t="n">
        <f aca="false">L41/$B$50</f>
        <v>28</v>
      </c>
      <c r="M53" s="68" t="n">
        <f aca="false">M41/$B$50</f>
        <v>28</v>
      </c>
      <c r="N53" s="83" t="s">
        <v>46</v>
      </c>
      <c r="P53" s="82" t="s">
        <v>46</v>
      </c>
      <c r="Q53" s="68" t="n">
        <f aca="false">Q41/$R$50</f>
        <v>9.8</v>
      </c>
      <c r="R53" s="68" t="n">
        <f aca="false">R41/$R$50</f>
        <v>9.8</v>
      </c>
      <c r="S53" s="68" t="n">
        <f aca="false">S41/$R$50</f>
        <v>9.8</v>
      </c>
      <c r="T53" s="68" t="n">
        <f aca="false">T41/$R$50</f>
        <v>9.8</v>
      </c>
      <c r="U53" s="68" t="n">
        <f aca="false">U41/$R$50</f>
        <v>9.8</v>
      </c>
      <c r="V53" s="68" t="n">
        <f aca="false">V41/$R$50</f>
        <v>9.8</v>
      </c>
      <c r="W53" s="68" t="n">
        <f aca="false">W41/$R$50</f>
        <v>9.8</v>
      </c>
      <c r="X53" s="68" t="n">
        <f aca="false">X41/$R$50</f>
        <v>9.8</v>
      </c>
      <c r="Y53" s="68" t="n">
        <f aca="false">Y41/$R$50</f>
        <v>9.8</v>
      </c>
      <c r="Z53" s="68" t="n">
        <f aca="false">Z41/$R$50</f>
        <v>9.8</v>
      </c>
      <c r="AA53" s="68" t="n">
        <f aca="false">AA41/$R$50</f>
        <v>9.8</v>
      </c>
      <c r="AB53" s="68" t="n">
        <f aca="false">AB41/$R$50</f>
        <v>9.8</v>
      </c>
    </row>
    <row r="54" customFormat="false" ht="15.75" hidden="false" customHeight="false" outlineLevel="0" collapsed="false">
      <c r="A54" s="84" t="s">
        <v>48</v>
      </c>
      <c r="B54" s="68" t="n">
        <f aca="false">B42/$B$50</f>
        <v>14</v>
      </c>
      <c r="C54" s="68" t="n">
        <f aca="false">C42/$B$50</f>
        <v>14</v>
      </c>
      <c r="D54" s="68" t="n">
        <f aca="false">D42/$B$50</f>
        <v>14</v>
      </c>
      <c r="E54" s="68" t="n">
        <f aca="false">E42/$B$50</f>
        <v>14</v>
      </c>
      <c r="F54" s="68" t="n">
        <f aca="false">F42/$B$50</f>
        <v>14</v>
      </c>
      <c r="G54" s="68" t="n">
        <f aca="false">G42/$B$50</f>
        <v>14</v>
      </c>
      <c r="H54" s="68" t="n">
        <f aca="false">H42/$B$50</f>
        <v>14</v>
      </c>
      <c r="I54" s="68" t="n">
        <f aca="false">I42/$B$50</f>
        <v>14</v>
      </c>
      <c r="J54" s="68" t="n">
        <f aca="false">J42/$B$50</f>
        <v>14</v>
      </c>
      <c r="K54" s="68" t="n">
        <f aca="false">K42/$B$50</f>
        <v>14</v>
      </c>
      <c r="L54" s="68" t="n">
        <f aca="false">L42/$B$50</f>
        <v>14</v>
      </c>
      <c r="M54" s="68" t="n">
        <f aca="false">M42/$B$50</f>
        <v>14</v>
      </c>
      <c r="N54" s="83" t="s">
        <v>48</v>
      </c>
      <c r="P54" s="84" t="s">
        <v>48</v>
      </c>
      <c r="Q54" s="68" t="n">
        <f aca="false">Q42/$R$50</f>
        <v>8.4</v>
      </c>
      <c r="R54" s="68" t="n">
        <f aca="false">R42/$R$50</f>
        <v>8.4</v>
      </c>
      <c r="S54" s="68" t="n">
        <f aca="false">S42/$R$50</f>
        <v>8.4</v>
      </c>
      <c r="T54" s="68" t="n">
        <f aca="false">T42/$R$50</f>
        <v>8.4</v>
      </c>
      <c r="U54" s="68" t="n">
        <f aca="false">U42/$R$50</f>
        <v>8.4</v>
      </c>
      <c r="V54" s="68" t="n">
        <f aca="false">V42/$R$50</f>
        <v>8.4</v>
      </c>
      <c r="W54" s="68" t="n">
        <f aca="false">W42/$R$50</f>
        <v>8.4</v>
      </c>
      <c r="X54" s="68" t="n">
        <f aca="false">X42/$R$50</f>
        <v>8.4</v>
      </c>
      <c r="Y54" s="68" t="n">
        <f aca="false">Y42/$R$50</f>
        <v>8.4</v>
      </c>
      <c r="Z54" s="68" t="n">
        <f aca="false">Z42/$R$50</f>
        <v>8.4</v>
      </c>
      <c r="AA54" s="68" t="n">
        <f aca="false">AA42/$R$50</f>
        <v>8.4</v>
      </c>
      <c r="AB54" s="68" t="n">
        <f aca="false">AB42/$R$50</f>
        <v>8.4</v>
      </c>
    </row>
    <row r="55" customFormat="false" ht="15.75" hidden="false" customHeight="false" outlineLevel="0" collapsed="false">
      <c r="A55" s="84" t="s">
        <v>49</v>
      </c>
      <c r="B55" s="68" t="n">
        <f aca="false">B43/$B$50</f>
        <v>7</v>
      </c>
      <c r="C55" s="68" t="n">
        <f aca="false">C43/$B$50</f>
        <v>7</v>
      </c>
      <c r="D55" s="68" t="n">
        <f aca="false">D43/$B$50</f>
        <v>7</v>
      </c>
      <c r="E55" s="68" t="n">
        <f aca="false">E43/$B$50</f>
        <v>7</v>
      </c>
      <c r="F55" s="68" t="n">
        <f aca="false">F43/$B$50</f>
        <v>7</v>
      </c>
      <c r="G55" s="68" t="n">
        <f aca="false">G43/$B$50</f>
        <v>7</v>
      </c>
      <c r="H55" s="68" t="n">
        <f aca="false">H43/$B$50</f>
        <v>7</v>
      </c>
      <c r="I55" s="68" t="n">
        <f aca="false">I43/$B$50</f>
        <v>7</v>
      </c>
      <c r="J55" s="68" t="n">
        <f aca="false">J43/$B$50</f>
        <v>7</v>
      </c>
      <c r="K55" s="68" t="n">
        <f aca="false">K43/$B$50</f>
        <v>7</v>
      </c>
      <c r="L55" s="68" t="n">
        <f aca="false">L43/$B$50</f>
        <v>7</v>
      </c>
      <c r="M55" s="68" t="n">
        <f aca="false">M43/$B$50</f>
        <v>7</v>
      </c>
      <c r="N55" s="83" t="s">
        <v>49</v>
      </c>
      <c r="P55" s="84" t="s">
        <v>49</v>
      </c>
      <c r="Q55" s="68" t="n">
        <f aca="false">Q43/$R$50</f>
        <v>7</v>
      </c>
      <c r="R55" s="68" t="n">
        <f aca="false">R43/$R$50</f>
        <v>7</v>
      </c>
      <c r="S55" s="68" t="n">
        <f aca="false">S43/$R$50</f>
        <v>7</v>
      </c>
      <c r="T55" s="68" t="n">
        <f aca="false">T43/$R$50</f>
        <v>7</v>
      </c>
      <c r="U55" s="68" t="n">
        <f aca="false">U43/$R$50</f>
        <v>7</v>
      </c>
      <c r="V55" s="68" t="n">
        <f aca="false">V43/$R$50</f>
        <v>7</v>
      </c>
      <c r="W55" s="68" t="n">
        <f aca="false">W43/$R$50</f>
        <v>7</v>
      </c>
      <c r="X55" s="68" t="n">
        <f aca="false">X43/$R$50</f>
        <v>7</v>
      </c>
      <c r="Y55" s="68" t="n">
        <f aca="false">Y43/$R$50</f>
        <v>7</v>
      </c>
      <c r="Z55" s="68" t="n">
        <f aca="false">Z43/$R$50</f>
        <v>7</v>
      </c>
      <c r="AA55" s="68" t="n">
        <f aca="false">AA43/$R$50</f>
        <v>7</v>
      </c>
      <c r="AB55" s="68" t="n">
        <f aca="false">AB43/$R$50</f>
        <v>7</v>
      </c>
    </row>
    <row r="56" customFormat="false" ht="15.75" hidden="false" customHeight="false" outlineLevel="0" collapsed="false">
      <c r="A56" s="84" t="s">
        <v>50</v>
      </c>
      <c r="B56" s="68" t="n">
        <f aca="false">B44/$B$50</f>
        <v>3.5</v>
      </c>
      <c r="C56" s="68" t="n">
        <f aca="false">C44/$B$50</f>
        <v>3.5</v>
      </c>
      <c r="D56" s="68" t="n">
        <f aca="false">D44/$B$50</f>
        <v>3.5</v>
      </c>
      <c r="E56" s="68" t="n">
        <f aca="false">E44/$B$50</f>
        <v>3.5</v>
      </c>
      <c r="F56" s="68" t="n">
        <f aca="false">F44/$B$50</f>
        <v>3.5</v>
      </c>
      <c r="G56" s="68" t="n">
        <f aca="false">G44/$B$50</f>
        <v>3.5</v>
      </c>
      <c r="H56" s="68" t="n">
        <f aca="false">H44/$B$50</f>
        <v>3.5</v>
      </c>
      <c r="I56" s="68" t="n">
        <f aca="false">I44/$B$50</f>
        <v>3.5</v>
      </c>
      <c r="J56" s="68" t="n">
        <f aca="false">J44/$B$50</f>
        <v>3.5</v>
      </c>
      <c r="K56" s="68" t="n">
        <f aca="false">K44/$B$50</f>
        <v>3.5</v>
      </c>
      <c r="L56" s="68" t="n">
        <f aca="false">L44/$B$50</f>
        <v>3.5</v>
      </c>
      <c r="M56" s="68" t="n">
        <f aca="false">M44/$B$50</f>
        <v>3.5</v>
      </c>
      <c r="N56" s="83" t="s">
        <v>50</v>
      </c>
      <c r="P56" s="84" t="s">
        <v>50</v>
      </c>
      <c r="Q56" s="68" t="n">
        <f aca="false">Q44/$R$50</f>
        <v>5.6</v>
      </c>
      <c r="R56" s="68" t="n">
        <f aca="false">R44/$R$50</f>
        <v>5.6</v>
      </c>
      <c r="S56" s="68" t="n">
        <f aca="false">S44/$R$50</f>
        <v>5.6</v>
      </c>
      <c r="T56" s="68" t="n">
        <f aca="false">T44/$R$50</f>
        <v>5.6</v>
      </c>
      <c r="U56" s="68" t="n">
        <f aca="false">U44/$R$50</f>
        <v>5.6</v>
      </c>
      <c r="V56" s="68" t="n">
        <f aca="false">V44/$R$50</f>
        <v>5.6</v>
      </c>
      <c r="W56" s="68" t="n">
        <f aca="false">W44/$R$50</f>
        <v>5.6</v>
      </c>
      <c r="X56" s="68" t="n">
        <f aca="false">X44/$R$50</f>
        <v>5.6</v>
      </c>
      <c r="Y56" s="68" t="n">
        <f aca="false">Y44/$R$50</f>
        <v>5.6</v>
      </c>
      <c r="Z56" s="68" t="n">
        <f aca="false">Z44/$R$50</f>
        <v>5.6</v>
      </c>
      <c r="AA56" s="68" t="n">
        <f aca="false">AA44/$R$50</f>
        <v>5.6</v>
      </c>
      <c r="AB56" s="68" t="n">
        <f aca="false">AB44/$R$50</f>
        <v>5.6</v>
      </c>
    </row>
    <row r="57" customFormat="false" ht="15.75" hidden="false" customHeight="false" outlineLevel="0" collapsed="false">
      <c r="A57" s="84" t="s">
        <v>51</v>
      </c>
      <c r="B57" s="68" t="n">
        <f aca="false">B45/$B$50</f>
        <v>1.75</v>
      </c>
      <c r="C57" s="68" t="n">
        <f aca="false">C45/$B$50</f>
        <v>1.75</v>
      </c>
      <c r="D57" s="68" t="n">
        <f aca="false">D45/$B$50</f>
        <v>1.75</v>
      </c>
      <c r="E57" s="68" t="n">
        <f aca="false">E45/$B$50</f>
        <v>1.75</v>
      </c>
      <c r="F57" s="68" t="n">
        <f aca="false">F45/$B$50</f>
        <v>1.75</v>
      </c>
      <c r="G57" s="68" t="n">
        <f aca="false">G45/$B$50</f>
        <v>1.75</v>
      </c>
      <c r="H57" s="68" t="n">
        <f aca="false">H45/$B$50</f>
        <v>1.75</v>
      </c>
      <c r="I57" s="68" t="n">
        <f aca="false">I45/$B$50</f>
        <v>1.75</v>
      </c>
      <c r="J57" s="68" t="n">
        <f aca="false">J45/$B$50</f>
        <v>1.75</v>
      </c>
      <c r="K57" s="68" t="n">
        <f aca="false">K45/$B$50</f>
        <v>1.75</v>
      </c>
      <c r="L57" s="68" t="n">
        <f aca="false">L45/$B$50</f>
        <v>1.75</v>
      </c>
      <c r="M57" s="68" t="n">
        <f aca="false">M45/$B$50</f>
        <v>1.75</v>
      </c>
      <c r="N57" s="83" t="s">
        <v>51</v>
      </c>
      <c r="P57" s="84" t="s">
        <v>51</v>
      </c>
      <c r="Q57" s="68" t="n">
        <f aca="false">Q45/$R$50</f>
        <v>4.2</v>
      </c>
      <c r="R57" s="68" t="n">
        <f aca="false">R45/$R$50</f>
        <v>4.2</v>
      </c>
      <c r="S57" s="68" t="n">
        <f aca="false">S45/$R$50</f>
        <v>4.2</v>
      </c>
      <c r="T57" s="68" t="n">
        <f aca="false">T45/$R$50</f>
        <v>4.2</v>
      </c>
      <c r="U57" s="68" t="n">
        <f aca="false">U45/$R$50</f>
        <v>4.2</v>
      </c>
      <c r="V57" s="68" t="n">
        <f aca="false">V45/$R$50</f>
        <v>4.2</v>
      </c>
      <c r="W57" s="68" t="n">
        <f aca="false">W45/$R$50</f>
        <v>4.2</v>
      </c>
      <c r="X57" s="68" t="n">
        <f aca="false">X45/$R$50</f>
        <v>4.2</v>
      </c>
      <c r="Y57" s="68" t="n">
        <f aca="false">Y45/$R$50</f>
        <v>4.2</v>
      </c>
      <c r="Z57" s="68" t="n">
        <f aca="false">Z45/$R$50</f>
        <v>4.2</v>
      </c>
      <c r="AA57" s="68" t="n">
        <f aca="false">AA45/$R$50</f>
        <v>4.2</v>
      </c>
      <c r="AB57" s="68" t="n">
        <f aca="false">AB45/$R$50</f>
        <v>4.2</v>
      </c>
    </row>
    <row r="58" customFormat="false" ht="15.75" hidden="false" customHeight="false" outlineLevel="0" collapsed="false">
      <c r="A58" s="84" t="s">
        <v>52</v>
      </c>
      <c r="B58" s="57" t="s">
        <v>73</v>
      </c>
      <c r="C58" s="57" t="s">
        <v>73</v>
      </c>
      <c r="D58" s="57" t="s">
        <v>73</v>
      </c>
      <c r="E58" s="57" t="s">
        <v>73</v>
      </c>
      <c r="F58" s="57" t="s">
        <v>73</v>
      </c>
      <c r="G58" s="57" t="s">
        <v>73</v>
      </c>
      <c r="H58" s="57" t="s">
        <v>73</v>
      </c>
      <c r="I58" s="57" t="s">
        <v>73</v>
      </c>
      <c r="J58" s="57" t="s">
        <v>73</v>
      </c>
      <c r="K58" s="57" t="s">
        <v>73</v>
      </c>
      <c r="L58" s="57" t="s">
        <v>73</v>
      </c>
      <c r="M58" s="69" t="s">
        <v>73</v>
      </c>
      <c r="N58" s="83" t="s">
        <v>52</v>
      </c>
      <c r="P58" s="84" t="s">
        <v>52</v>
      </c>
      <c r="Q58" s="57" t="s">
        <v>73</v>
      </c>
      <c r="R58" s="57" t="s">
        <v>73</v>
      </c>
      <c r="S58" s="57" t="s">
        <v>73</v>
      </c>
      <c r="T58" s="57" t="s">
        <v>73</v>
      </c>
      <c r="U58" s="57" t="s">
        <v>73</v>
      </c>
      <c r="V58" s="57" t="s">
        <v>73</v>
      </c>
      <c r="W58" s="57" t="s">
        <v>73</v>
      </c>
      <c r="X58" s="57" t="s">
        <v>73</v>
      </c>
      <c r="Y58" s="57" t="s">
        <v>73</v>
      </c>
      <c r="Z58" s="57" t="s">
        <v>73</v>
      </c>
      <c r="AA58" s="57" t="s">
        <v>73</v>
      </c>
      <c r="AB58" s="69" t="s">
        <v>73</v>
      </c>
    </row>
    <row r="59" customFormat="false" ht="15.75" hidden="false" customHeight="false" outlineLevel="0" collapsed="false">
      <c r="A59" s="84" t="s">
        <v>53</v>
      </c>
      <c r="B59" s="57" t="s">
        <v>73</v>
      </c>
      <c r="C59" s="57" t="s">
        <v>73</v>
      </c>
      <c r="D59" s="57" t="s">
        <v>73</v>
      </c>
      <c r="E59" s="57" t="s">
        <v>73</v>
      </c>
      <c r="F59" s="57" t="s">
        <v>73</v>
      </c>
      <c r="G59" s="57" t="s">
        <v>73</v>
      </c>
      <c r="H59" s="57" t="s">
        <v>73</v>
      </c>
      <c r="I59" s="57" t="s">
        <v>73</v>
      </c>
      <c r="J59" s="57" t="s">
        <v>73</v>
      </c>
      <c r="K59" s="57" t="s">
        <v>73</v>
      </c>
      <c r="L59" s="57" t="s">
        <v>73</v>
      </c>
      <c r="M59" s="69" t="s">
        <v>73</v>
      </c>
      <c r="N59" s="83" t="s">
        <v>53</v>
      </c>
      <c r="P59" s="84" t="s">
        <v>53</v>
      </c>
      <c r="Q59" s="57" t="s">
        <v>73</v>
      </c>
      <c r="R59" s="57" t="s">
        <v>73</v>
      </c>
      <c r="S59" s="57" t="s">
        <v>73</v>
      </c>
      <c r="T59" s="57" t="s">
        <v>73</v>
      </c>
      <c r="U59" s="57" t="s">
        <v>73</v>
      </c>
      <c r="V59" s="57" t="s">
        <v>73</v>
      </c>
      <c r="W59" s="57" t="s">
        <v>73</v>
      </c>
      <c r="X59" s="57" t="s">
        <v>73</v>
      </c>
      <c r="Y59" s="57" t="s">
        <v>73</v>
      </c>
      <c r="Z59" s="57" t="s">
        <v>73</v>
      </c>
      <c r="AA59" s="57" t="s">
        <v>73</v>
      </c>
      <c r="AB59" s="69" t="s">
        <v>73</v>
      </c>
    </row>
    <row r="60" customFormat="false" ht="15.75" hidden="false" customHeight="false" outlineLevel="0" collapsed="false">
      <c r="A60" s="57"/>
      <c r="B60" s="84" t="n">
        <v>1</v>
      </c>
      <c r="C60" s="84" t="n">
        <v>2</v>
      </c>
      <c r="D60" s="84" t="n">
        <v>3</v>
      </c>
      <c r="E60" s="84" t="n">
        <v>4</v>
      </c>
      <c r="F60" s="84" t="n">
        <v>5</v>
      </c>
      <c r="G60" s="84" t="n">
        <v>6</v>
      </c>
      <c r="H60" s="84" t="n">
        <v>7</v>
      </c>
      <c r="I60" s="84" t="n">
        <v>8</v>
      </c>
      <c r="J60" s="84" t="n">
        <v>9</v>
      </c>
      <c r="K60" s="84" t="n">
        <v>10</v>
      </c>
      <c r="L60" s="84" t="n">
        <v>11</v>
      </c>
      <c r="M60" s="84" t="n">
        <v>12</v>
      </c>
      <c r="N60" s="46"/>
      <c r="P60" s="85"/>
      <c r="Q60" s="84" t="n">
        <v>1</v>
      </c>
      <c r="R60" s="84" t="n">
        <v>2</v>
      </c>
      <c r="S60" s="84" t="n">
        <v>3</v>
      </c>
      <c r="T60" s="84" t="n">
        <v>4</v>
      </c>
      <c r="U60" s="84" t="n">
        <v>5</v>
      </c>
      <c r="V60" s="84" t="n">
        <v>6</v>
      </c>
      <c r="W60" s="84" t="n">
        <v>7</v>
      </c>
      <c r="X60" s="84" t="n">
        <v>8</v>
      </c>
      <c r="Y60" s="84" t="n">
        <v>9</v>
      </c>
      <c r="Z60" s="84" t="n">
        <v>10</v>
      </c>
      <c r="AA60" s="84" t="n">
        <v>11</v>
      </c>
      <c r="AB60" s="84" t="n">
        <v>12</v>
      </c>
    </row>
    <row r="61" customFormat="false" ht="15.75" hidden="false" customHeight="false" outlineLevel="0" collapsed="false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customFormat="false" ht="15.75" hidden="false" customHeight="false" outlineLevel="0" collapsed="false">
      <c r="A62" s="46" t="s">
        <v>80</v>
      </c>
      <c r="B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P62" s="46" t="s">
        <v>81</v>
      </c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customFormat="false" ht="15.75" hidden="false" customHeight="false" outlineLevel="0" collapsed="false">
      <c r="A63" s="46" t="s">
        <v>82</v>
      </c>
      <c r="B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P63" s="46" t="s">
        <v>83</v>
      </c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customFormat="false" ht="15.75" hidden="false" customHeight="false" outlineLevel="0" collapsed="false">
      <c r="A64" s="46" t="s">
        <v>84</v>
      </c>
      <c r="B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customFormat="false" ht="15.75" hidden="false" customHeight="false" outlineLevel="0" collapsed="false">
      <c r="A65" s="46" t="s">
        <v>85</v>
      </c>
      <c r="B65" s="46"/>
      <c r="C65" s="46"/>
      <c r="D65" s="46"/>
      <c r="E65" s="46"/>
      <c r="F65" s="46"/>
      <c r="G65" s="57"/>
      <c r="H65" s="57"/>
      <c r="I65" s="57"/>
      <c r="J65" s="57"/>
      <c r="K65" s="55"/>
      <c r="L65" s="46"/>
      <c r="M65" s="46"/>
      <c r="N65" s="46"/>
      <c r="P65" s="46"/>
      <c r="Q65" s="46"/>
      <c r="R65" s="46"/>
      <c r="S65" s="46"/>
      <c r="T65" s="46"/>
      <c r="U65" s="46"/>
      <c r="V65" s="57"/>
      <c r="W65" s="57"/>
      <c r="X65" s="57"/>
      <c r="Y65" s="57"/>
      <c r="Z65" s="55"/>
      <c r="AA65" s="46"/>
      <c r="AB65" s="46"/>
    </row>
    <row r="66" customFormat="false" ht="15.75" hidden="false" customHeight="false" outlineLevel="0" collapsed="false">
      <c r="A66" s="86" t="s">
        <v>86</v>
      </c>
      <c r="B66" s="46"/>
      <c r="C66" s="46"/>
      <c r="D66" s="46"/>
      <c r="E66" s="46"/>
      <c r="F66" s="57"/>
      <c r="G66" s="72" t="s">
        <v>87</v>
      </c>
      <c r="H66" s="68" t="n">
        <v>7</v>
      </c>
      <c r="I66" s="57"/>
      <c r="J66" s="87" t="s">
        <v>88</v>
      </c>
      <c r="K66" s="71" t="n">
        <v>70035039</v>
      </c>
      <c r="L66" s="46"/>
      <c r="M66" s="46"/>
      <c r="N66" s="46"/>
      <c r="P66" s="57" t="s">
        <v>89</v>
      </c>
      <c r="Q66" s="46"/>
      <c r="R66" s="46"/>
      <c r="S66" s="46"/>
      <c r="T66" s="46"/>
      <c r="U66" s="57"/>
      <c r="V66" s="72" t="s">
        <v>87</v>
      </c>
      <c r="W66" s="68" t="n">
        <v>7</v>
      </c>
      <c r="X66" s="57"/>
      <c r="Y66" s="87" t="s">
        <v>88</v>
      </c>
      <c r="Z66" s="71" t="n">
        <v>70035039</v>
      </c>
      <c r="AA66" s="46"/>
      <c r="AB66" s="46"/>
    </row>
    <row r="67" customFormat="false" ht="15.75" hidden="false" customHeight="false" outlineLevel="0" collapsed="false">
      <c r="A67" s="57"/>
      <c r="B67" s="57"/>
      <c r="C67" s="57"/>
      <c r="D67" s="57"/>
      <c r="E67" s="57"/>
      <c r="F67" s="57"/>
      <c r="G67" s="72" t="s">
        <v>90</v>
      </c>
      <c r="H67" s="57"/>
      <c r="I67" s="57"/>
      <c r="J67" s="57"/>
      <c r="K67" s="57"/>
      <c r="L67" s="46"/>
      <c r="M67" s="46"/>
      <c r="N67" s="46"/>
      <c r="P67" s="57"/>
      <c r="Q67" s="57"/>
      <c r="R67" s="57"/>
      <c r="S67" s="57"/>
      <c r="T67" s="57"/>
      <c r="U67" s="57"/>
      <c r="V67" s="72" t="s">
        <v>90</v>
      </c>
      <c r="W67" s="57"/>
      <c r="X67" s="57"/>
      <c r="Y67" s="57"/>
      <c r="Z67" s="57"/>
      <c r="AA67" s="46"/>
      <c r="AB67" s="46"/>
    </row>
    <row r="68" customFormat="false" ht="15.75" hidden="false" customHeight="false" outlineLevel="0" collapsed="false">
      <c r="A68" s="57" t="s">
        <v>91</v>
      </c>
      <c r="B68" s="57"/>
      <c r="C68" s="57"/>
      <c r="D68" s="57"/>
      <c r="E68" s="57"/>
      <c r="F68" s="57"/>
      <c r="G68" s="72" t="s">
        <v>92</v>
      </c>
      <c r="H68" s="88" t="n">
        <v>25</v>
      </c>
      <c r="I68" s="57"/>
      <c r="J68" s="57" t="s">
        <v>93</v>
      </c>
      <c r="K68" s="73" t="s">
        <v>94</v>
      </c>
      <c r="L68" s="46"/>
      <c r="M68" s="46"/>
      <c r="N68" s="46"/>
      <c r="P68" s="57" t="s">
        <v>91</v>
      </c>
      <c r="Q68" s="57"/>
      <c r="R68" s="57"/>
      <c r="S68" s="57"/>
      <c r="T68" s="57"/>
      <c r="U68" s="57"/>
      <c r="V68" s="72" t="s">
        <v>92</v>
      </c>
      <c r="W68" s="88" t="n">
        <v>80</v>
      </c>
      <c r="X68" s="57"/>
      <c r="Y68" s="57" t="s">
        <v>93</v>
      </c>
      <c r="Z68" s="73" t="s">
        <v>94</v>
      </c>
      <c r="AA68" s="46"/>
      <c r="AB68" s="46"/>
    </row>
    <row r="69" customFormat="false" ht="15.75" hidden="false" customHeight="false" outlineLevel="0" collapsed="false">
      <c r="A69" s="89" t="s">
        <v>95</v>
      </c>
      <c r="B69" s="57"/>
      <c r="C69" s="57"/>
      <c r="D69" s="57"/>
      <c r="E69" s="57"/>
      <c r="F69" s="57"/>
      <c r="G69" s="72" t="s">
        <v>96</v>
      </c>
      <c r="H69" s="68" t="n">
        <v>2</v>
      </c>
      <c r="I69" s="57" t="s">
        <v>97</v>
      </c>
      <c r="J69" s="90" t="n">
        <v>375000</v>
      </c>
      <c r="K69" s="57"/>
      <c r="L69" s="46"/>
      <c r="M69" s="46"/>
      <c r="N69" s="46"/>
      <c r="P69" s="89" t="s">
        <v>95</v>
      </c>
      <c r="Q69" s="57"/>
      <c r="R69" s="57"/>
      <c r="S69" s="57"/>
      <c r="T69" s="57"/>
      <c r="U69" s="57"/>
      <c r="V69" s="72" t="s">
        <v>96</v>
      </c>
      <c r="W69" s="91" t="n">
        <v>5</v>
      </c>
      <c r="X69" s="57" t="s">
        <v>97</v>
      </c>
      <c r="Y69" s="90" t="n">
        <v>375000</v>
      </c>
      <c r="Z69" s="57"/>
      <c r="AA69" s="46"/>
      <c r="AB69" s="46"/>
    </row>
    <row r="70" customFormat="false" ht="15.75" hidden="false" customHeight="false" outlineLevel="0" collapsed="false">
      <c r="A70" s="57" t="str">
        <f aca="false">"&gt;We aim for " &amp; TEXT(F70,"0") &amp;" copies at the highest dilution in "&amp; TEXT(H66,"0") &amp;" uL volume (amount added to PCR rxn)"</f>
        <v>&gt;We aim for 112 copies at the highest dilution in 7 uL volume (amount added to PCR rxn)</v>
      </c>
      <c r="B70" s="57"/>
      <c r="C70" s="57"/>
      <c r="D70" s="57"/>
      <c r="E70" s="57"/>
      <c r="F70" s="71" t="n">
        <f aca="false">B40</f>
        <v>112</v>
      </c>
      <c r="G70" s="92" t="s">
        <v>98</v>
      </c>
      <c r="H70" s="71" t="n">
        <v>50</v>
      </c>
      <c r="I70" s="93" t="str">
        <f aca="false">"1 : " &amp; TEXT(K70,"0")</f>
        <v>1 : 100</v>
      </c>
      <c r="J70" s="75" t="n">
        <f aca="false">J69/K70</f>
        <v>3750</v>
      </c>
      <c r="K70" s="94" t="n">
        <v>100</v>
      </c>
      <c r="L70" s="46"/>
      <c r="M70" s="46"/>
      <c r="N70" s="46"/>
      <c r="P70" s="57" t="str">
        <f aca="false">"&gt;We aim for " &amp; TEXT(U70,"0") &amp;" copies at the highest dilution in "&amp; TEXT(W66,"0") &amp;" uL volume (amount added to PCR rxn)"</f>
        <v>&gt;We aim for 147 copies at the highest dilution in 7 uL volume (amount added to PCR rxn)</v>
      </c>
      <c r="Q70" s="57"/>
      <c r="R70" s="57"/>
      <c r="S70" s="57"/>
      <c r="T70" s="57"/>
      <c r="U70" s="71" t="n">
        <v>147</v>
      </c>
      <c r="V70" s="92" t="s">
        <v>98</v>
      </c>
      <c r="W70" s="71" t="n">
        <v>80</v>
      </c>
      <c r="X70" s="93" t="str">
        <f aca="false">"1 : " &amp; TEXT(Z70,"0")</f>
        <v>1 : 100</v>
      </c>
      <c r="Y70" s="75" t="n">
        <f aca="false">Y69/Z70</f>
        <v>3750</v>
      </c>
      <c r="Z70" s="94" t="n">
        <v>100</v>
      </c>
      <c r="AA70" s="46"/>
      <c r="AB70" s="46"/>
    </row>
    <row r="71" customFormat="false" ht="15.75" hidden="false" customHeight="false" outlineLevel="0" collapsed="false">
      <c r="A71" s="57" t="str">
        <f aca="false">"&gt; that translates into " &amp; TEXT(F71,"0.0") &amp;" copies/ul  in D1 "</f>
        <v>&gt; that translates into 16.0 copies/ul  in D1</v>
      </c>
      <c r="B71" s="57"/>
      <c r="C71" s="57"/>
      <c r="D71" s="57"/>
      <c r="E71" s="57"/>
      <c r="F71" s="95" t="n">
        <f aca="false">F70/H66</f>
        <v>16</v>
      </c>
      <c r="G71" s="72" t="s">
        <v>99</v>
      </c>
      <c r="H71" s="71" t="n">
        <v>1</v>
      </c>
      <c r="I71" s="46"/>
      <c r="J71" s="96"/>
      <c r="K71" s="46"/>
      <c r="L71" s="46"/>
      <c r="M71" s="46"/>
      <c r="N71" s="46"/>
      <c r="P71" s="57" t="str">
        <f aca="false">"&gt; that translates into " &amp; TEXT(U71,"0.0") &amp;" copies/ul  in D1 "</f>
        <v>&gt; that translates into 21.0 copies/ul  in D1</v>
      </c>
      <c r="Q71" s="57"/>
      <c r="R71" s="57"/>
      <c r="S71" s="57"/>
      <c r="T71" s="57"/>
      <c r="U71" s="95" t="n">
        <f aca="false">U70/W66</f>
        <v>21</v>
      </c>
      <c r="V71" s="72" t="s">
        <v>99</v>
      </c>
      <c r="W71" s="71" t="n">
        <v>1</v>
      </c>
      <c r="X71" s="46"/>
      <c r="Y71" s="96"/>
      <c r="Z71" s="46"/>
      <c r="AA71" s="46"/>
      <c r="AB71" s="46"/>
    </row>
    <row r="72" customFormat="false" ht="15.75" hidden="false" customHeight="false" outlineLevel="0" collapsed="false">
      <c r="A72" s="57" t="str">
        <f aca="false">"&gt; that translates into " &amp; TEXT(F72,"0") &amp;" copies in " &amp; TEXT(H70,"0") &amp;" uL D1"</f>
        <v>&gt; that translates into 800 copies in 50 uL D1</v>
      </c>
      <c r="B72" s="57"/>
      <c r="C72" s="57"/>
      <c r="D72" s="57"/>
      <c r="E72" s="57"/>
      <c r="F72" s="95" t="n">
        <f aca="false">F71*H70</f>
        <v>800</v>
      </c>
      <c r="G72" s="72" t="str">
        <f aca="false">"copies for " &amp; TEXT(H71,"0") &amp;" 96-well plates"</f>
        <v>copies for 1 96-well plates</v>
      </c>
      <c r="H72" s="88" t="n">
        <f aca="false">F72*H71</f>
        <v>800</v>
      </c>
      <c r="I72" s="46"/>
      <c r="J72" s="46"/>
      <c r="K72" s="46"/>
      <c r="L72" s="46"/>
      <c r="M72" s="46"/>
      <c r="N72" s="46"/>
      <c r="P72" s="57" t="str">
        <f aca="false">"&gt; that translates into " &amp; TEXT(U72,"0") &amp;" copies in " &amp; TEXT(W70,"0") &amp;" uL D1"</f>
        <v>&gt; that translates into 1680 copies in 80 uL D1</v>
      </c>
      <c r="Q72" s="57"/>
      <c r="R72" s="57"/>
      <c r="S72" s="57"/>
      <c r="T72" s="57"/>
      <c r="U72" s="95" t="n">
        <f aca="false">U71*W70</f>
        <v>1680</v>
      </c>
      <c r="V72" s="72" t="str">
        <f aca="false">"copies for " &amp; TEXT(W71,"0") &amp;" 96-well plates"</f>
        <v>copies for 1 96-well plates</v>
      </c>
      <c r="W72" s="88" t="n">
        <f aca="false">U72*W71</f>
        <v>1680</v>
      </c>
      <c r="X72" s="46"/>
      <c r="Y72" s="46"/>
      <c r="Z72" s="46"/>
      <c r="AA72" s="46"/>
      <c r="AB72" s="46"/>
    </row>
    <row r="73" customFormat="false" ht="15.75" hidden="false" customHeight="false" outlineLevel="0" collapsed="false">
      <c r="A73" s="72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B73" s="72"/>
      <c r="C73" s="72"/>
      <c r="D73" s="72"/>
      <c r="E73" s="72"/>
      <c r="F73" s="97" t="n">
        <f aca="false">F71*H70</f>
        <v>800</v>
      </c>
      <c r="G73" s="57"/>
      <c r="H73" s="57"/>
      <c r="I73" s="46"/>
      <c r="J73" s="46"/>
      <c r="K73" s="46"/>
      <c r="L73" s="46"/>
      <c r="M73" s="46"/>
      <c r="N73" s="46"/>
      <c r="P73" s="72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Q73" s="72"/>
      <c r="R73" s="72"/>
      <c r="S73" s="72"/>
      <c r="T73" s="72"/>
      <c r="U73" s="97" t="n">
        <f aca="false">U71*W70</f>
        <v>1680</v>
      </c>
      <c r="V73" s="57"/>
      <c r="W73" s="57"/>
      <c r="X73" s="46"/>
      <c r="Y73" s="46"/>
      <c r="Z73" s="46"/>
      <c r="AA73" s="46"/>
      <c r="AB73" s="46"/>
    </row>
    <row r="74" customFormat="false" ht="15.75" hidden="false" customHeight="false" outlineLevel="0" collapsed="false">
      <c r="A74" s="57"/>
      <c r="B74" s="57"/>
      <c r="C74" s="46"/>
      <c r="D74" s="46"/>
      <c r="E74" s="46"/>
      <c r="F74" s="98"/>
      <c r="G74" s="46"/>
      <c r="H74" s="46"/>
      <c r="I74" s="46"/>
      <c r="J74" s="46"/>
      <c r="K74" s="46"/>
      <c r="L74" s="46"/>
      <c r="M74" s="46"/>
      <c r="N74" s="46"/>
      <c r="P74" s="57"/>
      <c r="Q74" s="57"/>
      <c r="R74" s="46"/>
      <c r="S74" s="46"/>
      <c r="T74" s="46"/>
      <c r="U74" s="98"/>
      <c r="V74" s="46"/>
      <c r="W74" s="46"/>
      <c r="X74" s="46"/>
      <c r="Y74" s="46"/>
      <c r="Z74" s="46"/>
      <c r="AA74" s="46"/>
      <c r="AB74" s="46"/>
    </row>
    <row r="75" customFormat="false" ht="15.75" hidden="false" customHeight="false" outlineLevel="0" collapsed="false">
      <c r="A75" s="89" t="s">
        <v>100</v>
      </c>
      <c r="B75" s="57"/>
      <c r="C75" s="57"/>
      <c r="D75" s="57"/>
      <c r="E75" s="46"/>
      <c r="F75" s="46"/>
      <c r="G75" s="46"/>
      <c r="H75" s="46"/>
      <c r="I75" s="46"/>
      <c r="J75" s="46"/>
      <c r="K75" s="46"/>
      <c r="L75" s="46"/>
      <c r="M75" s="46"/>
      <c r="N75" s="46"/>
      <c r="P75" s="89" t="s">
        <v>100</v>
      </c>
      <c r="Q75" s="57"/>
      <c r="R75" s="57"/>
      <c r="S75" s="57"/>
      <c r="T75" s="46"/>
      <c r="U75" s="46"/>
      <c r="V75" s="46"/>
      <c r="W75" s="46"/>
      <c r="X75" s="46"/>
      <c r="Y75" s="46"/>
      <c r="Z75" s="46"/>
      <c r="AA75" s="46"/>
      <c r="AB75" s="46"/>
    </row>
    <row r="76" customFormat="false" ht="15.75" hidden="false" customHeight="false" outlineLevel="0" collapsed="false">
      <c r="A76" s="57"/>
      <c r="B76" s="57"/>
      <c r="C76" s="57"/>
      <c r="D76" s="57"/>
      <c r="E76" s="46"/>
      <c r="F76" s="46"/>
      <c r="G76" s="46"/>
      <c r="H76" s="46"/>
      <c r="I76" s="46"/>
      <c r="J76" s="46"/>
      <c r="K76" s="46"/>
      <c r="L76" s="46"/>
      <c r="M76" s="46"/>
      <c r="N76" s="46"/>
      <c r="P76" s="57"/>
      <c r="Q76" s="57"/>
      <c r="R76" s="57"/>
      <c r="S76" s="57"/>
      <c r="T76" s="46"/>
      <c r="U76" s="46"/>
      <c r="V76" s="46"/>
      <c r="W76" s="46"/>
      <c r="X76" s="46"/>
      <c r="Y76" s="46"/>
      <c r="Z76" s="46"/>
      <c r="AA76" s="46"/>
      <c r="AB76" s="46"/>
    </row>
    <row r="77" customFormat="false" ht="15.75" hidden="false" customHeight="false" outlineLevel="0" collapsed="false">
      <c r="A77" s="57" t="str">
        <f aca="false">"&gt;prepare a 1 to "&amp; TEXT(K70,"0") &amp;" dilution to "&amp; TEXT(J70,"0") &amp;" copies per uL"</f>
        <v>&gt;prepare a 1 to 100 dilution to 3750 copies per uL</v>
      </c>
      <c r="B77" s="57"/>
      <c r="C77" s="57"/>
      <c r="D77" s="57"/>
      <c r="E77" s="57"/>
      <c r="F77" s="46"/>
      <c r="G77" s="46" t="s">
        <v>101</v>
      </c>
      <c r="H77" s="46"/>
      <c r="I77" s="46"/>
      <c r="J77" s="46"/>
      <c r="K77" s="46"/>
      <c r="L77" s="46"/>
      <c r="M77" s="46"/>
      <c r="N77" s="46"/>
      <c r="P77" s="57" t="str">
        <f aca="false">"&gt;prepare a 1 to "&amp; TEXT(Z70,"0") &amp;" dilution to "&amp; TEXT(Y70,"0") &amp;" copies per uL"</f>
        <v>&gt;prepare a 1 to 100 dilution to 3750 copies per uL</v>
      </c>
      <c r="Q77" s="57"/>
      <c r="R77" s="57"/>
      <c r="S77" s="57"/>
      <c r="T77" s="57"/>
      <c r="U77" s="46"/>
      <c r="V77" s="46" t="s">
        <v>101</v>
      </c>
      <c r="W77" s="46"/>
      <c r="X77" s="46"/>
      <c r="Y77" s="46"/>
      <c r="Z77" s="46"/>
      <c r="AA77" s="46"/>
      <c r="AB77" s="46"/>
    </row>
    <row r="78" customFormat="false" ht="15.75" hidden="false" customHeight="false" outlineLevel="0" collapsed="false">
      <c r="A78" s="57" t="str">
        <f aca="false">"&gt; add "&amp; TEXT(D81,"0.0") &amp;" uL to "&amp; TEXT(D82,"0.0") &amp;" uL background in first dilution well D1 (for "&amp; TEXT(F72,"0") &amp;" total viral copies)"</f>
        <v>&gt; add 0.2 uL to 24.8 uL background in first dilution well D1 (for 800 total viral copies)</v>
      </c>
      <c r="B78" s="57"/>
      <c r="C78" s="57"/>
      <c r="D78" s="57"/>
      <c r="E78" s="57"/>
      <c r="F78" s="46"/>
      <c r="G78" s="46"/>
      <c r="H78" s="46"/>
      <c r="I78" s="46"/>
      <c r="J78" s="46"/>
      <c r="K78" s="99"/>
      <c r="L78" s="46"/>
      <c r="M78" s="46"/>
      <c r="N78" s="46"/>
      <c r="P78" s="57" t="str">
        <f aca="false">"&gt; add "&amp; TEXT(S81,"0.0") &amp;" uL to "&amp; TEXT(S82,"0.0") &amp;" uL background in first dilution well D1 (for "&amp; TEXT(U72,"0") &amp;" total viral copies)"</f>
        <v>&gt; add 0.4 uL to 79.6 uL background in first dilution well D1 (for 1680 total viral copies)</v>
      </c>
      <c r="Q78" s="57"/>
      <c r="R78" s="57"/>
      <c r="S78" s="57"/>
      <c r="T78" s="57"/>
      <c r="U78" s="46"/>
      <c r="V78" s="46"/>
      <c r="W78" s="46"/>
      <c r="X78" s="46"/>
      <c r="Y78" s="46"/>
      <c r="Z78" s="99"/>
      <c r="AA78" s="46"/>
      <c r="AB78" s="46"/>
    </row>
    <row r="79" customFormat="false" ht="15.75" hidden="false" customHeight="false" outlineLevel="0" collapsed="false">
      <c r="A79" s="57" t="s">
        <v>102</v>
      </c>
      <c r="B79" s="57"/>
      <c r="C79" s="57"/>
      <c r="D79" s="57"/>
      <c r="E79" s="57"/>
      <c r="F79" s="46"/>
      <c r="G79" s="46"/>
      <c r="H79" s="46"/>
      <c r="I79" s="46" t="s">
        <v>103</v>
      </c>
      <c r="J79" s="46"/>
      <c r="K79" s="46"/>
      <c r="L79" s="46"/>
      <c r="M79" s="46"/>
      <c r="N79" s="46"/>
      <c r="P79" s="57" t="s">
        <v>102</v>
      </c>
      <c r="Q79" s="57"/>
      <c r="R79" s="57"/>
      <c r="S79" s="57"/>
      <c r="T79" s="57"/>
      <c r="U79" s="46"/>
      <c r="V79" s="46"/>
      <c r="W79" s="46"/>
      <c r="X79" s="46" t="s">
        <v>103</v>
      </c>
      <c r="Y79" s="46"/>
      <c r="Z79" s="46"/>
      <c r="AA79" s="46"/>
      <c r="AB79" s="46"/>
    </row>
    <row r="80" customFormat="false" ht="15.75" hidden="false" customHeight="false" outlineLevel="0" collapsed="false">
      <c r="A80" s="57"/>
      <c r="B80" s="57"/>
      <c r="C80" s="72" t="s">
        <v>104</v>
      </c>
      <c r="D80" s="100" t="n">
        <f aca="false">J70</f>
        <v>3750</v>
      </c>
      <c r="E80" s="57"/>
      <c r="F80" s="46"/>
      <c r="G80" s="46"/>
      <c r="H80" s="46"/>
      <c r="I80" s="46"/>
      <c r="J80" s="46"/>
      <c r="K80" s="46"/>
      <c r="L80" s="46"/>
      <c r="M80" s="46"/>
      <c r="N80" s="46"/>
      <c r="P80" s="57"/>
      <c r="Q80" s="57"/>
      <c r="R80" s="72" t="s">
        <v>104</v>
      </c>
      <c r="S80" s="100" t="n">
        <f aca="false">Y70</f>
        <v>3750</v>
      </c>
      <c r="T80" s="57"/>
      <c r="U80" s="46"/>
      <c r="V80" s="46"/>
      <c r="W80" s="46"/>
      <c r="X80" s="46"/>
      <c r="Y80" s="46"/>
      <c r="Z80" s="46"/>
      <c r="AA80" s="46"/>
      <c r="AB80" s="46"/>
    </row>
    <row r="81" customFormat="false" ht="15.75" hidden="false" customHeight="false" outlineLevel="0" collapsed="false">
      <c r="A81" s="57"/>
      <c r="B81" s="57"/>
      <c r="C81" s="72" t="s">
        <v>105</v>
      </c>
      <c r="D81" s="101" t="n">
        <f aca="false">H72/D80</f>
        <v>0.2133333333</v>
      </c>
      <c r="E81" s="102" t="n">
        <f aca="false">D81*40</f>
        <v>8.533333332</v>
      </c>
      <c r="F81" s="46"/>
      <c r="G81" s="46"/>
      <c r="H81" s="46"/>
      <c r="I81" s="46"/>
      <c r="J81" s="46"/>
      <c r="K81" s="46"/>
      <c r="L81" s="46"/>
      <c r="M81" s="46"/>
      <c r="N81" s="46"/>
      <c r="P81" s="57"/>
      <c r="Q81" s="57"/>
      <c r="R81" s="72" t="s">
        <v>105</v>
      </c>
      <c r="S81" s="103" t="n">
        <f aca="false">W72/S80</f>
        <v>0.448</v>
      </c>
      <c r="T81" s="102" t="n">
        <f aca="false">S81*15</f>
        <v>6.72</v>
      </c>
      <c r="U81" s="57" t="s">
        <v>106</v>
      </c>
      <c r="V81" s="57"/>
      <c r="W81" s="57"/>
      <c r="X81" s="57"/>
      <c r="Y81" s="57"/>
      <c r="Z81" s="46"/>
      <c r="AA81" s="46"/>
      <c r="AB81" s="46"/>
    </row>
    <row r="82" customFormat="false" ht="15.75" hidden="false" customHeight="false" outlineLevel="0" collapsed="false">
      <c r="A82" s="57"/>
      <c r="B82" s="57"/>
      <c r="C82" s="72" t="s">
        <v>107</v>
      </c>
      <c r="D82" s="101" t="n">
        <f aca="false">H68-D81</f>
        <v>24.78666667</v>
      </c>
      <c r="E82" s="102" t="n">
        <f aca="false">D82*40</f>
        <v>991.4666668</v>
      </c>
      <c r="F82" s="46"/>
      <c r="G82" s="46"/>
      <c r="H82" s="46"/>
      <c r="I82" s="46"/>
      <c r="J82" s="46"/>
      <c r="K82" s="46"/>
      <c r="L82" s="46"/>
      <c r="M82" s="46"/>
      <c r="N82" s="46"/>
      <c r="P82" s="57"/>
      <c r="Q82" s="57"/>
      <c r="R82" s="72" t="s">
        <v>108</v>
      </c>
      <c r="S82" s="103" t="n">
        <f aca="false">W68-S81</f>
        <v>79.552</v>
      </c>
      <c r="T82" s="102" t="n">
        <f aca="false">S82*15</f>
        <v>1193.28</v>
      </c>
      <c r="U82" s="46"/>
      <c r="V82" s="46"/>
      <c r="W82" s="46"/>
      <c r="X82" s="46"/>
      <c r="Y82" s="46"/>
      <c r="Z82" s="46"/>
      <c r="AA82" s="46"/>
      <c r="AB82" s="46"/>
    </row>
    <row r="83" customFormat="false" ht="15.75" hidden="false" customHeight="false" outlineLevel="0" collapsed="false">
      <c r="A83" s="57"/>
      <c r="B83" s="57"/>
      <c r="C83" s="72" t="s">
        <v>109</v>
      </c>
      <c r="D83" s="101" t="n">
        <v>25</v>
      </c>
      <c r="E83" s="102" t="n">
        <f aca="false">D83*40</f>
        <v>1000</v>
      </c>
      <c r="F83" s="46"/>
      <c r="G83" s="46"/>
    </row>
    <row r="84" customFormat="false" ht="15.75" hidden="false" customHeight="fals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P84" s="104" t="s">
        <v>110</v>
      </c>
      <c r="Q84" s="57"/>
      <c r="R84" s="57"/>
      <c r="S84" s="57"/>
      <c r="T84" s="46"/>
      <c r="U84" s="46"/>
      <c r="V84" s="46"/>
    </row>
    <row r="85" customFormat="false" ht="15.75" hidden="false" customHeight="fals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P85" s="104" t="s">
        <v>111</v>
      </c>
      <c r="Q85" s="57"/>
      <c r="R85" s="57"/>
      <c r="S85" s="57"/>
      <c r="T85" s="57"/>
      <c r="U85" s="57"/>
      <c r="V85" s="57"/>
    </row>
    <row r="86" customFormat="false" ht="15.75" hidden="false" customHeight="fals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P86" s="104" t="s">
        <v>112</v>
      </c>
      <c r="Q86" s="57"/>
      <c r="R86" s="57"/>
      <c r="S86" s="57"/>
      <c r="T86" s="57"/>
      <c r="U86" s="57"/>
      <c r="V86" s="57"/>
    </row>
    <row r="87" customFormat="false" ht="15.75" hidden="false" customHeight="fals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P87" s="85" t="s">
        <v>113</v>
      </c>
      <c r="Q87" s="85"/>
      <c r="R87" s="85"/>
      <c r="S87" s="85"/>
      <c r="T87" s="105"/>
      <c r="U87" s="57"/>
      <c r="V87" s="57"/>
    </row>
    <row r="88" customFormat="false" ht="15.75" hidden="false" customHeight="fals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P88" s="38"/>
      <c r="Q88" s="46"/>
      <c r="R88" s="46"/>
      <c r="S88" s="46"/>
      <c r="T88" s="106"/>
      <c r="U88" s="106"/>
      <c r="V88" s="46"/>
    </row>
    <row r="89" customFormat="false" ht="15.75" hidden="false" customHeight="fals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P89" s="46"/>
      <c r="Q89" s="46"/>
      <c r="R89" s="46"/>
      <c r="S89" s="46"/>
      <c r="T89" s="106"/>
      <c r="U89" s="106"/>
      <c r="V89" s="46"/>
    </row>
    <row r="90" customFormat="false" ht="15.75" hidden="false" customHeight="fals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P90" s="57"/>
      <c r="Q90" s="55" t="s">
        <v>114</v>
      </c>
      <c r="R90" s="57"/>
      <c r="S90" s="57"/>
      <c r="T90" s="46"/>
      <c r="U90" s="46"/>
      <c r="V90" s="46"/>
    </row>
    <row r="91" customFormat="false" ht="15.75" hidden="false" customHeight="fals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P91" s="46"/>
      <c r="Q91" s="57"/>
      <c r="R91" s="107" t="s">
        <v>115</v>
      </c>
      <c r="S91" s="107" t="s">
        <v>116</v>
      </c>
      <c r="T91" s="107" t="s">
        <v>117</v>
      </c>
      <c r="U91" s="107" t="s">
        <v>118</v>
      </c>
      <c r="V91" s="108" t="s">
        <v>119</v>
      </c>
      <c r="W91" s="109" t="s">
        <v>120</v>
      </c>
      <c r="X91" s="73" t="s">
        <v>121</v>
      </c>
      <c r="Y91" s="92" t="s">
        <v>122</v>
      </c>
    </row>
    <row r="92" customFormat="false" ht="15.75" hidden="false" customHeight="fals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P92" s="80" t="s">
        <v>123</v>
      </c>
      <c r="Q92" s="64" t="s">
        <v>44</v>
      </c>
      <c r="R92" s="65" t="n">
        <v>21000</v>
      </c>
      <c r="S92" s="110" t="n">
        <v>80</v>
      </c>
      <c r="T92" s="73" t="s">
        <v>73</v>
      </c>
      <c r="U92" s="73" t="s">
        <v>73</v>
      </c>
      <c r="V92" s="111" t="s">
        <v>73</v>
      </c>
      <c r="W92" s="112" t="s">
        <v>73</v>
      </c>
      <c r="X92" s="113" t="n">
        <v>40</v>
      </c>
      <c r="Y92" s="114" t="n">
        <v>13.3333333333333</v>
      </c>
    </row>
    <row r="93" customFormat="false" ht="15.75" hidden="false" customHeight="fals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P93" s="80" t="s">
        <v>124</v>
      </c>
      <c r="Q93" s="64" t="s">
        <v>46</v>
      </c>
      <c r="R93" s="65" t="n">
        <v>7000</v>
      </c>
      <c r="S93" s="110" t="n">
        <v>80</v>
      </c>
      <c r="T93" s="115" t="n">
        <v>1</v>
      </c>
      <c r="U93" s="116" t="n">
        <f aca="false">(R92/R93)-1</f>
        <v>2</v>
      </c>
      <c r="V93" s="117" t="n">
        <v>26.6666666666667</v>
      </c>
      <c r="W93" s="118" t="n">
        <v>53.3333333333333</v>
      </c>
      <c r="X93" s="113" t="n">
        <v>80</v>
      </c>
      <c r="Y93" s="119" t="n">
        <v>11.4285714285714</v>
      </c>
    </row>
    <row r="94" customFormat="false" ht="15.75" hidden="false" customHeight="fals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P94" s="80" t="s">
        <v>125</v>
      </c>
      <c r="Q94" s="64" t="s">
        <v>48</v>
      </c>
      <c r="R94" s="65" t="n">
        <v>6000</v>
      </c>
      <c r="S94" s="110" t="n">
        <v>80</v>
      </c>
      <c r="T94" s="115" t="n">
        <v>1</v>
      </c>
      <c r="U94" s="116" t="n">
        <f aca="false">(R93/R94)-1</f>
        <v>0.166666666666667</v>
      </c>
      <c r="V94" s="117" t="n">
        <v>68.5714285714286</v>
      </c>
      <c r="W94" s="118" t="n">
        <v>11.4285714285714</v>
      </c>
      <c r="X94" s="113" t="n">
        <v>80</v>
      </c>
      <c r="Y94" s="119" t="n">
        <v>13.3333333333333</v>
      </c>
    </row>
    <row r="95" customFormat="false" ht="15.75" hidden="false" customHeight="fals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P95" s="80" t="s">
        <v>126</v>
      </c>
      <c r="Q95" s="67" t="s">
        <v>49</v>
      </c>
      <c r="R95" s="65" t="n">
        <v>5000</v>
      </c>
      <c r="S95" s="110" t="n">
        <v>80</v>
      </c>
      <c r="T95" s="115" t="n">
        <v>1</v>
      </c>
      <c r="U95" s="116" t="n">
        <f aca="false">(R94/R95)-1</f>
        <v>0.2</v>
      </c>
      <c r="V95" s="117" t="n">
        <v>66.6666666666667</v>
      </c>
      <c r="W95" s="118" t="n">
        <v>13.3333333333333</v>
      </c>
      <c r="X95" s="113" t="n">
        <v>80</v>
      </c>
      <c r="Y95" s="119" t="n">
        <v>16</v>
      </c>
    </row>
    <row r="96" customFormat="false" ht="15.75" hidden="false" customHeight="fals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P96" s="80" t="s">
        <v>127</v>
      </c>
      <c r="Q96" s="67" t="s">
        <v>50</v>
      </c>
      <c r="R96" s="65" t="n">
        <v>4000</v>
      </c>
      <c r="S96" s="110" t="n">
        <v>80</v>
      </c>
      <c r="T96" s="115" t="n">
        <v>1</v>
      </c>
      <c r="U96" s="116" t="n">
        <f aca="false">(R95/R96)-1</f>
        <v>0.25</v>
      </c>
      <c r="V96" s="120" t="n">
        <v>64</v>
      </c>
      <c r="W96" s="121" t="n">
        <v>16</v>
      </c>
      <c r="X96" s="74" t="n">
        <v>80</v>
      </c>
      <c r="Y96" s="73" t="n">
        <v>20</v>
      </c>
    </row>
    <row r="97" customFormat="false" ht="15.75" hidden="false" customHeight="fals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P97" s="80" t="s">
        <v>128</v>
      </c>
      <c r="Q97" s="67" t="s">
        <v>51</v>
      </c>
      <c r="R97" s="65" t="n">
        <v>3000</v>
      </c>
      <c r="S97" s="110" t="n">
        <v>80</v>
      </c>
      <c r="T97" s="115" t="n">
        <v>1</v>
      </c>
      <c r="U97" s="116" t="n">
        <f aca="false">(R96/R97)-1</f>
        <v>0.333333333333333</v>
      </c>
      <c r="V97" s="120" t="n">
        <v>60</v>
      </c>
      <c r="W97" s="121" t="n">
        <v>20</v>
      </c>
      <c r="X97" s="74" t="n">
        <v>80</v>
      </c>
      <c r="Y97" s="73" t="n">
        <v>80</v>
      </c>
    </row>
    <row r="98" customFormat="false" ht="15.75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P98" s="46"/>
      <c r="Q98" s="122" t="s">
        <v>129</v>
      </c>
      <c r="R98" s="46"/>
      <c r="S98" s="122" t="n">
        <v>20</v>
      </c>
      <c r="T98" s="46"/>
      <c r="U98" s="46"/>
      <c r="V98" s="46"/>
      <c r="W98" s="123" t="n">
        <v>20</v>
      </c>
      <c r="X98" s="46"/>
      <c r="Y98" s="46"/>
    </row>
    <row r="99" customFormat="false" ht="15.75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P99" s="46"/>
      <c r="Q99" s="122" t="s">
        <v>53</v>
      </c>
      <c r="R99" s="46"/>
      <c r="S99" s="122" t="n">
        <v>20</v>
      </c>
      <c r="T99" s="46"/>
      <c r="U99" s="46"/>
      <c r="V99" s="46"/>
      <c r="W99" s="123" t="n">
        <v>20</v>
      </c>
      <c r="X99" s="46"/>
      <c r="Y99" s="46"/>
    </row>
  </sheetData>
  <mergeCells count="6">
    <mergeCell ref="A37:M37"/>
    <mergeCell ref="P37:AB37"/>
    <mergeCell ref="A49:M49"/>
    <mergeCell ref="P49:AB49"/>
    <mergeCell ref="A73:E73"/>
    <mergeCell ref="P73:T73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7" t="s">
        <v>9</v>
      </c>
      <c r="B1" s="28" t="n">
        <f aca="false">'Run Setup Notes'!C7</f>
        <v>0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customFormat="false" ht="15.75" hidden="false" customHeight="false" outlineLevel="0" collapsed="false">
      <c r="A2" s="32" t="n">
        <v>9</v>
      </c>
      <c r="B2" s="32" t="n">
        <v>10</v>
      </c>
      <c r="C2" s="28"/>
      <c r="D2" s="53" t="n">
        <f aca="false">'Run Setup Notes'!E21</f>
        <v>0</v>
      </c>
      <c r="E2" s="54" t="n">
        <f aca="false">'Run Setup Notes'!F21</f>
        <v>0</v>
      </c>
      <c r="F2" s="30"/>
      <c r="G2" s="30"/>
      <c r="H2" s="30"/>
      <c r="I2" s="30"/>
      <c r="J2" s="30"/>
      <c r="K2" s="30"/>
      <c r="L2" s="30"/>
      <c r="M2" s="30"/>
      <c r="N2" s="30"/>
      <c r="P2" s="30"/>
    </row>
    <row r="3" customFormat="false" ht="15.75" hidden="false" customHeight="false" outlineLevel="0" collapsed="false">
      <c r="A3" s="32" t="n">
        <v>11</v>
      </c>
      <c r="B3" s="32" t="n">
        <v>12</v>
      </c>
      <c r="C3" s="28"/>
      <c r="D3" s="53" t="n">
        <f aca="false">'Run Setup Notes'!E22</f>
        <v>0</v>
      </c>
      <c r="E3" s="35" t="n">
        <f aca="false">'Run Setup Notes'!F22</f>
        <v>0</v>
      </c>
      <c r="F3" s="30"/>
      <c r="G3" s="30"/>
      <c r="H3" s="30"/>
      <c r="I3" s="30"/>
      <c r="J3" s="30"/>
      <c r="K3" s="30"/>
      <c r="L3" s="30"/>
      <c r="M3" s="30"/>
      <c r="N3" s="30"/>
      <c r="P3" s="30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27" t="s">
        <v>10</v>
      </c>
      <c r="B1" s="28" t="n">
        <f aca="false">'Run Setup Notes'!C7</f>
        <v>0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customFormat="false" ht="15.75" hidden="false" customHeight="false" outlineLevel="0" collapsed="false">
      <c r="A2" s="32" t="n">
        <v>13</v>
      </c>
      <c r="B2" s="32" t="n">
        <v>14</v>
      </c>
      <c r="C2" s="28"/>
      <c r="D2" s="53" t="n">
        <f aca="false">'Run Setup Notes'!E25</f>
        <v>0</v>
      </c>
      <c r="E2" s="54" t="n">
        <f aca="false">'Run Setup Notes'!F25</f>
        <v>0</v>
      </c>
      <c r="F2" s="30"/>
      <c r="G2" s="30"/>
      <c r="H2" s="30"/>
      <c r="I2" s="30"/>
      <c r="J2" s="30"/>
      <c r="K2" s="30"/>
      <c r="L2" s="30"/>
      <c r="M2" s="30"/>
      <c r="N2" s="30"/>
      <c r="P2" s="30"/>
    </row>
    <row r="3" customFormat="false" ht="15.75" hidden="false" customHeight="false" outlineLevel="0" collapsed="false">
      <c r="A3" s="32" t="n">
        <v>15</v>
      </c>
      <c r="B3" s="32" t="n">
        <v>16</v>
      </c>
      <c r="C3" s="28"/>
      <c r="D3" s="53" t="n">
        <f aca="false">'Run Setup Notes'!E26</f>
        <v>0</v>
      </c>
      <c r="E3" s="35" t="n">
        <f aca="false">'Run Setup Notes'!F26</f>
        <v>0</v>
      </c>
      <c r="F3" s="30"/>
      <c r="G3" s="30"/>
      <c r="H3" s="30"/>
      <c r="I3" s="30"/>
      <c r="J3" s="30"/>
      <c r="K3" s="30"/>
      <c r="L3" s="30"/>
      <c r="M3" s="30"/>
      <c r="N3" s="30"/>
      <c r="P3" s="30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24" t="str">
        <f aca="false">'Run Setup Notes'!A1</f>
        <v>V39</v>
      </c>
      <c r="B1" s="125" t="s">
        <v>130</v>
      </c>
      <c r="C1" s="124" t="s">
        <v>131</v>
      </c>
      <c r="D1" s="126" t="n">
        <v>7</v>
      </c>
      <c r="E1" s="127"/>
      <c r="F1" s="128"/>
      <c r="G1" s="127"/>
      <c r="H1" s="129"/>
      <c r="I1" s="127"/>
      <c r="J1" s="127"/>
      <c r="K1" s="127"/>
      <c r="L1" s="127"/>
      <c r="M1" s="127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5.75" hidden="false" customHeight="false" outlineLevel="0" collapsed="false">
      <c r="A2" s="125"/>
      <c r="B2" s="125"/>
      <c r="C2" s="124"/>
      <c r="D2" s="126"/>
      <c r="E2" s="127"/>
      <c r="F2" s="128"/>
      <c r="G2" s="127"/>
      <c r="H2" s="129"/>
      <c r="I2" s="127"/>
      <c r="J2" s="127"/>
      <c r="K2" s="127"/>
      <c r="L2" s="127"/>
      <c r="M2" s="127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5.75" hidden="false" customHeight="false" outlineLevel="0" collapsed="false">
      <c r="A3" s="130" t="s">
        <v>132</v>
      </c>
      <c r="B3" s="130" t="s">
        <v>133</v>
      </c>
      <c r="C3" s="131" t="s">
        <v>134</v>
      </c>
      <c r="D3" s="132" t="n">
        <f aca="false">96*D1*1.2</f>
        <v>806.4</v>
      </c>
      <c r="E3" s="127"/>
      <c r="F3" s="128"/>
      <c r="G3" s="127"/>
      <c r="H3" s="129"/>
      <c r="I3" s="127"/>
      <c r="J3" s="127"/>
      <c r="K3" s="127"/>
      <c r="L3" s="127"/>
      <c r="M3" s="127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5.75" hidden="false" customHeight="false" outlineLevel="0" collapsed="false">
      <c r="A4" s="133"/>
      <c r="B4" s="134" t="s">
        <v>135</v>
      </c>
      <c r="C4" s="135" t="n">
        <f aca="false">B10/4</f>
        <v>5</v>
      </c>
      <c r="D4" s="136" t="n">
        <f aca="false">C4*D3</f>
        <v>4032</v>
      </c>
      <c r="E4" s="128"/>
      <c r="F4" s="128"/>
      <c r="G4" s="127"/>
      <c r="H4" s="127"/>
      <c r="I4" s="127"/>
      <c r="J4" s="127"/>
      <c r="K4" s="127"/>
      <c r="L4" s="127"/>
      <c r="M4" s="127"/>
      <c r="N4" s="127"/>
      <c r="O4" s="127"/>
      <c r="P4" s="128"/>
      <c r="Q4" s="128"/>
      <c r="R4" s="128"/>
      <c r="S4" s="128"/>
      <c r="T4" s="127"/>
      <c r="U4" s="127"/>
      <c r="V4" s="127"/>
      <c r="W4" s="128"/>
      <c r="X4" s="128"/>
      <c r="Y4" s="128"/>
      <c r="Z4" s="128"/>
    </row>
    <row r="5" customFormat="false" ht="15.75" hidden="false" customHeight="false" outlineLevel="0" collapsed="false">
      <c r="A5" s="133"/>
      <c r="B5" s="134" t="s">
        <v>136</v>
      </c>
      <c r="C5" s="135" t="n">
        <f aca="false">B11-C4</f>
        <v>6</v>
      </c>
      <c r="D5" s="136" t="n">
        <f aca="false">C5*D3</f>
        <v>4838.4</v>
      </c>
      <c r="E5" s="128"/>
      <c r="F5" s="128"/>
      <c r="G5" s="134" t="s">
        <v>137</v>
      </c>
      <c r="H5" s="134"/>
      <c r="I5" s="127"/>
      <c r="J5" s="127"/>
      <c r="K5" s="127"/>
      <c r="L5" s="127"/>
      <c r="M5" s="127"/>
      <c r="N5" s="127"/>
      <c r="O5" s="127"/>
      <c r="P5" s="128"/>
      <c r="Q5" s="128"/>
      <c r="R5" s="128"/>
      <c r="S5" s="128"/>
      <c r="T5" s="127"/>
      <c r="U5" s="127"/>
      <c r="V5" s="127"/>
      <c r="W5" s="128"/>
      <c r="X5" s="128"/>
      <c r="Y5" s="128"/>
      <c r="Z5" s="128"/>
    </row>
    <row r="6" customFormat="false" ht="15.75" hidden="false" customHeight="false" outlineLevel="0" collapsed="false">
      <c r="A6" s="133" t="s">
        <v>138</v>
      </c>
      <c r="B6" s="134" t="s">
        <v>139</v>
      </c>
      <c r="C6" s="135" t="n">
        <f aca="false">$D$3*500</f>
        <v>403200</v>
      </c>
      <c r="D6" s="137" t="n">
        <f aca="false">C6/$C$16</f>
        <v>12.39852399</v>
      </c>
      <c r="E6" s="128"/>
      <c r="F6" s="128"/>
      <c r="G6" s="134" t="s">
        <v>140</v>
      </c>
      <c r="H6" s="134"/>
      <c r="I6" s="134"/>
      <c r="J6" s="127"/>
      <c r="K6" s="127"/>
      <c r="L6" s="127"/>
      <c r="M6" s="127"/>
      <c r="N6" s="127"/>
      <c r="O6" s="127"/>
      <c r="P6" s="128"/>
      <c r="Q6" s="128"/>
      <c r="R6" s="128"/>
      <c r="S6" s="128"/>
      <c r="T6" s="127"/>
      <c r="U6" s="127"/>
      <c r="V6" s="127"/>
      <c r="W6" s="128"/>
      <c r="X6" s="128"/>
      <c r="Y6" s="128"/>
      <c r="Z6" s="128"/>
    </row>
    <row r="7" customFormat="false" ht="15.75" hidden="false" customHeight="false" outlineLevel="0" collapsed="false">
      <c r="A7" s="138" t="s">
        <v>141</v>
      </c>
      <c r="B7" s="139"/>
      <c r="C7" s="140"/>
      <c r="D7" s="141"/>
      <c r="E7" s="128"/>
      <c r="F7" s="128"/>
      <c r="G7" s="142"/>
      <c r="H7" s="134"/>
      <c r="I7" s="134"/>
      <c r="J7" s="127"/>
      <c r="K7" s="127"/>
      <c r="L7" s="127"/>
      <c r="M7" s="127"/>
      <c r="N7" s="127"/>
      <c r="O7" s="127"/>
      <c r="P7" s="128"/>
      <c r="Q7" s="128"/>
      <c r="R7" s="128"/>
      <c r="S7" s="128"/>
      <c r="T7" s="127"/>
      <c r="U7" s="127"/>
      <c r="V7" s="127"/>
      <c r="W7" s="128"/>
      <c r="X7" s="128"/>
      <c r="Y7" s="128"/>
      <c r="Z7" s="128"/>
    </row>
    <row r="8" customFormat="false" ht="15.75" hidden="false" customHeight="false" outlineLevel="0" collapsed="false">
      <c r="A8" s="143" t="s">
        <v>142</v>
      </c>
      <c r="B8" s="143" t="n">
        <v>7</v>
      </c>
      <c r="C8" s="144"/>
      <c r="D8" s="144"/>
      <c r="E8" s="128" t="n">
        <f aca="false">SUM(D4:D6)</f>
        <v>8882.798524</v>
      </c>
      <c r="F8" s="128"/>
      <c r="G8" s="142" t="s">
        <v>143</v>
      </c>
      <c r="H8" s="134" t="s">
        <v>144</v>
      </c>
      <c r="I8" s="134"/>
      <c r="J8" s="127"/>
      <c r="K8" s="127"/>
      <c r="L8" s="127"/>
      <c r="M8" s="127"/>
      <c r="N8" s="127"/>
      <c r="O8" s="127"/>
      <c r="P8" s="128"/>
      <c r="Q8" s="128"/>
      <c r="R8" s="128"/>
      <c r="S8" s="128"/>
      <c r="T8" s="127"/>
      <c r="U8" s="127"/>
      <c r="V8" s="127"/>
      <c r="W8" s="128"/>
      <c r="X8" s="128"/>
      <c r="Y8" s="128"/>
      <c r="Z8" s="128"/>
    </row>
    <row r="9" customFormat="false" ht="15.75" hidden="false" customHeight="false" outlineLevel="0" collapsed="false">
      <c r="A9" s="143" t="s">
        <v>145</v>
      </c>
      <c r="B9" s="143" t="n">
        <f aca="false">B10/10</f>
        <v>2</v>
      </c>
      <c r="C9" s="144"/>
      <c r="D9" s="144"/>
      <c r="E9" s="128" t="n">
        <f aca="false">E8/(384*2)</f>
        <v>11.56614391</v>
      </c>
      <c r="F9" s="128"/>
      <c r="G9" s="134" t="s">
        <v>146</v>
      </c>
      <c r="H9" s="134"/>
      <c r="I9" s="145"/>
      <c r="J9" s="146"/>
      <c r="K9" s="127"/>
      <c r="L9" s="127"/>
      <c r="M9" s="127"/>
      <c r="N9" s="127"/>
      <c r="O9" s="127"/>
      <c r="P9" s="128"/>
      <c r="Q9" s="128"/>
      <c r="R9" s="128"/>
      <c r="S9" s="128"/>
      <c r="T9" s="127"/>
      <c r="U9" s="127"/>
      <c r="V9" s="127"/>
      <c r="W9" s="128"/>
      <c r="X9" s="128"/>
      <c r="Y9" s="128"/>
      <c r="Z9" s="128"/>
    </row>
    <row r="10" customFormat="false" ht="15.75" hidden="false" customHeight="false" outlineLevel="0" collapsed="false">
      <c r="A10" s="147" t="s">
        <v>121</v>
      </c>
      <c r="B10" s="148" t="n">
        <v>20</v>
      </c>
      <c r="C10" s="148"/>
      <c r="D10" s="148"/>
      <c r="E10" s="128"/>
      <c r="F10" s="128"/>
      <c r="G10" s="134"/>
      <c r="H10" s="134" t="s">
        <v>147</v>
      </c>
      <c r="I10" s="134"/>
      <c r="J10" s="149"/>
      <c r="K10" s="127"/>
      <c r="L10" s="127"/>
      <c r="M10" s="127"/>
      <c r="N10" s="127"/>
      <c r="O10" s="127"/>
      <c r="P10" s="128"/>
      <c r="Q10" s="128"/>
      <c r="R10" s="128"/>
      <c r="S10" s="128"/>
      <c r="T10" s="127"/>
      <c r="U10" s="127"/>
      <c r="V10" s="127"/>
      <c r="W10" s="128"/>
      <c r="X10" s="128"/>
      <c r="Y10" s="128"/>
      <c r="Z10" s="128"/>
    </row>
    <row r="11" customFormat="false" ht="15.75" hidden="false" customHeight="false" outlineLevel="0" collapsed="false">
      <c r="A11" s="147" t="s">
        <v>148</v>
      </c>
      <c r="B11" s="143" t="n">
        <f aca="false">B10-B8-B9</f>
        <v>11</v>
      </c>
      <c r="C11" s="143"/>
      <c r="D11" s="143"/>
      <c r="E11" s="128"/>
      <c r="F11" s="127"/>
      <c r="G11" s="134" t="s">
        <v>149</v>
      </c>
      <c r="H11" s="134"/>
      <c r="I11" s="127"/>
      <c r="J11" s="127"/>
      <c r="K11" s="127"/>
      <c r="L11" s="127"/>
      <c r="M11" s="127"/>
      <c r="N11" s="127"/>
      <c r="O11" s="127"/>
      <c r="P11" s="128"/>
      <c r="Q11" s="128"/>
      <c r="R11" s="128"/>
      <c r="S11" s="128"/>
      <c r="T11" s="127"/>
      <c r="U11" s="127"/>
      <c r="V11" s="127"/>
      <c r="W11" s="128"/>
      <c r="X11" s="128"/>
      <c r="Y11" s="128"/>
      <c r="Z11" s="128"/>
    </row>
    <row r="12" customFormat="false" ht="15.75" hidden="false" customHeight="false" outlineLevel="0" collapsed="false">
      <c r="A12" s="150"/>
      <c r="B12" s="150"/>
      <c r="C12" s="150"/>
      <c r="D12" s="150"/>
      <c r="E12" s="128"/>
      <c r="F12" s="127"/>
      <c r="G12" s="134" t="s">
        <v>150</v>
      </c>
      <c r="H12" s="134"/>
      <c r="I12" s="127"/>
      <c r="J12" s="127"/>
      <c r="K12" s="127"/>
      <c r="L12" s="127"/>
      <c r="M12" s="127"/>
      <c r="N12" s="127"/>
      <c r="O12" s="127"/>
      <c r="P12" s="128"/>
      <c r="Q12" s="128"/>
      <c r="R12" s="128"/>
      <c r="S12" s="128"/>
      <c r="T12" s="127"/>
      <c r="U12" s="127"/>
      <c r="V12" s="127"/>
      <c r="W12" s="128"/>
      <c r="X12" s="128"/>
      <c r="Y12" s="128"/>
      <c r="Z12" s="128"/>
    </row>
    <row r="13" customFormat="false" ht="15.75" hidden="false" customHeight="false" outlineLevel="0" collapsed="false">
      <c r="A13" s="151"/>
      <c r="B13" s="127"/>
      <c r="C13" s="127"/>
      <c r="D13" s="127"/>
      <c r="E13" s="128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8"/>
      <c r="Q13" s="128"/>
      <c r="R13" s="128"/>
      <c r="S13" s="128"/>
      <c r="T13" s="127"/>
      <c r="U13" s="127"/>
      <c r="V13" s="127"/>
      <c r="W13" s="128"/>
      <c r="X13" s="128"/>
      <c r="Y13" s="128"/>
      <c r="Z13" s="128"/>
    </row>
    <row r="14" customFormat="false" ht="15.75" hidden="false" customHeight="false" outlineLevel="0" collapsed="false">
      <c r="A14" s="152"/>
      <c r="B14" s="152"/>
      <c r="C14" s="153"/>
      <c r="D14" s="154"/>
      <c r="E14" s="128"/>
      <c r="F14" s="127"/>
      <c r="G14" s="127"/>
      <c r="H14" s="127"/>
      <c r="I14" s="134" t="s">
        <v>151</v>
      </c>
      <c r="J14" s="134"/>
      <c r="K14" s="134"/>
      <c r="L14" s="134"/>
      <c r="M14" s="134"/>
      <c r="N14" s="134"/>
      <c r="O14" s="127"/>
      <c r="P14" s="128"/>
      <c r="Q14" s="128"/>
      <c r="R14" s="128"/>
      <c r="S14" s="128"/>
      <c r="T14" s="127"/>
      <c r="U14" s="127"/>
      <c r="V14" s="127"/>
      <c r="W14" s="128"/>
      <c r="X14" s="128"/>
      <c r="Y14" s="128"/>
      <c r="Z14" s="128"/>
    </row>
    <row r="15" customFormat="false" ht="15.75" hidden="false" customHeight="false" outlineLevel="0" collapsed="false">
      <c r="A15" s="155" t="s">
        <v>152</v>
      </c>
      <c r="B15" s="156" t="s">
        <v>153</v>
      </c>
      <c r="C15" s="157" t="n">
        <v>13280.32</v>
      </c>
      <c r="D15" s="158"/>
      <c r="E15" s="150"/>
      <c r="F15" s="127"/>
      <c r="G15" s="127"/>
      <c r="H15" s="127"/>
      <c r="I15" s="134" t="s">
        <v>154</v>
      </c>
      <c r="J15" s="134"/>
      <c r="K15" s="127"/>
      <c r="L15" s="127"/>
      <c r="M15" s="127"/>
      <c r="N15" s="127"/>
      <c r="O15" s="127"/>
      <c r="P15" s="128"/>
      <c r="Q15" s="128"/>
      <c r="R15" s="128"/>
      <c r="S15" s="128"/>
      <c r="T15" s="127"/>
      <c r="U15" s="127"/>
      <c r="V15" s="127"/>
      <c r="W15" s="128"/>
      <c r="X15" s="128"/>
      <c r="Y15" s="128"/>
      <c r="Z15" s="128"/>
    </row>
    <row r="16" customFormat="false" ht="15.75" hidden="false" customHeight="false" outlineLevel="0" collapsed="false">
      <c r="A16" s="159" t="s">
        <v>155</v>
      </c>
      <c r="B16" s="160" t="s">
        <v>153</v>
      </c>
      <c r="C16" s="161" t="n">
        <v>32520</v>
      </c>
      <c r="D16" s="126"/>
      <c r="E16" s="150"/>
      <c r="F16" s="127"/>
      <c r="G16" s="127"/>
      <c r="H16" s="127"/>
      <c r="I16" s="127"/>
      <c r="J16" s="127" t="s">
        <v>153</v>
      </c>
      <c r="K16" s="127"/>
      <c r="L16" s="127"/>
      <c r="M16" s="162" t="s">
        <v>156</v>
      </c>
      <c r="N16" s="163"/>
      <c r="O16" s="162" t="s">
        <v>157</v>
      </c>
      <c r="P16" s="164"/>
      <c r="Q16" s="128"/>
      <c r="R16" s="128"/>
      <c r="S16" s="128"/>
      <c r="T16" s="127"/>
      <c r="U16" s="127"/>
      <c r="V16" s="127"/>
      <c r="W16" s="128"/>
      <c r="X16" s="128"/>
      <c r="Y16" s="128"/>
      <c r="Z16" s="128"/>
    </row>
    <row r="17" customFormat="false" ht="15.75" hidden="false" customHeight="false" outlineLevel="0" collapsed="false">
      <c r="A17" s="151"/>
      <c r="B17" s="127"/>
      <c r="C17" s="129"/>
      <c r="D17" s="129"/>
      <c r="E17" s="128"/>
      <c r="F17" s="127"/>
      <c r="G17" s="165" t="s">
        <v>158</v>
      </c>
      <c r="H17" s="127" t="s">
        <v>159</v>
      </c>
      <c r="I17" s="127" t="s">
        <v>160</v>
      </c>
      <c r="J17" s="129" t="n">
        <f aca="false">(3.6*10^11)* (3.104)</f>
        <v>1117440000000</v>
      </c>
      <c r="K17" s="127"/>
      <c r="L17" s="127"/>
      <c r="M17" s="166" t="s">
        <v>161</v>
      </c>
      <c r="N17" s="167" t="s">
        <v>162</v>
      </c>
      <c r="O17" s="166" t="s">
        <v>161</v>
      </c>
      <c r="P17" s="167" t="s">
        <v>153</v>
      </c>
      <c r="Q17" s="128"/>
      <c r="R17" s="128"/>
      <c r="S17" s="128"/>
      <c r="T17" s="127"/>
      <c r="U17" s="127"/>
      <c r="V17" s="127"/>
      <c r="W17" s="128"/>
      <c r="X17" s="128"/>
      <c r="Y17" s="128"/>
      <c r="Z17" s="128"/>
    </row>
    <row r="18" customFormat="false" ht="15.75" hidden="false" customHeight="false" outlineLevel="0" collapsed="false">
      <c r="A18" s="151"/>
      <c r="B18" s="127"/>
      <c r="C18" s="129"/>
      <c r="D18" s="129"/>
      <c r="E18" s="128"/>
      <c r="F18" s="127"/>
      <c r="G18" s="165"/>
      <c r="H18" s="129"/>
      <c r="I18" s="129"/>
      <c r="J18" s="129"/>
      <c r="K18" s="127"/>
      <c r="L18" s="167"/>
      <c r="M18" s="129"/>
      <c r="N18" s="168"/>
      <c r="O18" s="169"/>
      <c r="P18" s="170"/>
      <c r="Q18" s="128"/>
      <c r="R18" s="128"/>
      <c r="S18" s="128"/>
      <c r="T18" s="171"/>
      <c r="U18" s="127"/>
      <c r="V18" s="127"/>
      <c r="W18" s="128"/>
      <c r="X18" s="128"/>
      <c r="Y18" s="128"/>
      <c r="Z18" s="128"/>
    </row>
    <row r="19" customFormat="false" ht="15.75" hidden="false" customHeight="false" outlineLevel="0" collapsed="false">
      <c r="A19" s="151"/>
      <c r="B19" s="127"/>
      <c r="C19" s="129"/>
      <c r="D19" s="129"/>
      <c r="E19" s="128"/>
      <c r="F19" s="127"/>
      <c r="G19" s="165" t="n">
        <v>1</v>
      </c>
      <c r="H19" s="129" t="n">
        <v>100</v>
      </c>
      <c r="I19" s="129" t="n">
        <v>100</v>
      </c>
      <c r="J19" s="129" t="n">
        <f aca="false">J17/H19</f>
        <v>11174400000</v>
      </c>
      <c r="K19" s="127"/>
      <c r="L19" s="167"/>
      <c r="M19" s="129" t="n">
        <v>1.79</v>
      </c>
      <c r="N19" s="168" t="s">
        <v>163</v>
      </c>
      <c r="O19" s="172" t="n">
        <v>1.192</v>
      </c>
      <c r="P19" s="173" t="s">
        <v>164</v>
      </c>
      <c r="Q19" s="128"/>
      <c r="R19" s="128"/>
      <c r="S19" s="128"/>
      <c r="T19" s="171"/>
      <c r="U19" s="127"/>
      <c r="V19" s="127"/>
      <c r="W19" s="128"/>
      <c r="X19" s="128"/>
      <c r="Y19" s="128"/>
      <c r="Z19" s="128"/>
    </row>
    <row r="20" customFormat="false" ht="15.75" hidden="false" customHeight="false" outlineLevel="0" collapsed="false">
      <c r="A20" s="151"/>
      <c r="B20" s="127"/>
      <c r="C20" s="129"/>
      <c r="D20" s="129"/>
      <c r="E20" s="128"/>
      <c r="F20" s="127"/>
      <c r="G20" s="165" t="n">
        <v>2</v>
      </c>
      <c r="H20" s="129" t="n">
        <v>100</v>
      </c>
      <c r="I20" s="129" t="n">
        <v>10000</v>
      </c>
      <c r="J20" s="129" t="n">
        <f aca="false">J19/H20</f>
        <v>111744000</v>
      </c>
      <c r="K20" s="127"/>
      <c r="L20" s="167"/>
      <c r="M20" s="129" t="n">
        <f aca="false">M19/$H20</f>
        <v>0.0179</v>
      </c>
      <c r="N20" s="174" t="n">
        <f aca="false">(M20/M19)*N19</f>
        <v>258000000</v>
      </c>
      <c r="O20" s="172" t="n">
        <f aca="false">O19/$H20</f>
        <v>0.01192</v>
      </c>
      <c r="P20" s="174" t="n">
        <f aca="false">(O20/O19)*P19</f>
        <v>171700000</v>
      </c>
      <c r="Q20" s="128"/>
      <c r="R20" s="128"/>
      <c r="S20" s="128"/>
      <c r="T20" s="171"/>
      <c r="U20" s="127"/>
      <c r="V20" s="127"/>
      <c r="W20" s="128"/>
      <c r="X20" s="128"/>
      <c r="Y20" s="128"/>
      <c r="Z20" s="128"/>
    </row>
    <row r="21" customFormat="false" ht="15.75" hidden="false" customHeight="false" outlineLevel="0" collapsed="false">
      <c r="A21" s="175"/>
      <c r="B21" s="175"/>
      <c r="C21" s="129"/>
      <c r="D21" s="128"/>
      <c r="E21" s="128"/>
      <c r="F21" s="127"/>
      <c r="G21" s="165" t="n">
        <v>3</v>
      </c>
      <c r="H21" s="129" t="n">
        <v>100</v>
      </c>
      <c r="I21" s="129" t="n">
        <v>1000000</v>
      </c>
      <c r="J21" s="129" t="n">
        <f aca="false">J20/H21</f>
        <v>1117440</v>
      </c>
      <c r="K21" s="127"/>
      <c r="L21" s="167"/>
      <c r="M21" s="129" t="n">
        <f aca="false">M20/$H21</f>
        <v>0.000179</v>
      </c>
      <c r="N21" s="174" t="n">
        <f aca="false">(M21/M20)*N20</f>
        <v>2580000</v>
      </c>
      <c r="O21" s="172" t="n">
        <f aca="false">O20/$H21</f>
        <v>0.0001192</v>
      </c>
      <c r="P21" s="174" t="n">
        <f aca="false">(O21/O20)*P20</f>
        <v>1717000</v>
      </c>
      <c r="Q21" s="128"/>
      <c r="R21" s="128"/>
      <c r="S21" s="128"/>
      <c r="T21" s="171"/>
      <c r="U21" s="127"/>
      <c r="V21" s="127"/>
      <c r="W21" s="128"/>
      <c r="X21" s="128"/>
      <c r="Y21" s="128"/>
      <c r="Z21" s="128"/>
    </row>
    <row r="22" customFormat="false" ht="15.75" hidden="false" customHeight="false" outlineLevel="0" collapsed="false">
      <c r="A22" s="128"/>
      <c r="B22" s="128"/>
      <c r="C22" s="128"/>
      <c r="D22" s="128"/>
      <c r="E22" s="128"/>
      <c r="F22" s="127"/>
      <c r="G22" s="165" t="n">
        <v>4</v>
      </c>
      <c r="H22" s="129" t="n">
        <v>100</v>
      </c>
      <c r="I22" s="129" t="n">
        <v>10000000</v>
      </c>
      <c r="J22" s="129" t="n">
        <f aca="false">J21/H22</f>
        <v>11174.4</v>
      </c>
      <c r="K22" s="129" t="n">
        <f aca="false">40000/J22</f>
        <v>3.579610538</v>
      </c>
      <c r="L22" s="167"/>
      <c r="M22" s="129" t="n">
        <f aca="false">M21/$H22</f>
        <v>1.79E-006</v>
      </c>
      <c r="N22" s="174" t="n">
        <f aca="false">(M22/M21)*N21</f>
        <v>25800</v>
      </c>
      <c r="O22" s="172" t="n">
        <f aca="false">O21/$H22</f>
        <v>1.192E-006</v>
      </c>
      <c r="P22" s="174" t="n">
        <f aca="false">(O22/O21)*P21</f>
        <v>17170</v>
      </c>
      <c r="Q22" s="128"/>
      <c r="R22" s="128"/>
      <c r="S22" s="128"/>
      <c r="T22" s="171"/>
      <c r="U22" s="127"/>
      <c r="V22" s="127"/>
      <c r="W22" s="128"/>
      <c r="X22" s="128"/>
      <c r="Y22" s="128"/>
      <c r="Z22" s="128"/>
    </row>
    <row r="23" customFormat="false" ht="15.75" hidden="false" customHeight="false" outlineLevel="0" collapsed="false">
      <c r="A23" s="128"/>
      <c r="B23" s="128"/>
      <c r="C23" s="128"/>
      <c r="D23" s="128"/>
      <c r="E23" s="128"/>
      <c r="F23" s="127"/>
      <c r="G23" s="165" t="n">
        <v>5</v>
      </c>
      <c r="H23" s="129" t="n">
        <v>3</v>
      </c>
      <c r="I23" s="129" t="n">
        <f aca="false">I22*3</f>
        <v>30000000</v>
      </c>
      <c r="J23" s="129" t="n">
        <f aca="false">J22/H23</f>
        <v>3724.8</v>
      </c>
      <c r="K23" s="129" t="n">
        <f aca="false">5000/J23</f>
        <v>1.342353952</v>
      </c>
      <c r="L23" s="167"/>
      <c r="M23" s="176" t="n">
        <f aca="false">M22/$H23</f>
        <v>5.96666666666667E-007</v>
      </c>
      <c r="N23" s="177" t="n">
        <f aca="false">(M23/M22)*N22</f>
        <v>8600</v>
      </c>
      <c r="O23" s="178" t="n">
        <f aca="false">O22/$H23</f>
        <v>3.97333333333333E-007</v>
      </c>
      <c r="P23" s="177" t="n">
        <f aca="false">(O23/O22)*P22</f>
        <v>5723.33333333333</v>
      </c>
      <c r="Q23" s="128"/>
      <c r="R23" s="128"/>
      <c r="S23" s="128"/>
      <c r="T23" s="171"/>
      <c r="U23" s="127"/>
      <c r="V23" s="127"/>
      <c r="W23" s="128"/>
      <c r="X23" s="128"/>
      <c r="Y23" s="128"/>
      <c r="Z23" s="128"/>
    </row>
  </sheetData>
  <mergeCells count="3">
    <mergeCell ref="B10:D10"/>
    <mergeCell ref="B11:D11"/>
    <mergeCell ref="A21:B2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2020-08-14T09:37:16Z</dcterms:modified>
  <cp:revision>2</cp:revision>
  <dc:subject/>
  <dc:title/>
</cp:coreProperties>
</file>