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Salivaplate#1_TEQPDTTdilutefirs" sheetId="3" r:id="rId6"/>
    <sheet state="visible" name="Saliva Plate#2_TBET20 DiluteFir" sheetId="4" r:id="rId7"/>
    <sheet state="visible" name="SalivaPlate#3_QPDTT" sheetId="5" r:id="rId8"/>
    <sheet state="visible" name="Saliva Plate#4_TBET20" sheetId="6" r:id="rId9"/>
    <sheet state="visible" name="EF_lysate_95_p5#9" sheetId="7" r:id="rId10"/>
    <sheet state="visible" name="EF_lysate_95_p6#16" sheetId="8" r:id="rId11"/>
    <sheet state="visible" name="Ct Values_ COVIDRawLysate_Clini" sheetId="9" r:id="rId12"/>
    <sheet state="visible" name="Plate2.3(7)" sheetId="10" r:id="rId13"/>
  </sheets>
  <definedNames/>
  <calcPr/>
</workbook>
</file>

<file path=xl/sharedStrings.xml><?xml version="1.0" encoding="utf-8"?>
<sst xmlns="http://schemas.openxmlformats.org/spreadsheetml/2006/main" count="5541" uniqueCount="315">
  <si>
    <t>V26</t>
  </si>
  <si>
    <t>Plates set up Sunday 7/12</t>
  </si>
  <si>
    <t>fill out yellow wells and these will autopopulate sections of experimental plan</t>
  </si>
  <si>
    <t>MiSeq Monday 7/13</t>
  </si>
  <si>
    <t>** load only 7 uL</t>
  </si>
  <si>
    <t xml:space="preserve">**Saliva LOD, prelim </t>
  </si>
  <si>
    <t>** 6 plates total: 4 saliva plates finalizing prelim LOD protocol; and including the ED samples in triplicate</t>
  </si>
  <si>
    <t xml:space="preserve">** 2 plates with VTM and Aimes Buffer, contrive and heat to 95C for 30 minutes; dilute 1:4 in water or TE with protease and RNAsec </t>
  </si>
  <si>
    <t xml:space="preserve">** RPP spike only added to saliva plates 1&amp;2; no easy way to add it to eachcontrived Saliva sample and to the actual patient samples </t>
  </si>
  <si>
    <t>** Have 17 ED patient samples run in triplicate-- josh is blinded to results</t>
  </si>
  <si>
    <t>**  for Plates 1&amp;3, quigen inactivated at 95 instead of 75 for 20-30 minutes; for plate 6 in VTM, Protease inactivation was 95 for 15 minutes</t>
  </si>
  <si>
    <t>384-Primer Sets: 2, 3, 4?</t>
  </si>
  <si>
    <t>384-well primer plates</t>
  </si>
  <si>
    <t>Plate 1</t>
  </si>
  <si>
    <t>Plate 2</t>
  </si>
  <si>
    <t>Plate 3</t>
  </si>
  <si>
    <t>Plate 4</t>
  </si>
  <si>
    <t>**LS NOTE: Reversed Saliva 1 and saliva 2 when loading into the primer plates. Saliva 1 is acually in plate 2, saliva 2 is actually in plate 1</t>
  </si>
  <si>
    <t>Changed here and on next sheet</t>
  </si>
  <si>
    <t>Run 26</t>
  </si>
  <si>
    <t>Run 24</t>
  </si>
  <si>
    <t>96-well sample plate used for each quadrant</t>
  </si>
  <si>
    <t>quadrant</t>
  </si>
  <si>
    <t>TC used</t>
  </si>
  <si>
    <t>6</t>
  </si>
  <si>
    <t>4</t>
  </si>
  <si>
    <t>Saliva 2</t>
  </si>
  <si>
    <t>7</t>
  </si>
  <si>
    <t>5</t>
  </si>
  <si>
    <t>Saliva 1</t>
  </si>
  <si>
    <t>Saliva 3</t>
  </si>
  <si>
    <t>EF_lysate_95_2</t>
  </si>
  <si>
    <t>Saliva 4</t>
  </si>
  <si>
    <t>8</t>
  </si>
  <si>
    <t>EF_lysate_95_1</t>
  </si>
  <si>
    <t>SSV25 - Mastermixes</t>
  </si>
  <si>
    <t>Mix 1 - all plates</t>
  </si>
  <si>
    <t>RT-PCR mix:</t>
  </si>
  <si>
    <t>uL or (total copies in totalMM)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</si>
  <si>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</si>
  <si>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</si>
  <si>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</si>
  <si>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</si>
  <si>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</si>
  <si>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</si>
  <si>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</si>
  <si>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</si>
  <si>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</si>
  <si>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</si>
  <si>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</si>
  <si>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</si>
  <si>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</si>
  <si>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</si>
  <si>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</si>
  <si>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</si>
  <si>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</si>
  <si>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</si>
  <si>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</si>
  <si>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</si>
  <si>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</si>
  <si>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>from qPCR USE THIS NUMBER NEXT TIME (did not have for 6/24/2020 run)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</si>
  <si>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</si>
  <si>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</si>
  <si>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</si>
  <si>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</si>
  <si>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</si>
  <si>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</si>
  <si>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</si>
  <si>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</si>
  <si>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</si>
  <si>
    <t>Plate Number 2</t>
  </si>
  <si>
    <t>All Saliva is diluted with Buffer, heated to 95C, cooled and then S2 RNA is added after in dilution</t>
  </si>
  <si>
    <t>Prelim LOD</t>
  </si>
  <si>
    <t>Load 7uL of final dilution plate</t>
  </si>
  <si>
    <t>A</t>
  </si>
  <si>
    <t>Saliva</t>
  </si>
  <si>
    <t>B</t>
  </si>
  <si>
    <t>C</t>
  </si>
  <si>
    <t>D</t>
  </si>
  <si>
    <t>E</t>
  </si>
  <si>
    <t>F</t>
  </si>
  <si>
    <t>G</t>
  </si>
  <si>
    <t>H</t>
  </si>
  <si>
    <t>10uL of Saliva</t>
  </si>
  <si>
    <t>TE +RNA Sec + QP</t>
  </si>
  <si>
    <t>Diliution 1:1</t>
  </si>
  <si>
    <t>TE+RNA Sec + QP</t>
  </si>
  <si>
    <t>Copies per mL</t>
  </si>
  <si>
    <t>-</t>
  </si>
  <si>
    <t>Each reaction = 7uL of lysate</t>
  </si>
  <si>
    <t>Virus Copies/Reaction</t>
  </si>
  <si>
    <t>Virus Copies/Reaction after dilutions</t>
  </si>
  <si>
    <t>SampleName</t>
  </si>
  <si>
    <t>Contrived</t>
  </si>
  <si>
    <t>S-001</t>
  </si>
  <si>
    <t>S-011</t>
  </si>
  <si>
    <t>S-002</t>
  </si>
  <si>
    <t>S-012</t>
  </si>
  <si>
    <t>S-004</t>
  </si>
  <si>
    <t>S-013</t>
  </si>
  <si>
    <t>S-005</t>
  </si>
  <si>
    <t>S-015</t>
  </si>
  <si>
    <t>S-006</t>
  </si>
  <si>
    <t>S-016</t>
  </si>
  <si>
    <t>S-007</t>
  </si>
  <si>
    <t>S-017</t>
  </si>
  <si>
    <t>S-008</t>
  </si>
  <si>
    <t>S-018</t>
  </si>
  <si>
    <t>S-021</t>
  </si>
  <si>
    <t>S-009</t>
  </si>
  <si>
    <t>S-020</t>
  </si>
  <si>
    <t>Heat Treatment</t>
  </si>
  <si>
    <t>95C-30min</t>
  </si>
  <si>
    <t>This can be used for Plate 1 and 2 Dilutions</t>
  </si>
  <si>
    <t>RPP30 Spike-in, aim for 500 copies/reaction; spike directly into the dilution buffer:</t>
  </si>
  <si>
    <t>Saliva Needed (uL) per well</t>
  </si>
  <si>
    <t>Dilution Buffer  (uL) per well</t>
  </si>
  <si>
    <t>number of wells</t>
  </si>
  <si>
    <t>scale up factor</t>
  </si>
  <si>
    <t>&gt; copies/uL of RPP Spike Dilution 5 (Laila Calc)</t>
  </si>
  <si>
    <t>&gt; copies/uL of RPP30 spike needed in dilution buffer</t>
  </si>
  <si>
    <t>&gt; Total RPP30 Copies needed in the Dilution Buffer</t>
  </si>
  <si>
    <t>total uL needed</t>
  </si>
  <si>
    <t>&gt; Total uL needed to add of spike</t>
  </si>
  <si>
    <t>uL per reaction</t>
  </si>
  <si>
    <t>VR-1986HK™
Lot Number:</t>
  </si>
  <si>
    <t xml:space="preserve">*** TOTAL VOLUME OF PLATE BEFORE CONTRIVED SAMPLE: 30uL 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</si>
  <si>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</si>
  <si>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</si>
  <si>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</si>
  <si>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</si>
  <si>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</si>
  <si>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</si>
  <si>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</si>
  <si>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</si>
  <si>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</si>
  <si>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** From Laila</t>
  </si>
  <si>
    <t>copies per reaction</t>
  </si>
  <si>
    <t>copies /uL of input volume</t>
  </si>
  <si>
    <t>2) ATCC inactivated Virus Spike</t>
  </si>
  <si>
    <t>&gt; perform 2x dilution series from vial 1 (D1) as detailed above</t>
  </si>
  <si>
    <t>Copies/uL of Final Dilution of ATCC Virus</t>
  </si>
  <si>
    <t>DO HALF BECAUSE OF DILUTIONS</t>
  </si>
  <si>
    <t>ATCC to add to D1</t>
  </si>
  <si>
    <t>background Saliva</t>
  </si>
  <si>
    <t>Final Copies/uL of RPP30 Spike</t>
  </si>
  <si>
    <t>Tota RPP Spike Needed</t>
  </si>
  <si>
    <t xml:space="preserve">** </t>
  </si>
  <si>
    <t>Plate Number 1</t>
  </si>
  <si>
    <t>2x TBE</t>
  </si>
  <si>
    <t>2X TBE</t>
  </si>
  <si>
    <t>95C-15min</t>
  </si>
  <si>
    <t>&gt; make these three dilutions</t>
  </si>
  <si>
    <t>&gt; pipet 10, 20, or 30uL of water into each well of plate for dilutions</t>
  </si>
  <si>
    <t>&gt;make the dilutions of saliva</t>
  </si>
  <si>
    <t>&gt; make atcc dilutions with RNAsecure in TE</t>
  </si>
  <si>
    <t>Copies/uL of Final Dilution of Virus</t>
  </si>
  <si>
    <t xml:space="preserve">&gt;  make contrived saliva + ATCC  </t>
  </si>
  <si>
    <t>&gt; pipet 40uL into A1-A4</t>
  </si>
  <si>
    <t>&gt; Do serial Dilutions  until row F; carryover 40 uL</t>
  </si>
  <si>
    <t>&gt; use multichannel to add 10uL of each well into the dilution plate made in step 2</t>
  </si>
  <si>
    <t>&gt; Incubate the mixture at 60°C for 10 minutes, then cool to room temperature</t>
  </si>
  <si>
    <t>make contrived at concentrations above</t>
  </si>
  <si>
    <t>dilute into 1:1, 1:2, 1:3 with water</t>
  </si>
  <si>
    <t>Plate Number 3</t>
  </si>
  <si>
    <t>Saliva3</t>
  </si>
  <si>
    <t>All Saliva is contrived first S2 RNA, heated to 95C and then is diluted with Buffer  is added after in dilution</t>
  </si>
  <si>
    <t xml:space="preserve">Prepared in 2 plates: columns 1-6 have to be heated after dilution, 56 for 30 minutes; columns 7-12 can be directly put into plate. </t>
  </si>
  <si>
    <t>TE + 0.1% Tween 20 +RNA Sec + QP</t>
  </si>
  <si>
    <t>Sample type</t>
  </si>
  <si>
    <t>for D1 (columns 1-6)</t>
  </si>
  <si>
    <t>SUM</t>
  </si>
  <si>
    <t>Saliva4</t>
  </si>
  <si>
    <t>TBE+0.5% Tween</t>
  </si>
  <si>
    <t>Protocol</t>
  </si>
  <si>
    <t>Sample</t>
  </si>
  <si>
    <t>** This protocol dilutes in water and RNAsecure</t>
  </si>
  <si>
    <t>RNASecure (25x)</t>
  </si>
  <si>
    <t>for D1 (columns 1-4)</t>
  </si>
  <si>
    <t>EF_Lysate</t>
  </si>
  <si>
    <t>Add VTM contribe S2, a nd then heat 95C f or  30  minutes</t>
  </si>
  <si>
    <t xml:space="preserve">Dilute  into water </t>
  </si>
  <si>
    <t>add to MM</t>
  </si>
  <si>
    <t>VTM</t>
  </si>
  <si>
    <t>Aimes</t>
  </si>
  <si>
    <t>water</t>
  </si>
  <si>
    <t>Dilution 1:4</t>
  </si>
  <si>
    <t>EF Lysate_RNAsec_Qp</t>
  </si>
  <si>
    <t>Dilute  into 1x TE with protease and RNA secure, no tween20</t>
  </si>
  <si>
    <t>Treat 56C for 10 and 95 for 30 minutes</t>
  </si>
  <si>
    <t>1x TE +RNA Sec + QP</t>
  </si>
  <si>
    <t>Study #</t>
  </si>
  <si>
    <t>Volume (ul)</t>
  </si>
  <si>
    <t>Specimen Date</t>
  </si>
  <si>
    <t>Specimen Type</t>
  </si>
  <si>
    <t>Processing Date</t>
  </si>
  <si>
    <t>Qualitative Result</t>
  </si>
  <si>
    <t>ORF1ab CT Value</t>
  </si>
  <si>
    <t>N Gene CT Value</t>
  </si>
  <si>
    <t>S Gene Ct Value</t>
  </si>
  <si>
    <t>IC Ct Value</t>
  </si>
  <si>
    <t>VA01</t>
  </si>
  <si>
    <t>NP Swab</t>
  </si>
  <si>
    <t>Detected</t>
  </si>
  <si>
    <t>POSITIVE</t>
  </si>
  <si>
    <t>VA02</t>
  </si>
  <si>
    <t>VA03</t>
  </si>
  <si>
    <t>VA04</t>
  </si>
  <si>
    <t>OTHERSRC</t>
  </si>
  <si>
    <t>VA05</t>
  </si>
  <si>
    <t>VA06</t>
  </si>
  <si>
    <t>VA07</t>
  </si>
  <si>
    <t>VA08</t>
  </si>
  <si>
    <t>VA09</t>
  </si>
  <si>
    <t>VA10</t>
  </si>
  <si>
    <t>VA11</t>
  </si>
  <si>
    <t>VA12</t>
  </si>
  <si>
    <t>VA13</t>
  </si>
  <si>
    <t>VA14</t>
  </si>
  <si>
    <t>VA15</t>
  </si>
  <si>
    <t>VA16</t>
  </si>
  <si>
    <t>VA17</t>
  </si>
  <si>
    <t>VA18</t>
  </si>
  <si>
    <t>VA19</t>
  </si>
  <si>
    <t>VA20</t>
  </si>
  <si>
    <t>lysate</t>
  </si>
  <si>
    <t>S_gene</t>
  </si>
  <si>
    <t>ORF1</t>
  </si>
  <si>
    <t>RNA internal Control</t>
  </si>
  <si>
    <t>R003</t>
  </si>
  <si>
    <t>O-003</t>
  </si>
  <si>
    <t>R-005</t>
  </si>
  <si>
    <t>C-009</t>
  </si>
  <si>
    <t>R-014</t>
  </si>
  <si>
    <t>R006</t>
  </si>
  <si>
    <t>O-009</t>
  </si>
  <si>
    <t>R-004</t>
  </si>
  <si>
    <t>O-014</t>
  </si>
  <si>
    <t>C-008</t>
  </si>
  <si>
    <t>O-031</t>
  </si>
  <si>
    <t>NEGATIVE</t>
  </si>
  <si>
    <t>O-049</t>
  </si>
  <si>
    <t>O-048</t>
  </si>
  <si>
    <t>O-042</t>
  </si>
  <si>
    <t>O-047</t>
  </si>
  <si>
    <t>R-031</t>
  </si>
  <si>
    <t>O-034</t>
  </si>
  <si>
    <t>O-035</t>
  </si>
  <si>
    <t>O-037</t>
  </si>
  <si>
    <t>O-039</t>
  </si>
  <si>
    <t>R-034</t>
  </si>
  <si>
    <t>R-032</t>
  </si>
  <si>
    <t>R-035</t>
  </si>
  <si>
    <t>R-039</t>
  </si>
  <si>
    <t>R-040</t>
  </si>
  <si>
    <t>R-041</t>
  </si>
  <si>
    <t>R-042</t>
  </si>
  <si>
    <t>R-047</t>
  </si>
  <si>
    <t>R-048</t>
  </si>
  <si>
    <t>R-049</t>
  </si>
  <si>
    <t>Deidentified Aimes</t>
  </si>
  <si>
    <t>VA21</t>
  </si>
  <si>
    <t>in tubes</t>
  </si>
  <si>
    <t>Aimes from 7/6</t>
  </si>
  <si>
    <t>VA22</t>
  </si>
  <si>
    <t>VA23</t>
  </si>
  <si>
    <t>VA24</t>
  </si>
  <si>
    <t>VA25</t>
  </si>
  <si>
    <t>VA26</t>
  </si>
  <si>
    <t>VA27</t>
  </si>
  <si>
    <t>VA28</t>
  </si>
  <si>
    <t>VA29</t>
  </si>
  <si>
    <t>VA30</t>
  </si>
  <si>
    <t>VA31</t>
  </si>
  <si>
    <t>LS plated</t>
  </si>
  <si>
    <t>VTM from 6/30</t>
  </si>
  <si>
    <t>VA32</t>
  </si>
  <si>
    <t>VA33</t>
  </si>
  <si>
    <t>VA34</t>
  </si>
  <si>
    <t>VA35</t>
  </si>
  <si>
    <t>VA36</t>
  </si>
  <si>
    <t>VA37</t>
  </si>
  <si>
    <t>VA38</t>
  </si>
  <si>
    <t>VA39</t>
  </si>
  <si>
    <t>VA40</t>
  </si>
  <si>
    <t>VA41</t>
  </si>
  <si>
    <t>Aimes from 6/30</t>
  </si>
  <si>
    <t>VA42</t>
  </si>
  <si>
    <t>VA43</t>
  </si>
  <si>
    <t>VA44</t>
  </si>
  <si>
    <t>VA45</t>
  </si>
  <si>
    <t>VA46</t>
  </si>
  <si>
    <t>VA47</t>
  </si>
  <si>
    <t>eSWAB Aimes</t>
  </si>
  <si>
    <t>Normal Saline</t>
  </si>
  <si>
    <t>** might be a little short for this.</t>
  </si>
  <si>
    <t xml:space="preserve"> </t>
  </si>
  <si>
    <t>NS</t>
  </si>
  <si>
    <t>Dilution with water</t>
  </si>
  <si>
    <t>1:5 or 6?</t>
  </si>
  <si>
    <t>Each reaction = 12uL of lysate</t>
  </si>
  <si>
    <t>cycles</t>
  </si>
  <si>
    <t>uL</t>
  </si>
  <si>
    <t xml:space="preserve">samples </t>
  </si>
  <si>
    <t>total volume</t>
  </si>
  <si>
    <t>total aimes</t>
  </si>
  <si>
    <t>total buffer</t>
  </si>
  <si>
    <t>Aimes 1:4</t>
  </si>
  <si>
    <t>Aimes 1:6</t>
  </si>
  <si>
    <t>ATCC to add to first row, 2 wells , A5, A11</t>
  </si>
  <si>
    <t>background lysate to add to first row</t>
  </si>
  <si>
    <t>aimes</t>
  </si>
  <si>
    <t>water/te</t>
  </si>
  <si>
    <t>1:4</t>
  </si>
  <si>
    <t>1:6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</si>
</sst>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0.0"/>
    <numFmt numFmtId="166" formatCode="0.000"/>
    <numFmt numFmtId="167" formatCode="m d"/>
    <numFmt numFmtId="168" formatCode="mm/dd/yy"/>
    <numFmt numFmtId="169" formatCode="m/d/yy"/>
  </numFmts>
  <fonts count="37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b/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1.0"/>
      <color rgb="FF222222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1.0"/>
      <color theme="1"/>
      <name val="Arial"/>
    </font>
    <font>
      <sz val="11.0"/>
      <color rgb="FF000000"/>
      <name val="Inconsolata"/>
    </font>
    <font/>
    <font>
      <sz val="11.0"/>
      <color rgb="FF393939"/>
      <name val="Arial"/>
    </font>
    <font>
      <sz val="11.0"/>
      <color rgb="FF1155CC"/>
      <name val="Inconsolata"/>
    </font>
    <font>
      <b/>
      <sz val="11.0"/>
      <color rgb="FFFF0000"/>
      <name val="Arial"/>
    </font>
    <font>
      <color rgb="FFFF0000"/>
      <name val="Calibri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u/>
      <sz val="11.0"/>
      <color rgb="FF1155CC"/>
      <name val="Arial"/>
    </font>
    <font>
      <sz val="11.0"/>
      <color rgb="FF000000"/>
      <name val="Calibri"/>
    </font>
    <font>
      <sz val="12.0"/>
      <color rgb="FFFF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2" fillId="0" fontId="6" numFmtId="0" xfId="0" applyAlignment="1" applyBorder="1" applyFont="1">
      <alignment vertical="bottom"/>
    </xf>
    <xf borderId="2" fillId="0" fontId="6" numFmtId="49" xfId="0" applyAlignment="1" applyBorder="1" applyFont="1" applyNumberFormat="1">
      <alignment vertical="bottom"/>
    </xf>
    <xf borderId="0" fillId="3" fontId="7" numFmtId="0" xfId="0" applyAlignment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1" fillId="2" fontId="10" numFmtId="49" xfId="0" applyAlignment="1" applyBorder="1" applyFont="1" applyNumberFormat="1">
      <alignment readingOrder="0"/>
    </xf>
    <xf borderId="1" fillId="2" fontId="11" numFmtId="49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0" fontId="6" numFmtId="49" xfId="0" applyAlignment="1" applyBorder="1" applyFont="1" applyNumberFormat="1">
      <alignment horizontal="right" readingOrder="0"/>
    </xf>
    <xf borderId="3" fillId="0" fontId="6" numFmtId="0" xfId="0" applyAlignment="1" applyBorder="1" applyFont="1">
      <alignment horizontal="center" vertical="bottom"/>
    </xf>
    <xf borderId="4" fillId="0" fontId="6" numFmtId="49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readingOrder="0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6" numFmtId="49" xfId="0" applyAlignment="1" applyFont="1" applyNumberFormat="1">
      <alignment horizontal="right"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6" numFmtId="0" xfId="0" applyFont="1"/>
    <xf borderId="0" fillId="0" fontId="12" numFmtId="0" xfId="0" applyFont="1"/>
    <xf borderId="0" fillId="0" fontId="13" numFmtId="0" xfId="0" applyFont="1"/>
    <xf borderId="0" fillId="0" fontId="6" numFmtId="49" xfId="0" applyAlignment="1" applyFont="1" applyNumberFormat="1">
      <alignment horizontal="right"/>
    </xf>
    <xf borderId="2" fillId="0" fontId="2" numFmtId="0" xfId="0" applyAlignment="1" applyBorder="1" applyFont="1">
      <alignment vertical="bottom"/>
    </xf>
    <xf borderId="2" fillId="0" fontId="2" numFmtId="49" xfId="0" applyAlignment="1" applyBorder="1" applyFont="1" applyNumberFormat="1">
      <alignment vertical="bottom"/>
    </xf>
    <xf borderId="0" fillId="3" fontId="11" numFmtId="0" xfId="0" applyAlignment="1" applyFont="1">
      <alignment horizontal="center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6" numFmtId="0" xfId="0" applyAlignment="1" applyFont="1">
      <alignment horizontal="right"/>
    </xf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6" numFmtId="164" xfId="0" applyAlignment="1" applyFont="1" applyNumberFormat="1">
      <alignment horizontal="right" readingOrder="0"/>
    </xf>
    <xf borderId="2" fillId="0" fontId="2" numFmtId="164" xfId="0" applyAlignment="1" applyBorder="1" applyFont="1" applyNumberFormat="1">
      <alignment vertical="bottom"/>
    </xf>
    <xf borderId="0" fillId="3" fontId="7" numFmtId="0" xfId="0" applyAlignment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1" fillId="2" fontId="10" numFmtId="0" xfId="0" applyAlignment="1" applyBorder="1" applyFont="1">
      <alignment horizontal="center" readingOrder="0"/>
    </xf>
    <xf borderId="1" fillId="2" fontId="11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1" fillId="0" fontId="6" numFmtId="0" xfId="0" applyAlignment="1" applyBorder="1" applyFont="1">
      <alignment horizontal="right" readingOrder="0"/>
    </xf>
    <xf borderId="0" fillId="0" fontId="6" numFmtId="0" xfId="0" applyAlignment="1" applyFont="1">
      <alignment horizontal="center" readingOrder="0"/>
    </xf>
    <xf borderId="1" fillId="2" fontId="22" numFmtId="49" xfId="0" applyAlignment="1" applyBorder="1" applyFont="1" applyNumberFormat="1">
      <alignment horizontal="center" readingOrder="0" vertical="bottom"/>
    </xf>
    <xf borderId="0" fillId="3" fontId="7" numFmtId="0" xfId="0" applyAlignment="1" applyFont="1">
      <alignment horizontal="left" readingOrder="0" vertical="bottom"/>
    </xf>
    <xf borderId="0" fillId="2" fontId="10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4" fontId="1" numFmtId="2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1" fillId="3" fontId="23" numFmtId="0" xfId="0" applyAlignment="1" applyBorder="1" applyFont="1">
      <alignment vertical="bottom"/>
    </xf>
    <xf borderId="1" fillId="3" fontId="2" numFmtId="0" xfId="0" applyBorder="1" applyFont="1"/>
    <xf borderId="0" fillId="0" fontId="2" numFmtId="0" xfId="0" applyFont="1"/>
    <xf borderId="1" fillId="3" fontId="1" numFmtId="0" xfId="0" applyAlignment="1" applyBorder="1" applyFont="1">
      <alignment readingOrder="0" shrinkToFit="0" vertical="bottom" wrapText="1"/>
    </xf>
    <xf borderId="5" fillId="2" fontId="1" numFmtId="0" xfId="0" applyAlignment="1" applyBorder="1" applyFont="1">
      <alignment readingOrder="0" vertical="bottom"/>
    </xf>
    <xf borderId="6" fillId="0" fontId="24" numFmtId="0" xfId="0" applyBorder="1" applyFont="1"/>
    <xf borderId="7" fillId="0" fontId="24" numFmtId="0" xfId="0" applyBorder="1" applyFont="1"/>
    <xf borderId="5" fillId="3" fontId="1" numFmtId="0" xfId="0" applyAlignment="1" applyBorder="1" applyFont="1">
      <alignment vertical="bottom"/>
    </xf>
    <xf borderId="0" fillId="3" fontId="2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2" xfId="0" applyAlignment="1" applyFont="1" applyNumberFormat="1">
      <alignment horizontal="right" vertical="bottom"/>
    </xf>
    <xf borderId="8" fillId="2" fontId="1" numFmtId="0" xfId="0" applyAlignment="1" applyBorder="1" applyFont="1">
      <alignment readingOrder="0" vertical="bottom"/>
    </xf>
    <xf borderId="9" fillId="2" fontId="1" numFmtId="0" xfId="0" applyAlignment="1" applyBorder="1" applyFont="1">
      <alignment vertical="bottom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0" fillId="2" fontId="4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10" fillId="2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10" fillId="2" fontId="1" numFmtId="0" xfId="0" applyAlignment="1" applyBorder="1" applyFont="1">
      <alignment horizontal="right" vertical="bottom"/>
    </xf>
    <xf borderId="11" fillId="0" fontId="1" numFmtId="49" xfId="0" applyAlignment="1" applyBorder="1" applyFont="1" applyNumberFormat="1">
      <alignment vertical="bottom"/>
    </xf>
    <xf borderId="10" fillId="0" fontId="2" numFmtId="0" xfId="0" applyBorder="1" applyFont="1"/>
    <xf borderId="11" fillId="0" fontId="2" numFmtId="0" xfId="0" applyBorder="1" applyFont="1"/>
    <xf borderId="0" fillId="0" fontId="1" numFmtId="49" xfId="0" applyAlignment="1" applyFont="1" applyNumberFormat="1">
      <alignment vertical="bottom"/>
    </xf>
    <xf borderId="10" fillId="2" fontId="1" numFmtId="0" xfId="0" applyAlignment="1" applyBorder="1" applyFont="1">
      <alignment horizontal="right" readingOrder="0" vertical="bottom"/>
    </xf>
    <xf borderId="11" fillId="0" fontId="25" numFmtId="49" xfId="0" applyAlignment="1" applyBorder="1" applyFont="1" applyNumberFormat="1">
      <alignment readingOrder="0"/>
    </xf>
    <xf borderId="11" fillId="0" fontId="1" numFmtId="0" xfId="0" applyAlignment="1" applyBorder="1" applyFont="1">
      <alignment horizontal="right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3" fontId="26" numFmtId="0" xfId="0" applyFont="1"/>
    <xf borderId="12" fillId="2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8" fillId="3" fontId="1" numFmtId="0" xfId="0" applyAlignment="1" applyBorder="1" applyFont="1">
      <alignment readingOrder="0" vertical="bottom"/>
    </xf>
    <xf borderId="13" fillId="3" fontId="1" numFmtId="0" xfId="0" applyAlignment="1" applyBorder="1" applyFont="1">
      <alignment readingOrder="0" vertical="bottom"/>
    </xf>
    <xf borderId="9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1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4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1" fillId="3" fontId="27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1" fillId="3" fontId="2" numFmtId="49" xfId="0" applyAlignment="1" applyBorder="1" applyFont="1" applyNumberFormat="1">
      <alignment vertical="bottom"/>
    </xf>
    <xf borderId="0" fillId="3" fontId="2" numFmtId="49" xfId="0" applyAlignment="1" applyFont="1" applyNumberFormat="1">
      <alignment vertical="bottom"/>
    </xf>
    <xf borderId="1" fillId="3" fontId="22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28" numFmtId="0" xfId="0" applyAlignment="1" applyFont="1">
      <alignment readingOrder="0" vertical="bottom"/>
    </xf>
    <xf borderId="0" fillId="3" fontId="28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7" numFmtId="49" xfId="0" applyAlignment="1" applyBorder="1" applyFont="1" applyNumberFormat="1">
      <alignment horizontal="center" vertical="bottom"/>
    </xf>
    <xf borderId="1" fillId="5" fontId="8" numFmtId="0" xfId="0" applyAlignment="1" applyBorder="1" applyFill="1" applyFont="1">
      <alignment horizontal="center" vertical="bottom"/>
    </xf>
    <xf borderId="14" fillId="0" fontId="6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12" fillId="5" fontId="8" numFmtId="0" xfId="0" applyAlignment="1" applyBorder="1" applyFont="1">
      <alignment horizontal="center" readingOrder="0" vertical="bottom"/>
    </xf>
    <xf borderId="2" fillId="0" fontId="24" numFmtId="0" xfId="0" applyBorder="1" applyFont="1"/>
    <xf borderId="4" fillId="0" fontId="24" numFmtId="0" xfId="0" applyBorder="1" applyFont="1"/>
    <xf borderId="1" fillId="0" fontId="7" numFmtId="0" xfId="0" applyAlignment="1" applyBorder="1" applyFont="1">
      <alignment horizontal="center" vertical="bottom"/>
    </xf>
    <xf borderId="1" fillId="4" fontId="2" numFmtId="0" xfId="0" applyAlignment="1" applyBorder="1" applyFont="1">
      <alignment vertical="bottom"/>
    </xf>
    <xf borderId="5" fillId="5" fontId="8" numFmtId="0" xfId="0" applyAlignment="1" applyBorder="1" applyFont="1">
      <alignment horizontal="center" readingOrder="0" vertical="bottom"/>
    </xf>
    <xf borderId="1" fillId="4" fontId="29" numFmtId="0" xfId="0" applyAlignment="1" applyBorder="1" applyFont="1">
      <alignment horizontal="center" readingOrder="0" shrinkToFit="0" vertical="bottom" wrapText="1"/>
    </xf>
    <xf borderId="1" fillId="3" fontId="0" numFmtId="0" xfId="0" applyAlignment="1" applyBorder="1" applyFont="1">
      <alignment horizontal="center" readingOrder="0" shrinkToFit="0" wrapText="1"/>
    </xf>
    <xf borderId="1" fillId="0" fontId="2" numFmtId="49" xfId="0" applyAlignment="1" applyBorder="1" applyFont="1" applyNumberFormat="1">
      <alignment vertical="bottom"/>
    </xf>
    <xf borderId="1" fillId="6" fontId="2" numFmtId="0" xfId="0" applyAlignment="1" applyBorder="1" applyFill="1" applyFont="1">
      <alignment horizontal="right" vertical="bottom"/>
    </xf>
    <xf borderId="1" fillId="7" fontId="2" numFmtId="0" xfId="0" applyAlignment="1" applyBorder="1" applyFill="1" applyFont="1">
      <alignment vertical="bottom"/>
    </xf>
    <xf borderId="1" fillId="7" fontId="1" numFmtId="0" xfId="0" applyAlignment="1" applyBorder="1" applyFont="1">
      <alignment horizontal="right" vertical="bottom"/>
    </xf>
    <xf borderId="0" fillId="5" fontId="8" numFmtId="0" xfId="0" applyAlignment="1" applyFont="1">
      <alignment horizontal="center" vertical="bottom"/>
    </xf>
    <xf borderId="1" fillId="7" fontId="2" numFmtId="49" xfId="0" applyAlignment="1" applyBorder="1" applyFont="1" applyNumberFormat="1">
      <alignment vertical="bottom"/>
    </xf>
    <xf borderId="1" fillId="8" fontId="2" numFmtId="0" xfId="0" applyAlignment="1" applyBorder="1" applyFill="1" applyFont="1">
      <alignment vertical="bottom"/>
    </xf>
    <xf borderId="1" fillId="8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vertical="bottom"/>
    </xf>
    <xf borderId="1" fillId="5" fontId="7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5" fontId="7" numFmtId="0" xfId="0" applyAlignment="1" applyFont="1">
      <alignment horizontal="center" vertical="bottom"/>
    </xf>
    <xf borderId="1" fillId="5" fontId="7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readingOrder="0" shrinkToFit="0" vertical="bottom" wrapText="0"/>
    </xf>
    <xf borderId="1" fillId="10" fontId="1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center" vertical="bottom"/>
    </xf>
    <xf borderId="1" fillId="2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shrinkToFit="0" vertical="bottom" wrapText="0"/>
    </xf>
    <xf borderId="1" fillId="3" fontId="1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1" fillId="2" fontId="2" numFmtId="0" xfId="0" applyAlignment="1" applyBorder="1" applyFon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5" fillId="0" fontId="1" numFmtId="0" xfId="0" applyAlignment="1" applyBorder="1" applyFont="1">
      <alignment readingOrder="0" shrinkToFit="0" vertical="bottom" wrapText="1"/>
    </xf>
    <xf borderId="1" fillId="0" fontId="2" numFmtId="4" xfId="0" applyAlignment="1" applyBorder="1" applyFont="1" applyNumberFormat="1">
      <alignment vertical="bottom"/>
    </xf>
    <xf borderId="5" fillId="0" fontId="2" numFmtId="0" xfId="0" applyAlignment="1" applyBorder="1" applyFont="1">
      <alignment readingOrder="0" vertical="bottom"/>
    </xf>
    <xf borderId="1" fillId="2" fontId="2" numFmtId="2" xfId="0" applyAlignment="1" applyBorder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30" numFmtId="0" xfId="0" applyAlignment="1" applyFont="1">
      <alignment vertical="bottom"/>
    </xf>
    <xf borderId="0" fillId="0" fontId="31" numFmtId="0" xfId="0" applyAlignment="1" applyFont="1">
      <alignment horizontal="right" vertical="bottom"/>
    </xf>
    <xf borderId="1" fillId="0" fontId="30" numFmtId="0" xfId="0" applyAlignment="1" applyBorder="1" applyFont="1">
      <alignment vertical="bottom"/>
    </xf>
    <xf borderId="1" fillId="2" fontId="31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1" fillId="3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2" fontId="1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right" readingOrder="0" vertical="bottom"/>
    </xf>
    <xf borderId="1" fillId="3" fontId="3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right" vertical="bottom"/>
    </xf>
    <xf borderId="13" fillId="2" fontId="1" numFmtId="0" xfId="0" applyAlignment="1" applyBorder="1" applyFont="1">
      <alignment readingOrder="0" vertical="bottom"/>
    </xf>
    <xf borderId="9" fillId="2" fontId="1" numFmtId="4" xfId="0" applyAlignment="1" applyBorder="1" applyFont="1" applyNumberFormat="1">
      <alignment horizontal="right" readingOrder="0" vertical="bottom"/>
    </xf>
    <xf borderId="1" fillId="2" fontId="1" numFmtId="3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horizontal="right" vertical="bottom"/>
    </xf>
    <xf borderId="1" fillId="7" fontId="1" numFmtId="166" xfId="0" applyAlignment="1" applyBorder="1" applyFont="1" applyNumberFormat="1">
      <alignment horizontal="right" vertical="bottom"/>
    </xf>
    <xf borderId="0" fillId="0" fontId="28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27" numFmtId="0" xfId="0" applyAlignment="1" applyBorder="1" applyFont="1">
      <alignment horizontal="center" shrinkToFit="0" vertical="bottom" wrapText="0"/>
    </xf>
    <xf borderId="1" fillId="3" fontId="22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vertical="bottom"/>
    </xf>
    <xf borderId="1" fillId="4" fontId="2" numFmtId="0" xfId="0" applyAlignment="1" applyBorder="1" applyFont="1">
      <alignment readingOrder="0" vertical="bottom"/>
    </xf>
    <xf borderId="0" fillId="0" fontId="7" numFmtId="0" xfId="0" applyAlignment="1" applyFont="1">
      <alignment horizontal="center" shrinkToFit="0" vertical="bottom" wrapText="1"/>
    </xf>
    <xf borderId="0" fillId="2" fontId="31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2" fontId="1" numFmtId="3" xfId="0" applyAlignment="1" applyFont="1" applyNumberFormat="1">
      <alignment horizontal="center" vertical="bottom"/>
    </xf>
    <xf borderId="0" fillId="3" fontId="31" numFmtId="0" xfId="0" applyAlignment="1" applyFont="1">
      <alignment vertical="bottom"/>
    </xf>
    <xf borderId="0" fillId="0" fontId="1" numFmtId="3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8" fillId="0" fontId="1" numFmtId="0" xfId="0" applyAlignment="1" applyBorder="1" applyFont="1">
      <alignment horizontal="center" shrinkToFit="0" vertical="bottom" wrapText="1"/>
    </xf>
    <xf borderId="13" fillId="2" fontId="1" numFmtId="3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1"/>
    </xf>
    <xf borderId="0" fillId="2" fontId="1" numFmtId="166" xfId="0" applyAlignment="1" applyFont="1" applyNumberFormat="1">
      <alignment horizontal="right" vertical="bottom"/>
    </xf>
    <xf borderId="11" fillId="7" fontId="1" numFmtId="166" xfId="0" applyAlignment="1" applyBorder="1" applyFont="1" applyNumberFormat="1">
      <alignment horizontal="right" vertical="bottom"/>
    </xf>
    <xf borderId="12" fillId="0" fontId="1" numFmtId="0" xfId="0" applyAlignment="1" applyBorder="1" applyFont="1">
      <alignment horizontal="center" shrinkToFit="0" vertical="bottom" wrapText="1"/>
    </xf>
    <xf borderId="2" fillId="2" fontId="1" numFmtId="166" xfId="0" applyAlignment="1" applyBorder="1" applyFont="1" applyNumberFormat="1">
      <alignment horizontal="right" vertical="bottom"/>
    </xf>
    <xf borderId="4" fillId="7" fontId="1" numFmtId="0" xfId="0" applyAlignment="1" applyBorder="1" applyFont="1">
      <alignment horizontal="right" vertical="bottom"/>
    </xf>
    <xf borderId="1" fillId="3" fontId="22" numFmtId="0" xfId="0" applyAlignment="1" applyBorder="1" applyFont="1">
      <alignment horizontal="center" readingOrder="0" shrinkToFit="0" vertical="bottom" wrapText="0"/>
    </xf>
    <xf borderId="1" fillId="2" fontId="2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readingOrder="0" vertical="bottom"/>
    </xf>
    <xf borderId="0" fillId="3" fontId="2" numFmtId="0" xfId="0" applyAlignment="1" applyFont="1">
      <alignment shrinkToFit="0" vertical="bottom" wrapText="0"/>
    </xf>
    <xf borderId="14" fillId="5" fontId="8" numFmtId="0" xfId="0" applyAlignment="1" applyBorder="1" applyFont="1">
      <alignment horizontal="center" vertical="bottom"/>
    </xf>
    <xf borderId="3" fillId="9" fontId="4" numFmtId="0" xfId="0" applyAlignment="1" applyBorder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166" xfId="0" applyFont="1" applyNumberFormat="1"/>
    <xf borderId="0" fillId="0" fontId="1" numFmtId="0" xfId="0" applyAlignment="1" applyFont="1">
      <alignment readingOrder="0" shrinkToFit="0" vertical="bottom" wrapText="0"/>
    </xf>
    <xf borderId="1" fillId="3" fontId="22" numFmtId="0" xfId="0" applyAlignment="1" applyBorder="1" applyFont="1">
      <alignment horizontal="center" shrinkToFit="0" vertical="bottom" wrapText="0"/>
    </xf>
    <xf borderId="1" fillId="2" fontId="2" numFmtId="49" xfId="0" applyAlignment="1" applyBorder="1" applyFont="1" applyNumberFormat="1">
      <alignment horizontal="center" shrinkToFit="0" vertical="bottom" wrapText="0"/>
    </xf>
    <xf borderId="1" fillId="0" fontId="7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0" fillId="7" fontId="1" numFmtId="166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3" fontId="11" numFmtId="0" xfId="0" applyAlignment="1" applyFont="1">
      <alignment horizontal="center" readingOrder="0" vertical="bottom"/>
    </xf>
    <xf borderId="0" fillId="3" fontId="11" numFmtId="49" xfId="0" applyAlignment="1" applyFont="1" applyNumberForma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32" numFmtId="0" xfId="0" applyAlignment="1" applyFont="1">
      <alignment horizontal="center" readingOrder="0" vertical="bottom"/>
    </xf>
    <xf borderId="0" fillId="3" fontId="33" numFmtId="0" xfId="0" applyAlignment="1" applyFont="1">
      <alignment horizontal="center" readingOrder="0" vertical="bottom"/>
    </xf>
    <xf borderId="0" fillId="3" fontId="33" numFmtId="0" xfId="0" applyAlignment="1" applyFont="1">
      <alignment horizontal="center" vertical="bottom"/>
    </xf>
    <xf borderId="0" fillId="3" fontId="33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34" numFmtId="49" xfId="0" applyAlignment="1" applyFont="1" applyNumberFormat="1">
      <alignment horizontal="center" readingOrder="0" vertical="bottom"/>
    </xf>
    <xf borderId="0" fillId="3" fontId="2" numFmtId="0" xfId="0" applyAlignment="1" applyFont="1">
      <alignment readingOrder="0" shrinkToFit="0" vertical="bottom" wrapText="0"/>
    </xf>
    <xf borderId="0" fillId="3" fontId="33" numFmtId="167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vertical="bottom"/>
    </xf>
    <xf borderId="1" fillId="11" fontId="2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1"/>
    </xf>
    <xf borderId="1" fillId="7" fontId="1" numFmtId="0" xfId="0" applyAlignment="1" applyBorder="1" applyFont="1">
      <alignment horizontal="right" readingOrder="0" vertical="bottom"/>
    </xf>
    <xf borderId="0" fillId="0" fontId="2" numFmtId="20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1" fillId="5" fontId="17" numFmtId="0" xfId="0" applyAlignment="1" applyBorder="1" applyFont="1">
      <alignment horizontal="center" readingOrder="0" shrinkToFit="0" wrapText="0"/>
    </xf>
    <xf borderId="7" fillId="0" fontId="17" numFmtId="0" xfId="0" applyAlignment="1" applyBorder="1" applyFont="1">
      <alignment horizontal="center" readingOrder="0"/>
    </xf>
    <xf borderId="7" fillId="0" fontId="35" numFmtId="0" xfId="0" applyAlignment="1" applyBorder="1" applyFont="1">
      <alignment horizontal="center" readingOrder="0" shrinkToFit="0" wrapText="0"/>
    </xf>
    <xf borderId="7" fillId="0" fontId="35" numFmtId="168" xfId="0" applyAlignment="1" applyBorder="1" applyFont="1" applyNumberFormat="1">
      <alignment horizontal="center" readingOrder="0" shrinkToFit="0" vertical="bottom" wrapText="0"/>
    </xf>
    <xf borderId="7" fillId="0" fontId="35" numFmtId="0" xfId="0" applyAlignment="1" applyBorder="1" applyFont="1">
      <alignment horizontal="center" readingOrder="0" shrinkToFit="0" vertical="bottom" wrapText="0"/>
    </xf>
    <xf borderId="7" fillId="0" fontId="35" numFmtId="169" xfId="0" applyAlignment="1" applyBorder="1" applyFont="1" applyNumberFormat="1">
      <alignment horizontal="right" readingOrder="0" shrinkToFit="0" vertical="bottom" wrapText="0"/>
    </xf>
    <xf borderId="3" fillId="5" fontId="17" numFmtId="0" xfId="0" applyAlignment="1" applyBorder="1" applyFont="1">
      <alignment horizontal="center" readingOrder="0" shrinkToFit="0" wrapText="0"/>
    </xf>
    <xf borderId="4" fillId="0" fontId="35" numFmtId="0" xfId="0" applyAlignment="1" applyBorder="1" applyFont="1">
      <alignment horizontal="center" readingOrder="0" shrinkToFit="0" wrapText="0"/>
    </xf>
    <xf borderId="4" fillId="0" fontId="35" numFmtId="168" xfId="0" applyAlignment="1" applyBorder="1" applyFont="1" applyNumberFormat="1">
      <alignment horizontal="center" readingOrder="0" shrinkToFit="0" vertical="bottom" wrapText="0"/>
    </xf>
    <xf borderId="4" fillId="0" fontId="35" numFmtId="0" xfId="0" applyAlignment="1" applyBorder="1" applyFont="1">
      <alignment horizontal="center" readingOrder="0" shrinkToFit="0" vertical="bottom" wrapText="0"/>
    </xf>
    <xf borderId="4" fillId="0" fontId="35" numFmtId="169" xfId="0" applyAlignment="1" applyBorder="1" applyFont="1" applyNumberFormat="1">
      <alignment horizontal="right" readingOrder="0" shrinkToFit="0" vertical="bottom" wrapText="0"/>
    </xf>
    <xf borderId="3" fillId="5" fontId="17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wrapText="0"/>
    </xf>
    <xf borderId="1" fillId="2" fontId="36" numFmtId="0" xfId="0" applyAlignment="1" applyBorder="1" applyFont="1">
      <alignment horizontal="center" readingOrder="0" shrinkToFit="0" wrapText="0"/>
    </xf>
    <xf borderId="3" fillId="2" fontId="36" numFmtId="0" xfId="0" applyAlignment="1" applyBorder="1" applyFont="1">
      <alignment horizontal="center" readingOrder="0" shrinkToFit="0" wrapText="0"/>
    </xf>
    <xf borderId="3" fillId="0" fontId="15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horizontal="center" shrinkToFit="0" wrapText="0"/>
    </xf>
    <xf borderId="0" fillId="5" fontId="17" numFmtId="0" xfId="0" applyAlignment="1" applyFont="1">
      <alignment horizontal="left" readingOrder="0" shrinkToFit="0" vertical="bottom" wrapText="0"/>
    </xf>
    <xf borderId="0" fillId="0" fontId="35" numFmtId="0" xfId="0" applyAlignment="1" applyFont="1">
      <alignment shrinkToFit="0" vertical="bottom" wrapText="0"/>
    </xf>
    <xf borderId="0" fillId="5" fontId="17" numFmtId="0" xfId="0" applyAlignment="1" applyFont="1">
      <alignment horizontal="center" readingOrder="0" shrinkToFit="0" vertical="bottom" wrapText="0"/>
    </xf>
    <xf borderId="1" fillId="0" fontId="35" numFmtId="0" xfId="0" applyAlignment="1" applyBorder="1" applyFont="1">
      <alignment horizontal="center" readingOrder="0" shrinkToFit="0" wrapText="0"/>
    </xf>
    <xf borderId="0" fillId="0" fontId="35" numFmtId="0" xfId="0" applyAlignment="1" applyFont="1">
      <alignment readingOrder="0" shrinkToFit="0" vertical="bottom" wrapText="0"/>
    </xf>
    <xf borderId="3" fillId="0" fontId="35" numFmtId="0" xfId="0" applyAlignment="1" applyBorder="1" applyFont="1">
      <alignment horizontal="center" readingOrder="0" shrinkToFit="0" wrapText="0"/>
    </xf>
    <xf borderId="15" fillId="0" fontId="35" numFmtId="0" xfId="0" applyAlignment="1" applyBorder="1" applyFont="1">
      <alignment horizontal="center" readingOrder="0" shrinkToFit="0" wrapText="0"/>
    </xf>
    <xf borderId="0" fillId="3" fontId="22" numFmtId="0" xfId="0" applyAlignment="1" applyFont="1">
      <alignment horizontal="center" readingOrder="0" vertical="bottom"/>
    </xf>
    <xf borderId="0" fillId="12" fontId="15" numFmtId="0" xfId="0" applyAlignment="1" applyFill="1" applyFont="1">
      <alignment horizontal="center" readingOrder="0" vertical="bottom"/>
    </xf>
    <xf borderId="7" fillId="4" fontId="2" numFmtId="0" xfId="0" applyAlignment="1" applyBorder="1" applyFont="1">
      <alignment readingOrder="0"/>
    </xf>
    <xf borderId="7" fillId="13" fontId="2" numFmtId="0" xfId="0" applyAlignment="1" applyBorder="1" applyFill="1" applyFont="1">
      <alignment readingOrder="0"/>
    </xf>
    <xf borderId="0" fillId="3" fontId="8" numFmtId="0" xfId="0" applyAlignment="1" applyFont="1">
      <alignment horizontal="left" readingOrder="0" vertical="bottom"/>
    </xf>
    <xf borderId="0" fillId="12" fontId="15" numFmtId="0" xfId="0" applyAlignment="1" applyFont="1">
      <alignment horizontal="center" vertical="bottom"/>
    </xf>
    <xf borderId="1" fillId="12" fontId="15" numFmtId="0" xfId="0" applyAlignment="1" applyBorder="1" applyFont="1">
      <alignment horizontal="center" vertical="bottom"/>
    </xf>
    <xf borderId="1" fillId="14" fontId="17" numFmtId="0" xfId="0" applyAlignment="1" applyBorder="1" applyFill="1" applyFont="1">
      <alignment horizontal="center" readingOrder="0" shrinkToFit="0" wrapText="0"/>
    </xf>
    <xf borderId="1" fillId="14" fontId="17" numFmtId="0" xfId="0" applyAlignment="1" applyBorder="1" applyFont="1">
      <alignment horizontal="center" readingOrder="0" shrinkToFit="0" vertical="bottom" wrapText="0"/>
    </xf>
    <xf borderId="1" fillId="12" fontId="30" numFmtId="0" xfId="0" applyAlignment="1" applyBorder="1" applyFont="1">
      <alignment horizontal="center" readingOrder="0" shrinkToFit="0" wrapText="1"/>
    </xf>
    <xf borderId="3" fillId="14" fontId="17" numFmtId="0" xfId="0" applyAlignment="1" applyBorder="1" applyFont="1">
      <alignment horizontal="center" readingOrder="0" shrinkToFit="0" wrapText="0"/>
    </xf>
    <xf borderId="3" fillId="14" fontId="17" numFmtId="0" xfId="0" applyAlignment="1" applyBorder="1" applyFont="1">
      <alignment horizontal="center" readingOrder="0" shrinkToFit="0" vertical="bottom" wrapText="0"/>
    </xf>
    <xf borderId="0" fillId="0" fontId="2" numFmtId="49" xfId="0" applyAlignment="1" applyFont="1" applyNumberFormat="1">
      <alignment readingOrder="0" vertical="bottom"/>
    </xf>
    <xf borderId="0" fillId="8" fontId="2" numFmtId="0" xfId="0" applyAlignment="1" applyFont="1">
      <alignment vertical="bottom"/>
    </xf>
    <xf borderId="1" fillId="8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4" fillId="0" fontId="7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shrinkToFit="0" vertical="bottom" wrapText="0"/>
    </xf>
    <xf borderId="1" fillId="0" fontId="1" numFmtId="166" xfId="0" applyAlignment="1" applyBorder="1" applyFont="1" applyNumberFormat="1">
      <alignment vertical="bottom"/>
    </xf>
    <xf borderId="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5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 t="s">
        <v>4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6" t="s">
        <v>5</v>
      </c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7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7" t="s">
        <v>6</v>
      </c>
      <c r="B6" s="5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5" t="s">
        <v>7</v>
      </c>
      <c r="B7" s="5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5" t="s">
        <v>8</v>
      </c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 t="s">
        <v>9</v>
      </c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 t="s">
        <v>10</v>
      </c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7"/>
      <c r="B13" s="1" t="s">
        <v>11</v>
      </c>
      <c r="C13" s="5" t="s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5"/>
      <c r="B14" s="5" t="s">
        <v>13</v>
      </c>
      <c r="C14" s="1">
        <v>1.0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5"/>
      <c r="B15" s="5" t="s">
        <v>14</v>
      </c>
      <c r="C15" s="1">
        <v>2.0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5"/>
      <c r="B16" s="5" t="s">
        <v>15</v>
      </c>
      <c r="C16" s="8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5"/>
      <c r="B17" s="5" t="s">
        <v>16</v>
      </c>
      <c r="C17" s="8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5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5"/>
      <c r="B20" s="5"/>
      <c r="C20" s="5"/>
      <c r="D20" s="3"/>
      <c r="E20" s="3"/>
      <c r="F20" s="3"/>
      <c r="G20" s="3"/>
      <c r="H20" s="3"/>
      <c r="I20" s="3"/>
      <c r="J20" s="3"/>
      <c r="K20" s="5"/>
      <c r="L20" s="5"/>
      <c r="M20" s="9"/>
      <c r="N20" s="3"/>
      <c r="O20" s="3"/>
    </row>
    <row r="21">
      <c r="A21" s="10"/>
      <c r="B21" s="10"/>
      <c r="C21" s="3"/>
      <c r="D21" s="3"/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</row>
    <row r="22">
      <c r="A22" s="10"/>
      <c r="B22" s="10"/>
      <c r="C22" s="3"/>
      <c r="D22" s="3"/>
      <c r="E22" s="10" t="s">
        <v>17</v>
      </c>
      <c r="L22" s="5"/>
      <c r="M22" s="3"/>
      <c r="N22" s="3"/>
      <c r="O22" s="3"/>
    </row>
    <row r="23">
      <c r="A23" s="10"/>
      <c r="B23" s="10"/>
      <c r="C23" s="3"/>
      <c r="D23" s="3"/>
      <c r="E23" s="10" t="s">
        <v>18</v>
      </c>
      <c r="L23" s="3"/>
      <c r="M23" s="3"/>
      <c r="N23" s="3"/>
      <c r="O23" s="3"/>
    </row>
    <row r="24">
      <c r="H24" s="6" t="s">
        <v>19</v>
      </c>
      <c r="M24" s="12"/>
      <c r="N24" s="13" t="s">
        <v>20</v>
      </c>
    </row>
    <row r="25">
      <c r="A25" s="14"/>
      <c r="B25" s="14" t="str">
        <f> text(A1,"0") &amp; " " &amp; text(B14,"0") </f>
        <v>V26 Plate 1</v>
      </c>
      <c r="C25" s="14" t="str">
        <f>"384 primer plate " &amp; text(C14,"0")</f>
        <v>384 primer plate 1</v>
      </c>
      <c r="E25" s="14" t="s">
        <v>21</v>
      </c>
      <c r="H25" s="14" t="s">
        <v>22</v>
      </c>
      <c r="I25" s="15" t="s">
        <v>23</v>
      </c>
      <c r="N25" s="16" t="s">
        <v>22</v>
      </c>
      <c r="O25" s="17" t="s">
        <v>23</v>
      </c>
      <c r="P25" s="14"/>
      <c r="Q25" s="15"/>
    </row>
    <row r="26">
      <c r="A26" s="18"/>
      <c r="B26" s="19">
        <v>1.0</v>
      </c>
      <c r="C26" s="20">
        <v>2.0</v>
      </c>
      <c r="D26" s="21"/>
      <c r="E26" s="22"/>
      <c r="F26" s="23"/>
      <c r="H26" s="24">
        <v>4.0</v>
      </c>
      <c r="I26" s="25" t="s">
        <v>24</v>
      </c>
      <c r="M26" s="12"/>
      <c r="N26" s="26">
        <v>4.0</v>
      </c>
      <c r="O26" s="27" t="s">
        <v>25</v>
      </c>
      <c r="P26" s="28"/>
      <c r="Q26" s="25"/>
    </row>
    <row r="27">
      <c r="A27" s="18"/>
      <c r="B27" s="19">
        <v>3.0</v>
      </c>
      <c r="C27" s="20">
        <v>4.0</v>
      </c>
      <c r="D27" s="21"/>
      <c r="E27" s="29"/>
      <c r="F27" s="30" t="s">
        <v>26</v>
      </c>
      <c r="H27" s="31"/>
      <c r="I27" s="32"/>
      <c r="M27" s="12"/>
      <c r="N27" s="33"/>
      <c r="O27" s="34"/>
      <c r="P27" s="35"/>
      <c r="Q27" s="32"/>
    </row>
    <row r="28">
      <c r="A28" s="36"/>
      <c r="B28" s="36"/>
      <c r="C28" s="36"/>
      <c r="E28" s="37"/>
      <c r="F28" s="37"/>
      <c r="H28" s="31"/>
      <c r="I28" s="38"/>
      <c r="N28" s="33"/>
      <c r="O28" s="34"/>
      <c r="P28" s="35"/>
      <c r="Q28" s="38"/>
    </row>
    <row r="29">
      <c r="A29" s="14"/>
      <c r="B29" s="14" t="str">
        <f> text(A1,"0") &amp; " " &amp; text(B15,"0") </f>
        <v>V26 Plate 2</v>
      </c>
      <c r="C29" s="14" t="str">
        <f>"384 primer plate " &amp; text(C15,"0")</f>
        <v>384 primer plate 2</v>
      </c>
      <c r="E29" s="37"/>
      <c r="F29" s="37"/>
      <c r="H29" s="31"/>
      <c r="I29" s="38"/>
      <c r="N29" s="39"/>
      <c r="O29" s="40"/>
      <c r="P29" s="35"/>
      <c r="Q29" s="38"/>
    </row>
    <row r="30">
      <c r="A30" s="18"/>
      <c r="B30" s="19">
        <v>5.0</v>
      </c>
      <c r="C30" s="20">
        <v>6.0</v>
      </c>
      <c r="D30" s="41"/>
      <c r="E30" s="42"/>
      <c r="F30" s="29"/>
      <c r="H30" s="24">
        <v>3.0</v>
      </c>
      <c r="I30" s="25" t="s">
        <v>27</v>
      </c>
      <c r="N30" s="26">
        <v>3.0</v>
      </c>
      <c r="O30" s="27" t="s">
        <v>28</v>
      </c>
      <c r="P30" s="28"/>
      <c r="Q30" s="25"/>
    </row>
    <row r="31">
      <c r="A31" s="18"/>
      <c r="B31" s="19">
        <v>7.0</v>
      </c>
      <c r="C31" s="20">
        <v>8.0</v>
      </c>
      <c r="D31" s="41"/>
      <c r="E31" s="30" t="s">
        <v>29</v>
      </c>
      <c r="F31" s="42"/>
      <c r="H31" s="31"/>
      <c r="I31" s="38"/>
      <c r="N31" s="33"/>
      <c r="O31" s="34"/>
      <c r="P31" s="35"/>
      <c r="Q31" s="38"/>
    </row>
    <row r="32">
      <c r="A32" s="36"/>
      <c r="B32" s="43"/>
      <c r="C32" s="43"/>
      <c r="D32" s="44"/>
      <c r="E32" s="45"/>
      <c r="F32" s="45"/>
      <c r="H32" s="31"/>
      <c r="I32" s="46"/>
      <c r="N32" s="33"/>
      <c r="O32" s="33"/>
      <c r="P32" s="35"/>
      <c r="Q32" s="46"/>
    </row>
    <row r="33">
      <c r="A33" s="14"/>
      <c r="B33" s="47" t="str">
        <f> text(A1,"0") &amp; " " &amp; text(B16,"0") </f>
        <v>V26 Plate 3</v>
      </c>
      <c r="C33" s="47" t="str">
        <f>"384 primer plate " &amp; text(C16,"0")</f>
        <v>384 primer plate 3</v>
      </c>
      <c r="D33" s="48"/>
      <c r="E33" s="49"/>
      <c r="F33" s="49"/>
      <c r="H33" s="31"/>
      <c r="I33" s="50"/>
      <c r="N33" s="39"/>
      <c r="O33" s="51"/>
      <c r="P33" s="35"/>
      <c r="Q33" s="50"/>
    </row>
    <row r="34">
      <c r="A34" s="52"/>
      <c r="B34" s="53">
        <v>9.0</v>
      </c>
      <c r="C34" s="53">
        <v>10.0</v>
      </c>
      <c r="D34" s="54"/>
      <c r="E34" s="55"/>
      <c r="F34" s="56" t="s">
        <v>30</v>
      </c>
      <c r="G34" s="57"/>
      <c r="H34" s="24">
        <v>2.0</v>
      </c>
      <c r="I34" s="25"/>
      <c r="N34" s="26">
        <v>2.0</v>
      </c>
      <c r="O34" s="27" t="s">
        <v>24</v>
      </c>
      <c r="P34" s="28"/>
      <c r="Q34" s="58"/>
    </row>
    <row r="35">
      <c r="A35" s="52"/>
      <c r="B35" s="53">
        <v>11.0</v>
      </c>
      <c r="C35" s="53">
        <v>12.0</v>
      </c>
      <c r="D35" s="54"/>
      <c r="E35" s="55" t="s">
        <v>31</v>
      </c>
      <c r="F35" s="23"/>
      <c r="H35" s="59">
        <v>3.0</v>
      </c>
      <c r="I35" s="46"/>
      <c r="N35" s="13"/>
      <c r="O35" s="33"/>
      <c r="P35" s="14"/>
      <c r="Q35" s="46"/>
    </row>
    <row r="36">
      <c r="A36" s="36"/>
      <c r="B36" s="43"/>
      <c r="C36" s="43"/>
      <c r="D36" s="48"/>
      <c r="E36" s="49"/>
      <c r="F36" s="49"/>
      <c r="H36" s="31"/>
      <c r="I36" s="46"/>
      <c r="N36" s="33"/>
      <c r="O36" s="33"/>
      <c r="P36" s="35"/>
      <c r="Q36" s="46"/>
    </row>
    <row r="37">
      <c r="A37" s="14"/>
      <c r="B37" s="47" t="str">
        <f> text(A1,"0") &amp; " " &amp; text(B17,"0") </f>
        <v>V26 Plate 4</v>
      </c>
      <c r="C37" s="47" t="str">
        <f>"384 primer plate " &amp; text(C17,"0")</f>
        <v>384 primer plate 4</v>
      </c>
      <c r="D37" s="48"/>
      <c r="E37" s="49"/>
      <c r="F37" s="49"/>
      <c r="H37" s="31"/>
      <c r="I37" s="46"/>
      <c r="N37" s="39"/>
      <c r="O37" s="39"/>
      <c r="P37" s="35"/>
      <c r="Q37" s="46"/>
    </row>
    <row r="38">
      <c r="A38" s="18"/>
      <c r="B38" s="53">
        <v>13.0</v>
      </c>
      <c r="C38" s="53">
        <v>14.0</v>
      </c>
      <c r="D38" s="54"/>
      <c r="E38" s="60" t="s">
        <v>32</v>
      </c>
      <c r="F38" s="29"/>
      <c r="H38" s="24">
        <v>1.0</v>
      </c>
      <c r="I38" s="25" t="s">
        <v>33</v>
      </c>
      <c r="N38" s="26">
        <v>1.0</v>
      </c>
      <c r="O38" s="27" t="s">
        <v>27</v>
      </c>
      <c r="P38" s="28"/>
      <c r="Q38" s="58"/>
    </row>
    <row r="39">
      <c r="A39" s="61"/>
      <c r="B39" s="53">
        <v>15.0</v>
      </c>
      <c r="C39" s="53">
        <v>16.0</v>
      </c>
      <c r="D39" s="54"/>
      <c r="E39" s="42"/>
      <c r="F39" s="62" t="s">
        <v>34</v>
      </c>
      <c r="H39" s="6">
        <v>4.0</v>
      </c>
    </row>
    <row r="40">
      <c r="B40" s="48"/>
      <c r="C40" s="48"/>
      <c r="D40" s="48"/>
      <c r="E40" s="48"/>
      <c r="F40" s="48"/>
    </row>
  </sheetData>
  <mergeCells count="5">
    <mergeCell ref="E22:K22"/>
    <mergeCell ref="E23:K23"/>
    <mergeCell ref="H24:I24"/>
    <mergeCell ref="N24:O24"/>
    <mergeCell ref="P24:Q2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308" t="s">
        <v>70</v>
      </c>
      <c r="B1" s="264"/>
      <c r="C1" s="41"/>
      <c r="D1" s="265"/>
      <c r="E1" s="265"/>
      <c r="F1" s="266"/>
      <c r="G1" s="267"/>
      <c r="H1" s="268"/>
      <c r="I1" s="269"/>
      <c r="J1" s="270"/>
      <c r="K1" s="270"/>
      <c r="L1" s="266"/>
      <c r="M1" s="266"/>
      <c r="N1" s="3"/>
    </row>
    <row r="2">
      <c r="A2" s="140">
        <v>5.0</v>
      </c>
      <c r="B2" s="141">
        <v>6.0</v>
      </c>
      <c r="C2" s="41"/>
      <c r="D2" s="29" t="s">
        <v>293</v>
      </c>
      <c r="E2" s="29" t="str">
        <f>'Run set up notes'!F30</f>
        <v/>
      </c>
      <c r="F2" s="266"/>
      <c r="G2" s="309" t="s">
        <v>294</v>
      </c>
      <c r="H2" s="310" t="s">
        <v>183</v>
      </c>
      <c r="I2" s="269"/>
      <c r="J2" s="270"/>
      <c r="K2" s="270"/>
      <c r="L2" s="266"/>
      <c r="M2" s="266"/>
      <c r="N2" s="3"/>
    </row>
    <row r="3">
      <c r="A3" s="140">
        <v>7.0</v>
      </c>
      <c r="B3" s="141">
        <v>8.0</v>
      </c>
      <c r="C3" s="41"/>
      <c r="D3" s="29" t="str">
        <f>'Run set up notes'!E31</f>
        <v>Saliva 1</v>
      </c>
      <c r="E3" s="29" t="str">
        <f>'Run set up notes'!F31</f>
        <v/>
      </c>
      <c r="F3" s="266"/>
      <c r="G3" s="311" t="s">
        <v>184</v>
      </c>
      <c r="H3" s="268"/>
      <c r="I3" s="269"/>
      <c r="K3" s="270"/>
      <c r="L3" s="266"/>
      <c r="M3" s="266"/>
      <c r="N3" s="3"/>
    </row>
    <row r="4">
      <c r="A4" s="7"/>
      <c r="B4" s="266"/>
      <c r="C4" s="266"/>
      <c r="E4" s="266"/>
      <c r="F4" s="266"/>
      <c r="G4" s="267"/>
      <c r="H4" s="268"/>
      <c r="I4" s="269"/>
      <c r="J4" s="270"/>
      <c r="K4" s="268"/>
      <c r="L4" s="266"/>
      <c r="M4" s="266"/>
      <c r="N4" s="3"/>
    </row>
    <row r="5">
      <c r="A5" s="202" t="s">
        <v>295</v>
      </c>
      <c r="B5" s="312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3"/>
    </row>
    <row r="6">
      <c r="A6" s="256" t="s">
        <v>296</v>
      </c>
      <c r="B6" s="148">
        <v>1.0</v>
      </c>
      <c r="C6" s="148">
        <v>2.0</v>
      </c>
      <c r="D6" s="148">
        <v>3.0</v>
      </c>
      <c r="E6" s="148">
        <v>4.0</v>
      </c>
      <c r="F6" s="148">
        <v>5.0</v>
      </c>
      <c r="G6" s="148">
        <v>6.0</v>
      </c>
      <c r="H6" s="148">
        <v>7.0</v>
      </c>
      <c r="I6" s="148">
        <v>8.0</v>
      </c>
      <c r="J6" s="148">
        <v>9.0</v>
      </c>
      <c r="K6" s="148">
        <v>10.0</v>
      </c>
      <c r="L6" s="148">
        <v>11.0</v>
      </c>
      <c r="M6" s="148">
        <v>12.0</v>
      </c>
      <c r="N6" s="78"/>
    </row>
    <row r="7">
      <c r="A7" s="148" t="s">
        <v>74</v>
      </c>
      <c r="B7" s="313" t="s">
        <v>229</v>
      </c>
      <c r="C7" s="314" t="s">
        <v>245</v>
      </c>
      <c r="D7" s="314" t="s">
        <v>250</v>
      </c>
      <c r="E7" s="314" t="s">
        <v>237</v>
      </c>
      <c r="F7" s="303" t="s">
        <v>261</v>
      </c>
      <c r="G7" s="315" t="s">
        <v>201</v>
      </c>
      <c r="H7" s="303" t="s">
        <v>271</v>
      </c>
      <c r="I7" s="316" t="s">
        <v>213</v>
      </c>
      <c r="J7" s="303" t="s">
        <v>281</v>
      </c>
      <c r="K7" s="316" t="s">
        <v>221</v>
      </c>
      <c r="L7" s="303" t="s">
        <v>290</v>
      </c>
      <c r="M7" s="317" t="s">
        <v>297</v>
      </c>
      <c r="N7" s="148" t="s">
        <v>74</v>
      </c>
    </row>
    <row r="8">
      <c r="A8" s="148" t="s">
        <v>76</v>
      </c>
      <c r="B8" s="314" t="s">
        <v>230</v>
      </c>
      <c r="C8" s="314" t="s">
        <v>232</v>
      </c>
      <c r="D8" s="314" t="s">
        <v>251</v>
      </c>
      <c r="E8" s="314" t="s">
        <v>256</v>
      </c>
      <c r="F8" s="303" t="s">
        <v>264</v>
      </c>
      <c r="G8" s="318" t="s">
        <v>205</v>
      </c>
      <c r="H8" s="303" t="s">
        <v>272</v>
      </c>
      <c r="I8" s="319" t="s">
        <v>214</v>
      </c>
      <c r="J8" s="303" t="s">
        <v>282</v>
      </c>
      <c r="K8" s="319" t="s">
        <v>222</v>
      </c>
      <c r="L8" s="303" t="s">
        <v>291</v>
      </c>
      <c r="M8" s="317" t="s">
        <v>297</v>
      </c>
      <c r="N8" s="148" t="s">
        <v>76</v>
      </c>
    </row>
    <row r="9">
      <c r="A9" s="148" t="s">
        <v>77</v>
      </c>
      <c r="B9" s="314" t="s">
        <v>239</v>
      </c>
      <c r="C9" s="314" t="s">
        <v>246</v>
      </c>
      <c r="D9" s="314" t="s">
        <v>235</v>
      </c>
      <c r="E9" s="314" t="s">
        <v>257</v>
      </c>
      <c r="F9" s="303" t="s">
        <v>265</v>
      </c>
      <c r="G9" s="318" t="s">
        <v>206</v>
      </c>
      <c r="H9" s="303" t="s">
        <v>273</v>
      </c>
      <c r="I9" s="319" t="s">
        <v>215</v>
      </c>
      <c r="J9" s="303" t="s">
        <v>283</v>
      </c>
      <c r="K9" s="319" t="s">
        <v>223</v>
      </c>
      <c r="L9" s="303" t="s">
        <v>292</v>
      </c>
      <c r="M9" s="317" t="s">
        <v>297</v>
      </c>
      <c r="N9" s="148" t="s">
        <v>77</v>
      </c>
    </row>
    <row r="10">
      <c r="A10" s="148" t="s">
        <v>78</v>
      </c>
      <c r="B10" s="314" t="s">
        <v>241</v>
      </c>
      <c r="C10" s="314" t="s">
        <v>233</v>
      </c>
      <c r="D10" s="314" t="s">
        <v>252</v>
      </c>
      <c r="E10" s="314" t="s">
        <v>238</v>
      </c>
      <c r="F10" s="303" t="s">
        <v>266</v>
      </c>
      <c r="G10" s="319" t="s">
        <v>207</v>
      </c>
      <c r="H10" s="303" t="s">
        <v>276</v>
      </c>
      <c r="I10" s="319" t="s">
        <v>216</v>
      </c>
      <c r="J10" s="303" t="s">
        <v>284</v>
      </c>
      <c r="K10" s="319" t="s">
        <v>224</v>
      </c>
      <c r="L10" s="317" t="s">
        <v>297</v>
      </c>
      <c r="M10" s="317" t="s">
        <v>297</v>
      </c>
      <c r="N10" s="148" t="s">
        <v>78</v>
      </c>
    </row>
    <row r="11">
      <c r="A11" s="148" t="s">
        <v>79</v>
      </c>
      <c r="B11" s="314" t="s">
        <v>242</v>
      </c>
      <c r="C11" s="314" t="s">
        <v>247</v>
      </c>
      <c r="D11" s="314" t="s">
        <v>253</v>
      </c>
      <c r="E11" s="314" t="s">
        <v>258</v>
      </c>
      <c r="F11" s="303" t="s">
        <v>267</v>
      </c>
      <c r="G11" s="319" t="s">
        <v>209</v>
      </c>
      <c r="H11" s="303" t="s">
        <v>277</v>
      </c>
      <c r="I11" s="319" t="s">
        <v>217</v>
      </c>
      <c r="J11" s="303" t="s">
        <v>285</v>
      </c>
      <c r="K11" s="317" t="s">
        <v>297</v>
      </c>
      <c r="L11" s="317" t="s">
        <v>297</v>
      </c>
      <c r="M11" s="317" t="s">
        <v>297</v>
      </c>
      <c r="N11" s="148" t="s">
        <v>79</v>
      </c>
    </row>
    <row r="12">
      <c r="A12" s="148" t="s">
        <v>80</v>
      </c>
      <c r="B12" s="314" t="s">
        <v>231</v>
      </c>
      <c r="C12" s="314" t="s">
        <v>248</v>
      </c>
      <c r="D12" s="314" t="s">
        <v>236</v>
      </c>
      <c r="E12" s="314" t="s">
        <v>259</v>
      </c>
      <c r="F12" s="303" t="s">
        <v>268</v>
      </c>
      <c r="G12" s="319" t="s">
        <v>210</v>
      </c>
      <c r="H12" s="303" t="s">
        <v>278</v>
      </c>
      <c r="I12" s="319" t="s">
        <v>218</v>
      </c>
      <c r="J12" s="303" t="s">
        <v>287</v>
      </c>
      <c r="K12" s="317" t="s">
        <v>297</v>
      </c>
      <c r="L12" s="317" t="s">
        <v>297</v>
      </c>
      <c r="M12" s="317" t="s">
        <v>297</v>
      </c>
      <c r="N12" s="148" t="s">
        <v>80</v>
      </c>
    </row>
    <row r="13">
      <c r="A13" s="148" t="s">
        <v>81</v>
      </c>
      <c r="B13" s="314" t="s">
        <v>243</v>
      </c>
      <c r="C13" s="314" t="s">
        <v>249</v>
      </c>
      <c r="D13" s="314" t="s">
        <v>254</v>
      </c>
      <c r="E13" s="317" t="s">
        <v>297</v>
      </c>
      <c r="F13" s="303" t="s">
        <v>269</v>
      </c>
      <c r="G13" s="319" t="s">
        <v>211</v>
      </c>
      <c r="H13" s="303" t="s">
        <v>279</v>
      </c>
      <c r="I13" s="319" t="s">
        <v>219</v>
      </c>
      <c r="J13" s="303" t="s">
        <v>288</v>
      </c>
      <c r="K13" s="317" t="s">
        <v>297</v>
      </c>
      <c r="L13" s="317" t="s">
        <v>297</v>
      </c>
      <c r="M13" s="317" t="s">
        <v>297</v>
      </c>
      <c r="N13" s="148" t="s">
        <v>81</v>
      </c>
    </row>
    <row r="14">
      <c r="A14" s="148" t="s">
        <v>82</v>
      </c>
      <c r="B14" s="314" t="s">
        <v>244</v>
      </c>
      <c r="C14" s="314" t="s">
        <v>234</v>
      </c>
      <c r="D14" s="314" t="s">
        <v>255</v>
      </c>
      <c r="E14" s="317" t="s">
        <v>297</v>
      </c>
      <c r="F14" s="303" t="s">
        <v>270</v>
      </c>
      <c r="G14" s="319" t="s">
        <v>212</v>
      </c>
      <c r="H14" s="303" t="s">
        <v>280</v>
      </c>
      <c r="I14" s="319" t="s">
        <v>220</v>
      </c>
      <c r="J14" s="303" t="s">
        <v>289</v>
      </c>
      <c r="K14" s="317" t="s">
        <v>297</v>
      </c>
      <c r="L14" s="317" t="s">
        <v>297</v>
      </c>
      <c r="M14" s="317" t="s">
        <v>297</v>
      </c>
      <c r="N14" s="148" t="s">
        <v>82</v>
      </c>
    </row>
    <row r="15">
      <c r="A15" s="78"/>
      <c r="B15" s="148">
        <v>1.0</v>
      </c>
      <c r="C15" s="148">
        <v>2.0</v>
      </c>
      <c r="D15" s="148">
        <v>3.0</v>
      </c>
      <c r="E15" s="148">
        <v>4.0</v>
      </c>
      <c r="F15" s="148">
        <v>5.0</v>
      </c>
      <c r="G15" s="148">
        <v>6.0</v>
      </c>
      <c r="H15" s="148">
        <v>7.0</v>
      </c>
      <c r="I15" s="148">
        <v>8.0</v>
      </c>
      <c r="J15" s="148">
        <v>9.0</v>
      </c>
      <c r="K15" s="148">
        <v>10.0</v>
      </c>
      <c r="L15" s="148">
        <v>11.0</v>
      </c>
      <c r="M15" s="148">
        <v>12.0</v>
      </c>
      <c r="N15" s="3"/>
    </row>
    <row r="17">
      <c r="A17" s="320" t="s">
        <v>298</v>
      </c>
      <c r="B17" s="162">
        <v>1.0</v>
      </c>
      <c r="C17" s="162">
        <v>2.0</v>
      </c>
      <c r="D17" s="162">
        <v>3.0</v>
      </c>
      <c r="E17" s="162">
        <v>4.0</v>
      </c>
      <c r="F17" s="162">
        <v>5.0</v>
      </c>
      <c r="G17" s="162">
        <v>6.0</v>
      </c>
      <c r="H17" s="162">
        <v>7.0</v>
      </c>
      <c r="I17" s="162">
        <v>8.0</v>
      </c>
      <c r="J17" s="162">
        <v>9.0</v>
      </c>
      <c r="K17" s="162">
        <v>10.0</v>
      </c>
      <c r="L17" s="162">
        <v>11.0</v>
      </c>
      <c r="M17" s="162">
        <v>12.0</v>
      </c>
      <c r="N17" s="33"/>
    </row>
    <row r="18">
      <c r="A18" s="163" t="s">
        <v>74</v>
      </c>
      <c r="B18" s="2" t="s">
        <v>299</v>
      </c>
      <c r="C18" s="2" t="s">
        <v>299</v>
      </c>
      <c r="D18" s="2" t="s">
        <v>299</v>
      </c>
      <c r="E18" s="2" t="s">
        <v>299</v>
      </c>
      <c r="F18" s="2" t="s">
        <v>299</v>
      </c>
      <c r="G18" s="2" t="s">
        <v>299</v>
      </c>
      <c r="H18" s="2" t="s">
        <v>299</v>
      </c>
      <c r="I18" s="2" t="s">
        <v>299</v>
      </c>
      <c r="J18" s="2" t="s">
        <v>299</v>
      </c>
      <c r="K18" s="2" t="s">
        <v>299</v>
      </c>
      <c r="L18" s="2" t="s">
        <v>299</v>
      </c>
      <c r="M18" s="2" t="s">
        <v>299</v>
      </c>
      <c r="N18" s="165" t="s">
        <v>74</v>
      </c>
    </row>
    <row r="19">
      <c r="A19" s="166" t="s">
        <v>76</v>
      </c>
      <c r="B19" s="2" t="s">
        <v>299</v>
      </c>
      <c r="C19" s="2" t="s">
        <v>299</v>
      </c>
      <c r="D19" s="2" t="s">
        <v>299</v>
      </c>
      <c r="E19" s="2" t="s">
        <v>299</v>
      </c>
      <c r="F19" s="2" t="s">
        <v>299</v>
      </c>
      <c r="G19" s="2" t="s">
        <v>299</v>
      </c>
      <c r="H19" s="2" t="s">
        <v>299</v>
      </c>
      <c r="I19" s="2" t="s">
        <v>299</v>
      </c>
      <c r="J19" s="2" t="s">
        <v>299</v>
      </c>
      <c r="K19" s="2" t="s">
        <v>299</v>
      </c>
      <c r="L19" s="2" t="s">
        <v>299</v>
      </c>
      <c r="M19" s="2" t="s">
        <v>299</v>
      </c>
      <c r="N19" s="165" t="s">
        <v>76</v>
      </c>
    </row>
    <row r="20">
      <c r="A20" s="163" t="s">
        <v>77</v>
      </c>
      <c r="B20" s="2" t="s">
        <v>299</v>
      </c>
      <c r="C20" s="2" t="s">
        <v>299</v>
      </c>
      <c r="D20" s="2" t="s">
        <v>299</v>
      </c>
      <c r="E20" s="2" t="s">
        <v>299</v>
      </c>
      <c r="F20" s="2" t="s">
        <v>299</v>
      </c>
      <c r="G20" s="2" t="s">
        <v>299</v>
      </c>
      <c r="H20" s="2" t="s">
        <v>299</v>
      </c>
      <c r="I20" s="2" t="s">
        <v>299</v>
      </c>
      <c r="J20" s="2" t="s">
        <v>299</v>
      </c>
      <c r="K20" s="2" t="s">
        <v>299</v>
      </c>
      <c r="L20" s="2" t="s">
        <v>299</v>
      </c>
      <c r="M20" s="2" t="s">
        <v>299</v>
      </c>
      <c r="N20" s="165" t="s">
        <v>77</v>
      </c>
    </row>
    <row r="21">
      <c r="A21" s="163" t="s">
        <v>78</v>
      </c>
      <c r="B21" s="2" t="s">
        <v>299</v>
      </c>
      <c r="C21" s="2" t="s">
        <v>299</v>
      </c>
      <c r="D21" s="2" t="s">
        <v>299</v>
      </c>
      <c r="E21" s="2" t="s">
        <v>299</v>
      </c>
      <c r="F21" s="2" t="s">
        <v>299</v>
      </c>
      <c r="G21" s="2" t="s">
        <v>299</v>
      </c>
      <c r="H21" s="2" t="s">
        <v>299</v>
      </c>
      <c r="I21" s="2" t="s">
        <v>299</v>
      </c>
      <c r="J21" s="2" t="s">
        <v>299</v>
      </c>
      <c r="K21" s="2" t="s">
        <v>299</v>
      </c>
      <c r="L21" s="2" t="s">
        <v>299</v>
      </c>
      <c r="M21" s="2" t="s">
        <v>299</v>
      </c>
      <c r="N21" s="165" t="s">
        <v>78</v>
      </c>
    </row>
    <row r="22">
      <c r="A22" s="163" t="s">
        <v>79</v>
      </c>
      <c r="B22" s="2" t="s">
        <v>299</v>
      </c>
      <c r="C22" s="2" t="s">
        <v>299</v>
      </c>
      <c r="D22" s="2" t="s">
        <v>299</v>
      </c>
      <c r="E22" s="2" t="s">
        <v>299</v>
      </c>
      <c r="F22" s="2" t="s">
        <v>299</v>
      </c>
      <c r="G22" s="2" t="s">
        <v>299</v>
      </c>
      <c r="H22" s="2" t="s">
        <v>299</v>
      </c>
      <c r="I22" s="2" t="s">
        <v>299</v>
      </c>
      <c r="J22" s="2" t="s">
        <v>299</v>
      </c>
      <c r="K22" s="2" t="s">
        <v>299</v>
      </c>
      <c r="L22" s="2" t="s">
        <v>299</v>
      </c>
      <c r="M22" s="2" t="s">
        <v>299</v>
      </c>
      <c r="N22" s="165" t="s">
        <v>79</v>
      </c>
    </row>
    <row r="23">
      <c r="A23" s="163" t="s">
        <v>80</v>
      </c>
      <c r="B23" s="2" t="s">
        <v>299</v>
      </c>
      <c r="C23" s="2" t="s">
        <v>299</v>
      </c>
      <c r="D23" s="2" t="s">
        <v>299</v>
      </c>
      <c r="E23" s="2" t="s">
        <v>299</v>
      </c>
      <c r="F23" s="2" t="s">
        <v>299</v>
      </c>
      <c r="G23" s="2" t="s">
        <v>299</v>
      </c>
      <c r="H23" s="2" t="s">
        <v>299</v>
      </c>
      <c r="I23" s="2" t="s">
        <v>299</v>
      </c>
      <c r="J23" s="2" t="s">
        <v>299</v>
      </c>
      <c r="K23" s="2" t="s">
        <v>299</v>
      </c>
      <c r="L23" s="2" t="s">
        <v>299</v>
      </c>
      <c r="M23" s="2" t="s">
        <v>299</v>
      </c>
      <c r="N23" s="165" t="s">
        <v>80</v>
      </c>
    </row>
    <row r="24">
      <c r="A24" s="163" t="s">
        <v>81</v>
      </c>
      <c r="B24" s="2" t="s">
        <v>299</v>
      </c>
      <c r="C24" s="2" t="s">
        <v>299</v>
      </c>
      <c r="D24" s="2" t="s">
        <v>299</v>
      </c>
      <c r="E24" s="2" t="s">
        <v>299</v>
      </c>
      <c r="F24" s="2" t="s">
        <v>299</v>
      </c>
      <c r="G24" s="2" t="s">
        <v>299</v>
      </c>
      <c r="H24" s="2" t="s">
        <v>299</v>
      </c>
      <c r="I24" s="2" t="s">
        <v>299</v>
      </c>
      <c r="J24" s="2" t="s">
        <v>299</v>
      </c>
      <c r="K24" s="2" t="s">
        <v>299</v>
      </c>
      <c r="L24" s="2" t="s">
        <v>299</v>
      </c>
      <c r="M24" s="2" t="s">
        <v>299</v>
      </c>
      <c r="N24" s="165" t="s">
        <v>81</v>
      </c>
    </row>
    <row r="25">
      <c r="A25" s="163" t="s">
        <v>82</v>
      </c>
      <c r="B25" s="2" t="s">
        <v>299</v>
      </c>
      <c r="C25" s="2" t="s">
        <v>299</v>
      </c>
      <c r="D25" s="2" t="s">
        <v>299</v>
      </c>
      <c r="E25" s="2" t="s">
        <v>299</v>
      </c>
      <c r="F25" s="2" t="s">
        <v>299</v>
      </c>
      <c r="G25" s="2" t="s">
        <v>299</v>
      </c>
      <c r="H25" s="2" t="s">
        <v>299</v>
      </c>
      <c r="I25" s="2" t="s">
        <v>299</v>
      </c>
      <c r="J25" s="2" t="s">
        <v>299</v>
      </c>
      <c r="K25" s="2" t="s">
        <v>299</v>
      </c>
      <c r="L25" s="2" t="s">
        <v>299</v>
      </c>
      <c r="M25" s="2" t="s">
        <v>299</v>
      </c>
      <c r="N25" s="165" t="s">
        <v>82</v>
      </c>
    </row>
    <row r="26">
      <c r="A26" s="321"/>
      <c r="B26" s="33"/>
      <c r="C26" s="33"/>
      <c r="D26" s="33"/>
      <c r="E26" s="33"/>
      <c r="F26" s="33"/>
      <c r="G26" s="33"/>
      <c r="H26" s="33"/>
      <c r="I26" s="33" t="s">
        <v>88</v>
      </c>
      <c r="J26" s="33" t="s">
        <v>88</v>
      </c>
      <c r="K26" s="33" t="s">
        <v>88</v>
      </c>
      <c r="L26" s="33" t="s">
        <v>88</v>
      </c>
      <c r="M26" s="33"/>
      <c r="N26" s="33"/>
    </row>
    <row r="27">
      <c r="A27" s="322" t="s">
        <v>300</v>
      </c>
      <c r="B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>
      <c r="A28" s="197" t="s">
        <v>90</v>
      </c>
      <c r="B28" s="169">
        <v>1.0</v>
      </c>
      <c r="C28" s="169">
        <v>2.0</v>
      </c>
      <c r="D28" s="169">
        <v>3.0</v>
      </c>
      <c r="E28" s="169">
        <v>4.0</v>
      </c>
      <c r="F28" s="169">
        <v>5.0</v>
      </c>
      <c r="G28" s="169">
        <v>6.0</v>
      </c>
      <c r="H28" s="169">
        <v>7.0</v>
      </c>
      <c r="I28" s="169">
        <v>8.0</v>
      </c>
      <c r="J28" s="169">
        <v>9.0</v>
      </c>
      <c r="K28" s="169">
        <v>10.0</v>
      </c>
      <c r="L28" s="169">
        <v>11.0</v>
      </c>
      <c r="M28" s="169">
        <v>12.0</v>
      </c>
      <c r="N28" s="33"/>
    </row>
    <row r="29">
      <c r="A29" s="170" t="s">
        <v>74</v>
      </c>
      <c r="B29" s="323" t="s">
        <v>88</v>
      </c>
      <c r="C29" s="323" t="s">
        <v>88</v>
      </c>
      <c r="D29" s="323" t="s">
        <v>88</v>
      </c>
      <c r="E29" s="323" t="s">
        <v>88</v>
      </c>
      <c r="F29" s="323" t="s">
        <v>88</v>
      </c>
      <c r="G29" s="323" t="s">
        <v>88</v>
      </c>
      <c r="H29" s="323" t="s">
        <v>88</v>
      </c>
      <c r="I29" s="323" t="s">
        <v>88</v>
      </c>
      <c r="J29" s="323" t="s">
        <v>88</v>
      </c>
      <c r="K29" s="323" t="s">
        <v>88</v>
      </c>
      <c r="L29" s="323" t="s">
        <v>88</v>
      </c>
      <c r="M29" s="174">
        <v>500.0</v>
      </c>
      <c r="N29" s="172" t="s">
        <v>74</v>
      </c>
    </row>
    <row r="30">
      <c r="A30" s="173" t="s">
        <v>76</v>
      </c>
      <c r="B30" s="323" t="s">
        <v>88</v>
      </c>
      <c r="C30" s="323" t="s">
        <v>88</v>
      </c>
      <c r="D30" s="323" t="s">
        <v>88</v>
      </c>
      <c r="E30" s="323" t="s">
        <v>88</v>
      </c>
      <c r="F30" s="323" t="s">
        <v>88</v>
      </c>
      <c r="G30" s="323" t="s">
        <v>88</v>
      </c>
      <c r="H30" s="323" t="s">
        <v>88</v>
      </c>
      <c r="I30" s="323" t="s">
        <v>88</v>
      </c>
      <c r="J30" s="323" t="s">
        <v>88</v>
      </c>
      <c r="K30" s="323" t="s">
        <v>88</v>
      </c>
      <c r="L30" s="323" t="s">
        <v>88</v>
      </c>
      <c r="M30" s="174">
        <v>500.0</v>
      </c>
      <c r="N30" s="172" t="s">
        <v>76</v>
      </c>
    </row>
    <row r="31">
      <c r="A31" s="173" t="s">
        <v>77</v>
      </c>
      <c r="B31" s="323" t="s">
        <v>88</v>
      </c>
      <c r="C31" s="323" t="s">
        <v>88</v>
      </c>
      <c r="D31" s="323" t="s">
        <v>88</v>
      </c>
      <c r="E31" s="323" t="s">
        <v>88</v>
      </c>
      <c r="F31" s="323" t="s">
        <v>88</v>
      </c>
      <c r="G31" s="323" t="s">
        <v>88</v>
      </c>
      <c r="H31" s="323" t="s">
        <v>88</v>
      </c>
      <c r="I31" s="323" t="s">
        <v>88</v>
      </c>
      <c r="J31" s="323" t="s">
        <v>88</v>
      </c>
      <c r="K31" s="323" t="s">
        <v>88</v>
      </c>
      <c r="L31" s="323" t="s">
        <v>88</v>
      </c>
      <c r="M31" s="174">
        <v>500.0</v>
      </c>
      <c r="N31" s="172" t="s">
        <v>77</v>
      </c>
    </row>
    <row r="32">
      <c r="A32" s="173" t="s">
        <v>78</v>
      </c>
      <c r="B32" s="323" t="s">
        <v>88</v>
      </c>
      <c r="C32" s="323" t="s">
        <v>88</v>
      </c>
      <c r="D32" s="323" t="s">
        <v>88</v>
      </c>
      <c r="E32" s="323" t="s">
        <v>88</v>
      </c>
      <c r="F32" s="323" t="s">
        <v>88</v>
      </c>
      <c r="G32" s="323" t="s">
        <v>88</v>
      </c>
      <c r="H32" s="323" t="s">
        <v>88</v>
      </c>
      <c r="I32" s="323" t="s">
        <v>88</v>
      </c>
      <c r="J32" s="323" t="s">
        <v>88</v>
      </c>
      <c r="K32" s="323" t="s">
        <v>88</v>
      </c>
      <c r="L32" s="323" t="s">
        <v>88</v>
      </c>
      <c r="M32" s="174">
        <v>500.0</v>
      </c>
      <c r="N32" s="172" t="s">
        <v>78</v>
      </c>
    </row>
    <row r="33">
      <c r="A33" s="173" t="s">
        <v>79</v>
      </c>
      <c r="B33" s="323" t="s">
        <v>88</v>
      </c>
      <c r="C33" s="323" t="s">
        <v>88</v>
      </c>
      <c r="D33" s="323" t="s">
        <v>88</v>
      </c>
      <c r="E33" s="323" t="s">
        <v>88</v>
      </c>
      <c r="F33" s="323" t="s">
        <v>88</v>
      </c>
      <c r="G33" s="323" t="s">
        <v>88</v>
      </c>
      <c r="H33" s="323" t="s">
        <v>88</v>
      </c>
      <c r="I33" s="323" t="s">
        <v>88</v>
      </c>
      <c r="J33" s="323" t="s">
        <v>88</v>
      </c>
      <c r="K33" s="323" t="s">
        <v>88</v>
      </c>
      <c r="L33" s="323" t="s">
        <v>88</v>
      </c>
      <c r="M33" s="174" t="s">
        <v>88</v>
      </c>
      <c r="N33" s="172" t="s">
        <v>79</v>
      </c>
    </row>
    <row r="34">
      <c r="A34" s="173" t="s">
        <v>80</v>
      </c>
      <c r="B34" s="323" t="s">
        <v>88</v>
      </c>
      <c r="C34" s="323" t="s">
        <v>88</v>
      </c>
      <c r="D34" s="323" t="s">
        <v>88</v>
      </c>
      <c r="E34" s="323" t="s">
        <v>88</v>
      </c>
      <c r="F34" s="323" t="s">
        <v>88</v>
      </c>
      <c r="G34" s="323" t="s">
        <v>88</v>
      </c>
      <c r="H34" s="323" t="s">
        <v>88</v>
      </c>
      <c r="I34" s="323" t="s">
        <v>88</v>
      </c>
      <c r="J34" s="323" t="s">
        <v>88</v>
      </c>
      <c r="K34" s="323" t="s">
        <v>88</v>
      </c>
      <c r="L34" s="323" t="s">
        <v>88</v>
      </c>
      <c r="M34" s="174" t="s">
        <v>88</v>
      </c>
      <c r="N34" s="172" t="s">
        <v>80</v>
      </c>
    </row>
    <row r="35">
      <c r="A35" s="173" t="s">
        <v>81</v>
      </c>
      <c r="B35" s="323" t="s">
        <v>88</v>
      </c>
      <c r="C35" s="323" t="s">
        <v>88</v>
      </c>
      <c r="D35" s="323" t="s">
        <v>88</v>
      </c>
      <c r="E35" s="323" t="s">
        <v>88</v>
      </c>
      <c r="F35" s="323" t="s">
        <v>88</v>
      </c>
      <c r="G35" s="323" t="s">
        <v>88</v>
      </c>
      <c r="H35" s="323" t="s">
        <v>88</v>
      </c>
      <c r="I35" s="323" t="s">
        <v>88</v>
      </c>
      <c r="J35" s="323" t="s">
        <v>88</v>
      </c>
      <c r="K35" s="323" t="s">
        <v>88</v>
      </c>
      <c r="L35" s="323" t="s">
        <v>88</v>
      </c>
      <c r="M35" s="174" t="s">
        <v>88</v>
      </c>
      <c r="N35" s="172" t="s">
        <v>81</v>
      </c>
    </row>
    <row r="36">
      <c r="A36" s="173" t="s">
        <v>82</v>
      </c>
      <c r="B36" s="323" t="s">
        <v>88</v>
      </c>
      <c r="C36" s="323" t="s">
        <v>88</v>
      </c>
      <c r="D36" s="323" t="s">
        <v>88</v>
      </c>
      <c r="E36" s="323" t="s">
        <v>88</v>
      </c>
      <c r="F36" s="323" t="s">
        <v>88</v>
      </c>
      <c r="G36" s="323" t="s">
        <v>88</v>
      </c>
      <c r="H36" s="323" t="s">
        <v>88</v>
      </c>
      <c r="I36" s="323" t="s">
        <v>88</v>
      </c>
      <c r="J36" s="323" t="s">
        <v>88</v>
      </c>
      <c r="K36" s="323" t="s">
        <v>88</v>
      </c>
      <c r="L36" s="323" t="s">
        <v>88</v>
      </c>
      <c r="M36" s="174" t="s">
        <v>88</v>
      </c>
      <c r="N36" s="172" t="s">
        <v>82</v>
      </c>
    </row>
    <row r="37">
      <c r="A37" s="324"/>
      <c r="B37" s="246">
        <v>1.0</v>
      </c>
      <c r="C37" s="246">
        <v>2.0</v>
      </c>
      <c r="D37" s="246">
        <v>3.0</v>
      </c>
      <c r="E37" s="246">
        <v>4.0</v>
      </c>
      <c r="F37" s="246">
        <v>5.0</v>
      </c>
      <c r="G37" s="246">
        <v>6.0</v>
      </c>
      <c r="H37" s="246">
        <v>7.0</v>
      </c>
      <c r="I37" s="246">
        <v>8.0</v>
      </c>
      <c r="J37" s="246">
        <v>9.0</v>
      </c>
      <c r="K37" s="246">
        <v>10.0</v>
      </c>
      <c r="L37" s="246">
        <v>11.0</v>
      </c>
      <c r="M37" s="246">
        <v>12.0</v>
      </c>
      <c r="N37" s="3"/>
    </row>
    <row r="38">
      <c r="A38" s="3"/>
      <c r="B38" s="325"/>
      <c r="C38" s="325"/>
      <c r="D38" s="325"/>
      <c r="E38" s="325"/>
      <c r="F38" s="3"/>
      <c r="G38" s="3"/>
      <c r="H38" s="3"/>
      <c r="I38" s="3"/>
      <c r="J38" s="3"/>
      <c r="K38" s="3"/>
      <c r="L38" s="3"/>
      <c r="M38" s="3"/>
      <c r="N38" s="3"/>
    </row>
    <row r="39">
      <c r="A39" s="326" t="s">
        <v>301</v>
      </c>
      <c r="B39" s="169">
        <v>1.0</v>
      </c>
      <c r="C39" s="169">
        <v>2.0</v>
      </c>
      <c r="D39" s="169">
        <v>3.0</v>
      </c>
      <c r="E39" s="169">
        <v>4.0</v>
      </c>
      <c r="F39" s="169">
        <v>5.0</v>
      </c>
      <c r="G39" s="169">
        <v>6.0</v>
      </c>
      <c r="H39" s="169">
        <v>7.0</v>
      </c>
      <c r="I39" s="169">
        <v>8.0</v>
      </c>
      <c r="J39" s="169">
        <v>9.0</v>
      </c>
      <c r="K39" s="169">
        <v>10.0</v>
      </c>
      <c r="L39" s="169">
        <v>11.0</v>
      </c>
      <c r="M39" s="169">
        <v>12.0</v>
      </c>
      <c r="N39" s="33"/>
    </row>
    <row r="40">
      <c r="A40" s="170" t="s">
        <v>74</v>
      </c>
      <c r="B40" s="177">
        <v>50.0</v>
      </c>
      <c r="C40" s="177">
        <v>50.0</v>
      </c>
      <c r="D40" s="177">
        <v>50.0</v>
      </c>
      <c r="E40" s="177">
        <v>50.0</v>
      </c>
      <c r="F40" s="177">
        <v>50.0</v>
      </c>
      <c r="G40" s="177">
        <v>50.0</v>
      </c>
      <c r="H40" s="177">
        <v>50.0</v>
      </c>
      <c r="I40" s="177">
        <v>50.0</v>
      </c>
      <c r="J40" s="177">
        <v>50.0</v>
      </c>
      <c r="K40" s="177">
        <v>50.0</v>
      </c>
      <c r="L40" s="177">
        <v>50.0</v>
      </c>
      <c r="M40" s="177">
        <v>50.0</v>
      </c>
      <c r="N40" s="172" t="s">
        <v>74</v>
      </c>
    </row>
    <row r="41">
      <c r="A41" s="173" t="s">
        <v>76</v>
      </c>
      <c r="B41" s="177">
        <v>50.0</v>
      </c>
      <c r="C41" s="177">
        <v>50.0</v>
      </c>
      <c r="D41" s="177">
        <v>50.0</v>
      </c>
      <c r="E41" s="177">
        <v>50.0</v>
      </c>
      <c r="F41" s="177">
        <v>50.0</v>
      </c>
      <c r="G41" s="177">
        <v>50.0</v>
      </c>
      <c r="H41" s="177">
        <v>50.0</v>
      </c>
      <c r="I41" s="177">
        <v>50.0</v>
      </c>
      <c r="J41" s="177">
        <v>50.0</v>
      </c>
      <c r="K41" s="177">
        <v>50.0</v>
      </c>
      <c r="L41" s="177">
        <v>50.0</v>
      </c>
      <c r="M41" s="177">
        <v>50.0</v>
      </c>
      <c r="N41" s="172" t="s">
        <v>76</v>
      </c>
    </row>
    <row r="42">
      <c r="A42" s="173" t="s">
        <v>77</v>
      </c>
      <c r="B42" s="177">
        <v>50.0</v>
      </c>
      <c r="C42" s="177">
        <v>50.0</v>
      </c>
      <c r="D42" s="177">
        <v>50.0</v>
      </c>
      <c r="E42" s="177">
        <v>50.0</v>
      </c>
      <c r="F42" s="177">
        <v>50.0</v>
      </c>
      <c r="G42" s="177">
        <v>50.0</v>
      </c>
      <c r="H42" s="177">
        <v>50.0</v>
      </c>
      <c r="I42" s="177">
        <v>50.0</v>
      </c>
      <c r="J42" s="177">
        <v>50.0</v>
      </c>
      <c r="K42" s="177">
        <v>50.0</v>
      </c>
      <c r="L42" s="177">
        <v>50.0</v>
      </c>
      <c r="M42" s="177">
        <v>50.0</v>
      </c>
      <c r="N42" s="172" t="s">
        <v>77</v>
      </c>
    </row>
    <row r="43">
      <c r="A43" s="173" t="s">
        <v>78</v>
      </c>
      <c r="B43" s="177">
        <v>50.0</v>
      </c>
      <c r="C43" s="177">
        <v>50.0</v>
      </c>
      <c r="D43" s="177">
        <v>50.0</v>
      </c>
      <c r="E43" s="177">
        <v>50.0</v>
      </c>
      <c r="F43" s="177">
        <v>50.0</v>
      </c>
      <c r="G43" s="177">
        <v>50.0</v>
      </c>
      <c r="H43" s="177">
        <v>50.0</v>
      </c>
      <c r="I43" s="177">
        <v>50.0</v>
      </c>
      <c r="J43" s="177">
        <v>50.0</v>
      </c>
      <c r="K43" s="177">
        <v>50.0</v>
      </c>
      <c r="L43" s="177">
        <v>50.0</v>
      </c>
      <c r="M43" s="177">
        <v>50.0</v>
      </c>
      <c r="N43" s="172" t="s">
        <v>78</v>
      </c>
    </row>
    <row r="44">
      <c r="A44" s="173" t="s">
        <v>79</v>
      </c>
      <c r="B44" s="177">
        <v>50.0</v>
      </c>
      <c r="C44" s="177">
        <v>50.0</v>
      </c>
      <c r="D44" s="177">
        <v>50.0</v>
      </c>
      <c r="E44" s="177">
        <v>50.0</v>
      </c>
      <c r="F44" s="177">
        <v>50.0</v>
      </c>
      <c r="G44" s="177">
        <v>50.0</v>
      </c>
      <c r="H44" s="177">
        <v>50.0</v>
      </c>
      <c r="I44" s="177">
        <v>50.0</v>
      </c>
      <c r="J44" s="177">
        <v>50.0</v>
      </c>
      <c r="K44" s="177">
        <v>50.0</v>
      </c>
      <c r="L44" s="177">
        <v>50.0</v>
      </c>
      <c r="M44" s="177">
        <v>50.0</v>
      </c>
      <c r="N44" s="172" t="s">
        <v>79</v>
      </c>
    </row>
    <row r="45">
      <c r="A45" s="173" t="s">
        <v>80</v>
      </c>
      <c r="B45" s="177">
        <v>50.0</v>
      </c>
      <c r="C45" s="177">
        <v>50.0</v>
      </c>
      <c r="D45" s="177">
        <v>50.0</v>
      </c>
      <c r="E45" s="177">
        <v>50.0</v>
      </c>
      <c r="F45" s="177">
        <v>50.0</v>
      </c>
      <c r="G45" s="177">
        <v>50.0</v>
      </c>
      <c r="H45" s="177">
        <v>50.0</v>
      </c>
      <c r="I45" s="177">
        <v>50.0</v>
      </c>
      <c r="J45" s="177">
        <v>50.0</v>
      </c>
      <c r="K45" s="177">
        <v>50.0</v>
      </c>
      <c r="L45" s="177">
        <v>50.0</v>
      </c>
      <c r="M45" s="177">
        <v>50.0</v>
      </c>
      <c r="N45" s="172" t="s">
        <v>80</v>
      </c>
    </row>
    <row r="46">
      <c r="A46" s="173" t="s">
        <v>81</v>
      </c>
      <c r="B46" s="177">
        <v>50.0</v>
      </c>
      <c r="C46" s="177">
        <v>50.0</v>
      </c>
      <c r="D46" s="177">
        <v>50.0</v>
      </c>
      <c r="E46" s="177">
        <v>50.0</v>
      </c>
      <c r="F46" s="177">
        <v>50.0</v>
      </c>
      <c r="G46" s="177">
        <v>50.0</v>
      </c>
      <c r="H46" s="177">
        <v>50.0</v>
      </c>
      <c r="I46" s="177">
        <v>50.0</v>
      </c>
      <c r="J46" s="177">
        <v>50.0</v>
      </c>
      <c r="K46" s="177">
        <v>50.0</v>
      </c>
      <c r="L46" s="177">
        <v>50.0</v>
      </c>
      <c r="M46" s="177">
        <v>50.0</v>
      </c>
      <c r="N46" s="172" t="s">
        <v>81</v>
      </c>
    </row>
    <row r="47">
      <c r="A47" s="173" t="s">
        <v>82</v>
      </c>
      <c r="B47" s="177">
        <v>50.0</v>
      </c>
      <c r="C47" s="177">
        <v>50.0</v>
      </c>
      <c r="D47" s="177">
        <v>50.0</v>
      </c>
      <c r="E47" s="177">
        <v>50.0</v>
      </c>
      <c r="F47" s="177">
        <v>50.0</v>
      </c>
      <c r="G47" s="177">
        <v>50.0</v>
      </c>
      <c r="H47" s="177">
        <v>50.0</v>
      </c>
      <c r="I47" s="177">
        <v>50.0</v>
      </c>
      <c r="J47" s="177">
        <v>50.0</v>
      </c>
      <c r="K47" s="177">
        <v>50.0</v>
      </c>
      <c r="L47" s="177">
        <v>50.0</v>
      </c>
      <c r="M47" s="177">
        <v>50.0</v>
      </c>
      <c r="N47" s="172" t="s">
        <v>82</v>
      </c>
    </row>
    <row r="48">
      <c r="A48" s="324"/>
      <c r="B48" s="246">
        <v>1.0</v>
      </c>
      <c r="C48" s="246">
        <v>2.0</v>
      </c>
      <c r="D48" s="246">
        <v>3.0</v>
      </c>
      <c r="E48" s="246">
        <v>4.0</v>
      </c>
      <c r="F48" s="246">
        <v>5.0</v>
      </c>
      <c r="G48" s="246">
        <v>6.0</v>
      </c>
      <c r="H48" s="246">
        <v>7.0</v>
      </c>
      <c r="I48" s="246">
        <v>8.0</v>
      </c>
      <c r="J48" s="246">
        <v>9.0</v>
      </c>
      <c r="K48" s="246">
        <v>10.0</v>
      </c>
      <c r="L48" s="246">
        <v>11.0</v>
      </c>
      <c r="M48" s="246">
        <v>12.0</v>
      </c>
      <c r="N48" s="3"/>
    </row>
    <row r="49">
      <c r="A49" s="3"/>
      <c r="B49" s="327"/>
      <c r="C49" s="328"/>
      <c r="D49" s="328"/>
      <c r="E49" s="328"/>
      <c r="F49" s="328"/>
      <c r="G49" s="328"/>
      <c r="H49" s="184"/>
      <c r="I49" s="184"/>
      <c r="J49" s="184"/>
      <c r="K49" s="184"/>
      <c r="L49" s="184"/>
      <c r="M49" s="184"/>
      <c r="N49" s="3"/>
    </row>
    <row r="50">
      <c r="A50" s="3"/>
      <c r="B50" s="329"/>
      <c r="C50" s="330" t="s">
        <v>302</v>
      </c>
      <c r="D50" s="330" t="s">
        <v>303</v>
      </c>
      <c r="E50" s="330" t="s">
        <v>304</v>
      </c>
      <c r="F50" s="330" t="s">
        <v>305</v>
      </c>
      <c r="G50" s="330" t="s">
        <v>306</v>
      </c>
      <c r="H50" s="184"/>
      <c r="I50" s="184"/>
      <c r="J50" s="184"/>
      <c r="K50" s="184"/>
      <c r="L50" s="184"/>
      <c r="M50" s="184"/>
      <c r="N50" s="3"/>
    </row>
    <row r="51">
      <c r="B51" s="331" t="s">
        <v>307</v>
      </c>
      <c r="C51" s="332">
        <v>12.0</v>
      </c>
      <c r="D51" s="332">
        <v>40.0</v>
      </c>
      <c r="E51" s="333">
        <f t="shared" ref="E51:E52" si="1">D51*C51</f>
        <v>480</v>
      </c>
      <c r="F51" s="333">
        <f>E51/4</f>
        <v>120</v>
      </c>
      <c r="G51" s="333">
        <f t="shared" ref="G51:G52" si="2">E51-F51</f>
        <v>360</v>
      </c>
    </row>
    <row r="52">
      <c r="A52" s="92"/>
      <c r="B52" s="331" t="s">
        <v>308</v>
      </c>
      <c r="C52" s="332">
        <v>12.0</v>
      </c>
      <c r="D52" s="332">
        <v>40.0</v>
      </c>
      <c r="E52" s="333">
        <f t="shared" si="1"/>
        <v>480</v>
      </c>
      <c r="F52" s="333">
        <f>E52/6</f>
        <v>80</v>
      </c>
      <c r="G52" s="333">
        <f t="shared" si="2"/>
        <v>400</v>
      </c>
    </row>
    <row r="53">
      <c r="A53" s="3"/>
      <c r="B53" s="3"/>
      <c r="C53" s="3"/>
      <c r="D53" s="3"/>
      <c r="E53" s="3"/>
      <c r="F53" s="3"/>
      <c r="G53" s="197"/>
      <c r="H53" s="94"/>
      <c r="I53" s="3"/>
      <c r="J53" s="198"/>
      <c r="K53" s="227"/>
    </row>
    <row r="54">
      <c r="A54" s="3"/>
      <c r="B54" s="3"/>
      <c r="C54" s="3"/>
      <c r="D54" s="3"/>
      <c r="E54" s="3"/>
      <c r="F54" s="78"/>
      <c r="G54" s="83" t="s">
        <v>124</v>
      </c>
      <c r="H54" s="75">
        <v>10.0</v>
      </c>
      <c r="I54" s="78"/>
      <c r="J54" s="200" t="s">
        <v>125</v>
      </c>
      <c r="K54" s="201">
        <v>7.0035039E7</v>
      </c>
    </row>
    <row r="55">
      <c r="A55" s="3"/>
      <c r="B55" s="3"/>
      <c r="C55" s="3"/>
      <c r="D55" s="3"/>
      <c r="E55" s="3"/>
      <c r="F55" s="78"/>
      <c r="G55" s="83" t="s">
        <v>127</v>
      </c>
      <c r="H55" s="75">
        <v>12.0</v>
      </c>
      <c r="I55" s="78"/>
      <c r="J55" s="78"/>
      <c r="K55" s="78"/>
    </row>
    <row r="56">
      <c r="A56" s="78"/>
      <c r="B56" s="78"/>
      <c r="C56" s="78"/>
      <c r="D56" s="78"/>
      <c r="E56" s="78"/>
      <c r="F56" s="78"/>
      <c r="G56" s="83" t="s">
        <v>128</v>
      </c>
      <c r="H56" s="203">
        <v>12.0</v>
      </c>
      <c r="I56" s="78"/>
      <c r="J56" s="78" t="s">
        <v>129</v>
      </c>
      <c r="K56" s="169" t="s">
        <v>130</v>
      </c>
    </row>
    <row r="57">
      <c r="A57" s="334" t="s">
        <v>131</v>
      </c>
      <c r="B57" s="78"/>
      <c r="C57" s="78"/>
      <c r="D57" s="78"/>
      <c r="E57" s="78"/>
      <c r="F57" s="78"/>
      <c r="G57" s="83" t="s">
        <v>132</v>
      </c>
      <c r="H57" s="208">
        <v>2.0</v>
      </c>
      <c r="I57" s="78" t="s">
        <v>133</v>
      </c>
      <c r="J57" s="205">
        <v>375000.0</v>
      </c>
      <c r="K57" s="78"/>
    </row>
    <row r="58">
      <c r="A58" s="77" t="str">
        <f>"&gt;We aim for " &amp; text(F58,"0") &amp;" copies at the highest dilution in "&amp; text(H54,"0") &amp;" uL volume (amount added to PCR rxn)"</f>
        <v>&gt;We aim for 0 copies at the highest dilution in 10 uL volume (amount added to PCR rxn)</v>
      </c>
      <c r="B58" s="78"/>
      <c r="C58" s="78"/>
      <c r="D58" s="78"/>
      <c r="E58" s="78"/>
      <c r="F58" s="183"/>
      <c r="G58" s="207" t="s">
        <v>134</v>
      </c>
      <c r="H58" s="208">
        <v>24.0</v>
      </c>
      <c r="I58" s="209" t="str">
        <f>"1 : " &amp; text(K58,"0")</f>
        <v>1 : 200</v>
      </c>
      <c r="J58" s="210">
        <f>J57/K58</f>
        <v>1875</v>
      </c>
      <c r="K58" s="211">
        <v>200.0</v>
      </c>
    </row>
    <row r="59">
      <c r="A59" s="77" t="str">
        <f>"&gt; that translates into " &amp; text(F59,"0.0") &amp;" copies/ul  in D1 "</f>
        <v>&gt; that translates into 0.0 copies/ul  in D1 </v>
      </c>
      <c r="B59" s="78"/>
      <c r="C59" s="78"/>
      <c r="D59" s="78"/>
      <c r="E59" s="78"/>
      <c r="F59" s="188">
        <f>F58/H54</f>
        <v>0</v>
      </c>
      <c r="G59" s="83" t="s">
        <v>135</v>
      </c>
      <c r="H59" s="204">
        <v>1.0</v>
      </c>
      <c r="I59" s="3"/>
      <c r="J59" s="3"/>
      <c r="K59" s="3"/>
    </row>
    <row r="60">
      <c r="A60" s="77" t="str">
        <f>"&gt; that translates into " &amp; text(F60,"0") &amp;" copies in " &amp; text(H58,"0") &amp;" uL D1"</f>
        <v>&gt; that translates into 0 copies in 24 uL D1</v>
      </c>
      <c r="B60" s="78"/>
      <c r="C60" s="78"/>
      <c r="D60" s="78"/>
      <c r="E60" s="78"/>
      <c r="F60" s="188">
        <f>F59*H58</f>
        <v>0</v>
      </c>
      <c r="G60" s="83" t="str">
        <f>"copies for " &amp; text(H59,"0") &amp;" 96-well plates"</f>
        <v>copies for 1 96-well plates</v>
      </c>
      <c r="H60" s="212">
        <f>F60*H59</f>
        <v>0</v>
      </c>
      <c r="I60" s="3"/>
      <c r="J60" s="3"/>
      <c r="K60" s="3"/>
    </row>
    <row r="61">
      <c r="A61" s="182" t="str">
        <f>"&gt; that translates to " &amp; text(F60,"0") &amp; " copies in " &amp; text(H58, "0") &amp; " uL (" &amp; text(H55,"0.0") &amp; " is total of well + " &amp; text(H56,"0.0") &amp; " added for dilution)"</f>
        <v>&gt; that translates to 0 copies in 24 uL (12.0 is total of well + 12.0 added for dilution)</v>
      </c>
      <c r="B61" s="89"/>
      <c r="C61" s="89"/>
      <c r="D61" s="89"/>
      <c r="E61" s="90"/>
      <c r="F61" s="191">
        <f>F59*H58</f>
        <v>0</v>
      </c>
      <c r="G61" s="78"/>
      <c r="H61" s="78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34" t="s">
        <v>139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77" t="str">
        <f>"&gt;prepare a 1 to "&amp; text(K58,"0") &amp;" dilution to "&amp; text(J58,"0") &amp;" copies per uL"</f>
        <v>&gt;prepare a 1 to 200 dilution to 1875 copies per uL</v>
      </c>
      <c r="B65" s="78"/>
      <c r="C65" s="3"/>
      <c r="D65" s="3"/>
      <c r="E65" s="3"/>
      <c r="F65" s="3"/>
      <c r="G65" s="3"/>
      <c r="H65" s="3"/>
      <c r="I65" s="3"/>
      <c r="J65" s="3"/>
      <c r="K65" s="3"/>
    </row>
    <row r="66">
      <c r="A66" s="77" t="str">
        <f>"&gt; add "&amp; text(D69,"0.0") &amp;" uL to "&amp; text(D70,"0.0") &amp;" uL background in first dilution well D1 (for "&amp; text(F60,"0") &amp;" total viral copies)"</f>
        <v>&gt; add 0.0 uL to 12.0 uL background in first dilution well D1 (for 0 total viral copies)</v>
      </c>
      <c r="B66" s="78"/>
      <c r="C66" s="78"/>
      <c r="D66" s="78"/>
      <c r="E66" s="3"/>
      <c r="F66" s="3"/>
      <c r="G66" s="3"/>
      <c r="H66" s="3"/>
      <c r="I66" s="3"/>
      <c r="J66" s="3"/>
      <c r="K66" s="67"/>
    </row>
    <row r="67">
      <c r="A67" s="77" t="s">
        <v>140</v>
      </c>
      <c r="B67" s="78"/>
      <c r="C67" s="78"/>
      <c r="D67" s="3"/>
      <c r="E67" s="3"/>
      <c r="F67" s="3"/>
      <c r="G67" s="3"/>
      <c r="H67" s="3"/>
      <c r="I67" s="3" t="s">
        <v>296</v>
      </c>
      <c r="J67" s="3"/>
      <c r="K67" s="3"/>
    </row>
    <row r="68">
      <c r="A68" s="3"/>
      <c r="B68" s="78"/>
      <c r="C68" s="83" t="s">
        <v>156</v>
      </c>
      <c r="D68" s="215">
        <f>J58</f>
        <v>1875</v>
      </c>
      <c r="E68" s="78"/>
      <c r="F68" s="3"/>
      <c r="G68" s="3"/>
      <c r="H68" s="3"/>
      <c r="I68" s="3"/>
      <c r="J68" s="3"/>
      <c r="K68" s="3"/>
    </row>
    <row r="69">
      <c r="A69" s="3"/>
      <c r="B69" s="78"/>
      <c r="C69" s="83" t="s">
        <v>309</v>
      </c>
      <c r="D69" s="216">
        <f>H60/D68</f>
        <v>0</v>
      </c>
      <c r="E69" s="335">
        <f>((D69*7)/4)</f>
        <v>0</v>
      </c>
      <c r="H69" s="3"/>
      <c r="I69" s="3"/>
      <c r="J69" s="3"/>
      <c r="K69" s="3"/>
    </row>
    <row r="70">
      <c r="A70" s="3"/>
      <c r="B70" s="78"/>
      <c r="C70" s="83" t="s">
        <v>310</v>
      </c>
      <c r="D70" s="216">
        <f>H56-D69</f>
        <v>12</v>
      </c>
      <c r="E70" s="78">
        <f>D70*6</f>
        <v>72</v>
      </c>
      <c r="F70" s="6" t="s">
        <v>296</v>
      </c>
      <c r="H70" s="3"/>
      <c r="I70" s="3"/>
      <c r="J70" s="3"/>
      <c r="K70" s="3"/>
    </row>
    <row r="71">
      <c r="E71" s="333"/>
      <c r="F71" s="336" t="s">
        <v>311</v>
      </c>
      <c r="G71" s="336" t="s">
        <v>312</v>
      </c>
    </row>
    <row r="72">
      <c r="E72" s="332" t="s">
        <v>313</v>
      </c>
      <c r="F72" s="78">
        <f>G69/4</f>
        <v>0</v>
      </c>
      <c r="G72" s="78">
        <f>G69-F72</f>
        <v>0</v>
      </c>
    </row>
    <row r="73">
      <c r="E73" s="332" t="s">
        <v>314</v>
      </c>
      <c r="F73" s="78">
        <f>G69/6</f>
        <v>0</v>
      </c>
      <c r="G73" s="78">
        <f>G69-F73</f>
        <v>0</v>
      </c>
    </row>
  </sheetData>
  <mergeCells count="1">
    <mergeCell ref="A61:E6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63" t="s">
        <v>35</v>
      </c>
      <c r="B1" s="64"/>
      <c r="C1" s="65"/>
      <c r="D1" s="66"/>
      <c r="E1" s="3"/>
      <c r="G1" s="3"/>
      <c r="H1" s="67"/>
      <c r="I1" s="68"/>
      <c r="J1" s="3"/>
      <c r="K1" s="3"/>
      <c r="L1" s="3"/>
      <c r="M1" s="3"/>
    </row>
    <row r="2">
      <c r="A2" s="69"/>
      <c r="B2" s="64"/>
      <c r="C2" s="65"/>
      <c r="D2" s="66"/>
      <c r="E2" s="3"/>
      <c r="G2" s="3"/>
      <c r="H2" s="67"/>
      <c r="I2" s="68"/>
      <c r="J2" s="3"/>
      <c r="K2" s="3"/>
      <c r="L2" s="3"/>
      <c r="M2" s="3"/>
    </row>
    <row r="3">
      <c r="A3" s="70" t="s">
        <v>36</v>
      </c>
      <c r="B3" s="71" t="s">
        <v>37</v>
      </c>
      <c r="C3" s="72" t="s">
        <v>38</v>
      </c>
      <c r="D3" s="73">
        <f>96*6*1.2</f>
        <v>691.2</v>
      </c>
      <c r="E3" s="3"/>
      <c r="G3" s="3"/>
      <c r="H3" s="67"/>
      <c r="I3" s="68"/>
      <c r="J3" s="3"/>
      <c r="K3" s="3"/>
      <c r="L3" s="3"/>
      <c r="M3" s="3"/>
    </row>
    <row r="4">
      <c r="A4" s="74"/>
      <c r="B4" s="2" t="s">
        <v>39</v>
      </c>
      <c r="C4" s="75">
        <f>B10/4</f>
        <v>5</v>
      </c>
      <c r="D4" s="76">
        <f>C4*D3</f>
        <v>3456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74"/>
      <c r="B5" s="2" t="s">
        <v>40</v>
      </c>
      <c r="C5" s="75">
        <f>B11-C4</f>
        <v>6</v>
      </c>
      <c r="D5" s="76">
        <f>C5*D3</f>
        <v>4147.2</v>
      </c>
      <c r="G5" s="77" t="s">
        <v>41</v>
      </c>
      <c r="H5" s="78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79" t="s">
        <v>42</v>
      </c>
      <c r="B6" s="2" t="s">
        <v>43</v>
      </c>
      <c r="C6" s="80">
        <f>$D$3*500</f>
        <v>345600</v>
      </c>
      <c r="D6" s="81">
        <f>C6/$C$25</f>
        <v>10.62730627</v>
      </c>
      <c r="G6" s="77" t="s">
        <v>44</v>
      </c>
      <c r="H6" s="78"/>
      <c r="I6" s="78"/>
      <c r="J6" s="78"/>
      <c r="K6" s="78"/>
      <c r="L6" s="3"/>
      <c r="M6" s="3"/>
      <c r="N6" s="3"/>
      <c r="O6" s="3"/>
      <c r="T6" s="3"/>
      <c r="U6" s="3"/>
      <c r="V6" s="3"/>
    </row>
    <row r="7">
      <c r="A7" s="82"/>
      <c r="B7" s="82"/>
      <c r="C7" s="80"/>
      <c r="D7" s="81"/>
      <c r="G7" s="83"/>
      <c r="H7" s="84"/>
      <c r="I7" s="78"/>
      <c r="J7" s="78"/>
      <c r="K7" s="78"/>
      <c r="L7" s="3"/>
      <c r="M7" s="3"/>
      <c r="N7" s="3"/>
      <c r="O7" s="3"/>
      <c r="T7" s="3"/>
      <c r="U7" s="3"/>
      <c r="V7" s="3"/>
    </row>
    <row r="8">
      <c r="A8" s="82" t="s">
        <v>45</v>
      </c>
      <c r="B8" s="82">
        <v>7.0</v>
      </c>
      <c r="C8" s="85"/>
      <c r="D8" s="85"/>
      <c r="E8" s="86">
        <f>SUM(D4:D6)</f>
        <v>7613.827306</v>
      </c>
      <c r="G8" s="83" t="s">
        <v>46</v>
      </c>
      <c r="H8" s="84" t="s">
        <v>47</v>
      </c>
      <c r="I8" s="78"/>
      <c r="J8" s="78"/>
      <c r="K8" s="78"/>
      <c r="L8" s="3"/>
      <c r="M8" s="3"/>
      <c r="N8" s="3"/>
      <c r="O8" s="3"/>
      <c r="T8" s="3"/>
      <c r="U8" s="3"/>
      <c r="V8" s="3"/>
    </row>
    <row r="9">
      <c r="A9" s="82" t="s">
        <v>48</v>
      </c>
      <c r="B9" s="82">
        <f>B10/10</f>
        <v>2</v>
      </c>
      <c r="C9" s="85"/>
      <c r="D9" s="85"/>
      <c r="E9" s="86">
        <f>E8/(384*2)</f>
        <v>9.913837638</v>
      </c>
      <c r="G9" s="77" t="s">
        <v>49</v>
      </c>
      <c r="H9" s="78"/>
      <c r="I9" s="78"/>
      <c r="J9" s="78"/>
      <c r="K9" s="3"/>
      <c r="L9" s="3"/>
      <c r="M9" s="3"/>
      <c r="N9" s="3"/>
      <c r="O9" s="3"/>
      <c r="T9" s="3"/>
      <c r="U9" s="3"/>
      <c r="V9" s="3"/>
    </row>
    <row r="10">
      <c r="A10" s="87" t="s">
        <v>50</v>
      </c>
      <c r="B10" s="88">
        <v>20.0</v>
      </c>
      <c r="C10" s="89"/>
      <c r="D10" s="90"/>
      <c r="G10" s="78"/>
      <c r="H10" s="77" t="s">
        <v>51</v>
      </c>
      <c r="I10" s="78"/>
      <c r="J10" s="78"/>
      <c r="K10" s="3"/>
      <c r="L10" s="3"/>
      <c r="M10" s="3"/>
      <c r="N10" s="3"/>
      <c r="O10" s="3"/>
      <c r="T10" s="3"/>
      <c r="U10" s="3"/>
      <c r="V10" s="3"/>
    </row>
    <row r="11">
      <c r="A11" s="87" t="s">
        <v>52</v>
      </c>
      <c r="B11" s="91">
        <f>B10-B8-B9</f>
        <v>11</v>
      </c>
      <c r="C11" s="89"/>
      <c r="D11" s="90"/>
      <c r="F11" s="3"/>
      <c r="G11" s="77" t="s">
        <v>53</v>
      </c>
      <c r="H11" s="78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92"/>
      <c r="B12" s="92"/>
      <c r="C12" s="92"/>
      <c r="D12" s="92"/>
      <c r="F12" s="3"/>
      <c r="G12" s="77" t="s">
        <v>54</v>
      </c>
      <c r="H12" s="78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69"/>
      <c r="B13" s="64"/>
      <c r="C13" s="65"/>
      <c r="D13" s="66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93"/>
      <c r="B14" s="5"/>
      <c r="C14" s="94"/>
      <c r="D14" s="67"/>
      <c r="E14" s="92"/>
      <c r="F14" s="3"/>
      <c r="G14" s="4"/>
      <c r="H14" s="4"/>
      <c r="I14" s="95" t="s">
        <v>55</v>
      </c>
      <c r="J14" s="96"/>
      <c r="K14" s="96"/>
      <c r="L14" s="96"/>
      <c r="M14" s="96"/>
      <c r="N14" s="96"/>
      <c r="O14" s="3"/>
      <c r="T14" s="3"/>
      <c r="U14" s="3"/>
      <c r="V14" s="3"/>
    </row>
    <row r="15">
      <c r="A15" s="93"/>
      <c r="B15" s="5"/>
      <c r="C15" s="94"/>
      <c r="D15" s="67"/>
      <c r="F15" s="3"/>
      <c r="G15" s="4"/>
      <c r="H15" s="4"/>
      <c r="I15" s="95" t="s">
        <v>56</v>
      </c>
      <c r="J15" s="96"/>
      <c r="K15" s="4"/>
      <c r="L15" s="4"/>
      <c r="M15" s="4"/>
      <c r="N15" s="4"/>
      <c r="O15" s="3"/>
      <c r="T15" s="3"/>
      <c r="U15" s="3"/>
      <c r="V15" s="3"/>
    </row>
    <row r="16">
      <c r="A16" s="97"/>
      <c r="B16" s="5"/>
      <c r="C16" s="67"/>
      <c r="D16" s="98"/>
      <c r="F16" s="3"/>
      <c r="G16" s="4"/>
      <c r="H16" s="4"/>
      <c r="I16" s="4"/>
      <c r="J16" s="4" t="s">
        <v>57</v>
      </c>
      <c r="K16" s="4"/>
      <c r="L16" s="4"/>
      <c r="M16" s="99" t="s">
        <v>58</v>
      </c>
      <c r="N16" s="100"/>
      <c r="O16" s="101" t="s">
        <v>59</v>
      </c>
      <c r="P16" s="102"/>
      <c r="Q16" s="6" t="s">
        <v>60</v>
      </c>
      <c r="T16" s="3"/>
      <c r="U16" s="3"/>
      <c r="V16" s="3"/>
    </row>
    <row r="17">
      <c r="A17" s="97"/>
      <c r="B17" s="5"/>
      <c r="C17" s="67"/>
      <c r="D17" s="98"/>
      <c r="F17" s="3"/>
      <c r="G17" s="103" t="s">
        <v>61</v>
      </c>
      <c r="H17" s="4" t="s">
        <v>62</v>
      </c>
      <c r="I17" s="4" t="s">
        <v>63</v>
      </c>
      <c r="J17" s="104">
        <f> (3.6*10^11)* (3.104)</f>
        <v>1117440000000</v>
      </c>
      <c r="K17" s="4"/>
      <c r="L17" s="4"/>
      <c r="M17" s="105" t="s">
        <v>64</v>
      </c>
      <c r="N17" s="106" t="s">
        <v>65</v>
      </c>
      <c r="O17" s="107" t="s">
        <v>64</v>
      </c>
      <c r="P17" s="108" t="s">
        <v>57</v>
      </c>
      <c r="T17" s="3"/>
      <c r="U17" s="3"/>
      <c r="V17" s="3"/>
    </row>
    <row r="18">
      <c r="A18" s="6"/>
      <c r="B18" s="6"/>
      <c r="F18" s="3"/>
      <c r="G18" s="103"/>
      <c r="H18" s="104"/>
      <c r="I18" s="104"/>
      <c r="J18" s="104"/>
      <c r="K18" s="4"/>
      <c r="L18" s="109"/>
      <c r="M18" s="110"/>
      <c r="N18" s="111"/>
      <c r="O18" s="112"/>
      <c r="P18" s="113"/>
      <c r="T18" s="114"/>
      <c r="U18" s="68"/>
      <c r="V18" s="3"/>
    </row>
    <row r="19">
      <c r="A19" s="6"/>
      <c r="B19" s="6"/>
      <c r="F19" s="3"/>
      <c r="G19" s="103">
        <v>1.0</v>
      </c>
      <c r="H19" s="104">
        <v>100.0</v>
      </c>
      <c r="I19" s="104">
        <v>100.0</v>
      </c>
      <c r="J19" s="104">
        <f>J17/H19</f>
        <v>11174400000</v>
      </c>
      <c r="K19" s="4"/>
      <c r="L19" s="95"/>
      <c r="M19" s="110">
        <v>1.79</v>
      </c>
      <c r="N19" s="111" t="s">
        <v>66</v>
      </c>
      <c r="O19" s="115">
        <v>1.192</v>
      </c>
      <c r="P19" s="116" t="s">
        <v>67</v>
      </c>
      <c r="T19" s="114"/>
      <c r="U19" s="68"/>
      <c r="V19" s="3"/>
    </row>
    <row r="20">
      <c r="A20" s="97"/>
      <c r="B20" s="5"/>
      <c r="C20" s="5"/>
      <c r="D20" s="5"/>
      <c r="F20" s="3"/>
      <c r="G20" s="103">
        <v>2.0</v>
      </c>
      <c r="H20" s="104">
        <v>100.0</v>
      </c>
      <c r="I20" s="104">
        <v>10000.0</v>
      </c>
      <c r="J20" s="104">
        <f t="shared" ref="J20:J23" si="1">J19/H20</f>
        <v>111744000</v>
      </c>
      <c r="K20" s="4"/>
      <c r="L20" s="95"/>
      <c r="M20" s="110">
        <f t="shared" ref="M20:M23" si="2">M19/$H20</f>
        <v>0.0179</v>
      </c>
      <c r="N20" s="117">
        <f t="shared" ref="N20:N23" si="3">(M20/M19)*N19</f>
        <v>258000000</v>
      </c>
      <c r="O20" s="110">
        <f t="shared" ref="O20:O23" si="4">O19/$H20</f>
        <v>0.01192</v>
      </c>
      <c r="P20" s="117">
        <f t="shared" ref="P20:P23" si="5">(O20/O19)*P19</f>
        <v>171700000</v>
      </c>
      <c r="T20" s="114"/>
      <c r="U20" s="3"/>
      <c r="V20" s="3"/>
    </row>
    <row r="21">
      <c r="A21" s="97"/>
      <c r="B21" s="5"/>
      <c r="C21" s="5"/>
      <c r="D21" s="5"/>
      <c r="F21" s="3"/>
      <c r="G21" s="103">
        <v>3.0</v>
      </c>
      <c r="H21" s="104">
        <v>100.0</v>
      </c>
      <c r="I21" s="104">
        <v>1000000.0</v>
      </c>
      <c r="J21" s="104">
        <f t="shared" si="1"/>
        <v>1117440</v>
      </c>
      <c r="K21" s="4"/>
      <c r="L21" s="95"/>
      <c r="M21" s="110">
        <f t="shared" si="2"/>
        <v>0.000179</v>
      </c>
      <c r="N21" s="117">
        <f t="shared" si="3"/>
        <v>2580000</v>
      </c>
      <c r="O21" s="110">
        <f t="shared" si="4"/>
        <v>0.0001192</v>
      </c>
      <c r="P21" s="117">
        <f t="shared" si="5"/>
        <v>1717000</v>
      </c>
      <c r="T21" s="114"/>
      <c r="U21" s="3"/>
      <c r="V21" s="3"/>
    </row>
    <row r="22">
      <c r="A22" s="97"/>
      <c r="B22" s="5"/>
      <c r="C22" s="5"/>
      <c r="D22" s="5"/>
      <c r="F22" s="3"/>
      <c r="G22" s="103">
        <v>4.0</v>
      </c>
      <c r="H22" s="104">
        <v>100.0</v>
      </c>
      <c r="I22" s="104">
        <v>1.0E7</v>
      </c>
      <c r="J22" s="104">
        <f t="shared" si="1"/>
        <v>11174.4</v>
      </c>
      <c r="K22" s="104">
        <f>40000/J22</f>
        <v>3.579610538</v>
      </c>
      <c r="L22" s="95"/>
      <c r="M22" s="110">
        <f t="shared" si="2"/>
        <v>0.00000179</v>
      </c>
      <c r="N22" s="117">
        <f t="shared" si="3"/>
        <v>25800</v>
      </c>
      <c r="O22" s="110">
        <f t="shared" si="4"/>
        <v>0.000001192</v>
      </c>
      <c r="P22" s="117">
        <f t="shared" si="5"/>
        <v>17170</v>
      </c>
      <c r="Q22" s="6">
        <v>32520.0</v>
      </c>
      <c r="T22" s="114"/>
      <c r="U22" s="3"/>
      <c r="V22" s="3"/>
    </row>
    <row r="23">
      <c r="A23" s="118"/>
      <c r="B23" s="119"/>
      <c r="C23" s="120"/>
      <c r="D23" s="121"/>
      <c r="F23" s="3"/>
      <c r="G23" s="103">
        <v>5.0</v>
      </c>
      <c r="H23" s="104">
        <v>3.0</v>
      </c>
      <c r="I23" s="104">
        <f>I22*3</f>
        <v>30000000</v>
      </c>
      <c r="J23" s="104">
        <f t="shared" si="1"/>
        <v>3724.8</v>
      </c>
      <c r="K23" s="104">
        <f>5000/J23</f>
        <v>1.342353952</v>
      </c>
      <c r="L23" s="95"/>
      <c r="M23" s="122">
        <f t="shared" si="2"/>
        <v>0.0000005966666667</v>
      </c>
      <c r="N23" s="123">
        <f t="shared" si="3"/>
        <v>8600</v>
      </c>
      <c r="O23" s="122">
        <f t="shared" si="4"/>
        <v>0.0000003973333333</v>
      </c>
      <c r="P23" s="123">
        <f t="shared" si="5"/>
        <v>5723.333333</v>
      </c>
      <c r="T23" s="114"/>
      <c r="U23" s="3"/>
      <c r="V23" s="3"/>
    </row>
    <row r="24">
      <c r="A24" s="124" t="s">
        <v>68</v>
      </c>
      <c r="B24" s="125" t="s">
        <v>57</v>
      </c>
      <c r="C24" s="126">
        <v>13280.32</v>
      </c>
      <c r="D24" s="127"/>
      <c r="E24" s="9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28" t="s">
        <v>69</v>
      </c>
      <c r="B25" s="129" t="s">
        <v>57</v>
      </c>
      <c r="C25" s="130">
        <v>32520.0</v>
      </c>
      <c r="D25" s="66"/>
      <c r="E25" s="9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93"/>
      <c r="B26" s="5"/>
      <c r="C26" s="94"/>
      <c r="D26" s="67"/>
      <c r="F26" s="69"/>
      <c r="G26" s="64"/>
      <c r="H26" s="65"/>
      <c r="I26" s="66"/>
      <c r="J26" s="3"/>
      <c r="O26" s="3"/>
      <c r="P26" s="3"/>
      <c r="Q26" s="3"/>
    </row>
    <row r="27">
      <c r="A27" s="93"/>
      <c r="B27" s="5"/>
      <c r="C27" s="94"/>
      <c r="D27" s="67"/>
      <c r="F27" s="93"/>
      <c r="G27" s="5"/>
      <c r="H27" s="94"/>
      <c r="I27" s="67"/>
      <c r="O27" s="3"/>
      <c r="P27" s="3"/>
      <c r="Q27" s="3"/>
    </row>
    <row r="28">
      <c r="A28" s="93"/>
      <c r="B28" s="5"/>
      <c r="C28" s="67"/>
      <c r="D28" s="67"/>
      <c r="F28" s="93"/>
      <c r="G28" s="5"/>
      <c r="H28" s="94"/>
      <c r="I28" s="67"/>
      <c r="O28" s="3"/>
      <c r="P28" s="3"/>
      <c r="Q28" s="3"/>
    </row>
    <row r="29">
      <c r="A29" s="57"/>
      <c r="C29" s="67"/>
      <c r="F29" s="93"/>
      <c r="G29" s="5"/>
      <c r="H29" s="67"/>
      <c r="I29" s="67"/>
      <c r="J29" s="3"/>
      <c r="O29" s="3"/>
      <c r="P29" s="3"/>
      <c r="Q29" s="3"/>
    </row>
    <row r="30">
      <c r="A30" s="6"/>
      <c r="B30" s="6"/>
      <c r="C30" s="6"/>
      <c r="F30" s="57"/>
      <c r="H30" s="94"/>
      <c r="J30" s="3"/>
      <c r="O30" s="3"/>
      <c r="P30" s="3"/>
      <c r="Q30" s="3"/>
    </row>
    <row r="31">
      <c r="A31" s="6"/>
      <c r="B31" s="6"/>
      <c r="C31" s="6"/>
      <c r="F31" s="6"/>
      <c r="G31" s="6"/>
      <c r="H31" s="6"/>
      <c r="J31" s="3"/>
      <c r="O31" s="3"/>
      <c r="P31" s="3"/>
      <c r="Q31" s="3"/>
    </row>
    <row r="32">
      <c r="A32" s="6"/>
      <c r="B32" s="6"/>
      <c r="F32" s="6"/>
      <c r="G32" s="6"/>
      <c r="H32" s="6"/>
      <c r="J32" s="3"/>
      <c r="O32" s="3"/>
      <c r="P32" s="3"/>
      <c r="Q32" s="3"/>
    </row>
    <row r="33">
      <c r="A33" s="6"/>
      <c r="B33" s="6"/>
      <c r="F33" s="6"/>
      <c r="G33" s="6"/>
      <c r="J33" s="3"/>
      <c r="O33" s="3"/>
      <c r="P33" s="3"/>
      <c r="Q33" s="3"/>
    </row>
    <row r="34">
      <c r="A34" s="6"/>
      <c r="B34" s="6"/>
      <c r="F34" s="6"/>
      <c r="G34" s="6"/>
      <c r="J34" s="3"/>
      <c r="O34" s="3"/>
      <c r="P34" s="3"/>
      <c r="Q34" s="3"/>
    </row>
    <row r="35">
      <c r="A35" s="97"/>
      <c r="B35" s="5"/>
      <c r="F35" s="6"/>
      <c r="G35" s="6"/>
      <c r="J35" s="3"/>
      <c r="O35" s="3"/>
      <c r="P35" s="3"/>
      <c r="Q35" s="3"/>
    </row>
    <row r="36">
      <c r="A36" s="97"/>
      <c r="B36" s="3"/>
      <c r="F36" s="97"/>
      <c r="G36" s="5"/>
      <c r="J36" s="3"/>
      <c r="O36" s="3"/>
      <c r="P36" s="3"/>
      <c r="Q36" s="3"/>
    </row>
    <row r="37">
      <c r="F37" s="97"/>
      <c r="G37" s="3"/>
      <c r="J37" s="3"/>
      <c r="O37" s="3"/>
      <c r="P37" s="3"/>
      <c r="Q37" s="3"/>
    </row>
    <row r="38">
      <c r="A38" s="69"/>
      <c r="B38" s="64"/>
      <c r="C38" s="65"/>
      <c r="D38" s="6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93"/>
      <c r="B39" s="5"/>
      <c r="C39" s="94"/>
      <c r="D39" s="67"/>
      <c r="F39" s="69"/>
      <c r="G39" s="69"/>
      <c r="H39" s="63"/>
      <c r="I39" s="14"/>
      <c r="J39" s="66"/>
      <c r="K39" s="10"/>
      <c r="L39" s="3"/>
      <c r="M39" s="3"/>
      <c r="N39" s="3"/>
      <c r="O39" s="3"/>
      <c r="P39" s="3"/>
      <c r="Q39" s="3"/>
    </row>
    <row r="40">
      <c r="A40" s="93"/>
      <c r="B40" s="5"/>
      <c r="C40" s="94"/>
      <c r="D40" s="67"/>
      <c r="F40" s="97"/>
      <c r="G40" s="5"/>
      <c r="H40" s="94"/>
      <c r="J40" s="67"/>
      <c r="K40" s="3"/>
      <c r="L40" s="3"/>
      <c r="M40" s="3"/>
      <c r="N40" s="3"/>
      <c r="O40" s="3"/>
      <c r="P40" s="3"/>
      <c r="Q40" s="3"/>
    </row>
    <row r="41">
      <c r="A41" s="93"/>
      <c r="B41" s="5"/>
      <c r="C41" s="67"/>
      <c r="D41" s="67"/>
      <c r="F41" s="97"/>
      <c r="G41" s="5"/>
      <c r="H41" s="94"/>
      <c r="J41" s="67"/>
      <c r="K41" s="3"/>
      <c r="L41" s="3"/>
      <c r="M41" s="3"/>
      <c r="N41" s="3"/>
      <c r="O41" s="3"/>
      <c r="P41" s="3"/>
      <c r="Q41" s="3"/>
    </row>
    <row r="42">
      <c r="A42" s="57"/>
      <c r="C42" s="94"/>
      <c r="F42" s="93"/>
      <c r="G42" s="5"/>
      <c r="H42" s="67"/>
      <c r="J42" s="67"/>
      <c r="K42" s="3"/>
      <c r="L42" s="3"/>
      <c r="M42" s="3"/>
      <c r="N42" s="3"/>
      <c r="O42" s="3"/>
      <c r="P42" s="3"/>
      <c r="Q42" s="3"/>
    </row>
    <row r="43">
      <c r="F43" s="69"/>
      <c r="G43" s="131"/>
      <c r="I43" s="132"/>
      <c r="J43" s="66"/>
      <c r="K43" s="10"/>
      <c r="L43" s="3"/>
      <c r="M43" s="3"/>
      <c r="N43" s="3"/>
      <c r="O43" s="3"/>
      <c r="P43" s="3"/>
      <c r="Q43" s="3"/>
    </row>
    <row r="44">
      <c r="J44" s="67"/>
      <c r="K44" s="3"/>
      <c r="L44" s="3"/>
      <c r="M44" s="3"/>
      <c r="N44" s="3"/>
      <c r="O44" s="3"/>
      <c r="P44" s="3"/>
      <c r="Q44" s="3"/>
    </row>
    <row r="45">
      <c r="F45" s="5"/>
      <c r="G45" s="5"/>
      <c r="H45" s="5"/>
      <c r="J45" s="67"/>
      <c r="K45" s="3"/>
      <c r="L45" s="3"/>
      <c r="M45" s="3"/>
      <c r="N45" s="3"/>
      <c r="O45" s="3"/>
      <c r="P45" s="3"/>
      <c r="Q45" s="3"/>
    </row>
    <row r="46">
      <c r="E46" s="3"/>
      <c r="F46" s="14"/>
      <c r="G46" s="3"/>
      <c r="H46" s="3"/>
      <c r="I46" s="5"/>
      <c r="J46" s="3"/>
      <c r="K46" s="3"/>
      <c r="L46" s="3"/>
      <c r="M46" s="3"/>
      <c r="N46" s="3"/>
      <c r="O46" s="3"/>
      <c r="P46" s="3"/>
      <c r="Q46" s="3"/>
    </row>
    <row r="47">
      <c r="E47" s="3"/>
      <c r="G47" s="3"/>
      <c r="H47" s="3"/>
      <c r="I47" s="97"/>
      <c r="J47" s="3"/>
      <c r="K47" s="3"/>
      <c r="L47" s="3"/>
      <c r="M47" s="3"/>
      <c r="N47" s="3"/>
      <c r="O47" s="3"/>
      <c r="P47" s="3"/>
      <c r="Q47" s="3"/>
    </row>
    <row r="48">
      <c r="A48" s="97"/>
      <c r="B48" s="5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97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68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133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133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6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13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6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6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6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6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6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6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6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6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6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6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2">
    <mergeCell ref="B36:D36"/>
    <mergeCell ref="A42:B42"/>
    <mergeCell ref="G43:H43"/>
    <mergeCell ref="B48:D48"/>
    <mergeCell ref="B49:D49"/>
    <mergeCell ref="B10:D10"/>
    <mergeCell ref="B11:D11"/>
    <mergeCell ref="A29:B29"/>
    <mergeCell ref="F30:G30"/>
    <mergeCell ref="B35:D35"/>
    <mergeCell ref="G36:I36"/>
    <mergeCell ref="G37:I37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5" t="s">
        <v>70</v>
      </c>
      <c r="B1" s="136"/>
      <c r="C1" s="137"/>
      <c r="D1" s="138"/>
      <c r="E1" s="138"/>
      <c r="F1" s="137"/>
      <c r="G1" s="137"/>
      <c r="H1" s="137"/>
      <c r="I1" s="137"/>
      <c r="J1" s="139"/>
      <c r="K1" s="139"/>
      <c r="L1" s="137"/>
      <c r="M1" s="13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40">
        <v>5.0</v>
      </c>
      <c r="B2" s="141">
        <v>6.0</v>
      </c>
      <c r="C2" s="136"/>
      <c r="D2" s="42"/>
      <c r="E2" s="29"/>
      <c r="F2" s="137"/>
      <c r="G2" s="142"/>
      <c r="H2" s="137"/>
      <c r="I2" s="137"/>
      <c r="J2" s="139"/>
      <c r="K2" s="139"/>
      <c r="L2" s="137"/>
      <c r="M2" s="13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0">
        <v>7.0</v>
      </c>
      <c r="B3" s="141">
        <v>8.0</v>
      </c>
      <c r="C3" s="136"/>
      <c r="D3" s="30" t="s">
        <v>29</v>
      </c>
      <c r="E3" s="42"/>
      <c r="F3" s="137"/>
      <c r="G3" s="143"/>
      <c r="H3" s="137"/>
      <c r="I3" s="137"/>
      <c r="J3" s="33"/>
      <c r="K3" s="139"/>
      <c r="L3" s="137"/>
      <c r="M3" s="137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42" t="s">
        <v>71</v>
      </c>
      <c r="B4" s="137"/>
      <c r="C4" s="137"/>
      <c r="D4" s="33"/>
      <c r="E4" s="137"/>
      <c r="F4" s="137"/>
      <c r="G4" s="137"/>
      <c r="H4" s="144"/>
      <c r="I4" s="137"/>
      <c r="J4" s="139"/>
      <c r="K4" s="137"/>
      <c r="L4" s="137"/>
      <c r="M4" s="13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" t="s">
        <v>72</v>
      </c>
      <c r="B5" s="137"/>
      <c r="C5" s="137"/>
      <c r="D5" s="33"/>
      <c r="E5" s="137"/>
      <c r="F5" s="137"/>
      <c r="G5" s="137"/>
      <c r="H5" s="137"/>
      <c r="I5" s="137"/>
      <c r="J5" s="139"/>
      <c r="K5" s="137"/>
      <c r="L5" s="137"/>
      <c r="M5" s="137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45" t="s">
        <v>73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4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47" t="str">
        <f>E2</f>
        <v/>
      </c>
      <c r="B7" s="148">
        <v>1.0</v>
      </c>
      <c r="C7" s="148">
        <v>2.0</v>
      </c>
      <c r="D7" s="148">
        <v>3.0</v>
      </c>
      <c r="E7" s="148">
        <v>4.0</v>
      </c>
      <c r="F7" s="148">
        <v>5.0</v>
      </c>
      <c r="G7" s="148">
        <v>6.0</v>
      </c>
      <c r="H7" s="148">
        <v>7.0</v>
      </c>
      <c r="I7" s="148">
        <v>8.0</v>
      </c>
      <c r="J7" s="148">
        <v>9.0</v>
      </c>
      <c r="K7" s="148">
        <v>10.0</v>
      </c>
      <c r="L7" s="148">
        <v>11.0</v>
      </c>
      <c r="M7" s="148">
        <v>12.0</v>
      </c>
      <c r="N7" s="146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8" t="s">
        <v>74</v>
      </c>
      <c r="B8" s="146" t="s">
        <v>75</v>
      </c>
      <c r="C8" s="146" t="s">
        <v>75</v>
      </c>
      <c r="D8" s="146" t="s">
        <v>75</v>
      </c>
      <c r="E8" s="146" t="s">
        <v>75</v>
      </c>
      <c r="F8" s="146" t="s">
        <v>75</v>
      </c>
      <c r="G8" s="146" t="s">
        <v>75</v>
      </c>
      <c r="H8" s="146" t="s">
        <v>75</v>
      </c>
      <c r="I8" s="146" t="s">
        <v>75</v>
      </c>
      <c r="J8" s="146" t="s">
        <v>75</v>
      </c>
      <c r="K8" s="146" t="s">
        <v>75</v>
      </c>
      <c r="L8" s="146" t="s">
        <v>75</v>
      </c>
      <c r="M8" s="146" t="s">
        <v>75</v>
      </c>
      <c r="N8" s="148" t="s">
        <v>74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8" t="s">
        <v>76</v>
      </c>
      <c r="B9" s="146" t="s">
        <v>75</v>
      </c>
      <c r="C9" s="146" t="s">
        <v>75</v>
      </c>
      <c r="D9" s="146" t="s">
        <v>75</v>
      </c>
      <c r="E9" s="146" t="s">
        <v>75</v>
      </c>
      <c r="F9" s="146" t="s">
        <v>75</v>
      </c>
      <c r="G9" s="146" t="s">
        <v>75</v>
      </c>
      <c r="H9" s="146" t="s">
        <v>75</v>
      </c>
      <c r="I9" s="146" t="s">
        <v>75</v>
      </c>
      <c r="J9" s="146" t="s">
        <v>75</v>
      </c>
      <c r="K9" s="146" t="s">
        <v>75</v>
      </c>
      <c r="L9" s="146" t="s">
        <v>75</v>
      </c>
      <c r="M9" s="146" t="s">
        <v>75</v>
      </c>
      <c r="N9" s="148" t="s">
        <v>76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77</v>
      </c>
      <c r="B10" s="146" t="s">
        <v>75</v>
      </c>
      <c r="C10" s="146" t="s">
        <v>75</v>
      </c>
      <c r="D10" s="146" t="s">
        <v>75</v>
      </c>
      <c r="E10" s="146" t="s">
        <v>75</v>
      </c>
      <c r="F10" s="146" t="s">
        <v>75</v>
      </c>
      <c r="G10" s="146" t="s">
        <v>75</v>
      </c>
      <c r="H10" s="146" t="s">
        <v>75</v>
      </c>
      <c r="I10" s="146" t="s">
        <v>75</v>
      </c>
      <c r="J10" s="146" t="s">
        <v>75</v>
      </c>
      <c r="K10" s="146" t="s">
        <v>75</v>
      </c>
      <c r="L10" s="146" t="s">
        <v>75</v>
      </c>
      <c r="M10" s="146" t="s">
        <v>75</v>
      </c>
      <c r="N10" s="148" t="s">
        <v>77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78</v>
      </c>
      <c r="B11" s="146" t="s">
        <v>75</v>
      </c>
      <c r="C11" s="146" t="s">
        <v>75</v>
      </c>
      <c r="D11" s="146" t="s">
        <v>75</v>
      </c>
      <c r="E11" s="146" t="s">
        <v>75</v>
      </c>
      <c r="F11" s="146" t="s">
        <v>75</v>
      </c>
      <c r="G11" s="146" t="s">
        <v>75</v>
      </c>
      <c r="H11" s="146" t="s">
        <v>75</v>
      </c>
      <c r="I11" s="146" t="s">
        <v>75</v>
      </c>
      <c r="J11" s="146" t="s">
        <v>75</v>
      </c>
      <c r="K11" s="146" t="s">
        <v>75</v>
      </c>
      <c r="L11" s="146" t="s">
        <v>75</v>
      </c>
      <c r="M11" s="146" t="s">
        <v>75</v>
      </c>
      <c r="N11" s="148" t="s">
        <v>78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79</v>
      </c>
      <c r="B12" s="146" t="s">
        <v>75</v>
      </c>
      <c r="C12" s="146" t="s">
        <v>75</v>
      </c>
      <c r="D12" s="146" t="s">
        <v>75</v>
      </c>
      <c r="E12" s="146" t="s">
        <v>75</v>
      </c>
      <c r="F12" s="146" t="s">
        <v>75</v>
      </c>
      <c r="G12" s="146" t="s">
        <v>75</v>
      </c>
      <c r="H12" s="146" t="s">
        <v>75</v>
      </c>
      <c r="I12" s="146" t="s">
        <v>75</v>
      </c>
      <c r="J12" s="146" t="s">
        <v>75</v>
      </c>
      <c r="K12" s="146" t="s">
        <v>75</v>
      </c>
      <c r="L12" s="146" t="s">
        <v>75</v>
      </c>
      <c r="M12" s="146" t="s">
        <v>75</v>
      </c>
      <c r="N12" s="148" t="s">
        <v>79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80</v>
      </c>
      <c r="B13" s="146" t="s">
        <v>75</v>
      </c>
      <c r="C13" s="146" t="s">
        <v>75</v>
      </c>
      <c r="D13" s="146" t="s">
        <v>75</v>
      </c>
      <c r="E13" s="146" t="s">
        <v>75</v>
      </c>
      <c r="F13" s="146" t="s">
        <v>75</v>
      </c>
      <c r="G13" s="146" t="s">
        <v>75</v>
      </c>
      <c r="H13" s="146" t="s">
        <v>75</v>
      </c>
      <c r="I13" s="146" t="s">
        <v>75</v>
      </c>
      <c r="J13" s="146" t="s">
        <v>75</v>
      </c>
      <c r="K13" s="146" t="s">
        <v>75</v>
      </c>
      <c r="L13" s="146" t="s">
        <v>75</v>
      </c>
      <c r="M13" s="146" t="s">
        <v>75</v>
      </c>
      <c r="N13" s="148" t="s">
        <v>80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81</v>
      </c>
      <c r="B14" s="146" t="s">
        <v>75</v>
      </c>
      <c r="C14" s="146" t="s">
        <v>75</v>
      </c>
      <c r="D14" s="146" t="s">
        <v>75</v>
      </c>
      <c r="E14" s="146" t="s">
        <v>75</v>
      </c>
      <c r="F14" s="146" t="s">
        <v>75</v>
      </c>
      <c r="G14" s="146" t="s">
        <v>75</v>
      </c>
      <c r="H14" s="146" t="s">
        <v>75</v>
      </c>
      <c r="I14" s="146" t="s">
        <v>75</v>
      </c>
      <c r="J14" s="146" t="s">
        <v>75</v>
      </c>
      <c r="K14" s="146" t="s">
        <v>75</v>
      </c>
      <c r="L14" s="146" t="s">
        <v>75</v>
      </c>
      <c r="M14" s="146" t="s">
        <v>75</v>
      </c>
      <c r="N14" s="148" t="s">
        <v>81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82</v>
      </c>
      <c r="B15" s="146" t="s">
        <v>75</v>
      </c>
      <c r="C15" s="146" t="s">
        <v>75</v>
      </c>
      <c r="D15" s="146" t="s">
        <v>75</v>
      </c>
      <c r="E15" s="146" t="s">
        <v>75</v>
      </c>
      <c r="F15" s="146" t="s">
        <v>75</v>
      </c>
      <c r="G15" s="146" t="s">
        <v>75</v>
      </c>
      <c r="H15" s="146" t="s">
        <v>75</v>
      </c>
      <c r="I15" s="146" t="s">
        <v>75</v>
      </c>
      <c r="J15" s="146" t="s">
        <v>75</v>
      </c>
      <c r="K15" s="146" t="s">
        <v>75</v>
      </c>
      <c r="L15" s="146" t="s">
        <v>75</v>
      </c>
      <c r="M15" s="146" t="s">
        <v>75</v>
      </c>
      <c r="N15" s="148" t="s">
        <v>82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6"/>
      <c r="B16" s="148">
        <v>1.0</v>
      </c>
      <c r="C16" s="148">
        <v>2.0</v>
      </c>
      <c r="D16" s="148">
        <v>3.0</v>
      </c>
      <c r="E16" s="148">
        <v>4.0</v>
      </c>
      <c r="F16" s="148">
        <v>5.0</v>
      </c>
      <c r="G16" s="148">
        <v>6.0</v>
      </c>
      <c r="H16" s="148">
        <v>7.0</v>
      </c>
      <c r="I16" s="148">
        <v>8.0</v>
      </c>
      <c r="J16" s="148">
        <v>9.0</v>
      </c>
      <c r="K16" s="148">
        <v>10.0</v>
      </c>
      <c r="L16" s="148">
        <v>11.0</v>
      </c>
      <c r="M16" s="148">
        <v>12.0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149" t="s">
        <v>83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51"/>
      <c r="B19" s="153" t="s">
        <v>84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5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56" t="str">
        <f>D15</f>
        <v>Saliva</v>
      </c>
      <c r="B20" s="148">
        <v>1.0</v>
      </c>
      <c r="C20" s="148">
        <v>2.0</v>
      </c>
      <c r="D20" s="148">
        <v>3.0</v>
      </c>
      <c r="E20" s="148">
        <v>4.0</v>
      </c>
      <c r="F20" s="148">
        <v>5.0</v>
      </c>
      <c r="G20" s="148">
        <v>6.0</v>
      </c>
      <c r="H20" s="148">
        <v>7.0</v>
      </c>
      <c r="I20" s="148">
        <v>8.0</v>
      </c>
      <c r="J20" s="148">
        <v>9.0</v>
      </c>
      <c r="K20" s="148">
        <v>10.0</v>
      </c>
      <c r="L20" s="148">
        <v>11.0</v>
      </c>
      <c r="M20" s="148">
        <v>12.0</v>
      </c>
      <c r="N20" s="14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48" t="s">
        <v>74</v>
      </c>
      <c r="B21" s="157" t="s">
        <v>85</v>
      </c>
      <c r="C21" s="157" t="s">
        <v>85</v>
      </c>
      <c r="D21" s="157" t="s">
        <v>85</v>
      </c>
      <c r="E21" s="157" t="s">
        <v>85</v>
      </c>
      <c r="F21" s="157" t="s">
        <v>85</v>
      </c>
      <c r="G21" s="157" t="s">
        <v>85</v>
      </c>
      <c r="H21" s="157" t="s">
        <v>85</v>
      </c>
      <c r="I21" s="157" t="s">
        <v>85</v>
      </c>
      <c r="J21" s="157" t="s">
        <v>85</v>
      </c>
      <c r="K21" s="157" t="s">
        <v>85</v>
      </c>
      <c r="L21" s="157" t="s">
        <v>85</v>
      </c>
      <c r="M21" s="157" t="s">
        <v>85</v>
      </c>
      <c r="N21" s="148" t="s">
        <v>74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76</v>
      </c>
      <c r="B22" s="157" t="s">
        <v>85</v>
      </c>
      <c r="C22" s="157" t="s">
        <v>85</v>
      </c>
      <c r="D22" s="157" t="s">
        <v>85</v>
      </c>
      <c r="E22" s="157" t="s">
        <v>85</v>
      </c>
      <c r="F22" s="157" t="s">
        <v>85</v>
      </c>
      <c r="G22" s="157" t="s">
        <v>85</v>
      </c>
      <c r="H22" s="157" t="s">
        <v>85</v>
      </c>
      <c r="I22" s="157" t="s">
        <v>85</v>
      </c>
      <c r="J22" s="157" t="s">
        <v>85</v>
      </c>
      <c r="K22" s="157" t="s">
        <v>85</v>
      </c>
      <c r="L22" s="157" t="s">
        <v>85</v>
      </c>
      <c r="M22" s="157" t="s">
        <v>85</v>
      </c>
      <c r="N22" s="148" t="s">
        <v>76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77</v>
      </c>
      <c r="B23" s="157" t="s">
        <v>85</v>
      </c>
      <c r="C23" s="157" t="s">
        <v>85</v>
      </c>
      <c r="D23" s="157" t="s">
        <v>85</v>
      </c>
      <c r="E23" s="157" t="s">
        <v>85</v>
      </c>
      <c r="F23" s="157" t="s">
        <v>85</v>
      </c>
      <c r="G23" s="157" t="s">
        <v>85</v>
      </c>
      <c r="H23" s="157" t="s">
        <v>85</v>
      </c>
      <c r="I23" s="157" t="s">
        <v>85</v>
      </c>
      <c r="J23" s="157" t="s">
        <v>85</v>
      </c>
      <c r="K23" s="157" t="s">
        <v>85</v>
      </c>
      <c r="L23" s="157" t="s">
        <v>85</v>
      </c>
      <c r="M23" s="157" t="s">
        <v>85</v>
      </c>
      <c r="N23" s="148" t="s">
        <v>77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78</v>
      </c>
      <c r="B24" s="157" t="s">
        <v>85</v>
      </c>
      <c r="C24" s="157" t="s">
        <v>85</v>
      </c>
      <c r="D24" s="157" t="s">
        <v>85</v>
      </c>
      <c r="E24" s="157" t="s">
        <v>85</v>
      </c>
      <c r="F24" s="157" t="s">
        <v>85</v>
      </c>
      <c r="G24" s="157" t="s">
        <v>85</v>
      </c>
      <c r="H24" s="157" t="s">
        <v>85</v>
      </c>
      <c r="I24" s="157" t="s">
        <v>85</v>
      </c>
      <c r="J24" s="157" t="s">
        <v>85</v>
      </c>
      <c r="K24" s="157" t="s">
        <v>85</v>
      </c>
      <c r="L24" s="157" t="s">
        <v>85</v>
      </c>
      <c r="M24" s="157" t="s">
        <v>85</v>
      </c>
      <c r="N24" s="148" t="s">
        <v>78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79</v>
      </c>
      <c r="B25" s="157" t="s">
        <v>85</v>
      </c>
      <c r="C25" s="157" t="s">
        <v>85</v>
      </c>
      <c r="D25" s="157" t="s">
        <v>85</v>
      </c>
      <c r="E25" s="157" t="s">
        <v>85</v>
      </c>
      <c r="F25" s="157" t="s">
        <v>85</v>
      </c>
      <c r="G25" s="157" t="s">
        <v>85</v>
      </c>
      <c r="H25" s="157" t="s">
        <v>85</v>
      </c>
      <c r="I25" s="157" t="s">
        <v>85</v>
      </c>
      <c r="J25" s="157" t="s">
        <v>85</v>
      </c>
      <c r="K25" s="157" t="s">
        <v>85</v>
      </c>
      <c r="L25" s="157" t="s">
        <v>85</v>
      </c>
      <c r="M25" s="157" t="s">
        <v>85</v>
      </c>
      <c r="N25" s="148" t="s">
        <v>79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80</v>
      </c>
      <c r="B26" s="157" t="s">
        <v>85</v>
      </c>
      <c r="C26" s="157" t="s">
        <v>85</v>
      </c>
      <c r="D26" s="157" t="s">
        <v>85</v>
      </c>
      <c r="E26" s="157" t="s">
        <v>85</v>
      </c>
      <c r="F26" s="157" t="s">
        <v>85</v>
      </c>
      <c r="G26" s="157" t="s">
        <v>85</v>
      </c>
      <c r="H26" s="157" t="s">
        <v>85</v>
      </c>
      <c r="I26" s="157" t="s">
        <v>85</v>
      </c>
      <c r="J26" s="157" t="s">
        <v>85</v>
      </c>
      <c r="K26" s="157" t="s">
        <v>85</v>
      </c>
      <c r="L26" s="157" t="s">
        <v>85</v>
      </c>
      <c r="M26" s="157" t="s">
        <v>85</v>
      </c>
      <c r="N26" s="148" t="s">
        <v>80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81</v>
      </c>
      <c r="B27" s="157" t="s">
        <v>85</v>
      </c>
      <c r="C27" s="157" t="s">
        <v>85</v>
      </c>
      <c r="D27" s="157" t="s">
        <v>85</v>
      </c>
      <c r="E27" s="157" t="s">
        <v>85</v>
      </c>
      <c r="F27" s="157" t="s">
        <v>85</v>
      </c>
      <c r="G27" s="157" t="s">
        <v>85</v>
      </c>
      <c r="H27" s="157" t="s">
        <v>85</v>
      </c>
      <c r="I27" s="157" t="s">
        <v>85</v>
      </c>
      <c r="J27" s="157" t="s">
        <v>85</v>
      </c>
      <c r="K27" s="157" t="s">
        <v>85</v>
      </c>
      <c r="L27" s="157" t="s">
        <v>85</v>
      </c>
      <c r="M27" s="157" t="s">
        <v>85</v>
      </c>
      <c r="N27" s="148" t="s">
        <v>81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8" t="s">
        <v>82</v>
      </c>
      <c r="B28" s="157" t="s">
        <v>85</v>
      </c>
      <c r="C28" s="157" t="s">
        <v>85</v>
      </c>
      <c r="D28" s="157" t="s">
        <v>85</v>
      </c>
      <c r="E28" s="157" t="s">
        <v>85</v>
      </c>
      <c r="F28" s="157" t="s">
        <v>85</v>
      </c>
      <c r="G28" s="157" t="s">
        <v>85</v>
      </c>
      <c r="H28" s="157" t="s">
        <v>85</v>
      </c>
      <c r="I28" s="157" t="s">
        <v>85</v>
      </c>
      <c r="J28" s="157" t="s">
        <v>85</v>
      </c>
      <c r="K28" s="157" t="s">
        <v>85</v>
      </c>
      <c r="L28" s="157" t="s">
        <v>85</v>
      </c>
      <c r="M28" s="157" t="s">
        <v>85</v>
      </c>
      <c r="N28" s="148" t="s">
        <v>82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46"/>
      <c r="B29" s="148">
        <v>1.0</v>
      </c>
      <c r="C29" s="148">
        <v>2.0</v>
      </c>
      <c r="D29" s="148">
        <v>3.0</v>
      </c>
      <c r="E29" s="148">
        <v>4.0</v>
      </c>
      <c r="F29" s="148">
        <v>5.0</v>
      </c>
      <c r="G29" s="148">
        <v>6.0</v>
      </c>
      <c r="H29" s="148">
        <v>7.0</v>
      </c>
      <c r="I29" s="148">
        <v>8.0</v>
      </c>
      <c r="J29" s="148">
        <v>9.0</v>
      </c>
      <c r="K29" s="148">
        <v>10.0</v>
      </c>
      <c r="L29" s="148">
        <v>11.0</v>
      </c>
      <c r="M29" s="148">
        <v>12.0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151"/>
      <c r="B31" s="158"/>
      <c r="C31" s="89"/>
      <c r="D31" s="90"/>
      <c r="E31" s="158"/>
      <c r="F31" s="89"/>
      <c r="G31" s="90"/>
      <c r="H31" s="158"/>
      <c r="I31" s="89"/>
      <c r="J31" s="90"/>
      <c r="K31" s="158"/>
      <c r="L31" s="89"/>
      <c r="M31" s="90"/>
      <c r="N31" s="33"/>
      <c r="X31" s="33"/>
      <c r="Y31" s="33"/>
      <c r="Z31" s="33"/>
    </row>
    <row r="32">
      <c r="A32" s="156" t="str">
        <f>D28</f>
        <v>Diliution 1:1</v>
      </c>
      <c r="B32" s="148">
        <v>1.0</v>
      </c>
      <c r="C32" s="148">
        <v>2.0</v>
      </c>
      <c r="D32" s="148">
        <v>3.0</v>
      </c>
      <c r="E32" s="148">
        <v>4.0</v>
      </c>
      <c r="F32" s="148">
        <v>5.0</v>
      </c>
      <c r="G32" s="148">
        <v>6.0</v>
      </c>
      <c r="H32" s="148">
        <v>7.0</v>
      </c>
      <c r="I32" s="148">
        <v>8.0</v>
      </c>
      <c r="J32" s="148">
        <v>9.0</v>
      </c>
      <c r="K32" s="148">
        <v>10.0</v>
      </c>
      <c r="L32" s="148">
        <v>11.0</v>
      </c>
      <c r="M32" s="148">
        <v>12.0</v>
      </c>
      <c r="N32" s="146"/>
      <c r="X32" s="33"/>
      <c r="Y32" s="33"/>
      <c r="Z32" s="33"/>
    </row>
    <row r="33">
      <c r="A33" s="148" t="s">
        <v>74</v>
      </c>
      <c r="B33" s="159" t="s">
        <v>86</v>
      </c>
      <c r="C33" s="159" t="s">
        <v>86</v>
      </c>
      <c r="D33" s="159" t="s">
        <v>86</v>
      </c>
      <c r="E33" s="159" t="s">
        <v>86</v>
      </c>
      <c r="F33" s="159" t="s">
        <v>86</v>
      </c>
      <c r="G33" s="159" t="s">
        <v>86</v>
      </c>
      <c r="H33" s="160" t="s">
        <v>86</v>
      </c>
      <c r="I33" s="160" t="s">
        <v>86</v>
      </c>
      <c r="J33" s="160" t="s">
        <v>86</v>
      </c>
      <c r="K33" s="160" t="s">
        <v>86</v>
      </c>
      <c r="L33" s="160" t="s">
        <v>86</v>
      </c>
      <c r="M33" s="160" t="s">
        <v>86</v>
      </c>
      <c r="N33" s="148" t="s">
        <v>74</v>
      </c>
      <c r="X33" s="33"/>
      <c r="Y33" s="33"/>
      <c r="Z33" s="33"/>
    </row>
    <row r="34">
      <c r="A34" s="148" t="s">
        <v>76</v>
      </c>
      <c r="B34" s="159" t="s">
        <v>86</v>
      </c>
      <c r="C34" s="159" t="s">
        <v>86</v>
      </c>
      <c r="D34" s="159" t="s">
        <v>86</v>
      </c>
      <c r="E34" s="159" t="s">
        <v>86</v>
      </c>
      <c r="F34" s="159" t="s">
        <v>86</v>
      </c>
      <c r="G34" s="159" t="s">
        <v>86</v>
      </c>
      <c r="H34" s="160" t="s">
        <v>86</v>
      </c>
      <c r="I34" s="160" t="s">
        <v>86</v>
      </c>
      <c r="J34" s="160" t="s">
        <v>86</v>
      </c>
      <c r="K34" s="160" t="s">
        <v>86</v>
      </c>
      <c r="L34" s="160" t="s">
        <v>86</v>
      </c>
      <c r="M34" s="160" t="s">
        <v>86</v>
      </c>
      <c r="N34" s="148" t="s">
        <v>76</v>
      </c>
      <c r="X34" s="33"/>
      <c r="Y34" s="33"/>
      <c r="Z34" s="33"/>
    </row>
    <row r="35">
      <c r="A35" s="148" t="s">
        <v>77</v>
      </c>
      <c r="B35" s="159" t="s">
        <v>86</v>
      </c>
      <c r="C35" s="159" t="s">
        <v>86</v>
      </c>
      <c r="D35" s="159" t="s">
        <v>86</v>
      </c>
      <c r="E35" s="159" t="s">
        <v>86</v>
      </c>
      <c r="F35" s="159" t="s">
        <v>86</v>
      </c>
      <c r="G35" s="159" t="s">
        <v>86</v>
      </c>
      <c r="H35" s="160" t="s">
        <v>86</v>
      </c>
      <c r="I35" s="160" t="s">
        <v>86</v>
      </c>
      <c r="J35" s="160" t="s">
        <v>86</v>
      </c>
      <c r="K35" s="160" t="s">
        <v>86</v>
      </c>
      <c r="L35" s="160" t="s">
        <v>86</v>
      </c>
      <c r="M35" s="160" t="s">
        <v>86</v>
      </c>
      <c r="N35" s="148" t="s">
        <v>77</v>
      </c>
      <c r="X35" s="33"/>
      <c r="Y35" s="33"/>
      <c r="Z35" s="33"/>
    </row>
    <row r="36">
      <c r="A36" s="148" t="s">
        <v>78</v>
      </c>
      <c r="B36" s="159" t="s">
        <v>86</v>
      </c>
      <c r="C36" s="159" t="s">
        <v>86</v>
      </c>
      <c r="D36" s="159" t="s">
        <v>86</v>
      </c>
      <c r="E36" s="159" t="s">
        <v>86</v>
      </c>
      <c r="F36" s="159" t="s">
        <v>86</v>
      </c>
      <c r="G36" s="159" t="s">
        <v>86</v>
      </c>
      <c r="H36" s="160" t="s">
        <v>86</v>
      </c>
      <c r="I36" s="160" t="s">
        <v>86</v>
      </c>
      <c r="J36" s="160" t="s">
        <v>86</v>
      </c>
      <c r="K36" s="160" t="s">
        <v>86</v>
      </c>
      <c r="L36" s="160" t="s">
        <v>86</v>
      </c>
      <c r="M36" s="160" t="s">
        <v>86</v>
      </c>
      <c r="N36" s="148" t="s">
        <v>78</v>
      </c>
      <c r="X36" s="33"/>
      <c r="Y36" s="33"/>
      <c r="Z36" s="33"/>
    </row>
    <row r="37">
      <c r="A37" s="148" t="s">
        <v>79</v>
      </c>
      <c r="B37" s="159" t="s">
        <v>86</v>
      </c>
      <c r="C37" s="159" t="s">
        <v>86</v>
      </c>
      <c r="D37" s="159" t="s">
        <v>86</v>
      </c>
      <c r="E37" s="159" t="s">
        <v>86</v>
      </c>
      <c r="F37" s="159" t="s">
        <v>86</v>
      </c>
      <c r="G37" s="159" t="s">
        <v>86</v>
      </c>
      <c r="H37" s="160" t="s">
        <v>86</v>
      </c>
      <c r="I37" s="160" t="s">
        <v>86</v>
      </c>
      <c r="J37" s="160" t="s">
        <v>86</v>
      </c>
      <c r="K37" s="160" t="s">
        <v>86</v>
      </c>
      <c r="L37" s="160" t="s">
        <v>86</v>
      </c>
      <c r="M37" s="160" t="s">
        <v>86</v>
      </c>
      <c r="N37" s="148" t="s">
        <v>79</v>
      </c>
      <c r="X37" s="33"/>
      <c r="Y37" s="33"/>
      <c r="Z37" s="33"/>
    </row>
    <row r="38">
      <c r="A38" s="148" t="s">
        <v>80</v>
      </c>
      <c r="B38" s="159" t="s">
        <v>86</v>
      </c>
      <c r="C38" s="159" t="s">
        <v>86</v>
      </c>
      <c r="D38" s="159" t="s">
        <v>86</v>
      </c>
      <c r="E38" s="159" t="s">
        <v>86</v>
      </c>
      <c r="F38" s="159" t="s">
        <v>86</v>
      </c>
      <c r="G38" s="159" t="s">
        <v>86</v>
      </c>
      <c r="H38" s="160" t="s">
        <v>86</v>
      </c>
      <c r="I38" s="160" t="s">
        <v>86</v>
      </c>
      <c r="J38" s="160" t="s">
        <v>86</v>
      </c>
      <c r="K38" s="160" t="s">
        <v>86</v>
      </c>
      <c r="L38" s="160" t="s">
        <v>86</v>
      </c>
      <c r="M38" s="160" t="s">
        <v>86</v>
      </c>
      <c r="N38" s="148" t="s">
        <v>80</v>
      </c>
      <c r="X38" s="33"/>
      <c r="Y38" s="33"/>
      <c r="Z38" s="33"/>
    </row>
    <row r="39">
      <c r="A39" s="148" t="s">
        <v>81</v>
      </c>
      <c r="B39" s="159" t="s">
        <v>86</v>
      </c>
      <c r="C39" s="159" t="s">
        <v>86</v>
      </c>
      <c r="D39" s="159" t="s">
        <v>86</v>
      </c>
      <c r="E39" s="159" t="s">
        <v>86</v>
      </c>
      <c r="F39" s="159" t="s">
        <v>86</v>
      </c>
      <c r="G39" s="159" t="s">
        <v>86</v>
      </c>
      <c r="H39" s="160" t="s">
        <v>86</v>
      </c>
      <c r="I39" s="160" t="s">
        <v>86</v>
      </c>
      <c r="J39" s="160" t="s">
        <v>86</v>
      </c>
      <c r="K39" s="160" t="s">
        <v>86</v>
      </c>
      <c r="L39" s="160" t="s">
        <v>86</v>
      </c>
      <c r="M39" s="160" t="s">
        <v>86</v>
      </c>
      <c r="N39" s="148" t="s">
        <v>81</v>
      </c>
      <c r="X39" s="33"/>
      <c r="Y39" s="33"/>
      <c r="Z39" s="33"/>
    </row>
    <row r="40">
      <c r="A40" s="148" t="s">
        <v>82</v>
      </c>
      <c r="B40" s="159" t="s">
        <v>86</v>
      </c>
      <c r="C40" s="159" t="s">
        <v>86</v>
      </c>
      <c r="D40" s="159" t="s">
        <v>86</v>
      </c>
      <c r="E40" s="159" t="s">
        <v>86</v>
      </c>
      <c r="F40" s="159" t="s">
        <v>86</v>
      </c>
      <c r="G40" s="159" t="s">
        <v>86</v>
      </c>
      <c r="H40" s="160" t="s">
        <v>86</v>
      </c>
      <c r="I40" s="160" t="s">
        <v>86</v>
      </c>
      <c r="J40" s="160" t="s">
        <v>86</v>
      </c>
      <c r="K40" s="160" t="s">
        <v>86</v>
      </c>
      <c r="L40" s="160" t="s">
        <v>86</v>
      </c>
      <c r="M40" s="160" t="s">
        <v>86</v>
      </c>
      <c r="N40" s="148" t="s">
        <v>82</v>
      </c>
      <c r="X40" s="33"/>
      <c r="Y40" s="33"/>
      <c r="Z40" s="33"/>
    </row>
    <row r="41">
      <c r="A41" s="146"/>
      <c r="B41" s="148">
        <v>1.0</v>
      </c>
      <c r="C41" s="148">
        <v>2.0</v>
      </c>
      <c r="D41" s="148">
        <v>3.0</v>
      </c>
      <c r="E41" s="148">
        <v>4.0</v>
      </c>
      <c r="F41" s="148">
        <v>5.0</v>
      </c>
      <c r="G41" s="148">
        <v>6.0</v>
      </c>
      <c r="H41" s="148">
        <v>7.0</v>
      </c>
      <c r="I41" s="148">
        <v>8.0</v>
      </c>
      <c r="J41" s="148">
        <v>9.0</v>
      </c>
      <c r="K41" s="148">
        <v>10.0</v>
      </c>
      <c r="L41" s="148">
        <v>11.0</v>
      </c>
      <c r="M41" s="148">
        <v>12.0</v>
      </c>
      <c r="N41" s="33"/>
      <c r="X41" s="33"/>
      <c r="Y41" s="33"/>
      <c r="Z41" s="33"/>
    </row>
    <row r="42">
      <c r="A42" s="33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61" t="s">
        <v>87</v>
      </c>
      <c r="B43" s="162">
        <v>1.0</v>
      </c>
      <c r="C43" s="162">
        <v>2.0</v>
      </c>
      <c r="D43" s="162">
        <v>3.0</v>
      </c>
      <c r="E43" s="162">
        <v>4.0</v>
      </c>
      <c r="F43" s="162">
        <v>5.0</v>
      </c>
      <c r="G43" s="162">
        <v>6.0</v>
      </c>
      <c r="H43" s="162">
        <v>7.0</v>
      </c>
      <c r="I43" s="162">
        <v>8.0</v>
      </c>
      <c r="J43" s="162">
        <v>9.0</v>
      </c>
      <c r="K43" s="162">
        <v>10.0</v>
      </c>
      <c r="L43" s="162">
        <v>11.0</v>
      </c>
      <c r="M43" s="162">
        <v>12.0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3" t="s">
        <v>74</v>
      </c>
      <c r="B44" s="164">
        <f t="shared" ref="B44:G44" si="1">B45*2</f>
        <v>32000</v>
      </c>
      <c r="C44" s="164">
        <f t="shared" si="1"/>
        <v>32000</v>
      </c>
      <c r="D44" s="164">
        <f t="shared" si="1"/>
        <v>32000</v>
      </c>
      <c r="E44" s="164">
        <f t="shared" si="1"/>
        <v>32000</v>
      </c>
      <c r="F44" s="164">
        <f t="shared" si="1"/>
        <v>32000</v>
      </c>
      <c r="G44" s="164">
        <f t="shared" si="1"/>
        <v>32000</v>
      </c>
      <c r="H44" s="75" t="s">
        <v>88</v>
      </c>
      <c r="I44" s="75" t="s">
        <v>88</v>
      </c>
      <c r="J44" s="75" t="s">
        <v>88</v>
      </c>
      <c r="K44" s="75" t="s">
        <v>88</v>
      </c>
      <c r="L44" s="75" t="s">
        <v>88</v>
      </c>
      <c r="M44" s="75" t="s">
        <v>88</v>
      </c>
      <c r="N44" s="165" t="s">
        <v>74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6" t="s">
        <v>76</v>
      </c>
      <c r="B45" s="164">
        <f t="shared" ref="B45:G45" si="2">B46*2</f>
        <v>16000</v>
      </c>
      <c r="C45" s="164">
        <f t="shared" si="2"/>
        <v>16000</v>
      </c>
      <c r="D45" s="164">
        <f t="shared" si="2"/>
        <v>16000</v>
      </c>
      <c r="E45" s="164">
        <f t="shared" si="2"/>
        <v>16000</v>
      </c>
      <c r="F45" s="164">
        <f t="shared" si="2"/>
        <v>16000</v>
      </c>
      <c r="G45" s="164">
        <f t="shared" si="2"/>
        <v>16000</v>
      </c>
      <c r="H45" s="75" t="s">
        <v>88</v>
      </c>
      <c r="I45" s="75" t="s">
        <v>88</v>
      </c>
      <c r="J45" s="75" t="s">
        <v>88</v>
      </c>
      <c r="K45" s="75" t="s">
        <v>88</v>
      </c>
      <c r="L45" s="75" t="s">
        <v>88</v>
      </c>
      <c r="M45" s="75" t="s">
        <v>88</v>
      </c>
      <c r="N45" s="165" t="s">
        <v>76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3" t="s">
        <v>77</v>
      </c>
      <c r="B46" s="164">
        <f t="shared" ref="B46:G46" si="3">B47*2</f>
        <v>8000</v>
      </c>
      <c r="C46" s="164">
        <f t="shared" si="3"/>
        <v>8000</v>
      </c>
      <c r="D46" s="164">
        <f t="shared" si="3"/>
        <v>8000</v>
      </c>
      <c r="E46" s="164">
        <f t="shared" si="3"/>
        <v>8000</v>
      </c>
      <c r="F46" s="164">
        <f t="shared" si="3"/>
        <v>8000</v>
      </c>
      <c r="G46" s="164">
        <f t="shared" si="3"/>
        <v>8000</v>
      </c>
      <c r="H46" s="75" t="s">
        <v>88</v>
      </c>
      <c r="I46" s="75" t="s">
        <v>88</v>
      </c>
      <c r="J46" s="75" t="s">
        <v>88</v>
      </c>
      <c r="K46" s="75" t="s">
        <v>88</v>
      </c>
      <c r="L46" s="75" t="s">
        <v>88</v>
      </c>
      <c r="M46" s="75" t="s">
        <v>88</v>
      </c>
      <c r="N46" s="165" t="s">
        <v>77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78</v>
      </c>
      <c r="B47" s="164">
        <f t="shared" ref="B47:G47" si="4">B48*2</f>
        <v>4000</v>
      </c>
      <c r="C47" s="164">
        <f t="shared" si="4"/>
        <v>4000</v>
      </c>
      <c r="D47" s="164">
        <f t="shared" si="4"/>
        <v>4000</v>
      </c>
      <c r="E47" s="164">
        <f t="shared" si="4"/>
        <v>4000</v>
      </c>
      <c r="F47" s="164">
        <f t="shared" si="4"/>
        <v>4000</v>
      </c>
      <c r="G47" s="164">
        <f t="shared" si="4"/>
        <v>4000</v>
      </c>
      <c r="H47" s="75" t="s">
        <v>88</v>
      </c>
      <c r="I47" s="75" t="s">
        <v>88</v>
      </c>
      <c r="J47" s="75" t="s">
        <v>88</v>
      </c>
      <c r="K47" s="75" t="s">
        <v>88</v>
      </c>
      <c r="L47" s="75" t="s">
        <v>88</v>
      </c>
      <c r="M47" s="75" t="s">
        <v>88</v>
      </c>
      <c r="N47" s="165" t="s">
        <v>78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79</v>
      </c>
      <c r="B48" s="164">
        <f t="shared" ref="B48:G48" si="5">B49*2</f>
        <v>2000</v>
      </c>
      <c r="C48" s="164">
        <f t="shared" si="5"/>
        <v>2000</v>
      </c>
      <c r="D48" s="164">
        <f t="shared" si="5"/>
        <v>2000</v>
      </c>
      <c r="E48" s="164">
        <f t="shared" si="5"/>
        <v>2000</v>
      </c>
      <c r="F48" s="164">
        <f t="shared" si="5"/>
        <v>2000</v>
      </c>
      <c r="G48" s="164">
        <f t="shared" si="5"/>
        <v>2000</v>
      </c>
      <c r="H48" s="75" t="s">
        <v>88</v>
      </c>
      <c r="I48" s="75" t="s">
        <v>88</v>
      </c>
      <c r="J48" s="75" t="s">
        <v>88</v>
      </c>
      <c r="K48" s="75" t="s">
        <v>88</v>
      </c>
      <c r="L48" s="75" t="s">
        <v>88</v>
      </c>
      <c r="M48" s="75" t="s">
        <v>88</v>
      </c>
      <c r="N48" s="165" t="s">
        <v>79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80</v>
      </c>
      <c r="B49" s="164">
        <v>1000.0</v>
      </c>
      <c r="C49" s="164">
        <v>1000.0</v>
      </c>
      <c r="D49" s="164">
        <v>1000.0</v>
      </c>
      <c r="E49" s="164">
        <v>1000.0</v>
      </c>
      <c r="F49" s="164">
        <v>1000.0</v>
      </c>
      <c r="G49" s="164">
        <v>1000.0</v>
      </c>
      <c r="H49" s="75" t="s">
        <v>88</v>
      </c>
      <c r="I49" s="75" t="s">
        <v>88</v>
      </c>
      <c r="J49" s="75" t="s">
        <v>88</v>
      </c>
      <c r="K49" s="75" t="s">
        <v>88</v>
      </c>
      <c r="L49" s="75" t="s">
        <v>88</v>
      </c>
      <c r="M49" s="75" t="s">
        <v>88</v>
      </c>
      <c r="N49" s="165" t="s">
        <v>80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81</v>
      </c>
      <c r="B50" s="78" t="s">
        <v>88</v>
      </c>
      <c r="C50" s="78" t="s">
        <v>88</v>
      </c>
      <c r="D50" s="78" t="s">
        <v>88</v>
      </c>
      <c r="E50" s="78" t="s">
        <v>88</v>
      </c>
      <c r="F50" s="78" t="s">
        <v>88</v>
      </c>
      <c r="G50" s="78" t="s">
        <v>88</v>
      </c>
      <c r="H50" s="78" t="s">
        <v>88</v>
      </c>
      <c r="I50" s="78" t="s">
        <v>88</v>
      </c>
      <c r="J50" s="78" t="s">
        <v>88</v>
      </c>
      <c r="K50" s="78" t="s">
        <v>88</v>
      </c>
      <c r="L50" s="78" t="s">
        <v>88</v>
      </c>
      <c r="M50" s="78" t="s">
        <v>88</v>
      </c>
      <c r="N50" s="165" t="s">
        <v>81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3" t="s">
        <v>82</v>
      </c>
      <c r="B51" s="78" t="s">
        <v>88</v>
      </c>
      <c r="C51" s="78" t="s">
        <v>88</v>
      </c>
      <c r="D51" s="78" t="s">
        <v>88</v>
      </c>
      <c r="E51" s="78" t="s">
        <v>88</v>
      </c>
      <c r="F51" s="78" t="s">
        <v>88</v>
      </c>
      <c r="G51" s="78" t="s">
        <v>88</v>
      </c>
      <c r="H51" s="78" t="s">
        <v>88</v>
      </c>
      <c r="I51" s="78" t="s">
        <v>88</v>
      </c>
      <c r="J51" s="78" t="s">
        <v>88</v>
      </c>
      <c r="K51" s="78" t="s">
        <v>88</v>
      </c>
      <c r="L51" s="78" t="s">
        <v>88</v>
      </c>
      <c r="M51" s="78" t="s">
        <v>88</v>
      </c>
      <c r="N51" s="165" t="s">
        <v>82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7"/>
      <c r="B52" s="33"/>
      <c r="C52" s="33"/>
      <c r="D52" s="33"/>
      <c r="E52" s="33"/>
      <c r="F52" s="33"/>
      <c r="G52" s="33"/>
      <c r="H52" s="33"/>
      <c r="I52" s="33" t="s">
        <v>88</v>
      </c>
      <c r="J52" s="33" t="s">
        <v>88</v>
      </c>
      <c r="K52" s="33" t="s">
        <v>88</v>
      </c>
      <c r="L52" s="33" t="s">
        <v>88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68" t="s">
        <v>89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83" t="s">
        <v>90</v>
      </c>
      <c r="B54" s="169">
        <v>1.0</v>
      </c>
      <c r="C54" s="169">
        <v>2.0</v>
      </c>
      <c r="D54" s="169">
        <v>3.0</v>
      </c>
      <c r="E54" s="169">
        <v>4.0</v>
      </c>
      <c r="F54" s="169">
        <v>5.0</v>
      </c>
      <c r="G54" s="169">
        <v>6.0</v>
      </c>
      <c r="H54" s="169">
        <v>7.0</v>
      </c>
      <c r="I54" s="169">
        <v>8.0</v>
      </c>
      <c r="J54" s="169">
        <v>9.0</v>
      </c>
      <c r="K54" s="169">
        <v>10.0</v>
      </c>
      <c r="L54" s="169">
        <v>11.0</v>
      </c>
      <c r="M54" s="169">
        <v>12.0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170" t="s">
        <v>74</v>
      </c>
      <c r="B55" s="171">
        <f t="shared" ref="B55:G55" si="6">(B44/1000)*7</f>
        <v>224</v>
      </c>
      <c r="C55" s="171">
        <f t="shared" si="6"/>
        <v>224</v>
      </c>
      <c r="D55" s="171">
        <f t="shared" si="6"/>
        <v>224</v>
      </c>
      <c r="E55" s="171">
        <f t="shared" si="6"/>
        <v>224</v>
      </c>
      <c r="F55" s="171">
        <f t="shared" si="6"/>
        <v>224</v>
      </c>
      <c r="G55" s="171">
        <f t="shared" si="6"/>
        <v>224</v>
      </c>
      <c r="H55" s="75" t="s">
        <v>88</v>
      </c>
      <c r="I55" s="75" t="s">
        <v>88</v>
      </c>
      <c r="J55" s="75" t="s">
        <v>88</v>
      </c>
      <c r="K55" s="75" t="s">
        <v>88</v>
      </c>
      <c r="L55" s="75" t="s">
        <v>88</v>
      </c>
      <c r="M55" s="75" t="s">
        <v>88</v>
      </c>
      <c r="N55" s="172" t="s">
        <v>74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3" t="s">
        <v>76</v>
      </c>
      <c r="B56" s="171">
        <f t="shared" ref="B56:G56" si="7">(B45/1000)*7</f>
        <v>112</v>
      </c>
      <c r="C56" s="171">
        <f t="shared" si="7"/>
        <v>112</v>
      </c>
      <c r="D56" s="171">
        <f t="shared" si="7"/>
        <v>112</v>
      </c>
      <c r="E56" s="171">
        <f t="shared" si="7"/>
        <v>112</v>
      </c>
      <c r="F56" s="171">
        <f t="shared" si="7"/>
        <v>112</v>
      </c>
      <c r="G56" s="171">
        <f t="shared" si="7"/>
        <v>112</v>
      </c>
      <c r="H56" s="75" t="s">
        <v>88</v>
      </c>
      <c r="I56" s="75" t="s">
        <v>88</v>
      </c>
      <c r="J56" s="75" t="s">
        <v>88</v>
      </c>
      <c r="K56" s="75" t="s">
        <v>88</v>
      </c>
      <c r="L56" s="75" t="s">
        <v>88</v>
      </c>
      <c r="M56" s="75" t="s">
        <v>88</v>
      </c>
      <c r="N56" s="172" t="s">
        <v>76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77</v>
      </c>
      <c r="B57" s="171">
        <f t="shared" ref="B57:G57" si="8">(B46/1000)*7</f>
        <v>56</v>
      </c>
      <c r="C57" s="171">
        <f t="shared" si="8"/>
        <v>56</v>
      </c>
      <c r="D57" s="171">
        <f t="shared" si="8"/>
        <v>56</v>
      </c>
      <c r="E57" s="171">
        <f t="shared" si="8"/>
        <v>56</v>
      </c>
      <c r="F57" s="171">
        <f t="shared" si="8"/>
        <v>56</v>
      </c>
      <c r="G57" s="171">
        <f t="shared" si="8"/>
        <v>56</v>
      </c>
      <c r="H57" s="75" t="s">
        <v>88</v>
      </c>
      <c r="I57" s="75" t="s">
        <v>88</v>
      </c>
      <c r="J57" s="75" t="s">
        <v>88</v>
      </c>
      <c r="K57" s="75" t="s">
        <v>88</v>
      </c>
      <c r="L57" s="75" t="s">
        <v>88</v>
      </c>
      <c r="M57" s="75" t="s">
        <v>88</v>
      </c>
      <c r="N57" s="172" t="s">
        <v>77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78</v>
      </c>
      <c r="B58" s="171">
        <f t="shared" ref="B58:G58" si="9">(B47/1000)*7</f>
        <v>28</v>
      </c>
      <c r="C58" s="171">
        <f t="shared" si="9"/>
        <v>28</v>
      </c>
      <c r="D58" s="171">
        <f t="shared" si="9"/>
        <v>28</v>
      </c>
      <c r="E58" s="171">
        <f t="shared" si="9"/>
        <v>28</v>
      </c>
      <c r="F58" s="171">
        <f t="shared" si="9"/>
        <v>28</v>
      </c>
      <c r="G58" s="171">
        <f t="shared" si="9"/>
        <v>28</v>
      </c>
      <c r="H58" s="75" t="s">
        <v>88</v>
      </c>
      <c r="I58" s="75" t="s">
        <v>88</v>
      </c>
      <c r="J58" s="75" t="s">
        <v>88</v>
      </c>
      <c r="K58" s="75" t="s">
        <v>88</v>
      </c>
      <c r="L58" s="75" t="s">
        <v>88</v>
      </c>
      <c r="M58" s="75" t="s">
        <v>88</v>
      </c>
      <c r="N58" s="172" t="s">
        <v>78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79</v>
      </c>
      <c r="B59" s="171">
        <f t="shared" ref="B59:G59" si="10">(B48/1000)*7</f>
        <v>14</v>
      </c>
      <c r="C59" s="171">
        <f t="shared" si="10"/>
        <v>14</v>
      </c>
      <c r="D59" s="171">
        <f t="shared" si="10"/>
        <v>14</v>
      </c>
      <c r="E59" s="171">
        <f t="shared" si="10"/>
        <v>14</v>
      </c>
      <c r="F59" s="171">
        <f t="shared" si="10"/>
        <v>14</v>
      </c>
      <c r="G59" s="171">
        <f t="shared" si="10"/>
        <v>14</v>
      </c>
      <c r="H59" s="75" t="s">
        <v>88</v>
      </c>
      <c r="I59" s="75" t="s">
        <v>88</v>
      </c>
      <c r="J59" s="75" t="s">
        <v>88</v>
      </c>
      <c r="K59" s="75" t="s">
        <v>88</v>
      </c>
      <c r="L59" s="75" t="s">
        <v>88</v>
      </c>
      <c r="M59" s="75" t="s">
        <v>88</v>
      </c>
      <c r="N59" s="172" t="s">
        <v>79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80</v>
      </c>
      <c r="B60" s="171">
        <f t="shared" ref="B60:G60" si="11">(B49/1000)*7</f>
        <v>7</v>
      </c>
      <c r="C60" s="171">
        <f t="shared" si="11"/>
        <v>7</v>
      </c>
      <c r="D60" s="171">
        <f t="shared" si="11"/>
        <v>7</v>
      </c>
      <c r="E60" s="171">
        <f t="shared" si="11"/>
        <v>7</v>
      </c>
      <c r="F60" s="171">
        <f t="shared" si="11"/>
        <v>7</v>
      </c>
      <c r="G60" s="171">
        <f t="shared" si="11"/>
        <v>7</v>
      </c>
      <c r="H60" s="75" t="s">
        <v>88</v>
      </c>
      <c r="I60" s="75" t="s">
        <v>88</v>
      </c>
      <c r="J60" s="75" t="s">
        <v>88</v>
      </c>
      <c r="K60" s="75" t="s">
        <v>88</v>
      </c>
      <c r="L60" s="75" t="s">
        <v>88</v>
      </c>
      <c r="M60" s="75" t="s">
        <v>88</v>
      </c>
      <c r="N60" s="172" t="s">
        <v>80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81</v>
      </c>
      <c r="B61" s="146" t="s">
        <v>88</v>
      </c>
      <c r="C61" s="146" t="s">
        <v>88</v>
      </c>
      <c r="D61" s="146" t="s">
        <v>88</v>
      </c>
      <c r="E61" s="146" t="s">
        <v>88</v>
      </c>
      <c r="F61" s="146" t="s">
        <v>88</v>
      </c>
      <c r="G61" s="146" t="s">
        <v>88</v>
      </c>
      <c r="H61" s="78" t="s">
        <v>88</v>
      </c>
      <c r="I61" s="78" t="s">
        <v>88</v>
      </c>
      <c r="J61" s="78" t="s">
        <v>88</v>
      </c>
      <c r="K61" s="78" t="s">
        <v>88</v>
      </c>
      <c r="L61" s="78" t="s">
        <v>88</v>
      </c>
      <c r="M61" s="78" t="s">
        <v>88</v>
      </c>
      <c r="N61" s="172" t="s">
        <v>81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73" t="s">
        <v>82</v>
      </c>
      <c r="B62" s="146" t="s">
        <v>88</v>
      </c>
      <c r="C62" s="146" t="s">
        <v>88</v>
      </c>
      <c r="D62" s="146" t="s">
        <v>88</v>
      </c>
      <c r="E62" s="146" t="s">
        <v>88</v>
      </c>
      <c r="F62" s="146" t="s">
        <v>88</v>
      </c>
      <c r="G62" s="146" t="s">
        <v>88</v>
      </c>
      <c r="H62" s="78" t="s">
        <v>88</v>
      </c>
      <c r="I62" s="78" t="s">
        <v>88</v>
      </c>
      <c r="J62" s="78" t="s">
        <v>88</v>
      </c>
      <c r="K62" s="78" t="s">
        <v>88</v>
      </c>
      <c r="L62" s="78" t="s">
        <v>88</v>
      </c>
      <c r="M62" s="78" t="s">
        <v>88</v>
      </c>
      <c r="N62" s="172" t="s">
        <v>82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146"/>
      <c r="B63" s="148">
        <v>1.0</v>
      </c>
      <c r="C63" s="148">
        <v>2.0</v>
      </c>
      <c r="D63" s="148">
        <v>3.0</v>
      </c>
      <c r="E63" s="148">
        <v>4.0</v>
      </c>
      <c r="F63" s="148">
        <v>5.0</v>
      </c>
      <c r="G63" s="148">
        <v>6.0</v>
      </c>
      <c r="H63" s="148">
        <v>7.0</v>
      </c>
      <c r="I63" s="148">
        <v>8.0</v>
      </c>
      <c r="J63" s="148">
        <v>9.0</v>
      </c>
      <c r="K63" s="148">
        <v>10.0</v>
      </c>
      <c r="L63" s="148">
        <v>11.0</v>
      </c>
      <c r="M63" s="148">
        <v>12.0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174">
        <v>2.0</v>
      </c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83" t="s">
        <v>91</v>
      </c>
      <c r="B66" s="169">
        <v>1.0</v>
      </c>
      <c r="C66" s="169">
        <v>2.0</v>
      </c>
      <c r="D66" s="169">
        <v>3.0</v>
      </c>
      <c r="E66" s="169">
        <v>4.0</v>
      </c>
      <c r="F66" s="169">
        <v>5.0</v>
      </c>
      <c r="G66" s="169">
        <v>6.0</v>
      </c>
      <c r="H66" s="169">
        <v>7.0</v>
      </c>
      <c r="I66" s="169">
        <v>8.0</v>
      </c>
      <c r="J66" s="169">
        <v>9.0</v>
      </c>
      <c r="K66" s="169">
        <v>10.0</v>
      </c>
      <c r="L66" s="169">
        <v>11.0</v>
      </c>
      <c r="M66" s="169">
        <v>12.0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170" t="s">
        <v>74</v>
      </c>
      <c r="B67" s="171">
        <f t="shared" ref="B67:G67" si="12">B55/$B$65</f>
        <v>112</v>
      </c>
      <c r="C67" s="171">
        <f t="shared" si="12"/>
        <v>112</v>
      </c>
      <c r="D67" s="171">
        <f t="shared" si="12"/>
        <v>112</v>
      </c>
      <c r="E67" s="171">
        <f t="shared" si="12"/>
        <v>112</v>
      </c>
      <c r="F67" s="171">
        <f t="shared" si="12"/>
        <v>112</v>
      </c>
      <c r="G67" s="171">
        <f t="shared" si="12"/>
        <v>112</v>
      </c>
      <c r="H67" s="75" t="s">
        <v>88</v>
      </c>
      <c r="I67" s="75" t="s">
        <v>88</v>
      </c>
      <c r="J67" s="75" t="s">
        <v>88</v>
      </c>
      <c r="K67" s="75" t="s">
        <v>88</v>
      </c>
      <c r="L67" s="75" t="s">
        <v>88</v>
      </c>
      <c r="M67" s="75" t="s">
        <v>88</v>
      </c>
      <c r="N67" s="172" t="s">
        <v>74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3" t="s">
        <v>76</v>
      </c>
      <c r="B68" s="171">
        <f t="shared" ref="B68:G68" si="13">B56/$B$65</f>
        <v>56</v>
      </c>
      <c r="C68" s="171">
        <f t="shared" si="13"/>
        <v>56</v>
      </c>
      <c r="D68" s="171">
        <f t="shared" si="13"/>
        <v>56</v>
      </c>
      <c r="E68" s="171">
        <f t="shared" si="13"/>
        <v>56</v>
      </c>
      <c r="F68" s="171">
        <f t="shared" si="13"/>
        <v>56</v>
      </c>
      <c r="G68" s="171">
        <f t="shared" si="13"/>
        <v>56</v>
      </c>
      <c r="H68" s="75" t="s">
        <v>88</v>
      </c>
      <c r="I68" s="75" t="s">
        <v>88</v>
      </c>
      <c r="J68" s="75" t="s">
        <v>88</v>
      </c>
      <c r="K68" s="75" t="s">
        <v>88</v>
      </c>
      <c r="L68" s="75" t="s">
        <v>88</v>
      </c>
      <c r="M68" s="75" t="s">
        <v>88</v>
      </c>
      <c r="N68" s="172" t="s">
        <v>76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77</v>
      </c>
      <c r="B69" s="171">
        <f t="shared" ref="B69:G69" si="14">B57/$B$65</f>
        <v>28</v>
      </c>
      <c r="C69" s="171">
        <f t="shared" si="14"/>
        <v>28</v>
      </c>
      <c r="D69" s="171">
        <f t="shared" si="14"/>
        <v>28</v>
      </c>
      <c r="E69" s="171">
        <f t="shared" si="14"/>
        <v>28</v>
      </c>
      <c r="F69" s="171">
        <f t="shared" si="14"/>
        <v>28</v>
      </c>
      <c r="G69" s="171">
        <f t="shared" si="14"/>
        <v>28</v>
      </c>
      <c r="H69" s="75" t="s">
        <v>88</v>
      </c>
      <c r="I69" s="75" t="s">
        <v>88</v>
      </c>
      <c r="J69" s="75" t="s">
        <v>88</v>
      </c>
      <c r="K69" s="75" t="s">
        <v>88</v>
      </c>
      <c r="L69" s="75" t="s">
        <v>88</v>
      </c>
      <c r="M69" s="75" t="s">
        <v>88</v>
      </c>
      <c r="N69" s="172" t="s">
        <v>77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78</v>
      </c>
      <c r="B70" s="171">
        <f t="shared" ref="B70:G70" si="15">B58/$B$65</f>
        <v>14</v>
      </c>
      <c r="C70" s="171">
        <f t="shared" si="15"/>
        <v>14</v>
      </c>
      <c r="D70" s="171">
        <f t="shared" si="15"/>
        <v>14</v>
      </c>
      <c r="E70" s="171">
        <f t="shared" si="15"/>
        <v>14</v>
      </c>
      <c r="F70" s="171">
        <f t="shared" si="15"/>
        <v>14</v>
      </c>
      <c r="G70" s="171">
        <f t="shared" si="15"/>
        <v>14</v>
      </c>
      <c r="H70" s="75" t="s">
        <v>88</v>
      </c>
      <c r="I70" s="75" t="s">
        <v>88</v>
      </c>
      <c r="J70" s="75" t="s">
        <v>88</v>
      </c>
      <c r="K70" s="75" t="s">
        <v>88</v>
      </c>
      <c r="L70" s="75" t="s">
        <v>88</v>
      </c>
      <c r="M70" s="75" t="s">
        <v>88</v>
      </c>
      <c r="N70" s="172" t="s">
        <v>78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79</v>
      </c>
      <c r="B71" s="171">
        <f t="shared" ref="B71:G71" si="16">B59/$B$65</f>
        <v>7</v>
      </c>
      <c r="C71" s="171">
        <f t="shared" si="16"/>
        <v>7</v>
      </c>
      <c r="D71" s="171">
        <f t="shared" si="16"/>
        <v>7</v>
      </c>
      <c r="E71" s="171">
        <f t="shared" si="16"/>
        <v>7</v>
      </c>
      <c r="F71" s="171">
        <f t="shared" si="16"/>
        <v>7</v>
      </c>
      <c r="G71" s="171">
        <f t="shared" si="16"/>
        <v>7</v>
      </c>
      <c r="H71" s="75" t="s">
        <v>88</v>
      </c>
      <c r="I71" s="75" t="s">
        <v>88</v>
      </c>
      <c r="J71" s="75" t="s">
        <v>88</v>
      </c>
      <c r="K71" s="75" t="s">
        <v>88</v>
      </c>
      <c r="L71" s="75" t="s">
        <v>88</v>
      </c>
      <c r="M71" s="75" t="s">
        <v>88</v>
      </c>
      <c r="N71" s="172" t="s">
        <v>79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80</v>
      </c>
      <c r="B72" s="171">
        <f t="shared" ref="B72:G72" si="17">B60/$B$65</f>
        <v>3.5</v>
      </c>
      <c r="C72" s="171">
        <f t="shared" si="17"/>
        <v>3.5</v>
      </c>
      <c r="D72" s="171">
        <f t="shared" si="17"/>
        <v>3.5</v>
      </c>
      <c r="E72" s="171">
        <f t="shared" si="17"/>
        <v>3.5</v>
      </c>
      <c r="F72" s="171">
        <f t="shared" si="17"/>
        <v>3.5</v>
      </c>
      <c r="G72" s="171">
        <f t="shared" si="17"/>
        <v>3.5</v>
      </c>
      <c r="H72" s="75" t="s">
        <v>88</v>
      </c>
      <c r="I72" s="75" t="s">
        <v>88</v>
      </c>
      <c r="J72" s="75" t="s">
        <v>88</v>
      </c>
      <c r="K72" s="75" t="s">
        <v>88</v>
      </c>
      <c r="L72" s="75" t="s">
        <v>88</v>
      </c>
      <c r="M72" s="75" t="s">
        <v>88</v>
      </c>
      <c r="N72" s="172" t="s">
        <v>80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81</v>
      </c>
      <c r="B73" s="146" t="s">
        <v>88</v>
      </c>
      <c r="C73" s="146" t="s">
        <v>88</v>
      </c>
      <c r="D73" s="146" t="s">
        <v>88</v>
      </c>
      <c r="E73" s="146" t="s">
        <v>88</v>
      </c>
      <c r="F73" s="146" t="s">
        <v>88</v>
      </c>
      <c r="G73" s="146" t="s">
        <v>88</v>
      </c>
      <c r="H73" s="78" t="s">
        <v>88</v>
      </c>
      <c r="I73" s="78" t="s">
        <v>88</v>
      </c>
      <c r="J73" s="78" t="s">
        <v>88</v>
      </c>
      <c r="K73" s="78" t="s">
        <v>88</v>
      </c>
      <c r="L73" s="78" t="s">
        <v>88</v>
      </c>
      <c r="M73" s="78" t="s">
        <v>88</v>
      </c>
      <c r="N73" s="172" t="s">
        <v>81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73" t="s">
        <v>82</v>
      </c>
      <c r="B74" s="146" t="s">
        <v>88</v>
      </c>
      <c r="C74" s="146" t="s">
        <v>88</v>
      </c>
      <c r="D74" s="146" t="s">
        <v>88</v>
      </c>
      <c r="E74" s="146" t="s">
        <v>88</v>
      </c>
      <c r="F74" s="146" t="s">
        <v>88</v>
      </c>
      <c r="G74" s="146" t="s">
        <v>88</v>
      </c>
      <c r="H74" s="78" t="s">
        <v>88</v>
      </c>
      <c r="I74" s="78" t="s">
        <v>88</v>
      </c>
      <c r="J74" s="78" t="s">
        <v>88</v>
      </c>
      <c r="K74" s="78" t="s">
        <v>88</v>
      </c>
      <c r="L74" s="78" t="s">
        <v>88</v>
      </c>
      <c r="M74" s="78" t="s">
        <v>88</v>
      </c>
      <c r="N74" s="172" t="s">
        <v>82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146"/>
      <c r="B75" s="148">
        <v>1.0</v>
      </c>
      <c r="C75" s="148">
        <v>2.0</v>
      </c>
      <c r="D75" s="148">
        <v>3.0</v>
      </c>
      <c r="E75" s="148">
        <v>4.0</v>
      </c>
      <c r="F75" s="148">
        <v>5.0</v>
      </c>
      <c r="G75" s="148">
        <v>6.0</v>
      </c>
      <c r="H75" s="148">
        <v>7.0</v>
      </c>
      <c r="I75" s="148">
        <v>8.0</v>
      </c>
      <c r="J75" s="148">
        <v>9.0</v>
      </c>
      <c r="K75" s="148">
        <v>10.0</v>
      </c>
      <c r="L75" s="148">
        <v>11.0</v>
      </c>
      <c r="M75" s="148">
        <v>12.0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175" t="s">
        <v>92</v>
      </c>
      <c r="B78" s="176">
        <v>1.0</v>
      </c>
      <c r="C78" s="176">
        <v>2.0</v>
      </c>
      <c r="D78" s="176">
        <v>3.0</v>
      </c>
      <c r="E78" s="176">
        <v>4.0</v>
      </c>
      <c r="F78" s="176">
        <v>5.0</v>
      </c>
      <c r="G78" s="176">
        <v>6.0</v>
      </c>
      <c r="H78" s="176">
        <v>7.0</v>
      </c>
      <c r="I78" s="176">
        <v>8.0</v>
      </c>
      <c r="J78" s="176">
        <v>9.0</v>
      </c>
      <c r="K78" s="176">
        <v>10.0</v>
      </c>
      <c r="L78" s="176">
        <v>11.0</v>
      </c>
      <c r="M78" s="176">
        <v>12.0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0" t="s">
        <v>74</v>
      </c>
      <c r="B79" s="177" t="s">
        <v>93</v>
      </c>
      <c r="C79" s="177" t="s">
        <v>93</v>
      </c>
      <c r="D79" s="177" t="s">
        <v>93</v>
      </c>
      <c r="E79" s="177" t="s">
        <v>93</v>
      </c>
      <c r="F79" s="177" t="s">
        <v>93</v>
      </c>
      <c r="G79" s="177" t="s">
        <v>93</v>
      </c>
      <c r="H79" s="178" t="s">
        <v>94</v>
      </c>
      <c r="I79" s="178" t="s">
        <v>95</v>
      </c>
      <c r="J79" s="178" t="s">
        <v>94</v>
      </c>
      <c r="K79" s="178" t="s">
        <v>95</v>
      </c>
      <c r="L79" s="178" t="s">
        <v>94</v>
      </c>
      <c r="M79" s="178" t="s">
        <v>95</v>
      </c>
      <c r="N79" s="172" t="s">
        <v>74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3" t="s">
        <v>76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8" t="s">
        <v>96</v>
      </c>
      <c r="I80" s="178" t="s">
        <v>97</v>
      </c>
      <c r="J80" s="178" t="s">
        <v>96</v>
      </c>
      <c r="K80" s="178" t="s">
        <v>97</v>
      </c>
      <c r="L80" s="178" t="s">
        <v>96</v>
      </c>
      <c r="M80" s="178" t="s">
        <v>97</v>
      </c>
      <c r="N80" s="172" t="s">
        <v>76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77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8" t="s">
        <v>98</v>
      </c>
      <c r="I81" s="178" t="s">
        <v>99</v>
      </c>
      <c r="J81" s="178" t="s">
        <v>98</v>
      </c>
      <c r="K81" s="178" t="s">
        <v>99</v>
      </c>
      <c r="L81" s="178" t="s">
        <v>98</v>
      </c>
      <c r="M81" s="178" t="s">
        <v>99</v>
      </c>
      <c r="N81" s="172" t="s">
        <v>77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78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8" t="s">
        <v>100</v>
      </c>
      <c r="I82" s="179" t="s">
        <v>101</v>
      </c>
      <c r="J82" s="178" t="s">
        <v>100</v>
      </c>
      <c r="K82" s="179" t="s">
        <v>101</v>
      </c>
      <c r="L82" s="178" t="s">
        <v>100</v>
      </c>
      <c r="M82" s="179" t="s">
        <v>101</v>
      </c>
      <c r="N82" s="172" t="s">
        <v>78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79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8" t="s">
        <v>102</v>
      </c>
      <c r="I83" s="179" t="s">
        <v>103</v>
      </c>
      <c r="J83" s="178" t="s">
        <v>102</v>
      </c>
      <c r="K83" s="179" t="s">
        <v>103</v>
      </c>
      <c r="L83" s="178" t="s">
        <v>102</v>
      </c>
      <c r="M83" s="179" t="s">
        <v>103</v>
      </c>
      <c r="N83" s="172" t="s">
        <v>79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80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8" t="s">
        <v>104</v>
      </c>
      <c r="I84" s="179" t="s">
        <v>105</v>
      </c>
      <c r="J84" s="178" t="s">
        <v>104</v>
      </c>
      <c r="K84" s="179" t="s">
        <v>105</v>
      </c>
      <c r="L84" s="178" t="s">
        <v>104</v>
      </c>
      <c r="M84" s="179" t="s">
        <v>105</v>
      </c>
      <c r="N84" s="172" t="s">
        <v>80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81</v>
      </c>
      <c r="B85" s="177" t="s">
        <v>93</v>
      </c>
      <c r="C85" s="177" t="s">
        <v>93</v>
      </c>
      <c r="D85" s="177" t="s">
        <v>93</v>
      </c>
      <c r="E85" s="177" t="s">
        <v>93</v>
      </c>
      <c r="F85" s="177" t="s">
        <v>93</v>
      </c>
      <c r="G85" s="177" t="s">
        <v>93</v>
      </c>
      <c r="H85" s="178" t="s">
        <v>106</v>
      </c>
      <c r="I85" s="179" t="s">
        <v>107</v>
      </c>
      <c r="J85" s="178" t="s">
        <v>106</v>
      </c>
      <c r="K85" s="179" t="s">
        <v>107</v>
      </c>
      <c r="L85" s="178" t="s">
        <v>106</v>
      </c>
      <c r="M85" s="179" t="s">
        <v>107</v>
      </c>
      <c r="N85" s="172" t="s">
        <v>81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73" t="s">
        <v>82</v>
      </c>
      <c r="B86" s="177" t="s">
        <v>93</v>
      </c>
      <c r="C86" s="177" t="s">
        <v>93</v>
      </c>
      <c r="D86" s="177" t="s">
        <v>93</v>
      </c>
      <c r="E86" s="177" t="s">
        <v>108</v>
      </c>
      <c r="F86" s="177" t="s">
        <v>108</v>
      </c>
      <c r="G86" s="177" t="s">
        <v>108</v>
      </c>
      <c r="H86" s="178" t="s">
        <v>109</v>
      </c>
      <c r="I86" s="179" t="s">
        <v>110</v>
      </c>
      <c r="J86" s="178" t="s">
        <v>109</v>
      </c>
      <c r="K86" s="179" t="s">
        <v>110</v>
      </c>
      <c r="L86" s="178" t="s">
        <v>109</v>
      </c>
      <c r="M86" s="179" t="s">
        <v>110</v>
      </c>
      <c r="N86" s="172" t="s">
        <v>82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146"/>
      <c r="B87" s="148">
        <v>1.0</v>
      </c>
      <c r="C87" s="148">
        <v>2.0</v>
      </c>
      <c r="D87" s="148">
        <v>3.0</v>
      </c>
      <c r="E87" s="148">
        <v>4.0</v>
      </c>
      <c r="F87" s="148">
        <v>5.0</v>
      </c>
      <c r="G87" s="148">
        <v>6.0</v>
      </c>
      <c r="H87" s="148">
        <v>7.0</v>
      </c>
      <c r="I87" s="148">
        <v>8.0</v>
      </c>
      <c r="J87" s="148">
        <v>9.0</v>
      </c>
      <c r="K87" s="148">
        <v>10.0</v>
      </c>
      <c r="L87" s="148">
        <v>11.0</v>
      </c>
      <c r="M87" s="148">
        <v>12.0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146"/>
      <c r="I88" s="146"/>
      <c r="J88" s="146"/>
      <c r="K88" s="146"/>
      <c r="L88" s="146"/>
      <c r="M88" s="146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175" t="s">
        <v>111</v>
      </c>
      <c r="B89" s="176">
        <v>1.0</v>
      </c>
      <c r="C89" s="176">
        <v>2.0</v>
      </c>
      <c r="D89" s="176">
        <v>3.0</v>
      </c>
      <c r="E89" s="176">
        <v>4.0</v>
      </c>
      <c r="F89" s="176">
        <v>5.0</v>
      </c>
      <c r="G89" s="176">
        <v>6.0</v>
      </c>
      <c r="H89" s="176">
        <v>7.0</v>
      </c>
      <c r="I89" s="176">
        <v>8.0</v>
      </c>
      <c r="J89" s="176">
        <v>9.0</v>
      </c>
      <c r="K89" s="176">
        <v>10.0</v>
      </c>
      <c r="L89" s="176">
        <v>11.0</v>
      </c>
      <c r="M89" s="176">
        <v>12.0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0" t="s">
        <v>74</v>
      </c>
      <c r="B90" s="177" t="s">
        <v>112</v>
      </c>
      <c r="C90" s="177" t="s">
        <v>112</v>
      </c>
      <c r="D90" s="177" t="s">
        <v>112</v>
      </c>
      <c r="E90" s="177" t="s">
        <v>112</v>
      </c>
      <c r="F90" s="177" t="s">
        <v>112</v>
      </c>
      <c r="G90" s="177" t="s">
        <v>112</v>
      </c>
      <c r="H90" s="177" t="s">
        <v>112</v>
      </c>
      <c r="I90" s="177" t="s">
        <v>112</v>
      </c>
      <c r="J90" s="177" t="s">
        <v>112</v>
      </c>
      <c r="K90" s="177" t="s">
        <v>112</v>
      </c>
      <c r="L90" s="177" t="s">
        <v>112</v>
      </c>
      <c r="M90" s="177" t="s">
        <v>112</v>
      </c>
      <c r="N90" s="172" t="s">
        <v>74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3" t="s">
        <v>76</v>
      </c>
      <c r="B91" s="177" t="s">
        <v>112</v>
      </c>
      <c r="C91" s="177" t="s">
        <v>112</v>
      </c>
      <c r="D91" s="177" t="s">
        <v>112</v>
      </c>
      <c r="E91" s="177" t="s">
        <v>112</v>
      </c>
      <c r="F91" s="177" t="s">
        <v>112</v>
      </c>
      <c r="G91" s="177" t="s">
        <v>112</v>
      </c>
      <c r="H91" s="177" t="s">
        <v>112</v>
      </c>
      <c r="I91" s="177" t="s">
        <v>112</v>
      </c>
      <c r="J91" s="177" t="s">
        <v>112</v>
      </c>
      <c r="K91" s="177" t="s">
        <v>112</v>
      </c>
      <c r="L91" s="177" t="s">
        <v>112</v>
      </c>
      <c r="M91" s="177" t="s">
        <v>112</v>
      </c>
      <c r="N91" s="172" t="s">
        <v>76</v>
      </c>
      <c r="O91" s="1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173" t="s">
        <v>77</v>
      </c>
      <c r="B92" s="177" t="s">
        <v>112</v>
      </c>
      <c r="C92" s="177" t="s">
        <v>112</v>
      </c>
      <c r="D92" s="177" t="s">
        <v>112</v>
      </c>
      <c r="E92" s="177" t="s">
        <v>112</v>
      </c>
      <c r="F92" s="177" t="s">
        <v>112</v>
      </c>
      <c r="G92" s="177" t="s">
        <v>112</v>
      </c>
      <c r="H92" s="177" t="s">
        <v>112</v>
      </c>
      <c r="I92" s="177" t="s">
        <v>112</v>
      </c>
      <c r="J92" s="177" t="s">
        <v>112</v>
      </c>
      <c r="K92" s="177" t="s">
        <v>112</v>
      </c>
      <c r="L92" s="177" t="s">
        <v>112</v>
      </c>
      <c r="M92" s="177" t="s">
        <v>112</v>
      </c>
      <c r="N92" s="172" t="s">
        <v>77</v>
      </c>
    </row>
    <row r="93">
      <c r="A93" s="173" t="s">
        <v>78</v>
      </c>
      <c r="B93" s="177" t="s">
        <v>112</v>
      </c>
      <c r="C93" s="177" t="s">
        <v>112</v>
      </c>
      <c r="D93" s="177" t="s">
        <v>112</v>
      </c>
      <c r="E93" s="177" t="s">
        <v>112</v>
      </c>
      <c r="F93" s="177" t="s">
        <v>112</v>
      </c>
      <c r="G93" s="177" t="s">
        <v>112</v>
      </c>
      <c r="H93" s="177" t="s">
        <v>112</v>
      </c>
      <c r="I93" s="177" t="s">
        <v>112</v>
      </c>
      <c r="J93" s="177" t="s">
        <v>112</v>
      </c>
      <c r="K93" s="177" t="s">
        <v>112</v>
      </c>
      <c r="L93" s="177" t="s">
        <v>112</v>
      </c>
      <c r="M93" s="177" t="s">
        <v>112</v>
      </c>
      <c r="N93" s="172" t="s">
        <v>78</v>
      </c>
    </row>
    <row r="94">
      <c r="A94" s="173" t="s">
        <v>79</v>
      </c>
      <c r="B94" s="177" t="s">
        <v>112</v>
      </c>
      <c r="C94" s="177" t="s">
        <v>112</v>
      </c>
      <c r="D94" s="177" t="s">
        <v>112</v>
      </c>
      <c r="E94" s="177" t="s">
        <v>112</v>
      </c>
      <c r="F94" s="177" t="s">
        <v>112</v>
      </c>
      <c r="G94" s="177" t="s">
        <v>112</v>
      </c>
      <c r="H94" s="177" t="s">
        <v>112</v>
      </c>
      <c r="I94" s="177" t="s">
        <v>112</v>
      </c>
      <c r="J94" s="177" t="s">
        <v>112</v>
      </c>
      <c r="K94" s="177" t="s">
        <v>112</v>
      </c>
      <c r="L94" s="177" t="s">
        <v>112</v>
      </c>
      <c r="M94" s="177" t="s">
        <v>112</v>
      </c>
      <c r="N94" s="172" t="s">
        <v>79</v>
      </c>
    </row>
    <row r="95">
      <c r="A95" s="173" t="s">
        <v>80</v>
      </c>
      <c r="B95" s="177" t="s">
        <v>112</v>
      </c>
      <c r="C95" s="177" t="s">
        <v>112</v>
      </c>
      <c r="D95" s="177" t="s">
        <v>112</v>
      </c>
      <c r="E95" s="177" t="s">
        <v>112</v>
      </c>
      <c r="F95" s="177" t="s">
        <v>112</v>
      </c>
      <c r="G95" s="177" t="s">
        <v>112</v>
      </c>
      <c r="H95" s="177" t="s">
        <v>112</v>
      </c>
      <c r="I95" s="177" t="s">
        <v>112</v>
      </c>
      <c r="J95" s="177" t="s">
        <v>112</v>
      </c>
      <c r="K95" s="177" t="s">
        <v>112</v>
      </c>
      <c r="L95" s="177" t="s">
        <v>112</v>
      </c>
      <c r="M95" s="177" t="s">
        <v>112</v>
      </c>
      <c r="N95" s="172" t="s">
        <v>80</v>
      </c>
    </row>
    <row r="96">
      <c r="A96" s="173" t="s">
        <v>81</v>
      </c>
      <c r="B96" s="177" t="s">
        <v>112</v>
      </c>
      <c r="C96" s="177" t="s">
        <v>112</v>
      </c>
      <c r="D96" s="177" t="s">
        <v>112</v>
      </c>
      <c r="E96" s="177" t="s">
        <v>112</v>
      </c>
      <c r="F96" s="177" t="s">
        <v>112</v>
      </c>
      <c r="G96" s="177" t="s">
        <v>112</v>
      </c>
      <c r="H96" s="177" t="s">
        <v>112</v>
      </c>
      <c r="I96" s="177" t="s">
        <v>112</v>
      </c>
      <c r="J96" s="177" t="s">
        <v>112</v>
      </c>
      <c r="K96" s="177" t="s">
        <v>112</v>
      </c>
      <c r="L96" s="177" t="s">
        <v>112</v>
      </c>
      <c r="M96" s="177" t="s">
        <v>112</v>
      </c>
      <c r="N96" s="172" t="s">
        <v>81</v>
      </c>
    </row>
    <row r="97">
      <c r="A97" s="173" t="s">
        <v>82</v>
      </c>
      <c r="B97" s="177" t="s">
        <v>112</v>
      </c>
      <c r="C97" s="177" t="s">
        <v>112</v>
      </c>
      <c r="D97" s="177" t="s">
        <v>112</v>
      </c>
      <c r="E97" s="177" t="s">
        <v>112</v>
      </c>
      <c r="F97" s="177" t="s">
        <v>112</v>
      </c>
      <c r="G97" s="177" t="s">
        <v>112</v>
      </c>
      <c r="H97" s="177" t="s">
        <v>112</v>
      </c>
      <c r="I97" s="177" t="s">
        <v>112</v>
      </c>
      <c r="J97" s="177" t="s">
        <v>112</v>
      </c>
      <c r="K97" s="177" t="s">
        <v>112</v>
      </c>
      <c r="L97" s="177" t="s">
        <v>112</v>
      </c>
      <c r="M97" s="177" t="s">
        <v>112</v>
      </c>
      <c r="N97" s="172" t="s">
        <v>82</v>
      </c>
    </row>
    <row r="98">
      <c r="A98" s="146"/>
      <c r="B98" s="148">
        <v>1.0</v>
      </c>
      <c r="C98" s="148">
        <v>2.0</v>
      </c>
      <c r="D98" s="148">
        <v>3.0</v>
      </c>
      <c r="E98" s="148">
        <v>4.0</v>
      </c>
      <c r="F98" s="148">
        <v>5.0</v>
      </c>
      <c r="G98" s="148">
        <v>6.0</v>
      </c>
      <c r="H98" s="148">
        <v>7.0</v>
      </c>
      <c r="I98" s="148">
        <v>8.0</v>
      </c>
      <c r="J98" s="148">
        <v>9.0</v>
      </c>
      <c r="K98" s="148">
        <v>10.0</v>
      </c>
      <c r="L98" s="148">
        <v>11.0</v>
      </c>
      <c r="M98" s="148">
        <v>12.0</v>
      </c>
      <c r="N98" s="33"/>
    </row>
    <row r="99">
      <c r="G99" s="180"/>
      <c r="H99" s="180"/>
      <c r="I99" s="180"/>
      <c r="J99" s="180"/>
      <c r="K99" s="180"/>
      <c r="L99" s="180"/>
    </row>
    <row r="100">
      <c r="G100" s="181" t="s">
        <v>113</v>
      </c>
      <c r="H100" s="89"/>
      <c r="I100" s="89"/>
      <c r="J100" s="89"/>
      <c r="K100" s="89"/>
      <c r="L100" s="90"/>
    </row>
    <row r="101">
      <c r="G101" s="181" t="s">
        <v>114</v>
      </c>
      <c r="H101" s="89"/>
      <c r="I101" s="89"/>
      <c r="J101" s="89"/>
      <c r="K101" s="89"/>
      <c r="L101" s="90"/>
    </row>
    <row r="102">
      <c r="A102" s="33"/>
      <c r="B102" s="33"/>
      <c r="C102" s="33"/>
      <c r="D102" s="33"/>
      <c r="E102" s="33"/>
      <c r="F102" s="33"/>
      <c r="G102" s="182" t="str">
        <f>"&gt;We aim for " &amp; text(L102,"0") &amp;" copies at the highest dilution in "&amp; text(H113,"0") &amp;" uL volume (amount added to PCR rxn)"</f>
        <v>&gt;We aim for 500 copies at the highest dilution in 7 uL volume (amount added to PCR rxn)</v>
      </c>
      <c r="H102" s="89"/>
      <c r="I102" s="89"/>
      <c r="J102" s="89"/>
      <c r="K102" s="90"/>
      <c r="L102" s="183">
        <f>J120</f>
        <v>500</v>
      </c>
      <c r="M102" s="184"/>
      <c r="N102" s="184"/>
      <c r="O102" s="184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146" t="s">
        <v>115</v>
      </c>
      <c r="C103" s="185">
        <v>15.0</v>
      </c>
      <c r="D103" s="186" t="s">
        <v>116</v>
      </c>
      <c r="E103" s="185">
        <v>15.0</v>
      </c>
      <c r="F103" s="33"/>
      <c r="G103" s="187" t="str">
        <f>"&gt; that translates into " &amp; text(J121,"0.0") &amp;" copies/ul in each well "</f>
        <v>&gt; that translates into 71.4 copies/ul in each well </v>
      </c>
      <c r="H103" s="89"/>
      <c r="I103" s="89"/>
      <c r="J103" s="89"/>
      <c r="K103" s="90"/>
      <c r="L103" s="188">
        <f>L102/H113</f>
        <v>71.42857143</v>
      </c>
      <c r="M103" s="189"/>
      <c r="N103" s="189"/>
      <c r="O103" s="189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137"/>
      <c r="B104" s="136" t="s">
        <v>117</v>
      </c>
      <c r="C104" s="185">
        <v>72.0</v>
      </c>
      <c r="D104" s="136" t="s">
        <v>117</v>
      </c>
      <c r="E104" s="185">
        <v>102.0</v>
      </c>
      <c r="F104" s="33"/>
      <c r="G104" s="187" t="str">
        <f>"&gt; that translates into " &amp; text(L104,"0") &amp;" copies in " &amp; text(H114,"0") &amp;" uL of each well as final concentration"</f>
        <v>&gt; that translates into 2143 copies in 30 uL of each well as final concentration</v>
      </c>
      <c r="H104" s="89"/>
      <c r="I104" s="89"/>
      <c r="J104" s="89"/>
      <c r="K104" s="90"/>
      <c r="L104" s="188">
        <f>L103*H114</f>
        <v>2142.857143</v>
      </c>
      <c r="M104" s="189"/>
      <c r="N104" s="189"/>
      <c r="O104" s="189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137"/>
      <c r="B105" s="136" t="s">
        <v>118</v>
      </c>
      <c r="C105" s="190">
        <v>1.2</v>
      </c>
      <c r="D105" s="136" t="s">
        <v>118</v>
      </c>
      <c r="E105" s="190">
        <v>1.2</v>
      </c>
      <c r="F105" s="33"/>
      <c r="G105" s="182" t="str">
        <f>"&gt; Since we are diluting into the 15uL buffer portion, we need "  &amp; text(L104,"0") &amp;" copies in " &amp; text(E103,"0") &amp;" uL of each well, which is "&amp; text(L105,"0.0") &amp; " copies/uL"</f>
        <v>&gt; Since we are diluting into the 15uL buffer portion, we need 2143 copies in 15 uL of each well, which is 142.9 copies/uL</v>
      </c>
      <c r="H105" s="89"/>
      <c r="I105" s="89"/>
      <c r="J105" s="89"/>
      <c r="K105" s="90"/>
      <c r="L105" s="191">
        <f>L103*2</f>
        <v>142.8571429</v>
      </c>
      <c r="M105" s="189"/>
      <c r="N105" s="189"/>
      <c r="O105" s="189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146"/>
      <c r="C106" s="192"/>
      <c r="D106" s="146"/>
      <c r="E106" s="192"/>
      <c r="F106" s="33"/>
      <c r="G106" s="193" t="s">
        <v>119</v>
      </c>
      <c r="H106" s="89"/>
      <c r="I106" s="89"/>
      <c r="J106" s="89"/>
      <c r="K106" s="90"/>
      <c r="L106" s="194">
        <f>K119</f>
        <v>13280.32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146"/>
      <c r="C107" s="192"/>
      <c r="D107" s="146"/>
      <c r="E107" s="192"/>
      <c r="F107" s="33"/>
      <c r="G107" s="195" t="s">
        <v>120</v>
      </c>
      <c r="H107" s="89"/>
      <c r="I107" s="89"/>
      <c r="J107" s="89"/>
      <c r="K107" s="90"/>
      <c r="L107" s="196">
        <f>L104/E103</f>
        <v>142.8571429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146"/>
      <c r="C108" s="192"/>
      <c r="D108" s="146"/>
      <c r="E108" s="192"/>
      <c r="F108" s="33"/>
      <c r="G108" s="195" t="s">
        <v>121</v>
      </c>
      <c r="H108" s="89"/>
      <c r="I108" s="89"/>
      <c r="J108" s="89"/>
      <c r="K108" s="90"/>
      <c r="L108" s="196">
        <f>L107*E109</f>
        <v>262285.7143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146" t="s">
        <v>122</v>
      </c>
      <c r="C109" s="192">
        <f>C105*C104*C103</f>
        <v>1296</v>
      </c>
      <c r="D109" s="146" t="s">
        <v>122</v>
      </c>
      <c r="E109" s="192">
        <f>E105*E104*E103</f>
        <v>1836</v>
      </c>
      <c r="F109" s="33"/>
      <c r="G109" s="195" t="s">
        <v>123</v>
      </c>
      <c r="H109" s="89"/>
      <c r="I109" s="89"/>
      <c r="J109" s="89"/>
      <c r="K109" s="90"/>
      <c r="L109" s="196">
        <f>L108/L106</f>
        <v>19.74995439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197"/>
      <c r="H110" s="67"/>
      <c r="I110" s="33"/>
      <c r="J110" s="198"/>
      <c r="K110" s="199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197"/>
      <c r="H111" s="67"/>
      <c r="I111" s="33"/>
      <c r="J111" s="198"/>
      <c r="K111" s="199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197"/>
      <c r="H112" s="67"/>
      <c r="I112" s="33"/>
      <c r="J112" s="198"/>
      <c r="K112" s="199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83" t="s">
        <v>124</v>
      </c>
      <c r="H113" s="80">
        <v>7.0</v>
      </c>
      <c r="I113" s="33"/>
      <c r="J113" s="200" t="s">
        <v>125</v>
      </c>
      <c r="K113" s="201">
        <v>7.0035039E7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202" t="s">
        <v>126</v>
      </c>
      <c r="C114" s="33"/>
      <c r="D114" s="33"/>
      <c r="E114" s="33"/>
      <c r="F114" s="33"/>
      <c r="G114" s="83" t="s">
        <v>127</v>
      </c>
      <c r="H114" s="75">
        <v>30.0</v>
      </c>
      <c r="I114" s="33"/>
      <c r="J114" s="146"/>
      <c r="K114" s="146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83" t="s">
        <v>128</v>
      </c>
      <c r="H115" s="203">
        <v>30.0</v>
      </c>
      <c r="I115" s="33"/>
      <c r="J115" s="146" t="s">
        <v>129</v>
      </c>
      <c r="K115" s="169" t="s">
        <v>130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134" t="s">
        <v>131</v>
      </c>
      <c r="B116" s="33"/>
      <c r="C116" s="33"/>
      <c r="D116" s="33"/>
      <c r="E116" s="33"/>
      <c r="F116" s="33"/>
      <c r="G116" s="83" t="s">
        <v>132</v>
      </c>
      <c r="H116" s="204">
        <v>2.0</v>
      </c>
      <c r="I116" s="146" t="s">
        <v>133</v>
      </c>
      <c r="J116" s="205">
        <v>375000.0</v>
      </c>
      <c r="K116" s="146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182" t="str">
        <f>"&gt;We aim for " &amp; text(F117,"0") &amp;" copies at the highest dilution in "&amp; text(H113,"0") &amp;" uL volume (amount added to PCR rxn)"</f>
        <v>&gt;We aim for 224 copies at the highest dilution in 7 uL volume (amount added to PCR rxn)</v>
      </c>
      <c r="B117" s="89"/>
      <c r="C117" s="89"/>
      <c r="D117" s="89"/>
      <c r="E117" s="90"/>
      <c r="F117" s="206">
        <v>224.0</v>
      </c>
      <c r="G117" s="207" t="s">
        <v>134</v>
      </c>
      <c r="H117" s="208">
        <v>60.0</v>
      </c>
      <c r="I117" s="209" t="str">
        <f>"1 : " &amp; text(K117,"0")</f>
        <v>1 : 100</v>
      </c>
      <c r="J117" s="210">
        <f>J116/K117</f>
        <v>3750</v>
      </c>
      <c r="K117" s="211">
        <v>100.0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187" t="str">
        <f>"&gt; that translates into " &amp; text(F118,"0.0") &amp;" copies/ul  in D1 "</f>
        <v>&gt; that translates into 32.0 copies/ul  in D1 </v>
      </c>
      <c r="B118" s="89"/>
      <c r="C118" s="89"/>
      <c r="D118" s="89"/>
      <c r="E118" s="90"/>
      <c r="F118" s="188">
        <f>F117/H113</f>
        <v>32</v>
      </c>
      <c r="G118" s="83" t="s">
        <v>135</v>
      </c>
      <c r="H118" s="204">
        <v>1.0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187" t="str">
        <f>"&gt; that translates into " &amp; text(F119,"0") &amp;" copies in " &amp; text(H117,"0") &amp;" uL D1"</f>
        <v>&gt; that translates into 1920 copies in 60 uL D1</v>
      </c>
      <c r="B119" s="89"/>
      <c r="C119" s="89"/>
      <c r="D119" s="89"/>
      <c r="E119" s="90"/>
      <c r="F119" s="188">
        <f>F118*H117</f>
        <v>1920</v>
      </c>
      <c r="G119" s="83" t="str">
        <f>"copies for " &amp; text(H118,"0") &amp;" 96-well plates"</f>
        <v>copies for 1 96-well plates</v>
      </c>
      <c r="H119" s="212">
        <f>F119*H118</f>
        <v>1920</v>
      </c>
      <c r="I119" s="99" t="s">
        <v>68</v>
      </c>
      <c r="J119" s="213" t="s">
        <v>57</v>
      </c>
      <c r="K119" s="214">
        <v>13280.32</v>
      </c>
      <c r="L119" s="202" t="s">
        <v>136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182" t="str">
        <f>"&gt;We aim for " &amp; text(J120,"0") &amp;" RPP30 spike copies/reaction, so need "&amp; text(J121,"0") &amp; "per uL"</f>
        <v>&gt;We aim for 500 RPP30 spike copies/reaction, so need 71per uL</v>
      </c>
      <c r="B120" s="89"/>
      <c r="C120" s="89"/>
      <c r="D120" s="89"/>
      <c r="E120" s="90"/>
      <c r="F120" s="191"/>
      <c r="G120" s="33"/>
      <c r="H120" s="33"/>
      <c r="I120" s="202" t="s">
        <v>137</v>
      </c>
      <c r="J120" s="202">
        <v>500.0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202" t="s">
        <v>138</v>
      </c>
      <c r="J121" s="33">
        <f>J120/H113</f>
        <v>71.42857143</v>
      </c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134" t="s">
        <v>139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68" t="str">
        <f>"&gt;prepare a 1 to "&amp; text(K117,"0") &amp;" dilution to "&amp; text(J117,"0") &amp;" copies per uL"</f>
        <v>&gt;prepare a 1 to 100 dilution to 3750 copies per uL</v>
      </c>
      <c r="B124" s="33"/>
      <c r="C124" s="33"/>
      <c r="D124" s="33"/>
      <c r="E124" s="33"/>
      <c r="F124" s="33"/>
      <c r="G124" s="33"/>
      <c r="H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68" t="str">
        <f>"&gt; add "&amp; text(D129,"0.2") &amp;" uL to "&amp; text(D130,"0.0") &amp;" uL background in first dilution well D1 (for "&amp; text(F119,"0") &amp;" total viral copies)"</f>
        <v>&gt; add 1.2 uL to 29.5 uL background in first dilution well D1 (for 1920 total viral copies)</v>
      </c>
      <c r="B125" s="33"/>
      <c r="C125" s="33"/>
      <c r="D125" s="33"/>
      <c r="E125" s="33"/>
      <c r="F125" s="33"/>
      <c r="G125" s="33"/>
      <c r="H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68" t="s">
        <v>140</v>
      </c>
      <c r="B126" s="33"/>
      <c r="C126" s="33"/>
      <c r="D126" s="33"/>
      <c r="E126" s="33"/>
      <c r="F126" s="33"/>
      <c r="G126" s="33"/>
      <c r="H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F127" s="33"/>
      <c r="G127" s="33"/>
      <c r="H127" s="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175" t="s">
        <v>141</v>
      </c>
      <c r="D128" s="215">
        <f>J117</f>
        <v>3750</v>
      </c>
      <c r="E128" s="77"/>
      <c r="F128" s="202" t="s">
        <v>142</v>
      </c>
      <c r="G128" s="33"/>
      <c r="H128" s="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83" t="s">
        <v>143</v>
      </c>
      <c r="D129" s="216">
        <f>H119/D128</f>
        <v>0.512</v>
      </c>
      <c r="E129" s="217">
        <f t="shared" ref="E129:E130" si="18">D129*8</f>
        <v>4.096</v>
      </c>
      <c r="F129" s="218">
        <f>E129/2</f>
        <v>2.048</v>
      </c>
      <c r="G129" s="33"/>
      <c r="H129" s="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83" t="s">
        <v>144</v>
      </c>
      <c r="D130" s="216">
        <f>H115-D129</f>
        <v>29.488</v>
      </c>
      <c r="E130" s="164">
        <f t="shared" si="18"/>
        <v>235.904</v>
      </c>
      <c r="F130" s="33"/>
      <c r="G130" s="33"/>
      <c r="H130" s="68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79" t="s">
        <v>145</v>
      </c>
      <c r="D131" s="146">
        <f>500/7</f>
        <v>71.42857143</v>
      </c>
      <c r="E131" s="146"/>
      <c r="F131" s="33"/>
      <c r="G131" s="33"/>
      <c r="H131" s="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202" t="s">
        <v>146</v>
      </c>
      <c r="D132" s="33"/>
      <c r="E132" s="33"/>
      <c r="F132" s="33"/>
      <c r="G132" s="33"/>
      <c r="H132" s="219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220" t="s">
        <v>147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221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</row>
  </sheetData>
  <mergeCells count="28">
    <mergeCell ref="B19:M19"/>
    <mergeCell ref="B31:D31"/>
    <mergeCell ref="E31:G31"/>
    <mergeCell ref="H31:J31"/>
    <mergeCell ref="K31:M31"/>
    <mergeCell ref="G100:L100"/>
    <mergeCell ref="G101:L101"/>
    <mergeCell ref="G102:K102"/>
    <mergeCell ref="G103:K103"/>
    <mergeCell ref="G104:K104"/>
    <mergeCell ref="G105:K105"/>
    <mergeCell ref="G106:K106"/>
    <mergeCell ref="G107:K107"/>
    <mergeCell ref="G108:K108"/>
    <mergeCell ref="H126:J126"/>
    <mergeCell ref="B127:E127"/>
    <mergeCell ref="H127:J127"/>
    <mergeCell ref="H128:J128"/>
    <mergeCell ref="H129:J129"/>
    <mergeCell ref="H131:K131"/>
    <mergeCell ref="H132:K132"/>
    <mergeCell ref="G109:K109"/>
    <mergeCell ref="A117:E117"/>
    <mergeCell ref="A118:E118"/>
    <mergeCell ref="A119:E119"/>
    <mergeCell ref="A120:E120"/>
    <mergeCell ref="H124:J124"/>
    <mergeCell ref="H125:J1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2" t="s">
        <v>148</v>
      </c>
      <c r="B1" s="136"/>
      <c r="C1" s="137"/>
      <c r="D1" s="138"/>
      <c r="E1" s="138"/>
      <c r="F1" s="137"/>
      <c r="I1" s="137"/>
      <c r="J1" s="139"/>
      <c r="K1" s="139"/>
      <c r="L1" s="137"/>
      <c r="M1" s="13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223">
        <v>1.0</v>
      </c>
      <c r="B2" s="224">
        <v>2.0</v>
      </c>
      <c r="C2" s="136"/>
      <c r="D2" s="22"/>
      <c r="E2" s="23"/>
      <c r="F2" s="137"/>
      <c r="I2" s="137"/>
      <c r="J2" s="139"/>
      <c r="K2" s="139"/>
      <c r="L2" s="137"/>
      <c r="M2" s="13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223">
        <v>3.0</v>
      </c>
      <c r="B3" s="224">
        <v>4.0</v>
      </c>
      <c r="C3" s="136"/>
      <c r="D3" s="29"/>
      <c r="E3" s="30" t="s">
        <v>26</v>
      </c>
      <c r="F3" s="137"/>
      <c r="I3" s="137"/>
      <c r="J3" s="33"/>
      <c r="K3" s="139"/>
      <c r="L3" s="137"/>
      <c r="M3" s="137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42" t="s">
        <v>71</v>
      </c>
      <c r="B4" s="137"/>
      <c r="C4" s="137"/>
      <c r="D4" s="33"/>
      <c r="E4" s="137"/>
      <c r="F4" s="137"/>
      <c r="G4" s="137"/>
      <c r="H4" s="137"/>
      <c r="I4" s="137"/>
      <c r="J4" s="139"/>
      <c r="K4" s="137"/>
      <c r="L4" s="137"/>
      <c r="M4" s="13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" t="s">
        <v>72</v>
      </c>
      <c r="B5" s="137"/>
      <c r="C5" s="137"/>
      <c r="D5" s="33"/>
      <c r="E5" s="137"/>
      <c r="F5" s="137"/>
      <c r="G5" s="137"/>
      <c r="H5" s="137"/>
      <c r="I5" s="137"/>
      <c r="J5" s="139"/>
      <c r="K5" s="137"/>
      <c r="L5" s="137"/>
      <c r="M5" s="137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45" t="s">
        <v>73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4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47" t="str">
        <f>E2</f>
        <v/>
      </c>
      <c r="B7" s="148">
        <v>1.0</v>
      </c>
      <c r="C7" s="148">
        <v>2.0</v>
      </c>
      <c r="D7" s="148">
        <v>3.0</v>
      </c>
      <c r="E7" s="148">
        <v>4.0</v>
      </c>
      <c r="F7" s="148">
        <v>5.0</v>
      </c>
      <c r="G7" s="148">
        <v>6.0</v>
      </c>
      <c r="H7" s="148">
        <v>7.0</v>
      </c>
      <c r="I7" s="148">
        <v>8.0</v>
      </c>
      <c r="J7" s="148">
        <v>9.0</v>
      </c>
      <c r="K7" s="148">
        <v>10.0</v>
      </c>
      <c r="L7" s="148">
        <v>11.0</v>
      </c>
      <c r="M7" s="148">
        <v>12.0</v>
      </c>
      <c r="N7" s="146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8" t="s">
        <v>74</v>
      </c>
      <c r="B8" s="146" t="s">
        <v>75</v>
      </c>
      <c r="C8" s="146" t="s">
        <v>75</v>
      </c>
      <c r="D8" s="146" t="s">
        <v>75</v>
      </c>
      <c r="E8" s="146" t="s">
        <v>75</v>
      </c>
      <c r="F8" s="146" t="s">
        <v>75</v>
      </c>
      <c r="G8" s="146" t="s">
        <v>75</v>
      </c>
      <c r="H8" s="146" t="s">
        <v>75</v>
      </c>
      <c r="I8" s="146" t="s">
        <v>75</v>
      </c>
      <c r="J8" s="146" t="s">
        <v>75</v>
      </c>
      <c r="K8" s="146" t="s">
        <v>75</v>
      </c>
      <c r="L8" s="146" t="s">
        <v>75</v>
      </c>
      <c r="M8" s="146" t="s">
        <v>75</v>
      </c>
      <c r="N8" s="148" t="s">
        <v>74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8" t="s">
        <v>76</v>
      </c>
      <c r="B9" s="146" t="s">
        <v>75</v>
      </c>
      <c r="C9" s="146" t="s">
        <v>75</v>
      </c>
      <c r="D9" s="146" t="s">
        <v>75</v>
      </c>
      <c r="E9" s="146" t="s">
        <v>75</v>
      </c>
      <c r="F9" s="146" t="s">
        <v>75</v>
      </c>
      <c r="G9" s="146" t="s">
        <v>75</v>
      </c>
      <c r="H9" s="146" t="s">
        <v>75</v>
      </c>
      <c r="I9" s="146" t="s">
        <v>75</v>
      </c>
      <c r="J9" s="146" t="s">
        <v>75</v>
      </c>
      <c r="K9" s="146" t="s">
        <v>75</v>
      </c>
      <c r="L9" s="146" t="s">
        <v>75</v>
      </c>
      <c r="M9" s="146" t="s">
        <v>75</v>
      </c>
      <c r="N9" s="148" t="s">
        <v>76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77</v>
      </c>
      <c r="B10" s="146" t="s">
        <v>75</v>
      </c>
      <c r="C10" s="146" t="s">
        <v>75</v>
      </c>
      <c r="D10" s="146" t="s">
        <v>75</v>
      </c>
      <c r="E10" s="146" t="s">
        <v>75</v>
      </c>
      <c r="F10" s="146" t="s">
        <v>75</v>
      </c>
      <c r="G10" s="146" t="s">
        <v>75</v>
      </c>
      <c r="H10" s="146" t="s">
        <v>75</v>
      </c>
      <c r="I10" s="146" t="s">
        <v>75</v>
      </c>
      <c r="J10" s="146" t="s">
        <v>75</v>
      </c>
      <c r="K10" s="146" t="s">
        <v>75</v>
      </c>
      <c r="L10" s="146" t="s">
        <v>75</v>
      </c>
      <c r="M10" s="146" t="s">
        <v>75</v>
      </c>
      <c r="N10" s="148" t="s">
        <v>77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78</v>
      </c>
      <c r="B11" s="146" t="s">
        <v>75</v>
      </c>
      <c r="C11" s="146" t="s">
        <v>75</v>
      </c>
      <c r="D11" s="146" t="s">
        <v>75</v>
      </c>
      <c r="E11" s="146" t="s">
        <v>75</v>
      </c>
      <c r="F11" s="146" t="s">
        <v>75</v>
      </c>
      <c r="G11" s="146" t="s">
        <v>75</v>
      </c>
      <c r="H11" s="146" t="s">
        <v>75</v>
      </c>
      <c r="I11" s="146" t="s">
        <v>75</v>
      </c>
      <c r="J11" s="146" t="s">
        <v>75</v>
      </c>
      <c r="K11" s="146" t="s">
        <v>75</v>
      </c>
      <c r="L11" s="146" t="s">
        <v>75</v>
      </c>
      <c r="M11" s="146" t="s">
        <v>75</v>
      </c>
      <c r="N11" s="148" t="s">
        <v>78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79</v>
      </c>
      <c r="B12" s="146" t="s">
        <v>75</v>
      </c>
      <c r="C12" s="146" t="s">
        <v>75</v>
      </c>
      <c r="D12" s="146" t="s">
        <v>75</v>
      </c>
      <c r="E12" s="146" t="s">
        <v>75</v>
      </c>
      <c r="F12" s="146" t="s">
        <v>75</v>
      </c>
      <c r="G12" s="146" t="s">
        <v>75</v>
      </c>
      <c r="H12" s="146" t="s">
        <v>75</v>
      </c>
      <c r="I12" s="146" t="s">
        <v>75</v>
      </c>
      <c r="J12" s="146" t="s">
        <v>75</v>
      </c>
      <c r="K12" s="146" t="s">
        <v>75</v>
      </c>
      <c r="L12" s="146" t="s">
        <v>75</v>
      </c>
      <c r="M12" s="146" t="s">
        <v>75</v>
      </c>
      <c r="N12" s="148" t="s">
        <v>79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80</v>
      </c>
      <c r="B13" s="146" t="s">
        <v>75</v>
      </c>
      <c r="C13" s="146" t="s">
        <v>75</v>
      </c>
      <c r="D13" s="146" t="s">
        <v>75</v>
      </c>
      <c r="E13" s="146" t="s">
        <v>75</v>
      </c>
      <c r="F13" s="146" t="s">
        <v>75</v>
      </c>
      <c r="G13" s="146" t="s">
        <v>75</v>
      </c>
      <c r="H13" s="146" t="s">
        <v>75</v>
      </c>
      <c r="I13" s="146" t="s">
        <v>75</v>
      </c>
      <c r="J13" s="146" t="s">
        <v>75</v>
      </c>
      <c r="K13" s="146" t="s">
        <v>75</v>
      </c>
      <c r="L13" s="146" t="s">
        <v>75</v>
      </c>
      <c r="M13" s="146" t="s">
        <v>75</v>
      </c>
      <c r="N13" s="148" t="s">
        <v>80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81</v>
      </c>
      <c r="B14" s="146" t="s">
        <v>75</v>
      </c>
      <c r="C14" s="146" t="s">
        <v>75</v>
      </c>
      <c r="D14" s="146" t="s">
        <v>75</v>
      </c>
      <c r="E14" s="146" t="s">
        <v>75</v>
      </c>
      <c r="F14" s="146" t="s">
        <v>75</v>
      </c>
      <c r="G14" s="146" t="s">
        <v>75</v>
      </c>
      <c r="H14" s="146" t="s">
        <v>75</v>
      </c>
      <c r="I14" s="146" t="s">
        <v>75</v>
      </c>
      <c r="J14" s="146" t="s">
        <v>75</v>
      </c>
      <c r="K14" s="146" t="s">
        <v>75</v>
      </c>
      <c r="L14" s="146" t="s">
        <v>75</v>
      </c>
      <c r="M14" s="146" t="s">
        <v>75</v>
      </c>
      <c r="N14" s="148" t="s">
        <v>81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82</v>
      </c>
      <c r="B15" s="146" t="s">
        <v>75</v>
      </c>
      <c r="C15" s="146" t="s">
        <v>75</v>
      </c>
      <c r="D15" s="146" t="s">
        <v>75</v>
      </c>
      <c r="E15" s="146" t="s">
        <v>75</v>
      </c>
      <c r="F15" s="146" t="s">
        <v>75</v>
      </c>
      <c r="G15" s="146" t="s">
        <v>75</v>
      </c>
      <c r="H15" s="146" t="s">
        <v>75</v>
      </c>
      <c r="I15" s="146" t="s">
        <v>75</v>
      </c>
      <c r="J15" s="146" t="s">
        <v>75</v>
      </c>
      <c r="K15" s="146" t="s">
        <v>75</v>
      </c>
      <c r="L15" s="146" t="s">
        <v>75</v>
      </c>
      <c r="M15" s="146" t="s">
        <v>75</v>
      </c>
      <c r="N15" s="148" t="s">
        <v>82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6"/>
      <c r="B16" s="148">
        <v>1.0</v>
      </c>
      <c r="C16" s="148">
        <v>2.0</v>
      </c>
      <c r="D16" s="148">
        <v>3.0</v>
      </c>
      <c r="E16" s="148">
        <v>4.0</v>
      </c>
      <c r="F16" s="148">
        <v>5.0</v>
      </c>
      <c r="G16" s="148">
        <v>6.0</v>
      </c>
      <c r="H16" s="148">
        <v>7.0</v>
      </c>
      <c r="I16" s="148">
        <v>8.0</v>
      </c>
      <c r="J16" s="148">
        <v>9.0</v>
      </c>
      <c r="K16" s="148">
        <v>10.0</v>
      </c>
      <c r="L16" s="148">
        <v>11.0</v>
      </c>
      <c r="M16" s="148">
        <v>12.0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146" t="s">
        <v>83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51"/>
      <c r="B18" s="158" t="s">
        <v>149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90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56" t="str">
        <f>D15</f>
        <v>Saliva</v>
      </c>
      <c r="B19" s="148">
        <v>1.0</v>
      </c>
      <c r="C19" s="148">
        <v>2.0</v>
      </c>
      <c r="D19" s="148">
        <v>3.0</v>
      </c>
      <c r="E19" s="148">
        <v>4.0</v>
      </c>
      <c r="F19" s="148">
        <v>5.0</v>
      </c>
      <c r="G19" s="148">
        <v>6.0</v>
      </c>
      <c r="H19" s="148">
        <v>7.0</v>
      </c>
      <c r="I19" s="148">
        <v>8.0</v>
      </c>
      <c r="J19" s="148">
        <v>9.0</v>
      </c>
      <c r="K19" s="148">
        <v>10.0</v>
      </c>
      <c r="L19" s="148">
        <v>11.0</v>
      </c>
      <c r="M19" s="148">
        <v>12.0</v>
      </c>
      <c r="N19" s="146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48" t="s">
        <v>74</v>
      </c>
      <c r="B20" s="157" t="s">
        <v>85</v>
      </c>
      <c r="C20" s="157" t="s">
        <v>85</v>
      </c>
      <c r="D20" s="157" t="s">
        <v>85</v>
      </c>
      <c r="E20" s="157" t="s">
        <v>85</v>
      </c>
      <c r="F20" s="157" t="s">
        <v>85</v>
      </c>
      <c r="G20" s="157" t="s">
        <v>85</v>
      </c>
      <c r="H20" s="157" t="s">
        <v>85</v>
      </c>
      <c r="I20" s="157" t="s">
        <v>85</v>
      </c>
      <c r="J20" s="157" t="s">
        <v>85</v>
      </c>
      <c r="K20" s="157" t="s">
        <v>85</v>
      </c>
      <c r="L20" s="157" t="s">
        <v>85</v>
      </c>
      <c r="M20" s="157" t="s">
        <v>85</v>
      </c>
      <c r="N20" s="148" t="s">
        <v>74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48" t="s">
        <v>76</v>
      </c>
      <c r="B21" s="157" t="s">
        <v>85</v>
      </c>
      <c r="C21" s="157" t="s">
        <v>85</v>
      </c>
      <c r="D21" s="157" t="s">
        <v>85</v>
      </c>
      <c r="E21" s="157" t="s">
        <v>85</v>
      </c>
      <c r="F21" s="157" t="s">
        <v>85</v>
      </c>
      <c r="G21" s="157" t="s">
        <v>85</v>
      </c>
      <c r="H21" s="157" t="s">
        <v>85</v>
      </c>
      <c r="I21" s="157" t="s">
        <v>85</v>
      </c>
      <c r="J21" s="157" t="s">
        <v>85</v>
      </c>
      <c r="K21" s="157" t="s">
        <v>85</v>
      </c>
      <c r="L21" s="157" t="s">
        <v>85</v>
      </c>
      <c r="M21" s="157" t="s">
        <v>85</v>
      </c>
      <c r="N21" s="148" t="s">
        <v>76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77</v>
      </c>
      <c r="B22" s="157" t="s">
        <v>85</v>
      </c>
      <c r="C22" s="157" t="s">
        <v>85</v>
      </c>
      <c r="D22" s="157" t="s">
        <v>85</v>
      </c>
      <c r="E22" s="157" t="s">
        <v>85</v>
      </c>
      <c r="F22" s="157" t="s">
        <v>85</v>
      </c>
      <c r="G22" s="157" t="s">
        <v>85</v>
      </c>
      <c r="H22" s="157" t="s">
        <v>85</v>
      </c>
      <c r="I22" s="157" t="s">
        <v>85</v>
      </c>
      <c r="J22" s="157" t="s">
        <v>85</v>
      </c>
      <c r="K22" s="157" t="s">
        <v>85</v>
      </c>
      <c r="L22" s="157" t="s">
        <v>85</v>
      </c>
      <c r="M22" s="157" t="s">
        <v>85</v>
      </c>
      <c r="N22" s="148" t="s">
        <v>77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78</v>
      </c>
      <c r="B23" s="157" t="s">
        <v>85</v>
      </c>
      <c r="C23" s="157" t="s">
        <v>85</v>
      </c>
      <c r="D23" s="157" t="s">
        <v>85</v>
      </c>
      <c r="E23" s="157" t="s">
        <v>85</v>
      </c>
      <c r="F23" s="157" t="s">
        <v>85</v>
      </c>
      <c r="G23" s="157" t="s">
        <v>85</v>
      </c>
      <c r="H23" s="157" t="s">
        <v>85</v>
      </c>
      <c r="I23" s="157" t="s">
        <v>85</v>
      </c>
      <c r="J23" s="157" t="s">
        <v>85</v>
      </c>
      <c r="K23" s="157" t="s">
        <v>85</v>
      </c>
      <c r="L23" s="157" t="s">
        <v>85</v>
      </c>
      <c r="M23" s="157" t="s">
        <v>85</v>
      </c>
      <c r="N23" s="148" t="s">
        <v>78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79</v>
      </c>
      <c r="B24" s="157" t="s">
        <v>85</v>
      </c>
      <c r="C24" s="157" t="s">
        <v>85</v>
      </c>
      <c r="D24" s="157" t="s">
        <v>85</v>
      </c>
      <c r="E24" s="157" t="s">
        <v>85</v>
      </c>
      <c r="F24" s="157" t="s">
        <v>85</v>
      </c>
      <c r="G24" s="157" t="s">
        <v>85</v>
      </c>
      <c r="H24" s="157" t="s">
        <v>85</v>
      </c>
      <c r="I24" s="157" t="s">
        <v>85</v>
      </c>
      <c r="J24" s="157" t="s">
        <v>85</v>
      </c>
      <c r="K24" s="157" t="s">
        <v>85</v>
      </c>
      <c r="L24" s="157" t="s">
        <v>85</v>
      </c>
      <c r="M24" s="157" t="s">
        <v>85</v>
      </c>
      <c r="N24" s="148" t="s">
        <v>79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80</v>
      </c>
      <c r="B25" s="157" t="s">
        <v>85</v>
      </c>
      <c r="C25" s="157" t="s">
        <v>85</v>
      </c>
      <c r="D25" s="157" t="s">
        <v>85</v>
      </c>
      <c r="E25" s="157" t="s">
        <v>85</v>
      </c>
      <c r="F25" s="157" t="s">
        <v>85</v>
      </c>
      <c r="G25" s="157" t="s">
        <v>85</v>
      </c>
      <c r="H25" s="157" t="s">
        <v>85</v>
      </c>
      <c r="I25" s="157" t="s">
        <v>85</v>
      </c>
      <c r="J25" s="157" t="s">
        <v>85</v>
      </c>
      <c r="K25" s="157" t="s">
        <v>85</v>
      </c>
      <c r="L25" s="157" t="s">
        <v>85</v>
      </c>
      <c r="M25" s="157" t="s">
        <v>85</v>
      </c>
      <c r="N25" s="148" t="s">
        <v>80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81</v>
      </c>
      <c r="B26" s="157" t="s">
        <v>85</v>
      </c>
      <c r="C26" s="157" t="s">
        <v>85</v>
      </c>
      <c r="D26" s="157" t="s">
        <v>85</v>
      </c>
      <c r="E26" s="157" t="s">
        <v>85</v>
      </c>
      <c r="F26" s="157" t="s">
        <v>85</v>
      </c>
      <c r="G26" s="157" t="s">
        <v>85</v>
      </c>
      <c r="H26" s="157" t="s">
        <v>85</v>
      </c>
      <c r="I26" s="157" t="s">
        <v>85</v>
      </c>
      <c r="J26" s="157" t="s">
        <v>85</v>
      </c>
      <c r="K26" s="157" t="s">
        <v>85</v>
      </c>
      <c r="L26" s="157" t="s">
        <v>85</v>
      </c>
      <c r="M26" s="157" t="s">
        <v>85</v>
      </c>
      <c r="N26" s="148" t="s">
        <v>81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82</v>
      </c>
      <c r="B27" s="157" t="s">
        <v>85</v>
      </c>
      <c r="C27" s="157" t="s">
        <v>85</v>
      </c>
      <c r="D27" s="157" t="s">
        <v>85</v>
      </c>
      <c r="E27" s="157" t="s">
        <v>85</v>
      </c>
      <c r="F27" s="157" t="s">
        <v>85</v>
      </c>
      <c r="G27" s="157" t="s">
        <v>85</v>
      </c>
      <c r="H27" s="157" t="s">
        <v>85</v>
      </c>
      <c r="I27" s="157" t="s">
        <v>85</v>
      </c>
      <c r="J27" s="157" t="s">
        <v>85</v>
      </c>
      <c r="K27" s="157" t="s">
        <v>85</v>
      </c>
      <c r="L27" s="157" t="s">
        <v>85</v>
      </c>
      <c r="M27" s="157" t="s">
        <v>85</v>
      </c>
      <c r="N27" s="148" t="s">
        <v>82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6"/>
      <c r="B28" s="148">
        <v>1.0</v>
      </c>
      <c r="C28" s="148">
        <v>2.0</v>
      </c>
      <c r="D28" s="148">
        <v>3.0</v>
      </c>
      <c r="E28" s="148">
        <v>4.0</v>
      </c>
      <c r="F28" s="148">
        <v>5.0</v>
      </c>
      <c r="G28" s="148">
        <v>6.0</v>
      </c>
      <c r="H28" s="148">
        <v>7.0</v>
      </c>
      <c r="I28" s="148">
        <v>8.0</v>
      </c>
      <c r="J28" s="148">
        <v>9.0</v>
      </c>
      <c r="K28" s="148">
        <v>10.0</v>
      </c>
      <c r="L28" s="148">
        <v>11.0</v>
      </c>
      <c r="M28" s="148">
        <v>12.0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51"/>
      <c r="B30" s="158"/>
      <c r="C30" s="89"/>
      <c r="D30" s="90"/>
      <c r="E30" s="158"/>
      <c r="F30" s="89"/>
      <c r="G30" s="90"/>
      <c r="H30" s="158"/>
      <c r="I30" s="89"/>
      <c r="J30" s="90"/>
      <c r="K30" s="158"/>
      <c r="L30" s="89"/>
      <c r="M30" s="90"/>
      <c r="N30" s="33"/>
      <c r="X30" s="33"/>
      <c r="Y30" s="33"/>
      <c r="Z30" s="33"/>
    </row>
    <row r="31">
      <c r="A31" s="156" t="str">
        <f>D27</f>
        <v>Diliution 1:1</v>
      </c>
      <c r="B31" s="148">
        <v>1.0</v>
      </c>
      <c r="C31" s="148">
        <v>2.0</v>
      </c>
      <c r="D31" s="148">
        <v>3.0</v>
      </c>
      <c r="E31" s="148">
        <v>4.0</v>
      </c>
      <c r="F31" s="148">
        <v>5.0</v>
      </c>
      <c r="G31" s="148">
        <v>6.0</v>
      </c>
      <c r="H31" s="148">
        <v>7.0</v>
      </c>
      <c r="I31" s="148">
        <v>8.0</v>
      </c>
      <c r="J31" s="148">
        <v>9.0</v>
      </c>
      <c r="K31" s="148">
        <v>10.0</v>
      </c>
      <c r="L31" s="148">
        <v>11.0</v>
      </c>
      <c r="M31" s="148">
        <v>12.0</v>
      </c>
      <c r="N31" s="146"/>
      <c r="X31" s="33"/>
      <c r="Y31" s="33"/>
      <c r="Z31" s="33"/>
    </row>
    <row r="32">
      <c r="A32" s="148" t="s">
        <v>74</v>
      </c>
      <c r="B32" s="225" t="s">
        <v>150</v>
      </c>
      <c r="C32" s="225" t="s">
        <v>150</v>
      </c>
      <c r="D32" s="225" t="s">
        <v>150</v>
      </c>
      <c r="E32" s="225" t="s">
        <v>150</v>
      </c>
      <c r="F32" s="225" t="s">
        <v>150</v>
      </c>
      <c r="G32" s="225" t="s">
        <v>150</v>
      </c>
      <c r="H32" s="174" t="s">
        <v>150</v>
      </c>
      <c r="I32" s="174" t="s">
        <v>150</v>
      </c>
      <c r="J32" s="174" t="s">
        <v>150</v>
      </c>
      <c r="K32" s="174" t="s">
        <v>150</v>
      </c>
      <c r="L32" s="174" t="s">
        <v>150</v>
      </c>
      <c r="M32" s="174" t="s">
        <v>150</v>
      </c>
      <c r="N32" s="148" t="s">
        <v>74</v>
      </c>
      <c r="X32" s="33"/>
      <c r="Y32" s="33"/>
      <c r="Z32" s="33"/>
    </row>
    <row r="33">
      <c r="A33" s="148" t="s">
        <v>76</v>
      </c>
      <c r="B33" s="225" t="s">
        <v>150</v>
      </c>
      <c r="C33" s="225" t="s">
        <v>150</v>
      </c>
      <c r="D33" s="225" t="s">
        <v>150</v>
      </c>
      <c r="E33" s="225" t="s">
        <v>150</v>
      </c>
      <c r="F33" s="225" t="s">
        <v>150</v>
      </c>
      <c r="G33" s="225" t="s">
        <v>150</v>
      </c>
      <c r="H33" s="174" t="s">
        <v>150</v>
      </c>
      <c r="I33" s="174" t="s">
        <v>150</v>
      </c>
      <c r="J33" s="174" t="s">
        <v>150</v>
      </c>
      <c r="K33" s="174" t="s">
        <v>150</v>
      </c>
      <c r="L33" s="174" t="s">
        <v>150</v>
      </c>
      <c r="M33" s="174" t="s">
        <v>150</v>
      </c>
      <c r="N33" s="148" t="s">
        <v>76</v>
      </c>
      <c r="X33" s="33"/>
      <c r="Y33" s="33"/>
      <c r="Z33" s="33"/>
    </row>
    <row r="34">
      <c r="A34" s="148" t="s">
        <v>77</v>
      </c>
      <c r="B34" s="225" t="s">
        <v>150</v>
      </c>
      <c r="C34" s="225" t="s">
        <v>150</v>
      </c>
      <c r="D34" s="225" t="s">
        <v>150</v>
      </c>
      <c r="E34" s="225" t="s">
        <v>150</v>
      </c>
      <c r="F34" s="225" t="s">
        <v>150</v>
      </c>
      <c r="G34" s="225" t="s">
        <v>150</v>
      </c>
      <c r="H34" s="174" t="s">
        <v>150</v>
      </c>
      <c r="I34" s="174" t="s">
        <v>150</v>
      </c>
      <c r="J34" s="174" t="s">
        <v>150</v>
      </c>
      <c r="K34" s="174" t="s">
        <v>150</v>
      </c>
      <c r="L34" s="174" t="s">
        <v>150</v>
      </c>
      <c r="M34" s="174" t="s">
        <v>150</v>
      </c>
      <c r="N34" s="148" t="s">
        <v>77</v>
      </c>
      <c r="X34" s="33"/>
      <c r="Y34" s="33"/>
      <c r="Z34" s="33"/>
    </row>
    <row r="35">
      <c r="A35" s="148" t="s">
        <v>78</v>
      </c>
      <c r="B35" s="225" t="s">
        <v>150</v>
      </c>
      <c r="C35" s="225" t="s">
        <v>150</v>
      </c>
      <c r="D35" s="225" t="s">
        <v>150</v>
      </c>
      <c r="E35" s="225" t="s">
        <v>150</v>
      </c>
      <c r="F35" s="225" t="s">
        <v>150</v>
      </c>
      <c r="G35" s="225" t="s">
        <v>150</v>
      </c>
      <c r="H35" s="174" t="s">
        <v>150</v>
      </c>
      <c r="I35" s="174" t="s">
        <v>150</v>
      </c>
      <c r="J35" s="174" t="s">
        <v>150</v>
      </c>
      <c r="K35" s="174" t="s">
        <v>150</v>
      </c>
      <c r="L35" s="174" t="s">
        <v>150</v>
      </c>
      <c r="M35" s="174" t="s">
        <v>150</v>
      </c>
      <c r="N35" s="148" t="s">
        <v>78</v>
      </c>
      <c r="X35" s="33"/>
      <c r="Y35" s="33"/>
      <c r="Z35" s="33"/>
    </row>
    <row r="36">
      <c r="A36" s="148" t="s">
        <v>79</v>
      </c>
      <c r="B36" s="225" t="s">
        <v>150</v>
      </c>
      <c r="C36" s="225" t="s">
        <v>150</v>
      </c>
      <c r="D36" s="225" t="s">
        <v>150</v>
      </c>
      <c r="E36" s="225" t="s">
        <v>150</v>
      </c>
      <c r="F36" s="225" t="s">
        <v>150</v>
      </c>
      <c r="G36" s="225" t="s">
        <v>150</v>
      </c>
      <c r="H36" s="174" t="s">
        <v>150</v>
      </c>
      <c r="I36" s="174" t="s">
        <v>150</v>
      </c>
      <c r="J36" s="174" t="s">
        <v>150</v>
      </c>
      <c r="K36" s="174" t="s">
        <v>150</v>
      </c>
      <c r="L36" s="174" t="s">
        <v>150</v>
      </c>
      <c r="M36" s="174" t="s">
        <v>150</v>
      </c>
      <c r="N36" s="148" t="s">
        <v>79</v>
      </c>
      <c r="X36" s="33"/>
      <c r="Y36" s="33"/>
      <c r="Z36" s="33"/>
    </row>
    <row r="37">
      <c r="A37" s="148" t="s">
        <v>80</v>
      </c>
      <c r="B37" s="225" t="s">
        <v>150</v>
      </c>
      <c r="C37" s="225" t="s">
        <v>150</v>
      </c>
      <c r="D37" s="225" t="s">
        <v>150</v>
      </c>
      <c r="E37" s="225" t="s">
        <v>150</v>
      </c>
      <c r="F37" s="225" t="s">
        <v>150</v>
      </c>
      <c r="G37" s="225" t="s">
        <v>150</v>
      </c>
      <c r="H37" s="174" t="s">
        <v>150</v>
      </c>
      <c r="I37" s="174" t="s">
        <v>150</v>
      </c>
      <c r="J37" s="174" t="s">
        <v>150</v>
      </c>
      <c r="K37" s="174" t="s">
        <v>150</v>
      </c>
      <c r="L37" s="174" t="s">
        <v>150</v>
      </c>
      <c r="M37" s="174" t="s">
        <v>150</v>
      </c>
      <c r="N37" s="148" t="s">
        <v>80</v>
      </c>
      <c r="X37" s="33"/>
      <c r="Y37" s="33"/>
      <c r="Z37" s="33"/>
    </row>
    <row r="38">
      <c r="A38" s="148" t="s">
        <v>81</v>
      </c>
      <c r="B38" s="225" t="s">
        <v>150</v>
      </c>
      <c r="C38" s="225" t="s">
        <v>150</v>
      </c>
      <c r="D38" s="225" t="s">
        <v>150</v>
      </c>
      <c r="E38" s="225" t="s">
        <v>150</v>
      </c>
      <c r="F38" s="225" t="s">
        <v>150</v>
      </c>
      <c r="G38" s="225" t="s">
        <v>150</v>
      </c>
      <c r="H38" s="174" t="s">
        <v>150</v>
      </c>
      <c r="I38" s="174" t="s">
        <v>150</v>
      </c>
      <c r="J38" s="174" t="s">
        <v>150</v>
      </c>
      <c r="K38" s="174" t="s">
        <v>150</v>
      </c>
      <c r="L38" s="174" t="s">
        <v>150</v>
      </c>
      <c r="M38" s="174" t="s">
        <v>150</v>
      </c>
      <c r="N38" s="148" t="s">
        <v>81</v>
      </c>
      <c r="X38" s="33"/>
      <c r="Y38" s="33"/>
      <c r="Z38" s="33"/>
    </row>
    <row r="39">
      <c r="A39" s="148" t="s">
        <v>82</v>
      </c>
      <c r="B39" s="225" t="s">
        <v>150</v>
      </c>
      <c r="C39" s="225" t="s">
        <v>150</v>
      </c>
      <c r="D39" s="225" t="s">
        <v>150</v>
      </c>
      <c r="E39" s="225" t="s">
        <v>150</v>
      </c>
      <c r="F39" s="225" t="s">
        <v>150</v>
      </c>
      <c r="G39" s="225" t="s">
        <v>150</v>
      </c>
      <c r="H39" s="174" t="s">
        <v>150</v>
      </c>
      <c r="I39" s="174" t="s">
        <v>150</v>
      </c>
      <c r="J39" s="174" t="s">
        <v>150</v>
      </c>
      <c r="K39" s="174" t="s">
        <v>150</v>
      </c>
      <c r="L39" s="174" t="s">
        <v>150</v>
      </c>
      <c r="M39" s="174" t="s">
        <v>150</v>
      </c>
      <c r="N39" s="148" t="s">
        <v>82</v>
      </c>
      <c r="X39" s="33"/>
      <c r="Y39" s="33"/>
      <c r="Z39" s="33"/>
    </row>
    <row r="40">
      <c r="A40" s="146"/>
      <c r="B40" s="148">
        <v>1.0</v>
      </c>
      <c r="C40" s="148">
        <v>2.0</v>
      </c>
      <c r="D40" s="148">
        <v>3.0</v>
      </c>
      <c r="E40" s="148">
        <v>4.0</v>
      </c>
      <c r="F40" s="148">
        <v>5.0</v>
      </c>
      <c r="G40" s="148">
        <v>6.0</v>
      </c>
      <c r="H40" s="148">
        <v>7.0</v>
      </c>
      <c r="I40" s="148">
        <v>8.0</v>
      </c>
      <c r="J40" s="148">
        <v>9.0</v>
      </c>
      <c r="K40" s="148">
        <v>10.0</v>
      </c>
      <c r="L40" s="148">
        <v>11.0</v>
      </c>
      <c r="M40" s="148">
        <v>12.0</v>
      </c>
      <c r="N40" s="33"/>
      <c r="X40" s="33"/>
      <c r="Y40" s="33"/>
      <c r="Z40" s="33"/>
    </row>
    <row r="41">
      <c r="A41" s="33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61" t="s">
        <v>87</v>
      </c>
      <c r="B42" s="162">
        <v>1.0</v>
      </c>
      <c r="C42" s="162">
        <v>2.0</v>
      </c>
      <c r="D42" s="162">
        <v>3.0</v>
      </c>
      <c r="E42" s="162">
        <v>4.0</v>
      </c>
      <c r="F42" s="162">
        <v>5.0</v>
      </c>
      <c r="G42" s="162">
        <v>6.0</v>
      </c>
      <c r="H42" s="162">
        <v>7.0</v>
      </c>
      <c r="I42" s="162">
        <v>8.0</v>
      </c>
      <c r="J42" s="162">
        <v>9.0</v>
      </c>
      <c r="K42" s="162">
        <v>10.0</v>
      </c>
      <c r="L42" s="162">
        <v>11.0</v>
      </c>
      <c r="M42" s="162">
        <v>12.0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63" t="s">
        <v>74</v>
      </c>
      <c r="B43" s="164">
        <f t="shared" ref="B43:G43" si="1">B44*2</f>
        <v>32000</v>
      </c>
      <c r="C43" s="164">
        <f t="shared" si="1"/>
        <v>32000</v>
      </c>
      <c r="D43" s="164">
        <f t="shared" si="1"/>
        <v>32000</v>
      </c>
      <c r="E43" s="164">
        <f t="shared" si="1"/>
        <v>32000</v>
      </c>
      <c r="F43" s="164">
        <f t="shared" si="1"/>
        <v>32000</v>
      </c>
      <c r="G43" s="164">
        <f t="shared" si="1"/>
        <v>32000</v>
      </c>
      <c r="H43" s="78" t="s">
        <v>88</v>
      </c>
      <c r="I43" s="78" t="s">
        <v>88</v>
      </c>
      <c r="J43" s="78" t="s">
        <v>88</v>
      </c>
      <c r="K43" s="78" t="s">
        <v>88</v>
      </c>
      <c r="L43" s="78" t="s">
        <v>88</v>
      </c>
      <c r="M43" s="78" t="s">
        <v>88</v>
      </c>
      <c r="N43" s="165" t="s">
        <v>74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6" t="s">
        <v>76</v>
      </c>
      <c r="B44" s="164">
        <f t="shared" ref="B44:G44" si="2">B45*2</f>
        <v>16000</v>
      </c>
      <c r="C44" s="164">
        <f t="shared" si="2"/>
        <v>16000</v>
      </c>
      <c r="D44" s="164">
        <f t="shared" si="2"/>
        <v>16000</v>
      </c>
      <c r="E44" s="164">
        <f t="shared" si="2"/>
        <v>16000</v>
      </c>
      <c r="F44" s="164">
        <f t="shared" si="2"/>
        <v>16000</v>
      </c>
      <c r="G44" s="164">
        <f t="shared" si="2"/>
        <v>16000</v>
      </c>
      <c r="H44" s="78" t="s">
        <v>88</v>
      </c>
      <c r="I44" s="78" t="s">
        <v>88</v>
      </c>
      <c r="J44" s="78" t="s">
        <v>88</v>
      </c>
      <c r="K44" s="78" t="s">
        <v>88</v>
      </c>
      <c r="L44" s="78" t="s">
        <v>88</v>
      </c>
      <c r="M44" s="78" t="s">
        <v>88</v>
      </c>
      <c r="N44" s="165" t="s">
        <v>76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3" t="s">
        <v>77</v>
      </c>
      <c r="B45" s="164">
        <f t="shared" ref="B45:G45" si="3">B46*2</f>
        <v>8000</v>
      </c>
      <c r="C45" s="164">
        <f t="shared" si="3"/>
        <v>8000</v>
      </c>
      <c r="D45" s="164">
        <f t="shared" si="3"/>
        <v>8000</v>
      </c>
      <c r="E45" s="164">
        <f t="shared" si="3"/>
        <v>8000</v>
      </c>
      <c r="F45" s="164">
        <f t="shared" si="3"/>
        <v>8000</v>
      </c>
      <c r="G45" s="164">
        <f t="shared" si="3"/>
        <v>8000</v>
      </c>
      <c r="H45" s="78" t="s">
        <v>88</v>
      </c>
      <c r="I45" s="78" t="s">
        <v>88</v>
      </c>
      <c r="J45" s="78" t="s">
        <v>88</v>
      </c>
      <c r="K45" s="78" t="s">
        <v>88</v>
      </c>
      <c r="L45" s="78" t="s">
        <v>88</v>
      </c>
      <c r="M45" s="78" t="s">
        <v>88</v>
      </c>
      <c r="N45" s="165" t="s">
        <v>77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3" t="s">
        <v>78</v>
      </c>
      <c r="B46" s="164">
        <f t="shared" ref="B46:G46" si="4">B47*2</f>
        <v>4000</v>
      </c>
      <c r="C46" s="164">
        <f t="shared" si="4"/>
        <v>4000</v>
      </c>
      <c r="D46" s="164">
        <f t="shared" si="4"/>
        <v>4000</v>
      </c>
      <c r="E46" s="164">
        <f t="shared" si="4"/>
        <v>4000</v>
      </c>
      <c r="F46" s="164">
        <f t="shared" si="4"/>
        <v>4000</v>
      </c>
      <c r="G46" s="164">
        <f t="shared" si="4"/>
        <v>4000</v>
      </c>
      <c r="H46" s="78" t="s">
        <v>88</v>
      </c>
      <c r="I46" s="78" t="s">
        <v>88</v>
      </c>
      <c r="J46" s="78" t="s">
        <v>88</v>
      </c>
      <c r="K46" s="78" t="s">
        <v>88</v>
      </c>
      <c r="L46" s="78" t="s">
        <v>88</v>
      </c>
      <c r="M46" s="78" t="s">
        <v>88</v>
      </c>
      <c r="N46" s="165" t="s">
        <v>78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79</v>
      </c>
      <c r="B47" s="164">
        <f t="shared" ref="B47:G47" si="5">B48*2</f>
        <v>2000</v>
      </c>
      <c r="C47" s="164">
        <f t="shared" si="5"/>
        <v>2000</v>
      </c>
      <c r="D47" s="164">
        <f t="shared" si="5"/>
        <v>2000</v>
      </c>
      <c r="E47" s="164">
        <f t="shared" si="5"/>
        <v>2000</v>
      </c>
      <c r="F47" s="164">
        <f t="shared" si="5"/>
        <v>2000</v>
      </c>
      <c r="G47" s="164">
        <f t="shared" si="5"/>
        <v>2000</v>
      </c>
      <c r="H47" s="78" t="s">
        <v>88</v>
      </c>
      <c r="I47" s="78" t="s">
        <v>88</v>
      </c>
      <c r="J47" s="78" t="s">
        <v>88</v>
      </c>
      <c r="K47" s="78" t="s">
        <v>88</v>
      </c>
      <c r="L47" s="78" t="s">
        <v>88</v>
      </c>
      <c r="M47" s="78" t="s">
        <v>88</v>
      </c>
      <c r="N47" s="165" t="s">
        <v>79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80</v>
      </c>
      <c r="B48" s="164">
        <v>1000.0</v>
      </c>
      <c r="C48" s="164">
        <v>1000.0</v>
      </c>
      <c r="D48" s="164">
        <v>1000.0</v>
      </c>
      <c r="E48" s="164">
        <v>1000.0</v>
      </c>
      <c r="F48" s="164">
        <v>1000.0</v>
      </c>
      <c r="G48" s="164">
        <v>1000.0</v>
      </c>
      <c r="H48" s="78" t="s">
        <v>88</v>
      </c>
      <c r="I48" s="78" t="s">
        <v>88</v>
      </c>
      <c r="J48" s="78" t="s">
        <v>88</v>
      </c>
      <c r="K48" s="78" t="s">
        <v>88</v>
      </c>
      <c r="L48" s="78" t="s">
        <v>88</v>
      </c>
      <c r="M48" s="78" t="s">
        <v>88</v>
      </c>
      <c r="N48" s="165" t="s">
        <v>80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81</v>
      </c>
      <c r="B49" s="78" t="s">
        <v>88</v>
      </c>
      <c r="C49" s="78" t="s">
        <v>88</v>
      </c>
      <c r="D49" s="78" t="s">
        <v>88</v>
      </c>
      <c r="E49" s="78" t="s">
        <v>88</v>
      </c>
      <c r="F49" s="78" t="s">
        <v>88</v>
      </c>
      <c r="G49" s="78" t="s">
        <v>88</v>
      </c>
      <c r="H49" s="78" t="s">
        <v>88</v>
      </c>
      <c r="I49" s="78" t="s">
        <v>88</v>
      </c>
      <c r="J49" s="78" t="s">
        <v>88</v>
      </c>
      <c r="K49" s="78" t="s">
        <v>88</v>
      </c>
      <c r="L49" s="78" t="s">
        <v>88</v>
      </c>
      <c r="M49" s="78" t="s">
        <v>88</v>
      </c>
      <c r="N49" s="165" t="s">
        <v>81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82</v>
      </c>
      <c r="B50" s="78" t="s">
        <v>88</v>
      </c>
      <c r="C50" s="78" t="s">
        <v>88</v>
      </c>
      <c r="D50" s="78" t="s">
        <v>88</v>
      </c>
      <c r="E50" s="78" t="s">
        <v>88</v>
      </c>
      <c r="F50" s="78" t="s">
        <v>88</v>
      </c>
      <c r="G50" s="78" t="s">
        <v>88</v>
      </c>
      <c r="H50" s="78" t="s">
        <v>88</v>
      </c>
      <c r="I50" s="78" t="s">
        <v>88</v>
      </c>
      <c r="J50" s="78" t="s">
        <v>88</v>
      </c>
      <c r="K50" s="78" t="s">
        <v>88</v>
      </c>
      <c r="L50" s="78" t="s">
        <v>88</v>
      </c>
      <c r="M50" s="78" t="s">
        <v>88</v>
      </c>
      <c r="N50" s="165" t="s">
        <v>82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7"/>
      <c r="B51" s="33"/>
      <c r="C51" s="33"/>
      <c r="D51" s="33"/>
      <c r="E51" s="33"/>
      <c r="F51" s="33"/>
      <c r="G51" s="33"/>
      <c r="H51" s="33"/>
      <c r="I51" s="33" t="s">
        <v>88</v>
      </c>
      <c r="J51" s="33" t="s">
        <v>88</v>
      </c>
      <c r="K51" s="33" t="s">
        <v>88</v>
      </c>
      <c r="L51" s="33" t="s">
        <v>88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8" t="s">
        <v>89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83" t="s">
        <v>90</v>
      </c>
      <c r="B53" s="169">
        <v>1.0</v>
      </c>
      <c r="C53" s="169">
        <v>2.0</v>
      </c>
      <c r="D53" s="169">
        <v>3.0</v>
      </c>
      <c r="E53" s="169">
        <v>4.0</v>
      </c>
      <c r="F53" s="169">
        <v>5.0</v>
      </c>
      <c r="G53" s="169">
        <v>6.0</v>
      </c>
      <c r="H53" s="169">
        <v>7.0</v>
      </c>
      <c r="I53" s="169">
        <v>8.0</v>
      </c>
      <c r="J53" s="169">
        <v>9.0</v>
      </c>
      <c r="K53" s="169">
        <v>10.0</v>
      </c>
      <c r="L53" s="169">
        <v>11.0</v>
      </c>
      <c r="M53" s="169">
        <v>12.0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70" t="s">
        <v>74</v>
      </c>
      <c r="B54" s="171">
        <f t="shared" ref="B54:G54" si="6">(B43/1000)*7</f>
        <v>224</v>
      </c>
      <c r="C54" s="171">
        <f t="shared" si="6"/>
        <v>224</v>
      </c>
      <c r="D54" s="171">
        <f t="shared" si="6"/>
        <v>224</v>
      </c>
      <c r="E54" s="171">
        <f t="shared" si="6"/>
        <v>224</v>
      </c>
      <c r="F54" s="171">
        <f t="shared" si="6"/>
        <v>224</v>
      </c>
      <c r="G54" s="171">
        <f t="shared" si="6"/>
        <v>224</v>
      </c>
      <c r="H54" s="78" t="s">
        <v>88</v>
      </c>
      <c r="I54" s="78" t="s">
        <v>88</v>
      </c>
      <c r="J54" s="78" t="s">
        <v>88</v>
      </c>
      <c r="K54" s="78" t="s">
        <v>88</v>
      </c>
      <c r="L54" s="78" t="s">
        <v>88</v>
      </c>
      <c r="M54" s="78" t="s">
        <v>88</v>
      </c>
      <c r="N54" s="172" t="s">
        <v>74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173" t="s">
        <v>76</v>
      </c>
      <c r="B55" s="171">
        <f t="shared" ref="B55:G55" si="7">(B44/1000)*7</f>
        <v>112</v>
      </c>
      <c r="C55" s="171">
        <f t="shared" si="7"/>
        <v>112</v>
      </c>
      <c r="D55" s="171">
        <f t="shared" si="7"/>
        <v>112</v>
      </c>
      <c r="E55" s="171">
        <f t="shared" si="7"/>
        <v>112</v>
      </c>
      <c r="F55" s="171">
        <f t="shared" si="7"/>
        <v>112</v>
      </c>
      <c r="G55" s="171">
        <f t="shared" si="7"/>
        <v>112</v>
      </c>
      <c r="H55" s="78" t="s">
        <v>88</v>
      </c>
      <c r="I55" s="78" t="s">
        <v>88</v>
      </c>
      <c r="J55" s="78" t="s">
        <v>88</v>
      </c>
      <c r="K55" s="78" t="s">
        <v>88</v>
      </c>
      <c r="L55" s="78" t="s">
        <v>88</v>
      </c>
      <c r="M55" s="78" t="s">
        <v>88</v>
      </c>
      <c r="N55" s="172" t="s">
        <v>76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3" t="s">
        <v>77</v>
      </c>
      <c r="B56" s="171">
        <f t="shared" ref="B56:G56" si="8">(B45/1000)*7</f>
        <v>56</v>
      </c>
      <c r="C56" s="171">
        <f t="shared" si="8"/>
        <v>56</v>
      </c>
      <c r="D56" s="171">
        <f t="shared" si="8"/>
        <v>56</v>
      </c>
      <c r="E56" s="171">
        <f t="shared" si="8"/>
        <v>56</v>
      </c>
      <c r="F56" s="171">
        <f t="shared" si="8"/>
        <v>56</v>
      </c>
      <c r="G56" s="171">
        <f t="shared" si="8"/>
        <v>56</v>
      </c>
      <c r="H56" s="78" t="s">
        <v>88</v>
      </c>
      <c r="I56" s="78" t="s">
        <v>88</v>
      </c>
      <c r="J56" s="78" t="s">
        <v>88</v>
      </c>
      <c r="K56" s="78" t="s">
        <v>88</v>
      </c>
      <c r="L56" s="78" t="s">
        <v>88</v>
      </c>
      <c r="M56" s="78" t="s">
        <v>88</v>
      </c>
      <c r="N56" s="172" t="s">
        <v>77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78</v>
      </c>
      <c r="B57" s="171">
        <f t="shared" ref="B57:G57" si="9">(B46/1000)*7</f>
        <v>28</v>
      </c>
      <c r="C57" s="171">
        <f t="shared" si="9"/>
        <v>28</v>
      </c>
      <c r="D57" s="171">
        <f t="shared" si="9"/>
        <v>28</v>
      </c>
      <c r="E57" s="171">
        <f t="shared" si="9"/>
        <v>28</v>
      </c>
      <c r="F57" s="171">
        <f t="shared" si="9"/>
        <v>28</v>
      </c>
      <c r="G57" s="171">
        <f t="shared" si="9"/>
        <v>28</v>
      </c>
      <c r="H57" s="78" t="s">
        <v>88</v>
      </c>
      <c r="I57" s="78" t="s">
        <v>88</v>
      </c>
      <c r="J57" s="78" t="s">
        <v>88</v>
      </c>
      <c r="K57" s="78" t="s">
        <v>88</v>
      </c>
      <c r="L57" s="78" t="s">
        <v>88</v>
      </c>
      <c r="M57" s="78" t="s">
        <v>88</v>
      </c>
      <c r="N57" s="172" t="s">
        <v>78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79</v>
      </c>
      <c r="B58" s="171">
        <f t="shared" ref="B58:G58" si="10">(B47/1000)*7</f>
        <v>14</v>
      </c>
      <c r="C58" s="171">
        <f t="shared" si="10"/>
        <v>14</v>
      </c>
      <c r="D58" s="171">
        <f t="shared" si="10"/>
        <v>14</v>
      </c>
      <c r="E58" s="171">
        <f t="shared" si="10"/>
        <v>14</v>
      </c>
      <c r="F58" s="171">
        <f t="shared" si="10"/>
        <v>14</v>
      </c>
      <c r="G58" s="171">
        <f t="shared" si="10"/>
        <v>14</v>
      </c>
      <c r="H58" s="78" t="s">
        <v>88</v>
      </c>
      <c r="I58" s="78" t="s">
        <v>88</v>
      </c>
      <c r="J58" s="78" t="s">
        <v>88</v>
      </c>
      <c r="K58" s="78" t="s">
        <v>88</v>
      </c>
      <c r="L58" s="78" t="s">
        <v>88</v>
      </c>
      <c r="M58" s="78" t="s">
        <v>88</v>
      </c>
      <c r="N58" s="172" t="s">
        <v>79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80</v>
      </c>
      <c r="B59" s="171">
        <f t="shared" ref="B59:G59" si="11">(B48/1000)*7</f>
        <v>7</v>
      </c>
      <c r="C59" s="171">
        <f t="shared" si="11"/>
        <v>7</v>
      </c>
      <c r="D59" s="171">
        <f t="shared" si="11"/>
        <v>7</v>
      </c>
      <c r="E59" s="171">
        <f t="shared" si="11"/>
        <v>7</v>
      </c>
      <c r="F59" s="171">
        <f t="shared" si="11"/>
        <v>7</v>
      </c>
      <c r="G59" s="171">
        <f t="shared" si="11"/>
        <v>7</v>
      </c>
      <c r="H59" s="78" t="s">
        <v>88</v>
      </c>
      <c r="I59" s="78" t="s">
        <v>88</v>
      </c>
      <c r="J59" s="78" t="s">
        <v>88</v>
      </c>
      <c r="K59" s="78" t="s">
        <v>88</v>
      </c>
      <c r="L59" s="78" t="s">
        <v>88</v>
      </c>
      <c r="M59" s="78" t="s">
        <v>88</v>
      </c>
      <c r="N59" s="172" t="s">
        <v>80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81</v>
      </c>
      <c r="B60" s="146" t="s">
        <v>88</v>
      </c>
      <c r="C60" s="146" t="s">
        <v>88</v>
      </c>
      <c r="D60" s="146" t="s">
        <v>88</v>
      </c>
      <c r="E60" s="146" t="s">
        <v>88</v>
      </c>
      <c r="F60" s="146" t="s">
        <v>88</v>
      </c>
      <c r="G60" s="146" t="s">
        <v>88</v>
      </c>
      <c r="H60" s="146" t="s">
        <v>88</v>
      </c>
      <c r="I60" s="146" t="s">
        <v>88</v>
      </c>
      <c r="J60" s="146" t="s">
        <v>88</v>
      </c>
      <c r="K60" s="146" t="s">
        <v>88</v>
      </c>
      <c r="L60" s="146" t="s">
        <v>88</v>
      </c>
      <c r="M60" s="146" t="s">
        <v>88</v>
      </c>
      <c r="N60" s="172" t="s">
        <v>81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82</v>
      </c>
      <c r="B61" s="146" t="s">
        <v>88</v>
      </c>
      <c r="C61" s="146" t="s">
        <v>88</v>
      </c>
      <c r="D61" s="146" t="s">
        <v>88</v>
      </c>
      <c r="E61" s="146" t="s">
        <v>88</v>
      </c>
      <c r="F61" s="146" t="s">
        <v>88</v>
      </c>
      <c r="G61" s="146" t="s">
        <v>88</v>
      </c>
      <c r="H61" s="146" t="s">
        <v>88</v>
      </c>
      <c r="I61" s="146" t="s">
        <v>88</v>
      </c>
      <c r="J61" s="146" t="s">
        <v>88</v>
      </c>
      <c r="K61" s="146" t="s">
        <v>88</v>
      </c>
      <c r="L61" s="146" t="s">
        <v>88</v>
      </c>
      <c r="M61" s="146" t="s">
        <v>88</v>
      </c>
      <c r="N61" s="172" t="s">
        <v>82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46"/>
      <c r="B62" s="148">
        <v>1.0</v>
      </c>
      <c r="C62" s="148">
        <v>2.0</v>
      </c>
      <c r="D62" s="148">
        <v>3.0</v>
      </c>
      <c r="E62" s="148">
        <v>4.0</v>
      </c>
      <c r="F62" s="148">
        <v>5.0</v>
      </c>
      <c r="G62" s="148">
        <v>6.0</v>
      </c>
      <c r="H62" s="148">
        <v>7.0</v>
      </c>
      <c r="I62" s="148">
        <v>8.0</v>
      </c>
      <c r="J62" s="148">
        <v>9.0</v>
      </c>
      <c r="K62" s="148">
        <v>10.0</v>
      </c>
      <c r="L62" s="148">
        <v>11.0</v>
      </c>
      <c r="M62" s="148">
        <v>12.0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174">
        <v>2.0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83" t="s">
        <v>91</v>
      </c>
      <c r="B65" s="169">
        <v>1.0</v>
      </c>
      <c r="C65" s="169">
        <v>2.0</v>
      </c>
      <c r="D65" s="169">
        <v>3.0</v>
      </c>
      <c r="E65" s="169">
        <v>4.0</v>
      </c>
      <c r="F65" s="169">
        <v>5.0</v>
      </c>
      <c r="G65" s="169">
        <v>6.0</v>
      </c>
      <c r="H65" s="169">
        <v>7.0</v>
      </c>
      <c r="I65" s="169">
        <v>8.0</v>
      </c>
      <c r="J65" s="169">
        <v>9.0</v>
      </c>
      <c r="K65" s="169">
        <v>10.0</v>
      </c>
      <c r="L65" s="169">
        <v>11.0</v>
      </c>
      <c r="M65" s="169">
        <v>12.0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170" t="s">
        <v>74</v>
      </c>
      <c r="B66" s="171">
        <f t="shared" ref="B66:G66" si="12">B54/$B$64</f>
        <v>112</v>
      </c>
      <c r="C66" s="171">
        <f t="shared" si="12"/>
        <v>112</v>
      </c>
      <c r="D66" s="171">
        <f t="shared" si="12"/>
        <v>112</v>
      </c>
      <c r="E66" s="171">
        <f t="shared" si="12"/>
        <v>112</v>
      </c>
      <c r="F66" s="171">
        <f t="shared" si="12"/>
        <v>112</v>
      </c>
      <c r="G66" s="171">
        <f t="shared" si="12"/>
        <v>112</v>
      </c>
      <c r="H66" s="78" t="s">
        <v>88</v>
      </c>
      <c r="I66" s="78" t="s">
        <v>88</v>
      </c>
      <c r="J66" s="78" t="s">
        <v>88</v>
      </c>
      <c r="K66" s="78" t="s">
        <v>88</v>
      </c>
      <c r="L66" s="78" t="s">
        <v>88</v>
      </c>
      <c r="M66" s="78" t="s">
        <v>88</v>
      </c>
      <c r="N66" s="172" t="s">
        <v>74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173" t="s">
        <v>76</v>
      </c>
      <c r="B67" s="171">
        <f t="shared" ref="B67:G67" si="13">B55/$B$64</f>
        <v>56</v>
      </c>
      <c r="C67" s="171">
        <f t="shared" si="13"/>
        <v>56</v>
      </c>
      <c r="D67" s="171">
        <f t="shared" si="13"/>
        <v>56</v>
      </c>
      <c r="E67" s="171">
        <f t="shared" si="13"/>
        <v>56</v>
      </c>
      <c r="F67" s="171">
        <f t="shared" si="13"/>
        <v>56</v>
      </c>
      <c r="G67" s="171">
        <f t="shared" si="13"/>
        <v>56</v>
      </c>
      <c r="H67" s="78" t="s">
        <v>88</v>
      </c>
      <c r="I67" s="78" t="s">
        <v>88</v>
      </c>
      <c r="J67" s="78" t="s">
        <v>88</v>
      </c>
      <c r="K67" s="78" t="s">
        <v>88</v>
      </c>
      <c r="L67" s="78" t="s">
        <v>88</v>
      </c>
      <c r="M67" s="78" t="s">
        <v>88</v>
      </c>
      <c r="N67" s="172" t="s">
        <v>76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3" t="s">
        <v>77</v>
      </c>
      <c r="B68" s="171">
        <f t="shared" ref="B68:G68" si="14">B56/$B$64</f>
        <v>28</v>
      </c>
      <c r="C68" s="171">
        <f t="shared" si="14"/>
        <v>28</v>
      </c>
      <c r="D68" s="171">
        <f t="shared" si="14"/>
        <v>28</v>
      </c>
      <c r="E68" s="171">
        <f t="shared" si="14"/>
        <v>28</v>
      </c>
      <c r="F68" s="171">
        <f t="shared" si="14"/>
        <v>28</v>
      </c>
      <c r="G68" s="171">
        <f t="shared" si="14"/>
        <v>28</v>
      </c>
      <c r="H68" s="78" t="s">
        <v>88</v>
      </c>
      <c r="I68" s="78" t="s">
        <v>88</v>
      </c>
      <c r="J68" s="78" t="s">
        <v>88</v>
      </c>
      <c r="K68" s="78" t="s">
        <v>88</v>
      </c>
      <c r="L68" s="78" t="s">
        <v>88</v>
      </c>
      <c r="M68" s="78" t="s">
        <v>88</v>
      </c>
      <c r="N68" s="172" t="s">
        <v>77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78</v>
      </c>
      <c r="B69" s="171">
        <f t="shared" ref="B69:G69" si="15">B57/$B$64</f>
        <v>14</v>
      </c>
      <c r="C69" s="171">
        <f t="shared" si="15"/>
        <v>14</v>
      </c>
      <c r="D69" s="171">
        <f t="shared" si="15"/>
        <v>14</v>
      </c>
      <c r="E69" s="171">
        <f t="shared" si="15"/>
        <v>14</v>
      </c>
      <c r="F69" s="171">
        <f t="shared" si="15"/>
        <v>14</v>
      </c>
      <c r="G69" s="171">
        <f t="shared" si="15"/>
        <v>14</v>
      </c>
      <c r="H69" s="78" t="s">
        <v>88</v>
      </c>
      <c r="I69" s="78" t="s">
        <v>88</v>
      </c>
      <c r="J69" s="78" t="s">
        <v>88</v>
      </c>
      <c r="K69" s="78" t="s">
        <v>88</v>
      </c>
      <c r="L69" s="78" t="s">
        <v>88</v>
      </c>
      <c r="M69" s="78" t="s">
        <v>88</v>
      </c>
      <c r="N69" s="172" t="s">
        <v>78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79</v>
      </c>
      <c r="B70" s="171">
        <f t="shared" ref="B70:G70" si="16">B58/$B$64</f>
        <v>7</v>
      </c>
      <c r="C70" s="171">
        <f t="shared" si="16"/>
        <v>7</v>
      </c>
      <c r="D70" s="171">
        <f t="shared" si="16"/>
        <v>7</v>
      </c>
      <c r="E70" s="171">
        <f t="shared" si="16"/>
        <v>7</v>
      </c>
      <c r="F70" s="171">
        <f t="shared" si="16"/>
        <v>7</v>
      </c>
      <c r="G70" s="171">
        <f t="shared" si="16"/>
        <v>7</v>
      </c>
      <c r="H70" s="78" t="s">
        <v>88</v>
      </c>
      <c r="I70" s="78" t="s">
        <v>88</v>
      </c>
      <c r="J70" s="78" t="s">
        <v>88</v>
      </c>
      <c r="K70" s="78" t="s">
        <v>88</v>
      </c>
      <c r="L70" s="78" t="s">
        <v>88</v>
      </c>
      <c r="M70" s="78" t="s">
        <v>88</v>
      </c>
      <c r="N70" s="172" t="s">
        <v>79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80</v>
      </c>
      <c r="B71" s="171">
        <f t="shared" ref="B71:G71" si="17">B59/$B$64</f>
        <v>3.5</v>
      </c>
      <c r="C71" s="171">
        <f t="shared" si="17"/>
        <v>3.5</v>
      </c>
      <c r="D71" s="171">
        <f t="shared" si="17"/>
        <v>3.5</v>
      </c>
      <c r="E71" s="171">
        <f t="shared" si="17"/>
        <v>3.5</v>
      </c>
      <c r="F71" s="171">
        <f t="shared" si="17"/>
        <v>3.5</v>
      </c>
      <c r="G71" s="171">
        <f t="shared" si="17"/>
        <v>3.5</v>
      </c>
      <c r="H71" s="78" t="s">
        <v>88</v>
      </c>
      <c r="I71" s="78" t="s">
        <v>88</v>
      </c>
      <c r="J71" s="78" t="s">
        <v>88</v>
      </c>
      <c r="K71" s="78" t="s">
        <v>88</v>
      </c>
      <c r="L71" s="78" t="s">
        <v>88</v>
      </c>
      <c r="M71" s="78" t="s">
        <v>88</v>
      </c>
      <c r="N71" s="172" t="s">
        <v>80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81</v>
      </c>
      <c r="B72" s="146" t="s">
        <v>88</v>
      </c>
      <c r="C72" s="146" t="s">
        <v>88</v>
      </c>
      <c r="D72" s="146" t="s">
        <v>88</v>
      </c>
      <c r="E72" s="146" t="s">
        <v>88</v>
      </c>
      <c r="F72" s="146" t="s">
        <v>88</v>
      </c>
      <c r="G72" s="146" t="s">
        <v>88</v>
      </c>
      <c r="H72" s="146" t="s">
        <v>88</v>
      </c>
      <c r="I72" s="146" t="s">
        <v>88</v>
      </c>
      <c r="J72" s="146" t="s">
        <v>88</v>
      </c>
      <c r="K72" s="146" t="s">
        <v>88</v>
      </c>
      <c r="L72" s="146" t="s">
        <v>88</v>
      </c>
      <c r="M72" s="146" t="s">
        <v>88</v>
      </c>
      <c r="N72" s="172" t="s">
        <v>81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82</v>
      </c>
      <c r="B73" s="146" t="s">
        <v>88</v>
      </c>
      <c r="C73" s="146" t="s">
        <v>88</v>
      </c>
      <c r="D73" s="146" t="s">
        <v>88</v>
      </c>
      <c r="E73" s="146" t="s">
        <v>88</v>
      </c>
      <c r="F73" s="146" t="s">
        <v>88</v>
      </c>
      <c r="G73" s="146" t="s">
        <v>88</v>
      </c>
      <c r="H73" s="146" t="s">
        <v>88</v>
      </c>
      <c r="I73" s="146" t="s">
        <v>88</v>
      </c>
      <c r="J73" s="146" t="s">
        <v>88</v>
      </c>
      <c r="K73" s="146" t="s">
        <v>88</v>
      </c>
      <c r="L73" s="146" t="s">
        <v>88</v>
      </c>
      <c r="M73" s="146" t="s">
        <v>88</v>
      </c>
      <c r="N73" s="172" t="s">
        <v>82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46"/>
      <c r="B74" s="148">
        <v>1.0</v>
      </c>
      <c r="C74" s="148">
        <v>2.0</v>
      </c>
      <c r="D74" s="148">
        <v>3.0</v>
      </c>
      <c r="E74" s="148">
        <v>4.0</v>
      </c>
      <c r="F74" s="148">
        <v>5.0</v>
      </c>
      <c r="G74" s="148">
        <v>6.0</v>
      </c>
      <c r="H74" s="148">
        <v>7.0</v>
      </c>
      <c r="I74" s="148">
        <v>8.0</v>
      </c>
      <c r="J74" s="148">
        <v>9.0</v>
      </c>
      <c r="K74" s="148">
        <v>10.0</v>
      </c>
      <c r="L74" s="148">
        <v>11.0</v>
      </c>
      <c r="M74" s="148">
        <v>12.0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175" t="s">
        <v>92</v>
      </c>
      <c r="B77" s="169">
        <v>1.0</v>
      </c>
      <c r="C77" s="169">
        <v>2.0</v>
      </c>
      <c r="D77" s="169">
        <v>3.0</v>
      </c>
      <c r="E77" s="169">
        <v>4.0</v>
      </c>
      <c r="F77" s="169">
        <v>5.0</v>
      </c>
      <c r="G77" s="169">
        <v>6.0</v>
      </c>
      <c r="H77" s="169">
        <v>7.0</v>
      </c>
      <c r="I77" s="169">
        <v>8.0</v>
      </c>
      <c r="J77" s="169">
        <v>9.0</v>
      </c>
      <c r="K77" s="169">
        <v>10.0</v>
      </c>
      <c r="L77" s="169">
        <v>11.0</v>
      </c>
      <c r="M77" s="169">
        <v>12.0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170" t="s">
        <v>74</v>
      </c>
      <c r="B78" s="177" t="s">
        <v>93</v>
      </c>
      <c r="C78" s="177" t="s">
        <v>93</v>
      </c>
      <c r="D78" s="177" t="s">
        <v>93</v>
      </c>
      <c r="E78" s="177" t="s">
        <v>93</v>
      </c>
      <c r="F78" s="177" t="s">
        <v>93</v>
      </c>
      <c r="G78" s="177" t="s">
        <v>93</v>
      </c>
      <c r="H78" s="178" t="s">
        <v>94</v>
      </c>
      <c r="I78" s="178" t="s">
        <v>95</v>
      </c>
      <c r="J78" s="178" t="s">
        <v>94</v>
      </c>
      <c r="K78" s="178" t="s">
        <v>95</v>
      </c>
      <c r="L78" s="178" t="s">
        <v>94</v>
      </c>
      <c r="M78" s="178" t="s">
        <v>95</v>
      </c>
      <c r="N78" s="172" t="s">
        <v>74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3" t="s">
        <v>76</v>
      </c>
      <c r="B79" s="177" t="s">
        <v>93</v>
      </c>
      <c r="C79" s="177" t="s">
        <v>93</v>
      </c>
      <c r="D79" s="177" t="s">
        <v>93</v>
      </c>
      <c r="E79" s="177" t="s">
        <v>93</v>
      </c>
      <c r="F79" s="177" t="s">
        <v>93</v>
      </c>
      <c r="G79" s="177" t="s">
        <v>93</v>
      </c>
      <c r="H79" s="178" t="s">
        <v>96</v>
      </c>
      <c r="I79" s="178" t="s">
        <v>97</v>
      </c>
      <c r="J79" s="178" t="s">
        <v>96</v>
      </c>
      <c r="K79" s="178" t="s">
        <v>97</v>
      </c>
      <c r="L79" s="178" t="s">
        <v>96</v>
      </c>
      <c r="M79" s="178" t="s">
        <v>97</v>
      </c>
      <c r="N79" s="172" t="s">
        <v>76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3" t="s">
        <v>77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8" t="s">
        <v>98</v>
      </c>
      <c r="I80" s="178" t="s">
        <v>99</v>
      </c>
      <c r="J80" s="178" t="s">
        <v>98</v>
      </c>
      <c r="K80" s="178" t="s">
        <v>99</v>
      </c>
      <c r="L80" s="178" t="s">
        <v>98</v>
      </c>
      <c r="M80" s="178" t="s">
        <v>99</v>
      </c>
      <c r="N80" s="172" t="s">
        <v>77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78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8" t="s">
        <v>100</v>
      </c>
      <c r="I81" s="179" t="s">
        <v>101</v>
      </c>
      <c r="J81" s="178" t="s">
        <v>100</v>
      </c>
      <c r="K81" s="179" t="s">
        <v>101</v>
      </c>
      <c r="L81" s="178" t="s">
        <v>100</v>
      </c>
      <c r="M81" s="179" t="s">
        <v>101</v>
      </c>
      <c r="N81" s="172" t="s">
        <v>78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79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8" t="s">
        <v>102</v>
      </c>
      <c r="I82" s="179" t="s">
        <v>103</v>
      </c>
      <c r="J82" s="178" t="s">
        <v>102</v>
      </c>
      <c r="K82" s="179" t="s">
        <v>103</v>
      </c>
      <c r="L82" s="178" t="s">
        <v>102</v>
      </c>
      <c r="M82" s="179" t="s">
        <v>103</v>
      </c>
      <c r="N82" s="172" t="s">
        <v>79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80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8" t="s">
        <v>104</v>
      </c>
      <c r="I83" s="179" t="s">
        <v>105</v>
      </c>
      <c r="J83" s="178" t="s">
        <v>104</v>
      </c>
      <c r="K83" s="179" t="s">
        <v>105</v>
      </c>
      <c r="L83" s="178" t="s">
        <v>104</v>
      </c>
      <c r="M83" s="179" t="s">
        <v>105</v>
      </c>
      <c r="N83" s="172" t="s">
        <v>80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81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8" t="s">
        <v>106</v>
      </c>
      <c r="I84" s="179" t="s">
        <v>107</v>
      </c>
      <c r="J84" s="178" t="s">
        <v>106</v>
      </c>
      <c r="K84" s="179" t="s">
        <v>107</v>
      </c>
      <c r="L84" s="178" t="s">
        <v>106</v>
      </c>
      <c r="M84" s="179" t="s">
        <v>107</v>
      </c>
      <c r="N84" s="172" t="s">
        <v>81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82</v>
      </c>
      <c r="B85" s="177" t="s">
        <v>93</v>
      </c>
      <c r="C85" s="177" t="s">
        <v>93</v>
      </c>
      <c r="D85" s="177" t="s">
        <v>93</v>
      </c>
      <c r="E85" s="177" t="s">
        <v>108</v>
      </c>
      <c r="F85" s="177" t="s">
        <v>108</v>
      </c>
      <c r="G85" s="177" t="s">
        <v>108</v>
      </c>
      <c r="H85" s="178" t="s">
        <v>109</v>
      </c>
      <c r="I85" s="179" t="s">
        <v>110</v>
      </c>
      <c r="J85" s="178" t="s">
        <v>109</v>
      </c>
      <c r="K85" s="179" t="s">
        <v>110</v>
      </c>
      <c r="L85" s="178" t="s">
        <v>109</v>
      </c>
      <c r="M85" s="179" t="s">
        <v>110</v>
      </c>
      <c r="N85" s="172" t="s">
        <v>82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46"/>
      <c r="B86" s="148">
        <v>1.0</v>
      </c>
      <c r="C86" s="148">
        <v>2.0</v>
      </c>
      <c r="D86" s="148">
        <v>3.0</v>
      </c>
      <c r="E86" s="148">
        <v>4.0</v>
      </c>
      <c r="F86" s="148">
        <v>5.0</v>
      </c>
      <c r="G86" s="148">
        <v>6.0</v>
      </c>
      <c r="H86" s="148">
        <v>7.0</v>
      </c>
      <c r="I86" s="148">
        <v>8.0</v>
      </c>
      <c r="J86" s="148">
        <v>9.0</v>
      </c>
      <c r="K86" s="148">
        <v>10.0</v>
      </c>
      <c r="L86" s="148">
        <v>11.0</v>
      </c>
      <c r="M86" s="148">
        <v>12.0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146"/>
      <c r="I87" s="146"/>
      <c r="J87" s="146"/>
      <c r="K87" s="146"/>
      <c r="L87" s="146"/>
      <c r="M87" s="146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175" t="s">
        <v>111</v>
      </c>
      <c r="B88" s="176">
        <v>1.0</v>
      </c>
      <c r="C88" s="176">
        <v>2.0</v>
      </c>
      <c r="D88" s="176">
        <v>3.0</v>
      </c>
      <c r="E88" s="176">
        <v>4.0</v>
      </c>
      <c r="F88" s="176">
        <v>5.0</v>
      </c>
      <c r="G88" s="176">
        <v>6.0</v>
      </c>
      <c r="H88" s="176">
        <v>7.0</v>
      </c>
      <c r="I88" s="176">
        <v>8.0</v>
      </c>
      <c r="J88" s="176">
        <v>9.0</v>
      </c>
      <c r="K88" s="176">
        <v>10.0</v>
      </c>
      <c r="L88" s="176">
        <v>11.0</v>
      </c>
      <c r="M88" s="176">
        <v>12.0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170" t="s">
        <v>74</v>
      </c>
      <c r="B89" s="177" t="s">
        <v>151</v>
      </c>
      <c r="C89" s="177" t="s">
        <v>151</v>
      </c>
      <c r="D89" s="177" t="s">
        <v>151</v>
      </c>
      <c r="E89" s="177" t="s">
        <v>151</v>
      </c>
      <c r="F89" s="177" t="s">
        <v>151</v>
      </c>
      <c r="G89" s="177" t="s">
        <v>151</v>
      </c>
      <c r="H89" s="177" t="s">
        <v>151</v>
      </c>
      <c r="I89" s="177" t="s">
        <v>151</v>
      </c>
      <c r="J89" s="177" t="s">
        <v>151</v>
      </c>
      <c r="K89" s="177" t="s">
        <v>151</v>
      </c>
      <c r="L89" s="177" t="s">
        <v>151</v>
      </c>
      <c r="M89" s="177" t="s">
        <v>151</v>
      </c>
      <c r="N89" s="172" t="s">
        <v>74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3" t="s">
        <v>76</v>
      </c>
      <c r="B90" s="177" t="s">
        <v>151</v>
      </c>
      <c r="C90" s="177" t="s">
        <v>151</v>
      </c>
      <c r="D90" s="177" t="s">
        <v>151</v>
      </c>
      <c r="E90" s="177" t="s">
        <v>151</v>
      </c>
      <c r="F90" s="177" t="s">
        <v>151</v>
      </c>
      <c r="G90" s="177" t="s">
        <v>151</v>
      </c>
      <c r="H90" s="177" t="s">
        <v>151</v>
      </c>
      <c r="I90" s="177" t="s">
        <v>151</v>
      </c>
      <c r="J90" s="177" t="s">
        <v>151</v>
      </c>
      <c r="K90" s="177" t="s">
        <v>151</v>
      </c>
      <c r="L90" s="177" t="s">
        <v>151</v>
      </c>
      <c r="M90" s="177" t="s">
        <v>151</v>
      </c>
      <c r="N90" s="172" t="s">
        <v>76</v>
      </c>
      <c r="O90" s="146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3" t="s">
        <v>77</v>
      </c>
      <c r="B91" s="177" t="s">
        <v>151</v>
      </c>
      <c r="C91" s="177" t="s">
        <v>151</v>
      </c>
      <c r="D91" s="177" t="s">
        <v>151</v>
      </c>
      <c r="E91" s="177" t="s">
        <v>151</v>
      </c>
      <c r="F91" s="177" t="s">
        <v>151</v>
      </c>
      <c r="G91" s="177" t="s">
        <v>151</v>
      </c>
      <c r="H91" s="177" t="s">
        <v>151</v>
      </c>
      <c r="I91" s="177" t="s">
        <v>151</v>
      </c>
      <c r="J91" s="177" t="s">
        <v>151</v>
      </c>
      <c r="K91" s="177" t="s">
        <v>151</v>
      </c>
      <c r="L91" s="177" t="s">
        <v>151</v>
      </c>
      <c r="M91" s="177" t="s">
        <v>151</v>
      </c>
      <c r="N91" s="172" t="s">
        <v>77</v>
      </c>
    </row>
    <row r="92">
      <c r="A92" s="173" t="s">
        <v>78</v>
      </c>
      <c r="B92" s="177" t="s">
        <v>151</v>
      </c>
      <c r="C92" s="177" t="s">
        <v>151</v>
      </c>
      <c r="D92" s="177" t="s">
        <v>151</v>
      </c>
      <c r="E92" s="177" t="s">
        <v>151</v>
      </c>
      <c r="F92" s="177" t="s">
        <v>151</v>
      </c>
      <c r="G92" s="177" t="s">
        <v>151</v>
      </c>
      <c r="H92" s="177" t="s">
        <v>151</v>
      </c>
      <c r="I92" s="177" t="s">
        <v>151</v>
      </c>
      <c r="J92" s="177" t="s">
        <v>151</v>
      </c>
      <c r="K92" s="177" t="s">
        <v>151</v>
      </c>
      <c r="L92" s="177" t="s">
        <v>151</v>
      </c>
      <c r="M92" s="177" t="s">
        <v>151</v>
      </c>
      <c r="N92" s="172" t="s">
        <v>78</v>
      </c>
    </row>
    <row r="93">
      <c r="A93" s="173" t="s">
        <v>79</v>
      </c>
      <c r="B93" s="177" t="s">
        <v>151</v>
      </c>
      <c r="C93" s="177" t="s">
        <v>151</v>
      </c>
      <c r="D93" s="177" t="s">
        <v>151</v>
      </c>
      <c r="E93" s="177" t="s">
        <v>151</v>
      </c>
      <c r="F93" s="177" t="s">
        <v>151</v>
      </c>
      <c r="G93" s="177" t="s">
        <v>151</v>
      </c>
      <c r="H93" s="177" t="s">
        <v>151</v>
      </c>
      <c r="I93" s="177" t="s">
        <v>151</v>
      </c>
      <c r="J93" s="177" t="s">
        <v>151</v>
      </c>
      <c r="K93" s="177" t="s">
        <v>151</v>
      </c>
      <c r="L93" s="177" t="s">
        <v>151</v>
      </c>
      <c r="M93" s="177" t="s">
        <v>151</v>
      </c>
      <c r="N93" s="172" t="s">
        <v>79</v>
      </c>
    </row>
    <row r="94">
      <c r="A94" s="173" t="s">
        <v>80</v>
      </c>
      <c r="B94" s="177" t="s">
        <v>151</v>
      </c>
      <c r="C94" s="177" t="s">
        <v>151</v>
      </c>
      <c r="D94" s="177" t="s">
        <v>151</v>
      </c>
      <c r="E94" s="177" t="s">
        <v>151</v>
      </c>
      <c r="F94" s="177" t="s">
        <v>151</v>
      </c>
      <c r="G94" s="177" t="s">
        <v>151</v>
      </c>
      <c r="H94" s="177" t="s">
        <v>151</v>
      </c>
      <c r="I94" s="177" t="s">
        <v>151</v>
      </c>
      <c r="J94" s="177" t="s">
        <v>151</v>
      </c>
      <c r="K94" s="177" t="s">
        <v>151</v>
      </c>
      <c r="L94" s="177" t="s">
        <v>151</v>
      </c>
      <c r="M94" s="177" t="s">
        <v>151</v>
      </c>
      <c r="N94" s="172" t="s">
        <v>80</v>
      </c>
    </row>
    <row r="95">
      <c r="A95" s="173" t="s">
        <v>81</v>
      </c>
      <c r="B95" s="177" t="s">
        <v>151</v>
      </c>
      <c r="C95" s="177" t="s">
        <v>151</v>
      </c>
      <c r="D95" s="177" t="s">
        <v>151</v>
      </c>
      <c r="E95" s="177" t="s">
        <v>151</v>
      </c>
      <c r="F95" s="177" t="s">
        <v>151</v>
      </c>
      <c r="G95" s="177" t="s">
        <v>151</v>
      </c>
      <c r="H95" s="177" t="s">
        <v>151</v>
      </c>
      <c r="I95" s="177" t="s">
        <v>151</v>
      </c>
      <c r="J95" s="177" t="s">
        <v>151</v>
      </c>
      <c r="K95" s="177" t="s">
        <v>151</v>
      </c>
      <c r="L95" s="177" t="s">
        <v>151</v>
      </c>
      <c r="M95" s="177" t="s">
        <v>151</v>
      </c>
      <c r="N95" s="172" t="s">
        <v>81</v>
      </c>
    </row>
    <row r="96">
      <c r="A96" s="173" t="s">
        <v>82</v>
      </c>
      <c r="B96" s="177" t="s">
        <v>151</v>
      </c>
      <c r="C96" s="177" t="s">
        <v>151</v>
      </c>
      <c r="D96" s="177" t="s">
        <v>151</v>
      </c>
      <c r="E96" s="177" t="s">
        <v>151</v>
      </c>
      <c r="F96" s="177" t="s">
        <v>151</v>
      </c>
      <c r="G96" s="177" t="s">
        <v>151</v>
      </c>
      <c r="H96" s="177" t="s">
        <v>151</v>
      </c>
      <c r="I96" s="177" t="s">
        <v>151</v>
      </c>
      <c r="J96" s="177" t="s">
        <v>151</v>
      </c>
      <c r="K96" s="177" t="s">
        <v>151</v>
      </c>
      <c r="L96" s="177" t="s">
        <v>151</v>
      </c>
      <c r="M96" s="177" t="s">
        <v>151</v>
      </c>
      <c r="N96" s="172" t="s">
        <v>82</v>
      </c>
    </row>
    <row r="97">
      <c r="A97" s="146"/>
      <c r="B97" s="148">
        <v>1.0</v>
      </c>
      <c r="C97" s="148">
        <v>2.0</v>
      </c>
      <c r="D97" s="148">
        <v>3.0</v>
      </c>
      <c r="E97" s="148">
        <v>4.0</v>
      </c>
      <c r="F97" s="148">
        <v>5.0</v>
      </c>
      <c r="G97" s="148">
        <v>6.0</v>
      </c>
      <c r="H97" s="148">
        <v>7.0</v>
      </c>
      <c r="I97" s="148">
        <v>8.0</v>
      </c>
      <c r="J97" s="148">
        <v>9.0</v>
      </c>
      <c r="K97" s="148">
        <v>10.0</v>
      </c>
      <c r="L97" s="148">
        <v>11.0</v>
      </c>
      <c r="M97" s="148">
        <v>12.0</v>
      </c>
      <c r="N97" s="33"/>
    </row>
    <row r="99">
      <c r="A99" s="33"/>
      <c r="B99" s="33"/>
      <c r="C99" s="33"/>
      <c r="D99" s="33"/>
      <c r="E99" s="33"/>
      <c r="F99" s="33"/>
      <c r="G99" s="33"/>
      <c r="H99" s="184"/>
      <c r="I99" s="226"/>
      <c r="J99" s="184"/>
      <c r="K99" s="184"/>
      <c r="L99" s="184"/>
      <c r="M99" s="184"/>
      <c r="N99" s="184"/>
      <c r="O99" s="184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146" t="s">
        <v>115</v>
      </c>
      <c r="C100" s="190">
        <f>40</f>
        <v>40</v>
      </c>
      <c r="D100" s="33"/>
      <c r="E100" s="221"/>
      <c r="F100" s="33"/>
      <c r="G100" s="33"/>
      <c r="H100" s="189"/>
      <c r="I100" s="189"/>
      <c r="J100" s="189"/>
      <c r="K100" s="189"/>
      <c r="L100" s="189"/>
      <c r="M100" s="189"/>
      <c r="N100" s="189"/>
      <c r="O100" s="189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137"/>
      <c r="B101" s="136" t="s">
        <v>117</v>
      </c>
      <c r="C101" s="185">
        <v>68.0</v>
      </c>
      <c r="D101" s="137"/>
      <c r="E101" s="33"/>
      <c r="F101" s="33"/>
      <c r="G101" s="33"/>
      <c r="H101" s="189"/>
      <c r="I101" s="189"/>
      <c r="J101" s="189"/>
      <c r="K101" s="189"/>
      <c r="L101" s="189"/>
      <c r="M101" s="189"/>
      <c r="N101" s="189"/>
      <c r="O101" s="189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137"/>
      <c r="B102" s="136" t="s">
        <v>118</v>
      </c>
      <c r="C102" s="190">
        <v>1.2</v>
      </c>
      <c r="D102" s="137"/>
      <c r="E102" s="33"/>
      <c r="F102" s="33"/>
      <c r="G102" s="33"/>
      <c r="H102" s="189"/>
      <c r="I102" s="189"/>
      <c r="J102" s="189"/>
      <c r="K102" s="189"/>
      <c r="L102" s="189"/>
      <c r="M102" s="189"/>
      <c r="N102" s="189"/>
      <c r="O102" s="189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146" t="s">
        <v>122</v>
      </c>
      <c r="C103" s="192">
        <f>C102*C101*C100</f>
        <v>3264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83" t="s">
        <v>124</v>
      </c>
      <c r="H104" s="80">
        <v>7.0</v>
      </c>
      <c r="I104" s="33"/>
      <c r="J104" s="198" t="s">
        <v>125</v>
      </c>
      <c r="K104" s="227">
        <v>7.0035039E7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83" t="s">
        <v>127</v>
      </c>
      <c r="H105" s="80">
        <v>40.0</v>
      </c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83" t="s">
        <v>128</v>
      </c>
      <c r="H106" s="212">
        <v>40.0</v>
      </c>
      <c r="I106" s="33"/>
      <c r="J106" s="33" t="s">
        <v>129</v>
      </c>
      <c r="K106" s="228" t="s">
        <v>130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134" t="s">
        <v>131</v>
      </c>
      <c r="B107" s="33"/>
      <c r="C107" s="33"/>
      <c r="D107" s="33"/>
      <c r="E107" s="33"/>
      <c r="F107" s="33"/>
      <c r="G107" s="83" t="s">
        <v>132</v>
      </c>
      <c r="H107" s="204">
        <v>2.0</v>
      </c>
      <c r="I107" s="33" t="s">
        <v>133</v>
      </c>
      <c r="J107" s="229">
        <v>375000.0</v>
      </c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77" t="str">
        <f>"&gt;We aim for " &amp; text(F108,"0") &amp;" copies at the highest dilution in "&amp; text(H104,"0") &amp;" uL volume (amount added to PCR rxn)"</f>
        <v>&gt;We aim for 224 copies at the highest dilution in 7 uL volume (amount added to PCR rxn)</v>
      </c>
      <c r="B108" s="146"/>
      <c r="C108" s="146"/>
      <c r="D108" s="146"/>
      <c r="E108" s="146"/>
      <c r="F108" s="206">
        <v>224.0</v>
      </c>
      <c r="G108" s="207" t="s">
        <v>134</v>
      </c>
      <c r="H108" s="204">
        <v>80.0</v>
      </c>
      <c r="I108" s="230" t="str">
        <f>"1 : " &amp; text(K108,"0")</f>
        <v>1 : 300</v>
      </c>
      <c r="J108" s="231">
        <f>J107/K108</f>
        <v>1250</v>
      </c>
      <c r="K108" s="232">
        <v>300.0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77" t="str">
        <f>"&gt; that translates into " &amp; text(F109,"0.0") &amp;" copies/ul  in D1 "</f>
        <v>&gt; that translates into 32.0 copies/ul  in D1 </v>
      </c>
      <c r="B109" s="146"/>
      <c r="C109" s="146"/>
      <c r="D109" s="146"/>
      <c r="E109" s="146"/>
      <c r="F109" s="188">
        <f>F108/H104</f>
        <v>32</v>
      </c>
      <c r="G109" s="83" t="s">
        <v>135</v>
      </c>
      <c r="H109" s="204">
        <v>1.0</v>
      </c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77" t="str">
        <f>"&gt; that translates into " &amp; text(F110,"0") &amp;" copies in " &amp; text(H108,"0") &amp;" uL D1"</f>
        <v>&gt; that translates into 2560 copies in 80 uL D1</v>
      </c>
      <c r="B110" s="146"/>
      <c r="C110" s="146"/>
      <c r="D110" s="146"/>
      <c r="E110" s="146"/>
      <c r="F110" s="188">
        <f>F109*H108</f>
        <v>2560</v>
      </c>
      <c r="G110" s="83" t="str">
        <f>"copies for " &amp; text(H109,"0") &amp;" 96-well plates"</f>
        <v>copies for 1 96-well plates</v>
      </c>
      <c r="H110" s="212">
        <f>F110*H109</f>
        <v>2560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182" t="str">
        <f>"&gt; that translates to " &amp; text(J110,"0") &amp; " copies in " &amp; text(L108, "0") &amp; " uL (" &amp; text(L105,"0.0") &amp; " is total of well + " &amp; text(L106,"0.0") &amp; " added for dilution)"</f>
        <v>&gt; that translates to 0 copies in 0 uL (0.0 is total of well + 0.0 added for dilution)</v>
      </c>
      <c r="B111" s="89"/>
      <c r="C111" s="89"/>
      <c r="D111" s="89"/>
      <c r="E111" s="90"/>
      <c r="F111" s="191">
        <f>F109*H108</f>
        <v>2560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134" t="s">
        <v>139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68" t="str">
        <f>"&gt;prepare a 1 to "&amp; text(K108,"0") &amp;" dilution to "&amp; text(J108,"0") &amp;" copies per uL"</f>
        <v>&gt;prepare a 1 to 300 dilution to 1250 copies per uL</v>
      </c>
      <c r="B115" s="33"/>
      <c r="C115" s="33"/>
      <c r="D115" s="33"/>
      <c r="E115" s="33"/>
      <c r="F115" s="33"/>
      <c r="G115" s="33"/>
      <c r="H115" s="33" t="s">
        <v>152</v>
      </c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68" t="str">
        <f>"&gt; add "&amp; text(D120,"0.0") &amp;" uL to "&amp; text(D121,"0.0") &amp;" uL background in first dilution well D1 (for "&amp; text(F110,"0") &amp;" total viral copies)"</f>
        <v>&gt; add 2.0 uL to 38.0 uL background in first dilution well D1 (for 2560 total viral copies)</v>
      </c>
      <c r="B116" s="33"/>
      <c r="C116" s="33"/>
      <c r="D116" s="33"/>
      <c r="E116" s="33"/>
      <c r="F116" s="33"/>
      <c r="G116" s="33"/>
      <c r="H116" s="33" t="s">
        <v>153</v>
      </c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68" t="s">
        <v>140</v>
      </c>
      <c r="B117" s="33"/>
      <c r="C117" s="33"/>
      <c r="D117" s="33"/>
      <c r="E117" s="33"/>
      <c r="F117" s="33"/>
      <c r="G117" s="33"/>
      <c r="H117" s="33" t="s">
        <v>154</v>
      </c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F118" s="33"/>
      <c r="G118" s="33"/>
      <c r="H118" s="3" t="s">
        <v>155</v>
      </c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233" t="s">
        <v>156</v>
      </c>
      <c r="D119" s="234">
        <f>J108</f>
        <v>1250</v>
      </c>
      <c r="E119" s="235"/>
      <c r="F119" s="33"/>
      <c r="G119" s="33"/>
      <c r="H119" s="3" t="s">
        <v>157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236" t="s">
        <v>143</v>
      </c>
      <c r="D120" s="237">
        <f>H110/D119</f>
        <v>2.048</v>
      </c>
      <c r="E120" s="238">
        <f t="shared" ref="E120:E121" si="18">D120*6</f>
        <v>12.288</v>
      </c>
      <c r="F120" s="33"/>
      <c r="G120" s="33"/>
      <c r="H120" s="3" t="s">
        <v>158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239" t="s">
        <v>144</v>
      </c>
      <c r="D121" s="240">
        <f>H106-D120</f>
        <v>37.952</v>
      </c>
      <c r="E121" s="241">
        <f t="shared" si="18"/>
        <v>227.712</v>
      </c>
      <c r="F121" s="33"/>
      <c r="G121" s="33"/>
      <c r="H121" s="68" t="s">
        <v>159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" t="s">
        <v>160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219" t="s">
        <v>161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221" t="s">
        <v>162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221" t="s">
        <v>163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</sheetData>
  <mergeCells count="15">
    <mergeCell ref="H116:J116"/>
    <mergeCell ref="H117:J117"/>
    <mergeCell ref="B118:E118"/>
    <mergeCell ref="H118:J118"/>
    <mergeCell ref="H119:J119"/>
    <mergeCell ref="H120:J120"/>
    <mergeCell ref="H122:K122"/>
    <mergeCell ref="H123:K123"/>
    <mergeCell ref="B18:M18"/>
    <mergeCell ref="B30:D30"/>
    <mergeCell ref="E30:G30"/>
    <mergeCell ref="H30:J30"/>
    <mergeCell ref="K30:M30"/>
    <mergeCell ref="A111:E111"/>
    <mergeCell ref="H115:J1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2" t="s">
        <v>164</v>
      </c>
      <c r="B1" s="136"/>
      <c r="C1" s="137"/>
      <c r="D1" s="138"/>
      <c r="E1" s="138"/>
      <c r="F1" s="137"/>
      <c r="G1" s="137"/>
      <c r="H1" s="137"/>
      <c r="I1" s="137"/>
      <c r="J1" s="139"/>
      <c r="K1" s="139"/>
      <c r="L1" s="137"/>
      <c r="M1" s="13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223">
        <v>1.0</v>
      </c>
      <c r="B2" s="224">
        <v>2.0</v>
      </c>
      <c r="C2" s="136"/>
      <c r="D2" s="243"/>
      <c r="E2" s="244" t="s">
        <v>165</v>
      </c>
      <c r="F2" s="137"/>
      <c r="G2" s="137"/>
      <c r="H2" s="137"/>
      <c r="I2" s="137"/>
      <c r="J2" s="139"/>
      <c r="K2" s="139"/>
      <c r="L2" s="137"/>
      <c r="M2" s="13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223">
        <v>3.0</v>
      </c>
      <c r="B3" s="224">
        <v>4.0</v>
      </c>
      <c r="C3" s="136"/>
      <c r="D3" s="243"/>
      <c r="E3" s="243"/>
      <c r="F3" s="137"/>
      <c r="G3" s="137"/>
      <c r="H3" s="137"/>
      <c r="I3" s="137"/>
      <c r="J3" s="33"/>
      <c r="K3" s="139"/>
      <c r="L3" s="137"/>
      <c r="M3" s="137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42" t="s">
        <v>166</v>
      </c>
      <c r="B4" s="137"/>
      <c r="C4" s="137"/>
      <c r="D4" s="33"/>
      <c r="E4" s="137"/>
      <c r="F4" s="137"/>
      <c r="G4" s="137"/>
      <c r="H4" s="137"/>
      <c r="I4" s="137"/>
      <c r="J4" s="139"/>
      <c r="K4" s="137"/>
      <c r="L4" s="137"/>
      <c r="M4" s="13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" t="s">
        <v>167</v>
      </c>
      <c r="B5" s="137"/>
      <c r="C5" s="137"/>
      <c r="D5" s="33"/>
      <c r="E5" s="137"/>
      <c r="F5" s="137"/>
      <c r="G5" s="137"/>
      <c r="H5" s="137"/>
      <c r="I5" s="137"/>
      <c r="J5" s="139"/>
      <c r="K5" s="137"/>
      <c r="L5" s="137"/>
      <c r="M5" s="137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6" t="s">
        <v>72</v>
      </c>
      <c r="B6" s="137"/>
      <c r="C6" s="137"/>
      <c r="D6" s="33"/>
      <c r="E6" s="137"/>
      <c r="F6" s="137"/>
      <c r="G6" s="137"/>
      <c r="H6" s="137"/>
      <c r="I6" s="137"/>
      <c r="J6" s="139"/>
      <c r="K6" s="137"/>
      <c r="L6" s="137"/>
      <c r="M6" s="137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245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5" t="s">
        <v>73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46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7" t="str">
        <f>E2</f>
        <v>Saliva3</v>
      </c>
      <c r="B9" s="148">
        <v>1.0</v>
      </c>
      <c r="C9" s="148">
        <v>2.0</v>
      </c>
      <c r="D9" s="148">
        <v>3.0</v>
      </c>
      <c r="E9" s="148">
        <v>4.0</v>
      </c>
      <c r="F9" s="148">
        <v>5.0</v>
      </c>
      <c r="G9" s="148">
        <v>6.0</v>
      </c>
      <c r="H9" s="148">
        <v>7.0</v>
      </c>
      <c r="I9" s="148">
        <v>8.0</v>
      </c>
      <c r="J9" s="148">
        <v>9.0</v>
      </c>
      <c r="K9" s="148">
        <v>10.0</v>
      </c>
      <c r="L9" s="148">
        <v>11.0</v>
      </c>
      <c r="M9" s="148">
        <v>12.0</v>
      </c>
      <c r="N9" s="146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74</v>
      </c>
      <c r="B10" s="146" t="s">
        <v>75</v>
      </c>
      <c r="C10" s="146" t="s">
        <v>75</v>
      </c>
      <c r="D10" s="146" t="s">
        <v>75</v>
      </c>
      <c r="E10" s="146" t="s">
        <v>75</v>
      </c>
      <c r="F10" s="146" t="s">
        <v>75</v>
      </c>
      <c r="G10" s="146" t="s">
        <v>75</v>
      </c>
      <c r="H10" s="146" t="s">
        <v>75</v>
      </c>
      <c r="I10" s="146" t="s">
        <v>75</v>
      </c>
      <c r="J10" s="146" t="s">
        <v>75</v>
      </c>
      <c r="K10" s="146" t="s">
        <v>75</v>
      </c>
      <c r="L10" s="146" t="s">
        <v>75</v>
      </c>
      <c r="M10" s="146" t="s">
        <v>75</v>
      </c>
      <c r="N10" s="148" t="s">
        <v>74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76</v>
      </c>
      <c r="B11" s="146" t="s">
        <v>75</v>
      </c>
      <c r="C11" s="146" t="s">
        <v>75</v>
      </c>
      <c r="D11" s="146" t="s">
        <v>75</v>
      </c>
      <c r="E11" s="146" t="s">
        <v>75</v>
      </c>
      <c r="F11" s="146" t="s">
        <v>75</v>
      </c>
      <c r="G11" s="146" t="s">
        <v>75</v>
      </c>
      <c r="H11" s="146" t="s">
        <v>75</v>
      </c>
      <c r="I11" s="146" t="s">
        <v>75</v>
      </c>
      <c r="J11" s="146" t="s">
        <v>75</v>
      </c>
      <c r="K11" s="146" t="s">
        <v>75</v>
      </c>
      <c r="L11" s="146" t="s">
        <v>75</v>
      </c>
      <c r="M11" s="146" t="s">
        <v>75</v>
      </c>
      <c r="N11" s="148" t="s">
        <v>76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77</v>
      </c>
      <c r="B12" s="146" t="s">
        <v>75</v>
      </c>
      <c r="C12" s="146" t="s">
        <v>75</v>
      </c>
      <c r="D12" s="146" t="s">
        <v>75</v>
      </c>
      <c r="E12" s="146" t="s">
        <v>75</v>
      </c>
      <c r="F12" s="146" t="s">
        <v>75</v>
      </c>
      <c r="G12" s="146" t="s">
        <v>75</v>
      </c>
      <c r="H12" s="146" t="s">
        <v>75</v>
      </c>
      <c r="I12" s="146" t="s">
        <v>75</v>
      </c>
      <c r="J12" s="146" t="s">
        <v>75</v>
      </c>
      <c r="K12" s="146" t="s">
        <v>75</v>
      </c>
      <c r="L12" s="146" t="s">
        <v>75</v>
      </c>
      <c r="M12" s="146" t="s">
        <v>75</v>
      </c>
      <c r="N12" s="148" t="s">
        <v>77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78</v>
      </c>
      <c r="B13" s="146" t="s">
        <v>75</v>
      </c>
      <c r="C13" s="146" t="s">
        <v>75</v>
      </c>
      <c r="D13" s="146" t="s">
        <v>75</v>
      </c>
      <c r="E13" s="146" t="s">
        <v>75</v>
      </c>
      <c r="F13" s="146" t="s">
        <v>75</v>
      </c>
      <c r="G13" s="146" t="s">
        <v>75</v>
      </c>
      <c r="H13" s="146" t="s">
        <v>75</v>
      </c>
      <c r="I13" s="146" t="s">
        <v>75</v>
      </c>
      <c r="J13" s="146" t="s">
        <v>75</v>
      </c>
      <c r="K13" s="146" t="s">
        <v>75</v>
      </c>
      <c r="L13" s="146" t="s">
        <v>75</v>
      </c>
      <c r="M13" s="146" t="s">
        <v>75</v>
      </c>
      <c r="N13" s="148" t="s">
        <v>78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79</v>
      </c>
      <c r="B14" s="146" t="s">
        <v>75</v>
      </c>
      <c r="C14" s="146" t="s">
        <v>75</v>
      </c>
      <c r="D14" s="146" t="s">
        <v>75</v>
      </c>
      <c r="E14" s="146" t="s">
        <v>75</v>
      </c>
      <c r="F14" s="146" t="s">
        <v>75</v>
      </c>
      <c r="G14" s="146" t="s">
        <v>75</v>
      </c>
      <c r="H14" s="146" t="s">
        <v>75</v>
      </c>
      <c r="I14" s="146" t="s">
        <v>75</v>
      </c>
      <c r="J14" s="146" t="s">
        <v>75</v>
      </c>
      <c r="K14" s="146" t="s">
        <v>75</v>
      </c>
      <c r="L14" s="146" t="s">
        <v>75</v>
      </c>
      <c r="M14" s="146" t="s">
        <v>75</v>
      </c>
      <c r="N14" s="148" t="s">
        <v>79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80</v>
      </c>
      <c r="B15" s="146" t="s">
        <v>75</v>
      </c>
      <c r="C15" s="146" t="s">
        <v>75</v>
      </c>
      <c r="D15" s="146" t="s">
        <v>75</v>
      </c>
      <c r="E15" s="146" t="s">
        <v>75</v>
      </c>
      <c r="F15" s="146" t="s">
        <v>75</v>
      </c>
      <c r="G15" s="146" t="s">
        <v>75</v>
      </c>
      <c r="H15" s="146" t="s">
        <v>75</v>
      </c>
      <c r="I15" s="146" t="s">
        <v>75</v>
      </c>
      <c r="J15" s="146" t="s">
        <v>75</v>
      </c>
      <c r="K15" s="146" t="s">
        <v>75</v>
      </c>
      <c r="L15" s="146" t="s">
        <v>75</v>
      </c>
      <c r="M15" s="146" t="s">
        <v>75</v>
      </c>
      <c r="N15" s="148" t="s">
        <v>80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8" t="s">
        <v>81</v>
      </c>
      <c r="B16" s="146" t="s">
        <v>75</v>
      </c>
      <c r="C16" s="146" t="s">
        <v>75</v>
      </c>
      <c r="D16" s="146" t="s">
        <v>75</v>
      </c>
      <c r="E16" s="146" t="s">
        <v>75</v>
      </c>
      <c r="F16" s="146" t="s">
        <v>75</v>
      </c>
      <c r="G16" s="146" t="s">
        <v>75</v>
      </c>
      <c r="H16" s="146" t="s">
        <v>75</v>
      </c>
      <c r="I16" s="146" t="s">
        <v>75</v>
      </c>
      <c r="J16" s="146" t="s">
        <v>75</v>
      </c>
      <c r="K16" s="146" t="s">
        <v>75</v>
      </c>
      <c r="L16" s="146" t="s">
        <v>75</v>
      </c>
      <c r="M16" s="146" t="s">
        <v>75</v>
      </c>
      <c r="N16" s="148" t="s">
        <v>81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48" t="s">
        <v>82</v>
      </c>
      <c r="B17" s="146" t="s">
        <v>75</v>
      </c>
      <c r="C17" s="146" t="s">
        <v>75</v>
      </c>
      <c r="D17" s="146" t="s">
        <v>75</v>
      </c>
      <c r="E17" s="146" t="s">
        <v>75</v>
      </c>
      <c r="F17" s="146" t="s">
        <v>75</v>
      </c>
      <c r="G17" s="146" t="s">
        <v>75</v>
      </c>
      <c r="H17" s="146" t="s">
        <v>75</v>
      </c>
      <c r="I17" s="146" t="s">
        <v>75</v>
      </c>
      <c r="J17" s="146" t="s">
        <v>75</v>
      </c>
      <c r="K17" s="146" t="s">
        <v>75</v>
      </c>
      <c r="L17" s="146" t="s">
        <v>75</v>
      </c>
      <c r="M17" s="146" t="s">
        <v>75</v>
      </c>
      <c r="N17" s="148" t="s">
        <v>82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46"/>
      <c r="B18" s="148">
        <v>1.0</v>
      </c>
      <c r="C18" s="148">
        <v>2.0</v>
      </c>
      <c r="D18" s="148">
        <v>3.0</v>
      </c>
      <c r="E18" s="148">
        <v>4.0</v>
      </c>
      <c r="F18" s="148">
        <v>5.0</v>
      </c>
      <c r="G18" s="148">
        <v>6.0</v>
      </c>
      <c r="H18" s="148">
        <v>7.0</v>
      </c>
      <c r="I18" s="148">
        <v>8.0</v>
      </c>
      <c r="J18" s="148">
        <v>9.0</v>
      </c>
      <c r="K18" s="148">
        <v>10.0</v>
      </c>
      <c r="L18" s="148">
        <v>11.0</v>
      </c>
      <c r="M18" s="148">
        <v>12.0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174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51"/>
      <c r="B20" s="158" t="s">
        <v>168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9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56" t="str">
        <f>D17</f>
        <v>Saliva</v>
      </c>
      <c r="B21" s="148">
        <v>1.0</v>
      </c>
      <c r="C21" s="148">
        <v>2.0</v>
      </c>
      <c r="D21" s="148">
        <v>3.0</v>
      </c>
      <c r="E21" s="148">
        <v>4.0</v>
      </c>
      <c r="F21" s="148">
        <v>5.0</v>
      </c>
      <c r="G21" s="148">
        <v>6.0</v>
      </c>
      <c r="H21" s="148">
        <v>7.0</v>
      </c>
      <c r="I21" s="148">
        <v>8.0</v>
      </c>
      <c r="J21" s="148">
        <v>9.0</v>
      </c>
      <c r="K21" s="148">
        <v>10.0</v>
      </c>
      <c r="L21" s="148">
        <v>11.0</v>
      </c>
      <c r="M21" s="148">
        <v>12.0</v>
      </c>
      <c r="N21" s="146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74</v>
      </c>
      <c r="B22" s="157" t="s">
        <v>85</v>
      </c>
      <c r="C22" s="157" t="s">
        <v>85</v>
      </c>
      <c r="D22" s="157" t="s">
        <v>85</v>
      </c>
      <c r="E22" s="157" t="s">
        <v>85</v>
      </c>
      <c r="F22" s="157" t="s">
        <v>85</v>
      </c>
      <c r="G22" s="157" t="s">
        <v>85</v>
      </c>
      <c r="H22" s="157" t="s">
        <v>85</v>
      </c>
      <c r="I22" s="157" t="s">
        <v>85</v>
      </c>
      <c r="J22" s="157" t="s">
        <v>85</v>
      </c>
      <c r="K22" s="157" t="s">
        <v>85</v>
      </c>
      <c r="L22" s="157" t="s">
        <v>85</v>
      </c>
      <c r="M22" s="157" t="s">
        <v>85</v>
      </c>
      <c r="N22" s="148" t="s">
        <v>74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76</v>
      </c>
      <c r="B23" s="157" t="s">
        <v>85</v>
      </c>
      <c r="C23" s="157" t="s">
        <v>85</v>
      </c>
      <c r="D23" s="157" t="s">
        <v>85</v>
      </c>
      <c r="E23" s="157" t="s">
        <v>85</v>
      </c>
      <c r="F23" s="157" t="s">
        <v>85</v>
      </c>
      <c r="G23" s="157" t="s">
        <v>85</v>
      </c>
      <c r="H23" s="157" t="s">
        <v>85</v>
      </c>
      <c r="I23" s="157" t="s">
        <v>85</v>
      </c>
      <c r="J23" s="157" t="s">
        <v>85</v>
      </c>
      <c r="K23" s="157" t="s">
        <v>85</v>
      </c>
      <c r="L23" s="157" t="s">
        <v>85</v>
      </c>
      <c r="M23" s="157" t="s">
        <v>85</v>
      </c>
      <c r="N23" s="148" t="s">
        <v>76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77</v>
      </c>
      <c r="B24" s="157" t="s">
        <v>85</v>
      </c>
      <c r="C24" s="157" t="s">
        <v>85</v>
      </c>
      <c r="D24" s="157" t="s">
        <v>85</v>
      </c>
      <c r="E24" s="157" t="s">
        <v>85</v>
      </c>
      <c r="F24" s="157" t="s">
        <v>85</v>
      </c>
      <c r="G24" s="157" t="s">
        <v>85</v>
      </c>
      <c r="H24" s="157" t="s">
        <v>85</v>
      </c>
      <c r="I24" s="157" t="s">
        <v>85</v>
      </c>
      <c r="J24" s="157" t="s">
        <v>85</v>
      </c>
      <c r="K24" s="157" t="s">
        <v>85</v>
      </c>
      <c r="L24" s="157" t="s">
        <v>85</v>
      </c>
      <c r="M24" s="157" t="s">
        <v>85</v>
      </c>
      <c r="N24" s="148" t="s">
        <v>77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78</v>
      </c>
      <c r="B25" s="157" t="s">
        <v>85</v>
      </c>
      <c r="C25" s="157" t="s">
        <v>85</v>
      </c>
      <c r="D25" s="157" t="s">
        <v>85</v>
      </c>
      <c r="E25" s="157" t="s">
        <v>85</v>
      </c>
      <c r="F25" s="157" t="s">
        <v>85</v>
      </c>
      <c r="G25" s="157" t="s">
        <v>85</v>
      </c>
      <c r="H25" s="157" t="s">
        <v>85</v>
      </c>
      <c r="I25" s="157" t="s">
        <v>85</v>
      </c>
      <c r="J25" s="157" t="s">
        <v>85</v>
      </c>
      <c r="K25" s="157" t="s">
        <v>85</v>
      </c>
      <c r="L25" s="157" t="s">
        <v>85</v>
      </c>
      <c r="M25" s="157" t="s">
        <v>85</v>
      </c>
      <c r="N25" s="148" t="s">
        <v>78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79</v>
      </c>
      <c r="B26" s="157" t="s">
        <v>85</v>
      </c>
      <c r="C26" s="157" t="s">
        <v>85</v>
      </c>
      <c r="D26" s="157" t="s">
        <v>85</v>
      </c>
      <c r="E26" s="157" t="s">
        <v>85</v>
      </c>
      <c r="F26" s="157" t="s">
        <v>85</v>
      </c>
      <c r="G26" s="157" t="s">
        <v>85</v>
      </c>
      <c r="H26" s="157" t="s">
        <v>85</v>
      </c>
      <c r="I26" s="157" t="s">
        <v>85</v>
      </c>
      <c r="J26" s="157" t="s">
        <v>85</v>
      </c>
      <c r="K26" s="157" t="s">
        <v>85</v>
      </c>
      <c r="L26" s="157" t="s">
        <v>85</v>
      </c>
      <c r="M26" s="157" t="s">
        <v>85</v>
      </c>
      <c r="N26" s="148" t="s">
        <v>79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80</v>
      </c>
      <c r="B27" s="157" t="s">
        <v>85</v>
      </c>
      <c r="C27" s="157" t="s">
        <v>85</v>
      </c>
      <c r="D27" s="157" t="s">
        <v>85</v>
      </c>
      <c r="E27" s="157" t="s">
        <v>85</v>
      </c>
      <c r="F27" s="157" t="s">
        <v>85</v>
      </c>
      <c r="G27" s="157" t="s">
        <v>85</v>
      </c>
      <c r="H27" s="157" t="s">
        <v>85</v>
      </c>
      <c r="I27" s="157" t="s">
        <v>85</v>
      </c>
      <c r="J27" s="157" t="s">
        <v>85</v>
      </c>
      <c r="K27" s="157" t="s">
        <v>85</v>
      </c>
      <c r="L27" s="157" t="s">
        <v>85</v>
      </c>
      <c r="M27" s="157" t="s">
        <v>85</v>
      </c>
      <c r="N27" s="148" t="s">
        <v>80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8" t="s">
        <v>81</v>
      </c>
      <c r="B28" s="157" t="s">
        <v>85</v>
      </c>
      <c r="C28" s="157" t="s">
        <v>85</v>
      </c>
      <c r="D28" s="157" t="s">
        <v>85</v>
      </c>
      <c r="E28" s="157" t="s">
        <v>85</v>
      </c>
      <c r="F28" s="157" t="s">
        <v>85</v>
      </c>
      <c r="G28" s="157" t="s">
        <v>85</v>
      </c>
      <c r="H28" s="157" t="s">
        <v>85</v>
      </c>
      <c r="I28" s="157" t="s">
        <v>85</v>
      </c>
      <c r="J28" s="157" t="s">
        <v>85</v>
      </c>
      <c r="K28" s="157" t="s">
        <v>85</v>
      </c>
      <c r="L28" s="157" t="s">
        <v>85</v>
      </c>
      <c r="M28" s="157" t="s">
        <v>85</v>
      </c>
      <c r="N28" s="148" t="s">
        <v>81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48" t="s">
        <v>82</v>
      </c>
      <c r="B29" s="157" t="s">
        <v>85</v>
      </c>
      <c r="C29" s="157" t="s">
        <v>85</v>
      </c>
      <c r="D29" s="157" t="s">
        <v>85</v>
      </c>
      <c r="E29" s="157" t="s">
        <v>85</v>
      </c>
      <c r="F29" s="157" t="s">
        <v>85</v>
      </c>
      <c r="G29" s="157" t="s">
        <v>85</v>
      </c>
      <c r="H29" s="157" t="s">
        <v>85</v>
      </c>
      <c r="I29" s="157" t="s">
        <v>85</v>
      </c>
      <c r="J29" s="157" t="s">
        <v>85</v>
      </c>
      <c r="K29" s="157" t="s">
        <v>85</v>
      </c>
      <c r="L29" s="157" t="s">
        <v>85</v>
      </c>
      <c r="M29" s="157" t="s">
        <v>85</v>
      </c>
      <c r="N29" s="148" t="s">
        <v>82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46"/>
      <c r="B30" s="148">
        <v>1.0</v>
      </c>
      <c r="C30" s="148">
        <v>2.0</v>
      </c>
      <c r="D30" s="148">
        <v>3.0</v>
      </c>
      <c r="E30" s="148">
        <v>4.0</v>
      </c>
      <c r="F30" s="148">
        <v>5.0</v>
      </c>
      <c r="G30" s="148">
        <v>6.0</v>
      </c>
      <c r="H30" s="148">
        <v>7.0</v>
      </c>
      <c r="I30" s="148">
        <v>8.0</v>
      </c>
      <c r="J30" s="148">
        <v>9.0</v>
      </c>
      <c r="K30" s="148">
        <v>10.0</v>
      </c>
      <c r="L30" s="148">
        <v>11.0</v>
      </c>
      <c r="M30" s="148">
        <v>12.0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51"/>
      <c r="B32" s="158"/>
      <c r="C32" s="89"/>
      <c r="D32" s="90"/>
      <c r="E32" s="158"/>
      <c r="F32" s="89"/>
      <c r="G32" s="90"/>
      <c r="H32" s="158"/>
      <c r="I32" s="89"/>
      <c r="J32" s="90"/>
      <c r="K32" s="158"/>
      <c r="L32" s="89"/>
      <c r="M32" s="90"/>
      <c r="N32" s="33"/>
      <c r="X32" s="33"/>
      <c r="Y32" s="33"/>
      <c r="Z32" s="33"/>
    </row>
    <row r="33">
      <c r="A33" s="156" t="str">
        <f>D29</f>
        <v>Diliution 1:1</v>
      </c>
      <c r="B33" s="148">
        <v>1.0</v>
      </c>
      <c r="C33" s="148">
        <v>2.0</v>
      </c>
      <c r="D33" s="148">
        <v>3.0</v>
      </c>
      <c r="E33" s="148">
        <v>4.0</v>
      </c>
      <c r="F33" s="148">
        <v>5.0</v>
      </c>
      <c r="G33" s="148">
        <v>6.0</v>
      </c>
      <c r="H33" s="148">
        <v>7.0</v>
      </c>
      <c r="I33" s="148">
        <v>8.0</v>
      </c>
      <c r="J33" s="148">
        <v>9.0</v>
      </c>
      <c r="K33" s="148">
        <v>10.0</v>
      </c>
      <c r="L33" s="148">
        <v>11.0</v>
      </c>
      <c r="M33" s="148">
        <v>12.0</v>
      </c>
      <c r="N33" s="146"/>
      <c r="X33" s="33"/>
      <c r="Y33" s="33"/>
      <c r="Z33" s="33"/>
    </row>
    <row r="34">
      <c r="A34" s="148" t="s">
        <v>74</v>
      </c>
      <c r="B34" s="225" t="s">
        <v>86</v>
      </c>
      <c r="C34" s="225" t="s">
        <v>86</v>
      </c>
      <c r="D34" s="225" t="s">
        <v>86</v>
      </c>
      <c r="E34" s="225" t="s">
        <v>86</v>
      </c>
      <c r="F34" s="225" t="s">
        <v>86</v>
      </c>
      <c r="G34" s="225" t="s">
        <v>86</v>
      </c>
      <c r="H34" s="225" t="s">
        <v>86</v>
      </c>
      <c r="I34" s="225" t="s">
        <v>86</v>
      </c>
      <c r="J34" s="225" t="s">
        <v>86</v>
      </c>
      <c r="K34" s="225" t="s">
        <v>86</v>
      </c>
      <c r="L34" s="225" t="s">
        <v>86</v>
      </c>
      <c r="M34" s="225" t="s">
        <v>86</v>
      </c>
      <c r="N34" s="148" t="s">
        <v>74</v>
      </c>
      <c r="X34" s="33"/>
      <c r="Y34" s="33"/>
      <c r="Z34" s="33"/>
    </row>
    <row r="35">
      <c r="A35" s="148" t="s">
        <v>76</v>
      </c>
      <c r="B35" s="225" t="s">
        <v>86</v>
      </c>
      <c r="C35" s="225" t="s">
        <v>86</v>
      </c>
      <c r="D35" s="225" t="s">
        <v>86</v>
      </c>
      <c r="E35" s="225" t="s">
        <v>86</v>
      </c>
      <c r="F35" s="225" t="s">
        <v>86</v>
      </c>
      <c r="G35" s="225" t="s">
        <v>86</v>
      </c>
      <c r="H35" s="225" t="s">
        <v>86</v>
      </c>
      <c r="I35" s="225" t="s">
        <v>86</v>
      </c>
      <c r="J35" s="225" t="s">
        <v>86</v>
      </c>
      <c r="K35" s="225" t="s">
        <v>86</v>
      </c>
      <c r="L35" s="225" t="s">
        <v>86</v>
      </c>
      <c r="M35" s="225" t="s">
        <v>86</v>
      </c>
      <c r="N35" s="148" t="s">
        <v>76</v>
      </c>
      <c r="X35" s="33"/>
      <c r="Y35" s="33"/>
      <c r="Z35" s="33"/>
    </row>
    <row r="36">
      <c r="A36" s="148" t="s">
        <v>77</v>
      </c>
      <c r="B36" s="225" t="s">
        <v>86</v>
      </c>
      <c r="C36" s="225" t="s">
        <v>86</v>
      </c>
      <c r="D36" s="225" t="s">
        <v>86</v>
      </c>
      <c r="E36" s="225" t="s">
        <v>86</v>
      </c>
      <c r="F36" s="225" t="s">
        <v>86</v>
      </c>
      <c r="G36" s="225" t="s">
        <v>86</v>
      </c>
      <c r="H36" s="225" t="s">
        <v>86</v>
      </c>
      <c r="I36" s="225" t="s">
        <v>86</v>
      </c>
      <c r="J36" s="225" t="s">
        <v>86</v>
      </c>
      <c r="K36" s="225" t="s">
        <v>86</v>
      </c>
      <c r="L36" s="225" t="s">
        <v>86</v>
      </c>
      <c r="M36" s="225" t="s">
        <v>86</v>
      </c>
      <c r="N36" s="148" t="s">
        <v>77</v>
      </c>
      <c r="X36" s="33"/>
      <c r="Y36" s="33"/>
      <c r="Z36" s="33"/>
    </row>
    <row r="37">
      <c r="A37" s="148" t="s">
        <v>78</v>
      </c>
      <c r="B37" s="225" t="s">
        <v>86</v>
      </c>
      <c r="C37" s="225" t="s">
        <v>86</v>
      </c>
      <c r="D37" s="225" t="s">
        <v>86</v>
      </c>
      <c r="E37" s="225" t="s">
        <v>86</v>
      </c>
      <c r="F37" s="225" t="s">
        <v>86</v>
      </c>
      <c r="G37" s="225" t="s">
        <v>86</v>
      </c>
      <c r="H37" s="225" t="s">
        <v>86</v>
      </c>
      <c r="I37" s="225" t="s">
        <v>86</v>
      </c>
      <c r="J37" s="225" t="s">
        <v>86</v>
      </c>
      <c r="K37" s="225" t="s">
        <v>86</v>
      </c>
      <c r="L37" s="225" t="s">
        <v>86</v>
      </c>
      <c r="M37" s="225" t="s">
        <v>86</v>
      </c>
      <c r="N37" s="148" t="s">
        <v>78</v>
      </c>
      <c r="X37" s="33"/>
      <c r="Y37" s="33"/>
      <c r="Z37" s="33"/>
    </row>
    <row r="38">
      <c r="A38" s="148" t="s">
        <v>79</v>
      </c>
      <c r="B38" s="225" t="s">
        <v>86</v>
      </c>
      <c r="C38" s="225" t="s">
        <v>86</v>
      </c>
      <c r="D38" s="225" t="s">
        <v>86</v>
      </c>
      <c r="E38" s="225" t="s">
        <v>86</v>
      </c>
      <c r="F38" s="225" t="s">
        <v>86</v>
      </c>
      <c r="G38" s="225" t="s">
        <v>86</v>
      </c>
      <c r="H38" s="225" t="s">
        <v>86</v>
      </c>
      <c r="I38" s="225" t="s">
        <v>86</v>
      </c>
      <c r="J38" s="225" t="s">
        <v>86</v>
      </c>
      <c r="K38" s="225" t="s">
        <v>86</v>
      </c>
      <c r="L38" s="225" t="s">
        <v>86</v>
      </c>
      <c r="M38" s="225" t="s">
        <v>86</v>
      </c>
      <c r="N38" s="148" t="s">
        <v>79</v>
      </c>
      <c r="X38" s="33"/>
      <c r="Y38" s="33"/>
      <c r="Z38" s="33"/>
    </row>
    <row r="39">
      <c r="A39" s="148" t="s">
        <v>80</v>
      </c>
      <c r="B39" s="225" t="s">
        <v>86</v>
      </c>
      <c r="C39" s="225" t="s">
        <v>86</v>
      </c>
      <c r="D39" s="225" t="s">
        <v>86</v>
      </c>
      <c r="E39" s="225" t="s">
        <v>86</v>
      </c>
      <c r="F39" s="225" t="s">
        <v>86</v>
      </c>
      <c r="G39" s="225" t="s">
        <v>86</v>
      </c>
      <c r="H39" s="225" t="s">
        <v>86</v>
      </c>
      <c r="I39" s="225" t="s">
        <v>86</v>
      </c>
      <c r="J39" s="225" t="s">
        <v>86</v>
      </c>
      <c r="K39" s="225" t="s">
        <v>86</v>
      </c>
      <c r="L39" s="225" t="s">
        <v>86</v>
      </c>
      <c r="M39" s="225" t="s">
        <v>86</v>
      </c>
      <c r="N39" s="148" t="s">
        <v>80</v>
      </c>
      <c r="X39" s="33"/>
      <c r="Y39" s="33"/>
      <c r="Z39" s="33"/>
    </row>
    <row r="40">
      <c r="A40" s="148" t="s">
        <v>81</v>
      </c>
      <c r="B40" s="225" t="s">
        <v>86</v>
      </c>
      <c r="C40" s="225" t="s">
        <v>86</v>
      </c>
      <c r="D40" s="225" t="s">
        <v>86</v>
      </c>
      <c r="E40" s="225" t="s">
        <v>86</v>
      </c>
      <c r="F40" s="225" t="s">
        <v>86</v>
      </c>
      <c r="G40" s="225" t="s">
        <v>86</v>
      </c>
      <c r="H40" s="225" t="s">
        <v>86</v>
      </c>
      <c r="I40" s="225" t="s">
        <v>86</v>
      </c>
      <c r="J40" s="225" t="s">
        <v>86</v>
      </c>
      <c r="K40" s="225" t="s">
        <v>86</v>
      </c>
      <c r="L40" s="225" t="s">
        <v>86</v>
      </c>
      <c r="M40" s="225" t="s">
        <v>86</v>
      </c>
      <c r="N40" s="148" t="s">
        <v>81</v>
      </c>
      <c r="X40" s="33"/>
      <c r="Y40" s="33"/>
      <c r="Z40" s="33"/>
    </row>
    <row r="41">
      <c r="A41" s="148" t="s">
        <v>82</v>
      </c>
      <c r="B41" s="225" t="s">
        <v>86</v>
      </c>
      <c r="C41" s="225" t="s">
        <v>86</v>
      </c>
      <c r="D41" s="225" t="s">
        <v>86</v>
      </c>
      <c r="E41" s="225" t="s">
        <v>86</v>
      </c>
      <c r="F41" s="225" t="s">
        <v>86</v>
      </c>
      <c r="G41" s="225" t="s">
        <v>86</v>
      </c>
      <c r="H41" s="225" t="s">
        <v>86</v>
      </c>
      <c r="I41" s="225" t="s">
        <v>86</v>
      </c>
      <c r="J41" s="225" t="s">
        <v>86</v>
      </c>
      <c r="K41" s="225" t="s">
        <v>86</v>
      </c>
      <c r="L41" s="225" t="s">
        <v>86</v>
      </c>
      <c r="M41" s="225" t="s">
        <v>86</v>
      </c>
      <c r="N41" s="148" t="s">
        <v>82</v>
      </c>
      <c r="X41" s="33"/>
      <c r="Y41" s="33"/>
      <c r="Z41" s="33"/>
    </row>
    <row r="42">
      <c r="A42" s="146"/>
      <c r="B42" s="148">
        <v>1.0</v>
      </c>
      <c r="C42" s="148">
        <v>2.0</v>
      </c>
      <c r="D42" s="148">
        <v>3.0</v>
      </c>
      <c r="E42" s="148">
        <v>4.0</v>
      </c>
      <c r="F42" s="148">
        <v>5.0</v>
      </c>
      <c r="G42" s="148">
        <v>6.0</v>
      </c>
      <c r="H42" s="148">
        <v>7.0</v>
      </c>
      <c r="I42" s="148">
        <v>8.0</v>
      </c>
      <c r="J42" s="148">
        <v>9.0</v>
      </c>
      <c r="K42" s="148">
        <v>10.0</v>
      </c>
      <c r="L42" s="148">
        <v>11.0</v>
      </c>
      <c r="M42" s="148">
        <v>12.0</v>
      </c>
      <c r="N42" s="33"/>
      <c r="X42" s="33"/>
      <c r="Y42" s="33"/>
      <c r="Z42" s="33"/>
    </row>
    <row r="43">
      <c r="A43" s="33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1" t="s">
        <v>87</v>
      </c>
      <c r="B44" s="162">
        <v>1.0</v>
      </c>
      <c r="C44" s="162">
        <v>2.0</v>
      </c>
      <c r="D44" s="162">
        <v>3.0</v>
      </c>
      <c r="E44" s="162">
        <v>4.0</v>
      </c>
      <c r="F44" s="162">
        <v>5.0</v>
      </c>
      <c r="G44" s="162">
        <v>6.0</v>
      </c>
      <c r="H44" s="162">
        <v>7.0</v>
      </c>
      <c r="I44" s="162">
        <v>8.0</v>
      </c>
      <c r="J44" s="162">
        <v>9.0</v>
      </c>
      <c r="K44" s="162">
        <v>10.0</v>
      </c>
      <c r="L44" s="162">
        <v>11.0</v>
      </c>
      <c r="M44" s="162">
        <v>12.0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3" t="s">
        <v>74</v>
      </c>
      <c r="B45" s="164">
        <f t="shared" ref="B45:G45" si="1">B46*2</f>
        <v>32000</v>
      </c>
      <c r="C45" s="164">
        <f t="shared" si="1"/>
        <v>32000</v>
      </c>
      <c r="D45" s="164">
        <f t="shared" si="1"/>
        <v>32000</v>
      </c>
      <c r="E45" s="164">
        <f t="shared" si="1"/>
        <v>32000</v>
      </c>
      <c r="F45" s="164">
        <f t="shared" si="1"/>
        <v>32000</v>
      </c>
      <c r="G45" s="164">
        <f t="shared" si="1"/>
        <v>32000</v>
      </c>
      <c r="H45" s="78" t="s">
        <v>88</v>
      </c>
      <c r="I45" s="78" t="s">
        <v>88</v>
      </c>
      <c r="J45" s="78" t="s">
        <v>88</v>
      </c>
      <c r="K45" s="78" t="s">
        <v>88</v>
      </c>
      <c r="L45" s="78" t="s">
        <v>88</v>
      </c>
      <c r="M45" s="78" t="s">
        <v>88</v>
      </c>
      <c r="N45" s="165" t="s">
        <v>74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6" t="s">
        <v>76</v>
      </c>
      <c r="B46" s="164">
        <f t="shared" ref="B46:G46" si="2">B47*2</f>
        <v>16000</v>
      </c>
      <c r="C46" s="164">
        <f t="shared" si="2"/>
        <v>16000</v>
      </c>
      <c r="D46" s="164">
        <f t="shared" si="2"/>
        <v>16000</v>
      </c>
      <c r="E46" s="164">
        <f t="shared" si="2"/>
        <v>16000</v>
      </c>
      <c r="F46" s="164">
        <f t="shared" si="2"/>
        <v>16000</v>
      </c>
      <c r="G46" s="164">
        <f t="shared" si="2"/>
        <v>16000</v>
      </c>
      <c r="H46" s="78" t="s">
        <v>88</v>
      </c>
      <c r="I46" s="78" t="s">
        <v>88</v>
      </c>
      <c r="J46" s="78" t="s">
        <v>88</v>
      </c>
      <c r="K46" s="78" t="s">
        <v>88</v>
      </c>
      <c r="L46" s="78" t="s">
        <v>88</v>
      </c>
      <c r="M46" s="78" t="s">
        <v>88</v>
      </c>
      <c r="N46" s="165" t="s">
        <v>76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77</v>
      </c>
      <c r="B47" s="164">
        <f t="shared" ref="B47:G47" si="3">B48*2</f>
        <v>8000</v>
      </c>
      <c r="C47" s="164">
        <f t="shared" si="3"/>
        <v>8000</v>
      </c>
      <c r="D47" s="164">
        <f t="shared" si="3"/>
        <v>8000</v>
      </c>
      <c r="E47" s="164">
        <f t="shared" si="3"/>
        <v>8000</v>
      </c>
      <c r="F47" s="164">
        <f t="shared" si="3"/>
        <v>8000</v>
      </c>
      <c r="G47" s="164">
        <f t="shared" si="3"/>
        <v>8000</v>
      </c>
      <c r="H47" s="78" t="s">
        <v>88</v>
      </c>
      <c r="I47" s="78" t="s">
        <v>88</v>
      </c>
      <c r="J47" s="78" t="s">
        <v>88</v>
      </c>
      <c r="K47" s="78" t="s">
        <v>88</v>
      </c>
      <c r="L47" s="78" t="s">
        <v>88</v>
      </c>
      <c r="M47" s="78" t="s">
        <v>88</v>
      </c>
      <c r="N47" s="165" t="s">
        <v>77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78</v>
      </c>
      <c r="B48" s="164">
        <f t="shared" ref="B48:G48" si="4">B49*2</f>
        <v>4000</v>
      </c>
      <c r="C48" s="164">
        <f t="shared" si="4"/>
        <v>4000</v>
      </c>
      <c r="D48" s="164">
        <f t="shared" si="4"/>
        <v>4000</v>
      </c>
      <c r="E48" s="164">
        <f t="shared" si="4"/>
        <v>4000</v>
      </c>
      <c r="F48" s="164">
        <f t="shared" si="4"/>
        <v>4000</v>
      </c>
      <c r="G48" s="164">
        <f t="shared" si="4"/>
        <v>4000</v>
      </c>
      <c r="H48" s="78" t="s">
        <v>88</v>
      </c>
      <c r="I48" s="78" t="s">
        <v>88</v>
      </c>
      <c r="J48" s="78" t="s">
        <v>88</v>
      </c>
      <c r="K48" s="78" t="s">
        <v>88</v>
      </c>
      <c r="L48" s="78" t="s">
        <v>88</v>
      </c>
      <c r="M48" s="78" t="s">
        <v>88</v>
      </c>
      <c r="N48" s="165" t="s">
        <v>78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79</v>
      </c>
      <c r="B49" s="164">
        <f t="shared" ref="B49:G49" si="5">B50*2</f>
        <v>2000</v>
      </c>
      <c r="C49" s="164">
        <f t="shared" si="5"/>
        <v>2000</v>
      </c>
      <c r="D49" s="164">
        <f t="shared" si="5"/>
        <v>2000</v>
      </c>
      <c r="E49" s="164">
        <f t="shared" si="5"/>
        <v>2000</v>
      </c>
      <c r="F49" s="164">
        <f t="shared" si="5"/>
        <v>2000</v>
      </c>
      <c r="G49" s="164">
        <f t="shared" si="5"/>
        <v>2000</v>
      </c>
      <c r="H49" s="78" t="s">
        <v>88</v>
      </c>
      <c r="I49" s="78" t="s">
        <v>88</v>
      </c>
      <c r="J49" s="78" t="s">
        <v>88</v>
      </c>
      <c r="K49" s="78" t="s">
        <v>88</v>
      </c>
      <c r="L49" s="78" t="s">
        <v>88</v>
      </c>
      <c r="M49" s="78" t="s">
        <v>88</v>
      </c>
      <c r="N49" s="165" t="s">
        <v>79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80</v>
      </c>
      <c r="B50" s="164">
        <v>1000.0</v>
      </c>
      <c r="C50" s="164">
        <v>1000.0</v>
      </c>
      <c r="D50" s="164">
        <v>1000.0</v>
      </c>
      <c r="E50" s="164">
        <v>1000.0</v>
      </c>
      <c r="F50" s="164">
        <v>1000.0</v>
      </c>
      <c r="G50" s="164">
        <v>1000.0</v>
      </c>
      <c r="H50" s="78" t="s">
        <v>88</v>
      </c>
      <c r="I50" s="78" t="s">
        <v>88</v>
      </c>
      <c r="J50" s="78" t="s">
        <v>88</v>
      </c>
      <c r="K50" s="78" t="s">
        <v>88</v>
      </c>
      <c r="L50" s="78" t="s">
        <v>88</v>
      </c>
      <c r="M50" s="78" t="s">
        <v>88</v>
      </c>
      <c r="N50" s="165" t="s">
        <v>80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3" t="s">
        <v>81</v>
      </c>
      <c r="B51" s="78" t="s">
        <v>88</v>
      </c>
      <c r="C51" s="78" t="s">
        <v>88</v>
      </c>
      <c r="D51" s="78" t="s">
        <v>88</v>
      </c>
      <c r="E51" s="78" t="s">
        <v>88</v>
      </c>
      <c r="F51" s="78" t="s">
        <v>88</v>
      </c>
      <c r="G51" s="78" t="s">
        <v>88</v>
      </c>
      <c r="H51" s="78" t="s">
        <v>88</v>
      </c>
      <c r="I51" s="78" t="s">
        <v>88</v>
      </c>
      <c r="J51" s="78" t="s">
        <v>88</v>
      </c>
      <c r="K51" s="78" t="s">
        <v>88</v>
      </c>
      <c r="L51" s="78" t="s">
        <v>88</v>
      </c>
      <c r="M51" s="78" t="s">
        <v>88</v>
      </c>
      <c r="N51" s="165" t="s">
        <v>81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3" t="s">
        <v>82</v>
      </c>
      <c r="B52" s="78" t="s">
        <v>88</v>
      </c>
      <c r="C52" s="78" t="s">
        <v>88</v>
      </c>
      <c r="D52" s="78" t="s">
        <v>88</v>
      </c>
      <c r="E52" s="78" t="s">
        <v>88</v>
      </c>
      <c r="F52" s="78" t="s">
        <v>88</v>
      </c>
      <c r="G52" s="78" t="s">
        <v>88</v>
      </c>
      <c r="H52" s="78" t="s">
        <v>88</v>
      </c>
      <c r="I52" s="78" t="s">
        <v>88</v>
      </c>
      <c r="J52" s="78" t="s">
        <v>88</v>
      </c>
      <c r="K52" s="78" t="s">
        <v>88</v>
      </c>
      <c r="L52" s="78" t="s">
        <v>88</v>
      </c>
      <c r="M52" s="78" t="s">
        <v>88</v>
      </c>
      <c r="N52" s="165" t="s">
        <v>82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67"/>
      <c r="B53" s="33"/>
      <c r="C53" s="33"/>
      <c r="D53" s="33"/>
      <c r="E53" s="33"/>
      <c r="F53" s="33"/>
      <c r="G53" s="33"/>
      <c r="H53" s="33"/>
      <c r="I53" s="33" t="s">
        <v>88</v>
      </c>
      <c r="J53" s="33" t="s">
        <v>88</v>
      </c>
      <c r="K53" s="33" t="s">
        <v>88</v>
      </c>
      <c r="L53" s="33" t="s">
        <v>88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68" t="s">
        <v>89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83" t="s">
        <v>90</v>
      </c>
      <c r="B55" s="169">
        <v>1.0</v>
      </c>
      <c r="C55" s="169">
        <v>2.0</v>
      </c>
      <c r="D55" s="169">
        <v>3.0</v>
      </c>
      <c r="E55" s="169">
        <v>4.0</v>
      </c>
      <c r="F55" s="169">
        <v>5.0</v>
      </c>
      <c r="G55" s="169">
        <v>6.0</v>
      </c>
      <c r="H55" s="169">
        <v>7.0</v>
      </c>
      <c r="I55" s="169">
        <v>8.0</v>
      </c>
      <c r="J55" s="169">
        <v>9.0</v>
      </c>
      <c r="K55" s="169">
        <v>10.0</v>
      </c>
      <c r="L55" s="169">
        <v>11.0</v>
      </c>
      <c r="M55" s="169">
        <v>12.0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0" t="s">
        <v>74</v>
      </c>
      <c r="B56" s="171">
        <f t="shared" ref="B56:G56" si="6">(B45/1000)*7</f>
        <v>224</v>
      </c>
      <c r="C56" s="171">
        <f t="shared" si="6"/>
        <v>224</v>
      </c>
      <c r="D56" s="171">
        <f t="shared" si="6"/>
        <v>224</v>
      </c>
      <c r="E56" s="171">
        <f t="shared" si="6"/>
        <v>224</v>
      </c>
      <c r="F56" s="171">
        <f t="shared" si="6"/>
        <v>224</v>
      </c>
      <c r="G56" s="171">
        <f t="shared" si="6"/>
        <v>224</v>
      </c>
      <c r="H56" s="78" t="s">
        <v>88</v>
      </c>
      <c r="I56" s="78" t="s">
        <v>88</v>
      </c>
      <c r="J56" s="78" t="s">
        <v>88</v>
      </c>
      <c r="K56" s="78" t="s">
        <v>88</v>
      </c>
      <c r="L56" s="78" t="s">
        <v>88</v>
      </c>
      <c r="M56" s="78" t="s">
        <v>88</v>
      </c>
      <c r="N56" s="172" t="s">
        <v>74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76</v>
      </c>
      <c r="B57" s="171">
        <f t="shared" ref="B57:G57" si="7">(B46/1000)*7</f>
        <v>112</v>
      </c>
      <c r="C57" s="171">
        <f t="shared" si="7"/>
        <v>112</v>
      </c>
      <c r="D57" s="171">
        <f t="shared" si="7"/>
        <v>112</v>
      </c>
      <c r="E57" s="171">
        <f t="shared" si="7"/>
        <v>112</v>
      </c>
      <c r="F57" s="171">
        <f t="shared" si="7"/>
        <v>112</v>
      </c>
      <c r="G57" s="171">
        <f t="shared" si="7"/>
        <v>112</v>
      </c>
      <c r="H57" s="78" t="s">
        <v>88</v>
      </c>
      <c r="I57" s="78" t="s">
        <v>88</v>
      </c>
      <c r="J57" s="78" t="s">
        <v>88</v>
      </c>
      <c r="K57" s="78" t="s">
        <v>88</v>
      </c>
      <c r="L57" s="78" t="s">
        <v>88</v>
      </c>
      <c r="M57" s="78" t="s">
        <v>88</v>
      </c>
      <c r="N57" s="172" t="s">
        <v>76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77</v>
      </c>
      <c r="B58" s="171">
        <f t="shared" ref="B58:G58" si="8">(B47/1000)*7</f>
        <v>56</v>
      </c>
      <c r="C58" s="171">
        <f t="shared" si="8"/>
        <v>56</v>
      </c>
      <c r="D58" s="171">
        <f t="shared" si="8"/>
        <v>56</v>
      </c>
      <c r="E58" s="171">
        <f t="shared" si="8"/>
        <v>56</v>
      </c>
      <c r="F58" s="171">
        <f t="shared" si="8"/>
        <v>56</v>
      </c>
      <c r="G58" s="171">
        <f t="shared" si="8"/>
        <v>56</v>
      </c>
      <c r="H58" s="78" t="s">
        <v>88</v>
      </c>
      <c r="I58" s="78" t="s">
        <v>88</v>
      </c>
      <c r="J58" s="78" t="s">
        <v>88</v>
      </c>
      <c r="K58" s="78" t="s">
        <v>88</v>
      </c>
      <c r="L58" s="78" t="s">
        <v>88</v>
      </c>
      <c r="M58" s="78" t="s">
        <v>88</v>
      </c>
      <c r="N58" s="172" t="s">
        <v>77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78</v>
      </c>
      <c r="B59" s="171">
        <f t="shared" ref="B59:G59" si="9">(B48/1000)*7</f>
        <v>28</v>
      </c>
      <c r="C59" s="171">
        <f t="shared" si="9"/>
        <v>28</v>
      </c>
      <c r="D59" s="171">
        <f t="shared" si="9"/>
        <v>28</v>
      </c>
      <c r="E59" s="171">
        <f t="shared" si="9"/>
        <v>28</v>
      </c>
      <c r="F59" s="171">
        <f t="shared" si="9"/>
        <v>28</v>
      </c>
      <c r="G59" s="171">
        <f t="shared" si="9"/>
        <v>28</v>
      </c>
      <c r="H59" s="78" t="s">
        <v>88</v>
      </c>
      <c r="I59" s="78" t="s">
        <v>88</v>
      </c>
      <c r="J59" s="78" t="s">
        <v>88</v>
      </c>
      <c r="K59" s="78" t="s">
        <v>88</v>
      </c>
      <c r="L59" s="78" t="s">
        <v>88</v>
      </c>
      <c r="M59" s="78" t="s">
        <v>88</v>
      </c>
      <c r="N59" s="172" t="s">
        <v>78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79</v>
      </c>
      <c r="B60" s="171">
        <f t="shared" ref="B60:G60" si="10">(B49/1000)*7</f>
        <v>14</v>
      </c>
      <c r="C60" s="171">
        <f t="shared" si="10"/>
        <v>14</v>
      </c>
      <c r="D60" s="171">
        <f t="shared" si="10"/>
        <v>14</v>
      </c>
      <c r="E60" s="171">
        <f t="shared" si="10"/>
        <v>14</v>
      </c>
      <c r="F60" s="171">
        <f t="shared" si="10"/>
        <v>14</v>
      </c>
      <c r="G60" s="171">
        <f t="shared" si="10"/>
        <v>14</v>
      </c>
      <c r="H60" s="78" t="s">
        <v>88</v>
      </c>
      <c r="I60" s="78" t="s">
        <v>88</v>
      </c>
      <c r="J60" s="78" t="s">
        <v>88</v>
      </c>
      <c r="K60" s="78" t="s">
        <v>88</v>
      </c>
      <c r="L60" s="78" t="s">
        <v>88</v>
      </c>
      <c r="M60" s="78" t="s">
        <v>88</v>
      </c>
      <c r="N60" s="172" t="s">
        <v>79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80</v>
      </c>
      <c r="B61" s="171">
        <f t="shared" ref="B61:G61" si="11">(B50/1000)*7</f>
        <v>7</v>
      </c>
      <c r="C61" s="171">
        <f t="shared" si="11"/>
        <v>7</v>
      </c>
      <c r="D61" s="171">
        <f t="shared" si="11"/>
        <v>7</v>
      </c>
      <c r="E61" s="171">
        <f t="shared" si="11"/>
        <v>7</v>
      </c>
      <c r="F61" s="171">
        <f t="shared" si="11"/>
        <v>7</v>
      </c>
      <c r="G61" s="171">
        <f t="shared" si="11"/>
        <v>7</v>
      </c>
      <c r="H61" s="78" t="s">
        <v>88</v>
      </c>
      <c r="I61" s="78" t="s">
        <v>88</v>
      </c>
      <c r="J61" s="78" t="s">
        <v>88</v>
      </c>
      <c r="K61" s="78" t="s">
        <v>88</v>
      </c>
      <c r="L61" s="78" t="s">
        <v>88</v>
      </c>
      <c r="M61" s="78" t="s">
        <v>88</v>
      </c>
      <c r="N61" s="172" t="s">
        <v>80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73" t="s">
        <v>81</v>
      </c>
      <c r="B62" s="146" t="s">
        <v>88</v>
      </c>
      <c r="C62" s="146" t="s">
        <v>88</v>
      </c>
      <c r="D62" s="146" t="s">
        <v>88</v>
      </c>
      <c r="E62" s="146" t="s">
        <v>88</v>
      </c>
      <c r="F62" s="146" t="s">
        <v>88</v>
      </c>
      <c r="G62" s="146" t="s">
        <v>88</v>
      </c>
      <c r="H62" s="146" t="s">
        <v>88</v>
      </c>
      <c r="I62" s="146" t="s">
        <v>88</v>
      </c>
      <c r="J62" s="146" t="s">
        <v>88</v>
      </c>
      <c r="K62" s="146" t="s">
        <v>88</v>
      </c>
      <c r="L62" s="146" t="s">
        <v>88</v>
      </c>
      <c r="M62" s="146" t="s">
        <v>88</v>
      </c>
      <c r="N62" s="172" t="s">
        <v>81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173" t="s">
        <v>82</v>
      </c>
      <c r="B63" s="146" t="s">
        <v>88</v>
      </c>
      <c r="C63" s="146" t="s">
        <v>88</v>
      </c>
      <c r="D63" s="146" t="s">
        <v>88</v>
      </c>
      <c r="E63" s="146" t="s">
        <v>88</v>
      </c>
      <c r="F63" s="146" t="s">
        <v>88</v>
      </c>
      <c r="G63" s="146" t="s">
        <v>88</v>
      </c>
      <c r="H63" s="146" t="s">
        <v>88</v>
      </c>
      <c r="I63" s="146" t="s">
        <v>88</v>
      </c>
      <c r="J63" s="146" t="s">
        <v>88</v>
      </c>
      <c r="K63" s="146" t="s">
        <v>88</v>
      </c>
      <c r="L63" s="146" t="s">
        <v>88</v>
      </c>
      <c r="M63" s="146" t="s">
        <v>88</v>
      </c>
      <c r="N63" s="172" t="s">
        <v>82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146"/>
      <c r="B64" s="148">
        <v>1.0</v>
      </c>
      <c r="C64" s="148">
        <v>2.0</v>
      </c>
      <c r="D64" s="148">
        <v>3.0</v>
      </c>
      <c r="E64" s="148">
        <v>4.0</v>
      </c>
      <c r="F64" s="148">
        <v>5.0</v>
      </c>
      <c r="G64" s="148">
        <v>6.0</v>
      </c>
      <c r="H64" s="148">
        <v>7.0</v>
      </c>
      <c r="I64" s="148">
        <v>8.0</v>
      </c>
      <c r="J64" s="148">
        <v>9.0</v>
      </c>
      <c r="K64" s="148">
        <v>10.0</v>
      </c>
      <c r="L64" s="148">
        <v>11.0</v>
      </c>
      <c r="M64" s="148">
        <v>12.0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174">
        <v>2.0</v>
      </c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83" t="s">
        <v>91</v>
      </c>
      <c r="B67" s="169">
        <v>1.0</v>
      </c>
      <c r="C67" s="169">
        <v>2.0</v>
      </c>
      <c r="D67" s="169">
        <v>3.0</v>
      </c>
      <c r="E67" s="169">
        <v>4.0</v>
      </c>
      <c r="F67" s="169">
        <v>5.0</v>
      </c>
      <c r="G67" s="169">
        <v>6.0</v>
      </c>
      <c r="H67" s="169">
        <v>7.0</v>
      </c>
      <c r="I67" s="169">
        <v>8.0</v>
      </c>
      <c r="J67" s="169">
        <v>9.0</v>
      </c>
      <c r="K67" s="169">
        <v>10.0</v>
      </c>
      <c r="L67" s="169">
        <v>11.0</v>
      </c>
      <c r="M67" s="169">
        <v>12.0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0" t="s">
        <v>74</v>
      </c>
      <c r="B68" s="171">
        <f t="shared" ref="B68:G68" si="12">B56/$B$66</f>
        <v>112</v>
      </c>
      <c r="C68" s="171">
        <f t="shared" si="12"/>
        <v>112</v>
      </c>
      <c r="D68" s="171">
        <f t="shared" si="12"/>
        <v>112</v>
      </c>
      <c r="E68" s="171">
        <f t="shared" si="12"/>
        <v>112</v>
      </c>
      <c r="F68" s="171">
        <f t="shared" si="12"/>
        <v>112</v>
      </c>
      <c r="G68" s="171">
        <f t="shared" si="12"/>
        <v>112</v>
      </c>
      <c r="H68" s="78" t="s">
        <v>88</v>
      </c>
      <c r="I68" s="78" t="s">
        <v>88</v>
      </c>
      <c r="J68" s="78" t="s">
        <v>88</v>
      </c>
      <c r="K68" s="78" t="s">
        <v>88</v>
      </c>
      <c r="L68" s="78" t="s">
        <v>88</v>
      </c>
      <c r="M68" s="78" t="s">
        <v>88</v>
      </c>
      <c r="N68" s="172" t="s">
        <v>74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76</v>
      </c>
      <c r="B69" s="171">
        <f t="shared" ref="B69:G69" si="13">B57/$B$66</f>
        <v>56</v>
      </c>
      <c r="C69" s="171">
        <f t="shared" si="13"/>
        <v>56</v>
      </c>
      <c r="D69" s="171">
        <f t="shared" si="13"/>
        <v>56</v>
      </c>
      <c r="E69" s="171">
        <f t="shared" si="13"/>
        <v>56</v>
      </c>
      <c r="F69" s="171">
        <f t="shared" si="13"/>
        <v>56</v>
      </c>
      <c r="G69" s="171">
        <f t="shared" si="13"/>
        <v>56</v>
      </c>
      <c r="H69" s="78" t="s">
        <v>88</v>
      </c>
      <c r="I69" s="78" t="s">
        <v>88</v>
      </c>
      <c r="J69" s="78" t="s">
        <v>88</v>
      </c>
      <c r="K69" s="78" t="s">
        <v>88</v>
      </c>
      <c r="L69" s="78" t="s">
        <v>88</v>
      </c>
      <c r="M69" s="78" t="s">
        <v>88</v>
      </c>
      <c r="N69" s="172" t="s">
        <v>76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77</v>
      </c>
      <c r="B70" s="171">
        <f t="shared" ref="B70:G70" si="14">B58/$B$66</f>
        <v>28</v>
      </c>
      <c r="C70" s="171">
        <f t="shared" si="14"/>
        <v>28</v>
      </c>
      <c r="D70" s="171">
        <f t="shared" si="14"/>
        <v>28</v>
      </c>
      <c r="E70" s="171">
        <f t="shared" si="14"/>
        <v>28</v>
      </c>
      <c r="F70" s="171">
        <f t="shared" si="14"/>
        <v>28</v>
      </c>
      <c r="G70" s="171">
        <f t="shared" si="14"/>
        <v>28</v>
      </c>
      <c r="H70" s="78" t="s">
        <v>88</v>
      </c>
      <c r="I70" s="78" t="s">
        <v>88</v>
      </c>
      <c r="J70" s="78" t="s">
        <v>88</v>
      </c>
      <c r="K70" s="78" t="s">
        <v>88</v>
      </c>
      <c r="L70" s="78" t="s">
        <v>88</v>
      </c>
      <c r="M70" s="78" t="s">
        <v>88</v>
      </c>
      <c r="N70" s="172" t="s">
        <v>77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78</v>
      </c>
      <c r="B71" s="171">
        <f t="shared" ref="B71:G71" si="15">B59/$B$66</f>
        <v>14</v>
      </c>
      <c r="C71" s="171">
        <f t="shared" si="15"/>
        <v>14</v>
      </c>
      <c r="D71" s="171">
        <f t="shared" si="15"/>
        <v>14</v>
      </c>
      <c r="E71" s="171">
        <f t="shared" si="15"/>
        <v>14</v>
      </c>
      <c r="F71" s="171">
        <f t="shared" si="15"/>
        <v>14</v>
      </c>
      <c r="G71" s="171">
        <f t="shared" si="15"/>
        <v>14</v>
      </c>
      <c r="H71" s="78" t="s">
        <v>88</v>
      </c>
      <c r="I71" s="78" t="s">
        <v>88</v>
      </c>
      <c r="J71" s="78" t="s">
        <v>88</v>
      </c>
      <c r="K71" s="78" t="s">
        <v>88</v>
      </c>
      <c r="L71" s="78" t="s">
        <v>88</v>
      </c>
      <c r="M71" s="78" t="s">
        <v>88</v>
      </c>
      <c r="N71" s="172" t="s">
        <v>78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79</v>
      </c>
      <c r="B72" s="171">
        <f t="shared" ref="B72:G72" si="16">B60/$B$66</f>
        <v>7</v>
      </c>
      <c r="C72" s="171">
        <f t="shared" si="16"/>
        <v>7</v>
      </c>
      <c r="D72" s="171">
        <f t="shared" si="16"/>
        <v>7</v>
      </c>
      <c r="E72" s="171">
        <f t="shared" si="16"/>
        <v>7</v>
      </c>
      <c r="F72" s="171">
        <f t="shared" si="16"/>
        <v>7</v>
      </c>
      <c r="G72" s="171">
        <f t="shared" si="16"/>
        <v>7</v>
      </c>
      <c r="H72" s="78" t="s">
        <v>88</v>
      </c>
      <c r="I72" s="78" t="s">
        <v>88</v>
      </c>
      <c r="J72" s="78" t="s">
        <v>88</v>
      </c>
      <c r="K72" s="78" t="s">
        <v>88</v>
      </c>
      <c r="L72" s="78" t="s">
        <v>88</v>
      </c>
      <c r="M72" s="78" t="s">
        <v>88</v>
      </c>
      <c r="N72" s="172" t="s">
        <v>79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80</v>
      </c>
      <c r="B73" s="171">
        <f t="shared" ref="B73:G73" si="17">B61/$B$66</f>
        <v>3.5</v>
      </c>
      <c r="C73" s="171">
        <f t="shared" si="17"/>
        <v>3.5</v>
      </c>
      <c r="D73" s="171">
        <f t="shared" si="17"/>
        <v>3.5</v>
      </c>
      <c r="E73" s="171">
        <f t="shared" si="17"/>
        <v>3.5</v>
      </c>
      <c r="F73" s="171">
        <f t="shared" si="17"/>
        <v>3.5</v>
      </c>
      <c r="G73" s="171">
        <f t="shared" si="17"/>
        <v>3.5</v>
      </c>
      <c r="H73" s="78" t="s">
        <v>88</v>
      </c>
      <c r="I73" s="78" t="s">
        <v>88</v>
      </c>
      <c r="J73" s="78" t="s">
        <v>88</v>
      </c>
      <c r="K73" s="78" t="s">
        <v>88</v>
      </c>
      <c r="L73" s="78" t="s">
        <v>88</v>
      </c>
      <c r="M73" s="78" t="s">
        <v>88</v>
      </c>
      <c r="N73" s="172" t="s">
        <v>80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73" t="s">
        <v>81</v>
      </c>
      <c r="B74" s="146" t="s">
        <v>88</v>
      </c>
      <c r="C74" s="146" t="s">
        <v>88</v>
      </c>
      <c r="D74" s="146" t="s">
        <v>88</v>
      </c>
      <c r="E74" s="146" t="s">
        <v>88</v>
      </c>
      <c r="F74" s="146" t="s">
        <v>88</v>
      </c>
      <c r="G74" s="146" t="s">
        <v>88</v>
      </c>
      <c r="H74" s="146" t="s">
        <v>88</v>
      </c>
      <c r="I74" s="146" t="s">
        <v>88</v>
      </c>
      <c r="J74" s="146" t="s">
        <v>88</v>
      </c>
      <c r="K74" s="146" t="s">
        <v>88</v>
      </c>
      <c r="L74" s="146" t="s">
        <v>88</v>
      </c>
      <c r="M74" s="146" t="s">
        <v>88</v>
      </c>
      <c r="N74" s="172" t="s">
        <v>81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173" t="s">
        <v>82</v>
      </c>
      <c r="B75" s="146" t="s">
        <v>88</v>
      </c>
      <c r="C75" s="146" t="s">
        <v>88</v>
      </c>
      <c r="D75" s="146" t="s">
        <v>88</v>
      </c>
      <c r="E75" s="146" t="s">
        <v>88</v>
      </c>
      <c r="F75" s="146" t="s">
        <v>88</v>
      </c>
      <c r="G75" s="146" t="s">
        <v>88</v>
      </c>
      <c r="H75" s="146" t="s">
        <v>88</v>
      </c>
      <c r="I75" s="146" t="s">
        <v>88</v>
      </c>
      <c r="J75" s="146" t="s">
        <v>88</v>
      </c>
      <c r="K75" s="146" t="s">
        <v>88</v>
      </c>
      <c r="L75" s="146" t="s">
        <v>88</v>
      </c>
      <c r="M75" s="146" t="s">
        <v>88</v>
      </c>
      <c r="N75" s="172" t="s">
        <v>82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146"/>
      <c r="B76" s="246">
        <v>1.0</v>
      </c>
      <c r="C76" s="246">
        <v>2.0</v>
      </c>
      <c r="D76" s="246">
        <v>3.0</v>
      </c>
      <c r="E76" s="246">
        <v>4.0</v>
      </c>
      <c r="F76" s="246">
        <v>5.0</v>
      </c>
      <c r="G76" s="246">
        <v>6.0</v>
      </c>
      <c r="H76" s="246">
        <v>7.0</v>
      </c>
      <c r="I76" s="246">
        <v>8.0</v>
      </c>
      <c r="J76" s="246">
        <v>9.0</v>
      </c>
      <c r="K76" s="246">
        <v>10.0</v>
      </c>
      <c r="L76" s="246">
        <v>11.0</v>
      </c>
      <c r="M76" s="246">
        <v>12.0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5" t="s">
        <v>169</v>
      </c>
      <c r="B79" s="247">
        <v>1.0</v>
      </c>
      <c r="C79" s="247">
        <v>2.0</v>
      </c>
      <c r="D79" s="247">
        <v>3.0</v>
      </c>
      <c r="E79" s="247">
        <v>4.0</v>
      </c>
      <c r="F79" s="247">
        <v>5.0</v>
      </c>
      <c r="G79" s="247">
        <v>6.0</v>
      </c>
      <c r="H79" s="247">
        <v>7.0</v>
      </c>
      <c r="I79" s="247">
        <v>8.0</v>
      </c>
      <c r="J79" s="247">
        <v>9.0</v>
      </c>
      <c r="K79" s="247">
        <v>10.0</v>
      </c>
      <c r="L79" s="247">
        <v>11.0</v>
      </c>
      <c r="M79" s="247">
        <v>12.0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0" t="s">
        <v>74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8" t="s">
        <v>94</v>
      </c>
      <c r="I80" s="178" t="s">
        <v>95</v>
      </c>
      <c r="J80" s="178" t="s">
        <v>94</v>
      </c>
      <c r="K80" s="178" t="s">
        <v>95</v>
      </c>
      <c r="L80" s="178" t="s">
        <v>94</v>
      </c>
      <c r="M80" s="178" t="s">
        <v>95</v>
      </c>
      <c r="N80" s="172" t="s">
        <v>74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76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8" t="s">
        <v>96</v>
      </c>
      <c r="I81" s="178" t="s">
        <v>97</v>
      </c>
      <c r="J81" s="178" t="s">
        <v>96</v>
      </c>
      <c r="K81" s="178" t="s">
        <v>97</v>
      </c>
      <c r="L81" s="178" t="s">
        <v>96</v>
      </c>
      <c r="M81" s="178" t="s">
        <v>97</v>
      </c>
      <c r="N81" s="172" t="s">
        <v>76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77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8" t="s">
        <v>98</v>
      </c>
      <c r="I82" s="178" t="s">
        <v>99</v>
      </c>
      <c r="J82" s="178" t="s">
        <v>98</v>
      </c>
      <c r="K82" s="178" t="s">
        <v>99</v>
      </c>
      <c r="L82" s="178" t="s">
        <v>98</v>
      </c>
      <c r="M82" s="178" t="s">
        <v>99</v>
      </c>
      <c r="N82" s="172" t="s">
        <v>77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78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8" t="s">
        <v>100</v>
      </c>
      <c r="I83" s="179" t="s">
        <v>101</v>
      </c>
      <c r="J83" s="178" t="s">
        <v>100</v>
      </c>
      <c r="K83" s="179" t="s">
        <v>101</v>
      </c>
      <c r="L83" s="178" t="s">
        <v>100</v>
      </c>
      <c r="M83" s="179" t="s">
        <v>101</v>
      </c>
      <c r="N83" s="172" t="s">
        <v>78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79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8" t="s">
        <v>102</v>
      </c>
      <c r="I84" s="179" t="s">
        <v>103</v>
      </c>
      <c r="J84" s="178" t="s">
        <v>102</v>
      </c>
      <c r="K84" s="179" t="s">
        <v>103</v>
      </c>
      <c r="L84" s="178" t="s">
        <v>102</v>
      </c>
      <c r="M84" s="179" t="s">
        <v>103</v>
      </c>
      <c r="N84" s="172" t="s">
        <v>79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80</v>
      </c>
      <c r="B85" s="177" t="s">
        <v>93</v>
      </c>
      <c r="C85" s="177" t="s">
        <v>93</v>
      </c>
      <c r="D85" s="177" t="s">
        <v>93</v>
      </c>
      <c r="E85" s="177" t="s">
        <v>93</v>
      </c>
      <c r="F85" s="177" t="s">
        <v>93</v>
      </c>
      <c r="G85" s="177" t="s">
        <v>93</v>
      </c>
      <c r="H85" s="178" t="s">
        <v>104</v>
      </c>
      <c r="I85" s="179" t="s">
        <v>105</v>
      </c>
      <c r="J85" s="178" t="s">
        <v>104</v>
      </c>
      <c r="K85" s="179" t="s">
        <v>105</v>
      </c>
      <c r="L85" s="178" t="s">
        <v>104</v>
      </c>
      <c r="M85" s="179" t="s">
        <v>105</v>
      </c>
      <c r="N85" s="172" t="s">
        <v>80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73" t="s">
        <v>81</v>
      </c>
      <c r="B86" s="177" t="s">
        <v>93</v>
      </c>
      <c r="C86" s="177" t="s">
        <v>93</v>
      </c>
      <c r="D86" s="177" t="s">
        <v>93</v>
      </c>
      <c r="E86" s="177" t="s">
        <v>93</v>
      </c>
      <c r="F86" s="177" t="s">
        <v>93</v>
      </c>
      <c r="G86" s="177" t="s">
        <v>93</v>
      </c>
      <c r="H86" s="178" t="s">
        <v>106</v>
      </c>
      <c r="I86" s="179" t="s">
        <v>107</v>
      </c>
      <c r="J86" s="178" t="s">
        <v>106</v>
      </c>
      <c r="K86" s="179" t="s">
        <v>107</v>
      </c>
      <c r="L86" s="178" t="s">
        <v>106</v>
      </c>
      <c r="M86" s="179" t="s">
        <v>107</v>
      </c>
      <c r="N86" s="172" t="s">
        <v>81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173" t="s">
        <v>82</v>
      </c>
      <c r="B87" s="177" t="s">
        <v>93</v>
      </c>
      <c r="C87" s="177" t="s">
        <v>93</v>
      </c>
      <c r="D87" s="177" t="s">
        <v>93</v>
      </c>
      <c r="E87" s="177" t="s">
        <v>108</v>
      </c>
      <c r="F87" s="177" t="s">
        <v>108</v>
      </c>
      <c r="G87" s="177" t="s">
        <v>108</v>
      </c>
      <c r="H87" s="178" t="s">
        <v>109</v>
      </c>
      <c r="I87" s="179" t="s">
        <v>110</v>
      </c>
      <c r="J87" s="178" t="s">
        <v>109</v>
      </c>
      <c r="K87" s="179" t="s">
        <v>110</v>
      </c>
      <c r="L87" s="178" t="s">
        <v>109</v>
      </c>
      <c r="M87" s="179" t="s">
        <v>110</v>
      </c>
      <c r="N87" s="172" t="s">
        <v>82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146"/>
      <c r="B88" s="148">
        <v>1.0</v>
      </c>
      <c r="C88" s="148">
        <v>2.0</v>
      </c>
      <c r="D88" s="148">
        <v>3.0</v>
      </c>
      <c r="E88" s="148">
        <v>4.0</v>
      </c>
      <c r="F88" s="148">
        <v>5.0</v>
      </c>
      <c r="G88" s="148">
        <v>6.0</v>
      </c>
      <c r="H88" s="148">
        <v>7.0</v>
      </c>
      <c r="I88" s="148">
        <v>8.0</v>
      </c>
      <c r="J88" s="148">
        <v>9.0</v>
      </c>
      <c r="K88" s="148">
        <v>10.0</v>
      </c>
      <c r="L88" s="148">
        <v>11.0</v>
      </c>
      <c r="M88" s="148">
        <v>12.0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146"/>
      <c r="I89" s="146"/>
      <c r="J89" s="146"/>
      <c r="K89" s="146"/>
      <c r="L89" s="146"/>
      <c r="M89" s="146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5" t="s">
        <v>111</v>
      </c>
      <c r="B90" s="176">
        <v>1.0</v>
      </c>
      <c r="C90" s="176">
        <v>2.0</v>
      </c>
      <c r="D90" s="176">
        <v>3.0</v>
      </c>
      <c r="E90" s="176">
        <v>4.0</v>
      </c>
      <c r="F90" s="176">
        <v>5.0</v>
      </c>
      <c r="G90" s="176">
        <v>6.0</v>
      </c>
      <c r="H90" s="176">
        <v>7.0</v>
      </c>
      <c r="I90" s="176">
        <v>8.0</v>
      </c>
      <c r="J90" s="176">
        <v>9.0</v>
      </c>
      <c r="K90" s="176">
        <v>10.0</v>
      </c>
      <c r="L90" s="176">
        <v>11.0</v>
      </c>
      <c r="M90" s="176">
        <v>12.0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0" t="s">
        <v>74</v>
      </c>
      <c r="B91" s="177" t="s">
        <v>151</v>
      </c>
      <c r="C91" s="177" t="s">
        <v>151</v>
      </c>
      <c r="D91" s="177" t="s">
        <v>151</v>
      </c>
      <c r="E91" s="177" t="s">
        <v>151</v>
      </c>
      <c r="F91" s="177" t="s">
        <v>151</v>
      </c>
      <c r="G91" s="177" t="s">
        <v>151</v>
      </c>
      <c r="H91" s="177" t="s">
        <v>151</v>
      </c>
      <c r="I91" s="177" t="s">
        <v>151</v>
      </c>
      <c r="J91" s="177" t="s">
        <v>151</v>
      </c>
      <c r="K91" s="177" t="s">
        <v>151</v>
      </c>
      <c r="L91" s="177" t="s">
        <v>151</v>
      </c>
      <c r="M91" s="177" t="s">
        <v>151</v>
      </c>
      <c r="N91" s="172" t="s">
        <v>74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173" t="s">
        <v>76</v>
      </c>
      <c r="B92" s="177" t="s">
        <v>151</v>
      </c>
      <c r="C92" s="177" t="s">
        <v>151</v>
      </c>
      <c r="D92" s="177" t="s">
        <v>151</v>
      </c>
      <c r="E92" s="177" t="s">
        <v>151</v>
      </c>
      <c r="F92" s="177" t="s">
        <v>151</v>
      </c>
      <c r="G92" s="177" t="s">
        <v>151</v>
      </c>
      <c r="H92" s="177" t="s">
        <v>151</v>
      </c>
      <c r="I92" s="177" t="s">
        <v>151</v>
      </c>
      <c r="J92" s="177" t="s">
        <v>151</v>
      </c>
      <c r="K92" s="177" t="s">
        <v>151</v>
      </c>
      <c r="L92" s="177" t="s">
        <v>151</v>
      </c>
      <c r="M92" s="177" t="s">
        <v>151</v>
      </c>
      <c r="N92" s="172" t="s">
        <v>76</v>
      </c>
      <c r="O92" s="146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173" t="s">
        <v>77</v>
      </c>
      <c r="B93" s="177" t="s">
        <v>151</v>
      </c>
      <c r="C93" s="177" t="s">
        <v>151</v>
      </c>
      <c r="D93" s="177" t="s">
        <v>151</v>
      </c>
      <c r="E93" s="177" t="s">
        <v>151</v>
      </c>
      <c r="F93" s="177" t="s">
        <v>151</v>
      </c>
      <c r="G93" s="177" t="s">
        <v>151</v>
      </c>
      <c r="H93" s="177" t="s">
        <v>151</v>
      </c>
      <c r="I93" s="177" t="s">
        <v>151</v>
      </c>
      <c r="J93" s="177" t="s">
        <v>151</v>
      </c>
      <c r="K93" s="177" t="s">
        <v>151</v>
      </c>
      <c r="L93" s="177" t="s">
        <v>151</v>
      </c>
      <c r="M93" s="177" t="s">
        <v>151</v>
      </c>
      <c r="N93" s="172" t="s">
        <v>77</v>
      </c>
    </row>
    <row r="94">
      <c r="A94" s="173" t="s">
        <v>78</v>
      </c>
      <c r="B94" s="177" t="s">
        <v>151</v>
      </c>
      <c r="C94" s="177" t="s">
        <v>151</v>
      </c>
      <c r="D94" s="177" t="s">
        <v>151</v>
      </c>
      <c r="E94" s="177" t="s">
        <v>151</v>
      </c>
      <c r="F94" s="177" t="s">
        <v>151</v>
      </c>
      <c r="G94" s="177" t="s">
        <v>151</v>
      </c>
      <c r="H94" s="177" t="s">
        <v>151</v>
      </c>
      <c r="I94" s="177" t="s">
        <v>151</v>
      </c>
      <c r="J94" s="177" t="s">
        <v>151</v>
      </c>
      <c r="K94" s="177" t="s">
        <v>151</v>
      </c>
      <c r="L94" s="177" t="s">
        <v>151</v>
      </c>
      <c r="M94" s="177" t="s">
        <v>151</v>
      </c>
      <c r="N94" s="172" t="s">
        <v>78</v>
      </c>
    </row>
    <row r="95">
      <c r="A95" s="173" t="s">
        <v>79</v>
      </c>
      <c r="B95" s="177" t="s">
        <v>151</v>
      </c>
      <c r="C95" s="177" t="s">
        <v>151</v>
      </c>
      <c r="D95" s="177" t="s">
        <v>151</v>
      </c>
      <c r="E95" s="177" t="s">
        <v>151</v>
      </c>
      <c r="F95" s="177" t="s">
        <v>151</v>
      </c>
      <c r="G95" s="177" t="s">
        <v>151</v>
      </c>
      <c r="H95" s="177" t="s">
        <v>151</v>
      </c>
      <c r="I95" s="177" t="s">
        <v>151</v>
      </c>
      <c r="J95" s="177" t="s">
        <v>151</v>
      </c>
      <c r="K95" s="177" t="s">
        <v>151</v>
      </c>
      <c r="L95" s="177" t="s">
        <v>151</v>
      </c>
      <c r="M95" s="177" t="s">
        <v>151</v>
      </c>
      <c r="N95" s="172" t="s">
        <v>79</v>
      </c>
    </row>
    <row r="96">
      <c r="A96" s="173" t="s">
        <v>80</v>
      </c>
      <c r="B96" s="177" t="s">
        <v>151</v>
      </c>
      <c r="C96" s="177" t="s">
        <v>151</v>
      </c>
      <c r="D96" s="177" t="s">
        <v>151</v>
      </c>
      <c r="E96" s="177" t="s">
        <v>151</v>
      </c>
      <c r="F96" s="177" t="s">
        <v>151</v>
      </c>
      <c r="G96" s="177" t="s">
        <v>151</v>
      </c>
      <c r="H96" s="177" t="s">
        <v>151</v>
      </c>
      <c r="I96" s="177" t="s">
        <v>151</v>
      </c>
      <c r="J96" s="177" t="s">
        <v>151</v>
      </c>
      <c r="K96" s="177" t="s">
        <v>151</v>
      </c>
      <c r="L96" s="177" t="s">
        <v>151</v>
      </c>
      <c r="M96" s="177" t="s">
        <v>151</v>
      </c>
      <c r="N96" s="172" t="s">
        <v>80</v>
      </c>
    </row>
    <row r="97">
      <c r="A97" s="173" t="s">
        <v>81</v>
      </c>
      <c r="B97" s="177" t="s">
        <v>151</v>
      </c>
      <c r="C97" s="177" t="s">
        <v>151</v>
      </c>
      <c r="D97" s="177" t="s">
        <v>151</v>
      </c>
      <c r="E97" s="177" t="s">
        <v>151</v>
      </c>
      <c r="F97" s="177" t="s">
        <v>151</v>
      </c>
      <c r="G97" s="177" t="s">
        <v>151</v>
      </c>
      <c r="H97" s="177" t="s">
        <v>151</v>
      </c>
      <c r="I97" s="177" t="s">
        <v>151</v>
      </c>
      <c r="J97" s="177" t="s">
        <v>151</v>
      </c>
      <c r="K97" s="177" t="s">
        <v>151</v>
      </c>
      <c r="L97" s="177" t="s">
        <v>151</v>
      </c>
      <c r="M97" s="177" t="s">
        <v>151</v>
      </c>
      <c r="N97" s="172" t="s">
        <v>81</v>
      </c>
    </row>
    <row r="98">
      <c r="A98" s="173" t="s">
        <v>82</v>
      </c>
      <c r="B98" s="177" t="s">
        <v>151</v>
      </c>
      <c r="C98" s="177" t="s">
        <v>151</v>
      </c>
      <c r="D98" s="177" t="s">
        <v>151</v>
      </c>
      <c r="E98" s="177" t="s">
        <v>151</v>
      </c>
      <c r="F98" s="177" t="s">
        <v>151</v>
      </c>
      <c r="G98" s="177" t="s">
        <v>151</v>
      </c>
      <c r="H98" s="177" t="s">
        <v>151</v>
      </c>
      <c r="I98" s="177" t="s">
        <v>151</v>
      </c>
      <c r="J98" s="177" t="s">
        <v>151</v>
      </c>
      <c r="K98" s="177" t="s">
        <v>151</v>
      </c>
      <c r="L98" s="177" t="s">
        <v>151</v>
      </c>
      <c r="M98" s="177" t="s">
        <v>151</v>
      </c>
      <c r="N98" s="172" t="s">
        <v>82</v>
      </c>
    </row>
    <row r="99">
      <c r="A99" s="146"/>
      <c r="B99" s="148">
        <v>1.0</v>
      </c>
      <c r="C99" s="148">
        <v>2.0</v>
      </c>
      <c r="D99" s="148">
        <v>3.0</v>
      </c>
      <c r="E99" s="148">
        <v>4.0</v>
      </c>
      <c r="F99" s="148">
        <v>5.0</v>
      </c>
      <c r="G99" s="148">
        <v>6.0</v>
      </c>
      <c r="H99" s="148">
        <v>7.0</v>
      </c>
      <c r="I99" s="148">
        <v>8.0</v>
      </c>
      <c r="J99" s="148">
        <v>9.0</v>
      </c>
      <c r="K99" s="148">
        <v>10.0</v>
      </c>
      <c r="L99" s="148">
        <v>11.0</v>
      </c>
      <c r="M99" s="148">
        <v>12.0</v>
      </c>
      <c r="N99" s="33"/>
    </row>
    <row r="100">
      <c r="A100" s="33"/>
      <c r="B100" s="33"/>
      <c r="C100" s="33"/>
      <c r="D100" s="33"/>
      <c r="E100" s="33"/>
      <c r="F100" s="248"/>
      <c r="G100" s="33"/>
      <c r="H100" s="184"/>
      <c r="I100" s="226"/>
      <c r="J100" s="184"/>
      <c r="K100" s="18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146" t="s">
        <v>115</v>
      </c>
      <c r="C101" s="185">
        <v>20.0</v>
      </c>
      <c r="D101" s="33"/>
      <c r="E101" s="221"/>
      <c r="F101" s="33"/>
      <c r="G101" s="33"/>
      <c r="H101" s="189"/>
      <c r="I101" s="189"/>
      <c r="J101" s="189"/>
      <c r="K101" s="189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137"/>
      <c r="B102" s="136" t="s">
        <v>117</v>
      </c>
      <c r="C102" s="185">
        <v>80.0</v>
      </c>
      <c r="D102" s="137"/>
      <c r="E102" s="33"/>
      <c r="F102" s="33"/>
      <c r="G102" s="33"/>
      <c r="H102" s="189"/>
      <c r="I102" s="189"/>
      <c r="J102" s="189"/>
      <c r="K102" s="189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137"/>
      <c r="B103" s="136" t="s">
        <v>118</v>
      </c>
      <c r="C103" s="190">
        <v>1.2</v>
      </c>
      <c r="D103" s="137"/>
      <c r="E103" s="33"/>
      <c r="F103" s="33"/>
      <c r="G103" s="33"/>
      <c r="H103" s="189"/>
      <c r="I103" s="189"/>
      <c r="J103" s="189"/>
      <c r="K103" s="189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146" t="s">
        <v>122</v>
      </c>
      <c r="C104" s="192">
        <f>C103*C102*C101</f>
        <v>1920</v>
      </c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83" t="s">
        <v>124</v>
      </c>
      <c r="H105" s="80">
        <v>7.0</v>
      </c>
      <c r="I105" s="33"/>
      <c r="J105" s="200" t="s">
        <v>125</v>
      </c>
      <c r="K105" s="201">
        <v>7.0035039E7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83" t="s">
        <v>127</v>
      </c>
      <c r="H106" s="75">
        <v>20.0</v>
      </c>
      <c r="I106" s="33"/>
      <c r="J106" s="146"/>
      <c r="K106" s="146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83" t="s">
        <v>128</v>
      </c>
      <c r="H107" s="203">
        <v>20.0</v>
      </c>
      <c r="I107" s="33"/>
      <c r="J107" s="146" t="s">
        <v>129</v>
      </c>
      <c r="K107" s="169" t="s">
        <v>130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134" t="s">
        <v>131</v>
      </c>
      <c r="B108" s="33"/>
      <c r="C108" s="33"/>
      <c r="D108" s="249"/>
      <c r="E108" s="33"/>
      <c r="F108" s="33"/>
      <c r="G108" s="83" t="s">
        <v>132</v>
      </c>
      <c r="H108" s="204">
        <v>2.0</v>
      </c>
      <c r="I108" s="33" t="s">
        <v>133</v>
      </c>
      <c r="J108" s="205">
        <v>375000.0</v>
      </c>
      <c r="K108" s="146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68" t="str">
        <f>"&gt;We aim for " &amp; text(F109,"0") &amp;" copies at the highest dilution in "&amp; text(H105,"0") &amp;" uL volume (amount added to PCR rxn)"</f>
        <v>&gt;We aim for 224 copies at the highest dilution in 7 uL volume (amount added to PCR rxn)</v>
      </c>
      <c r="B109" s="33"/>
      <c r="C109" s="33"/>
      <c r="D109" s="250"/>
      <c r="E109" s="250"/>
      <c r="F109" s="206">
        <v>224.0</v>
      </c>
      <c r="G109" s="207" t="s">
        <v>134</v>
      </c>
      <c r="H109" s="208">
        <v>40.0</v>
      </c>
      <c r="I109" s="230" t="str">
        <f>"1 : " &amp; text(K109,"0")</f>
        <v>1 : 100</v>
      </c>
      <c r="J109" s="210">
        <f>J108/K109</f>
        <v>3750</v>
      </c>
      <c r="K109" s="211">
        <v>100.0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68" t="str">
        <f>"&gt; that translates into " &amp; text(F110,"0.0") &amp;" copies/ul  in D1 "</f>
        <v>&gt; that translates into 32.0 copies/ul  in D1 </v>
      </c>
      <c r="B110" s="33"/>
      <c r="C110" s="33"/>
      <c r="D110" s="250"/>
      <c r="E110" s="33"/>
      <c r="F110" s="188">
        <f>F109/H105</f>
        <v>32</v>
      </c>
      <c r="G110" s="83" t="s">
        <v>135</v>
      </c>
      <c r="H110" s="204">
        <v>1.0</v>
      </c>
      <c r="I110" s="99" t="s">
        <v>68</v>
      </c>
      <c r="J110" s="213" t="s">
        <v>57</v>
      </c>
      <c r="K110" s="214">
        <v>13280.32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68" t="str">
        <f>"&gt; that translates into " &amp; text(F111,"0") &amp;" copies in " &amp; text(H109,"0") &amp;" uL D1"</f>
        <v>&gt; that translates into 1280 copies in 40 uL D1</v>
      </c>
      <c r="B111" s="33"/>
      <c r="C111" s="33"/>
      <c r="D111" s="33"/>
      <c r="E111" s="33"/>
      <c r="F111" s="188">
        <f>F110*H109</f>
        <v>1280</v>
      </c>
      <c r="G111" s="83" t="str">
        <f>"copies for " &amp; text(H110,"0") &amp;" 96-well plates"</f>
        <v>copies for 1 96-well plates</v>
      </c>
      <c r="H111" s="212">
        <f>F111*H110</f>
        <v>1280</v>
      </c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93" t="str">
        <f>"&gt; that translates to " &amp; text(N111,"0") &amp; " copies in " &amp; text(P109, "0") &amp; " uL (" &amp; text(P106,"0.0") &amp; " is total of well + " &amp; text(P107,"0.0") &amp; " added for dilution)"</f>
        <v>&gt; that translates to 0 copies in 0 uL (0.0 is total of well + 0.0 added for dilution)</v>
      </c>
      <c r="F112" s="191">
        <f>F110*H109</f>
        <v>1280</v>
      </c>
      <c r="G112" s="33"/>
      <c r="H112" s="34"/>
      <c r="I112" s="34"/>
      <c r="J112" s="34"/>
      <c r="K112" s="34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134" t="s">
        <v>139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68" t="str">
        <f>"&gt;prepare a 1 to "&amp; text(K109,"0") &amp;" dilution to "&amp; text(J109,"0") &amp;" copies per uL"</f>
        <v>&gt;prepare a 1 to 100 dilution to 3750 copies per uL</v>
      </c>
      <c r="B116" s="33"/>
      <c r="C116" s="33"/>
      <c r="D116" s="33"/>
      <c r="E116" s="33"/>
      <c r="F116" s="33"/>
      <c r="G116" s="33"/>
      <c r="H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68" t="str">
        <f>"&gt; add "&amp; text(D121,"0.0") &amp;" uL to "&amp; text(D122,"0.0") &amp;" uL background in first dilution well D1 (for "&amp; text(F111,"0") &amp;" total viral copies)"</f>
        <v>&gt; add 0.3 uL to 19.7 uL background in first dilution well D1 (for 1280 total viral copies)</v>
      </c>
      <c r="B117" s="33"/>
      <c r="C117" s="33"/>
      <c r="D117" s="33"/>
      <c r="E117" s="33"/>
      <c r="F117" s="33"/>
      <c r="G117" s="33"/>
      <c r="H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68" t="s">
        <v>140</v>
      </c>
      <c r="B118" s="33"/>
      <c r="C118" s="33"/>
      <c r="D118" s="33"/>
      <c r="E118" s="33"/>
      <c r="F118" s="33"/>
      <c r="G118" s="33"/>
      <c r="H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F119" s="33"/>
      <c r="G119" s="33"/>
      <c r="H119" s="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97" t="s">
        <v>156</v>
      </c>
      <c r="D120" s="215">
        <f>J109</f>
        <v>3750</v>
      </c>
      <c r="E120" s="251" t="s">
        <v>170</v>
      </c>
      <c r="F120" s="202"/>
      <c r="H120" s="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97" t="s">
        <v>143</v>
      </c>
      <c r="D121" s="216">
        <f>H111/D120</f>
        <v>0.3413333333</v>
      </c>
      <c r="E121" s="217">
        <f t="shared" ref="E121:E122" si="18">D121*8</f>
        <v>2.730666667</v>
      </c>
      <c r="F121" s="252"/>
      <c r="H121" s="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97" t="s">
        <v>144</v>
      </c>
      <c r="D122" s="216">
        <f>H107-D121</f>
        <v>19.65866667</v>
      </c>
      <c r="E122" s="164">
        <f t="shared" si="18"/>
        <v>157.2693333</v>
      </c>
      <c r="F122" s="33"/>
      <c r="G122" s="33"/>
      <c r="H122" s="68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202" t="s">
        <v>171</v>
      </c>
      <c r="E123" s="250">
        <f>SUM(E121:E122)</f>
        <v>160</v>
      </c>
      <c r="F123" s="33"/>
      <c r="G123" s="33"/>
      <c r="H123" s="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219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253"/>
      <c r="B125" s="253"/>
      <c r="C125" s="253"/>
      <c r="D125" s="253"/>
      <c r="E125" s="253"/>
      <c r="F125" s="25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253"/>
      <c r="B126" s="253"/>
      <c r="C126" s="253"/>
      <c r="D126" s="253"/>
      <c r="E126" s="253"/>
      <c r="F126" s="25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253"/>
      <c r="B127" s="253"/>
      <c r="C127" s="253"/>
      <c r="D127" s="253"/>
      <c r="E127" s="253"/>
      <c r="F127" s="25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253" t="str">
        <f>"&gt; that translates into " &amp; text(F128,"0") &amp;" copies in " &amp; text(H106,"0") &amp;" uL of each well as final concentration"</f>
        <v>&gt; that translates into 0 copies in 20 uL of each well as final concentration</v>
      </c>
      <c r="B128" s="253"/>
      <c r="C128" s="253"/>
      <c r="D128" s="253"/>
      <c r="E128" s="253"/>
      <c r="F128" s="253">
        <f>F127*20</f>
        <v>0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253" t="str">
        <f>"&gt; Since we are diluting into the 20 uL buffer portion, we need "  &amp; text(F129,"0") &amp;" copies in " &amp; text(H106,"0") &amp;" uL of each well, which is "&amp; text(F130,"0.0") &amp; " copies/uL"</f>
        <v>&gt; Since we are diluting into the 20 uL buffer portion, we need 0 copies in 20 uL of each well, which is 0.0 copies/uL</v>
      </c>
      <c r="B129" s="253"/>
      <c r="C129" s="253"/>
      <c r="D129" s="253"/>
      <c r="E129" s="253"/>
      <c r="F129" s="253">
        <f>F128*2</f>
        <v>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253"/>
      <c r="B130" s="253"/>
      <c r="C130" s="253"/>
      <c r="D130" s="253"/>
      <c r="E130" s="253"/>
      <c r="F130" s="25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253"/>
      <c r="B131" s="253"/>
      <c r="C131" s="253"/>
      <c r="D131" s="253"/>
      <c r="E131" s="253"/>
      <c r="F131" s="253">
        <f>F129/20</f>
        <v>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253"/>
      <c r="B132" s="253"/>
      <c r="C132" s="253"/>
      <c r="D132" s="253"/>
      <c r="E132" s="253"/>
      <c r="F132" s="253">
        <f>F131*SUM(E121:E122)</f>
        <v>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253"/>
      <c r="B133" s="253"/>
      <c r="C133" s="253"/>
      <c r="D133" s="253"/>
      <c r="E133" s="253"/>
      <c r="F133" s="25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</sheetData>
  <mergeCells count="15">
    <mergeCell ref="H117:J117"/>
    <mergeCell ref="H118:J118"/>
    <mergeCell ref="B119:E119"/>
    <mergeCell ref="H119:J119"/>
    <mergeCell ref="H120:J120"/>
    <mergeCell ref="H121:J121"/>
    <mergeCell ref="H123:K123"/>
    <mergeCell ref="H124:K124"/>
    <mergeCell ref="B20:M20"/>
    <mergeCell ref="B32:D32"/>
    <mergeCell ref="E32:G32"/>
    <mergeCell ref="H32:J32"/>
    <mergeCell ref="K32:M32"/>
    <mergeCell ref="A112:E112"/>
    <mergeCell ref="H116:J1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254" t="s">
        <v>148</v>
      </c>
      <c r="B1" s="136"/>
      <c r="C1" s="137"/>
      <c r="D1" s="138"/>
      <c r="E1" s="138"/>
      <c r="F1" s="137"/>
      <c r="G1" s="137"/>
      <c r="H1" s="137"/>
      <c r="I1" s="137"/>
      <c r="J1" s="139"/>
      <c r="K1" s="139"/>
      <c r="L1" s="137"/>
      <c r="M1" s="13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40">
        <v>13.0</v>
      </c>
      <c r="B2" s="141">
        <v>14.0</v>
      </c>
      <c r="C2" s="136"/>
      <c r="D2" s="244" t="s">
        <v>172</v>
      </c>
      <c r="E2" s="255" t="str">
        <f>'Run set up notes'!F26</f>
        <v/>
      </c>
      <c r="F2" s="137"/>
      <c r="G2" s="137"/>
      <c r="H2" s="137"/>
      <c r="I2" s="137"/>
      <c r="J2" s="139"/>
      <c r="K2" s="139"/>
      <c r="L2" s="137"/>
      <c r="M2" s="13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0">
        <v>15.0</v>
      </c>
      <c r="B3" s="141">
        <v>16.0</v>
      </c>
      <c r="C3" s="136"/>
      <c r="D3" s="243"/>
      <c r="E3" s="243"/>
      <c r="F3" s="137"/>
      <c r="G3" s="137"/>
      <c r="H3" s="137"/>
      <c r="I3" s="137"/>
      <c r="J3" s="33"/>
      <c r="K3" s="139"/>
      <c r="L3" s="137"/>
      <c r="M3" s="137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42" t="s">
        <v>166</v>
      </c>
      <c r="B4" s="137"/>
      <c r="C4" s="137"/>
      <c r="D4" s="33"/>
      <c r="E4" s="137"/>
      <c r="F4" s="137"/>
      <c r="G4" s="137"/>
      <c r="H4" s="137"/>
      <c r="I4" s="137"/>
      <c r="J4" s="139"/>
      <c r="K4" s="137"/>
      <c r="L4" s="137"/>
      <c r="M4" s="13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" t="s">
        <v>167</v>
      </c>
      <c r="B5" s="137"/>
      <c r="C5" s="137"/>
      <c r="D5" s="33"/>
      <c r="E5" s="137"/>
      <c r="F5" s="137"/>
      <c r="G5" s="137"/>
      <c r="H5" s="137"/>
      <c r="I5" s="137"/>
      <c r="J5" s="139"/>
      <c r="K5" s="137"/>
      <c r="L5" s="137"/>
      <c r="M5" s="137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6" t="s">
        <v>72</v>
      </c>
      <c r="B6" s="137"/>
      <c r="C6" s="137"/>
      <c r="D6" s="33"/>
      <c r="E6" s="137"/>
      <c r="F6" s="137"/>
      <c r="G6" s="137"/>
      <c r="H6" s="137"/>
      <c r="I6" s="137"/>
      <c r="J6" s="139"/>
      <c r="K6" s="137"/>
      <c r="L6" s="137"/>
      <c r="M6" s="137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245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5" t="s">
        <v>73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46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7" t="str">
        <f>E2</f>
        <v/>
      </c>
      <c r="B9" s="148">
        <v>1.0</v>
      </c>
      <c r="C9" s="148">
        <v>2.0</v>
      </c>
      <c r="D9" s="148">
        <v>3.0</v>
      </c>
      <c r="E9" s="148">
        <v>4.0</v>
      </c>
      <c r="F9" s="148">
        <v>5.0</v>
      </c>
      <c r="G9" s="148">
        <v>6.0</v>
      </c>
      <c r="H9" s="148">
        <v>7.0</v>
      </c>
      <c r="I9" s="148">
        <v>8.0</v>
      </c>
      <c r="J9" s="148">
        <v>9.0</v>
      </c>
      <c r="K9" s="148">
        <v>10.0</v>
      </c>
      <c r="L9" s="148">
        <v>11.0</v>
      </c>
      <c r="M9" s="148">
        <v>12.0</v>
      </c>
      <c r="N9" s="146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74</v>
      </c>
      <c r="B10" s="146" t="s">
        <v>75</v>
      </c>
      <c r="C10" s="146" t="s">
        <v>75</v>
      </c>
      <c r="D10" s="146" t="s">
        <v>75</v>
      </c>
      <c r="E10" s="146" t="s">
        <v>75</v>
      </c>
      <c r="F10" s="146" t="s">
        <v>75</v>
      </c>
      <c r="G10" s="146" t="s">
        <v>75</v>
      </c>
      <c r="H10" s="146" t="s">
        <v>75</v>
      </c>
      <c r="I10" s="146" t="s">
        <v>75</v>
      </c>
      <c r="J10" s="146" t="s">
        <v>75</v>
      </c>
      <c r="K10" s="146" t="s">
        <v>75</v>
      </c>
      <c r="L10" s="146" t="s">
        <v>75</v>
      </c>
      <c r="M10" s="146" t="s">
        <v>75</v>
      </c>
      <c r="N10" s="148" t="s">
        <v>74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76</v>
      </c>
      <c r="B11" s="146" t="s">
        <v>75</v>
      </c>
      <c r="C11" s="146" t="s">
        <v>75</v>
      </c>
      <c r="D11" s="146" t="s">
        <v>75</v>
      </c>
      <c r="E11" s="146" t="s">
        <v>75</v>
      </c>
      <c r="F11" s="146" t="s">
        <v>75</v>
      </c>
      <c r="G11" s="146" t="s">
        <v>75</v>
      </c>
      <c r="H11" s="146" t="s">
        <v>75</v>
      </c>
      <c r="I11" s="146" t="s">
        <v>75</v>
      </c>
      <c r="J11" s="146" t="s">
        <v>75</v>
      </c>
      <c r="K11" s="146" t="s">
        <v>75</v>
      </c>
      <c r="L11" s="146" t="s">
        <v>75</v>
      </c>
      <c r="M11" s="146" t="s">
        <v>75</v>
      </c>
      <c r="N11" s="148" t="s">
        <v>76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77</v>
      </c>
      <c r="B12" s="146" t="s">
        <v>75</v>
      </c>
      <c r="C12" s="146" t="s">
        <v>75</v>
      </c>
      <c r="D12" s="146" t="s">
        <v>75</v>
      </c>
      <c r="E12" s="146" t="s">
        <v>75</v>
      </c>
      <c r="F12" s="146" t="s">
        <v>75</v>
      </c>
      <c r="G12" s="146" t="s">
        <v>75</v>
      </c>
      <c r="H12" s="146" t="s">
        <v>75</v>
      </c>
      <c r="I12" s="146" t="s">
        <v>75</v>
      </c>
      <c r="J12" s="146" t="s">
        <v>75</v>
      </c>
      <c r="K12" s="146" t="s">
        <v>75</v>
      </c>
      <c r="L12" s="146" t="s">
        <v>75</v>
      </c>
      <c r="M12" s="146" t="s">
        <v>75</v>
      </c>
      <c r="N12" s="148" t="s">
        <v>77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78</v>
      </c>
      <c r="B13" s="146" t="s">
        <v>75</v>
      </c>
      <c r="C13" s="146" t="s">
        <v>75</v>
      </c>
      <c r="D13" s="146" t="s">
        <v>75</v>
      </c>
      <c r="E13" s="146" t="s">
        <v>75</v>
      </c>
      <c r="F13" s="146" t="s">
        <v>75</v>
      </c>
      <c r="G13" s="146" t="s">
        <v>75</v>
      </c>
      <c r="H13" s="146" t="s">
        <v>75</v>
      </c>
      <c r="I13" s="146" t="s">
        <v>75</v>
      </c>
      <c r="J13" s="146" t="s">
        <v>75</v>
      </c>
      <c r="K13" s="146" t="s">
        <v>75</v>
      </c>
      <c r="L13" s="146" t="s">
        <v>75</v>
      </c>
      <c r="M13" s="146" t="s">
        <v>75</v>
      </c>
      <c r="N13" s="148" t="s">
        <v>78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79</v>
      </c>
      <c r="B14" s="146" t="s">
        <v>75</v>
      </c>
      <c r="C14" s="146" t="s">
        <v>75</v>
      </c>
      <c r="D14" s="146" t="s">
        <v>75</v>
      </c>
      <c r="E14" s="146" t="s">
        <v>75</v>
      </c>
      <c r="F14" s="146" t="s">
        <v>75</v>
      </c>
      <c r="G14" s="146" t="s">
        <v>75</v>
      </c>
      <c r="H14" s="146" t="s">
        <v>75</v>
      </c>
      <c r="I14" s="146" t="s">
        <v>75</v>
      </c>
      <c r="J14" s="146" t="s">
        <v>75</v>
      </c>
      <c r="K14" s="146" t="s">
        <v>75</v>
      </c>
      <c r="L14" s="146" t="s">
        <v>75</v>
      </c>
      <c r="M14" s="146" t="s">
        <v>75</v>
      </c>
      <c r="N14" s="148" t="s">
        <v>79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80</v>
      </c>
      <c r="B15" s="146" t="s">
        <v>75</v>
      </c>
      <c r="C15" s="146" t="s">
        <v>75</v>
      </c>
      <c r="D15" s="146" t="s">
        <v>75</v>
      </c>
      <c r="E15" s="146" t="s">
        <v>75</v>
      </c>
      <c r="F15" s="146" t="s">
        <v>75</v>
      </c>
      <c r="G15" s="146" t="s">
        <v>75</v>
      </c>
      <c r="H15" s="146" t="s">
        <v>75</v>
      </c>
      <c r="I15" s="146" t="s">
        <v>75</v>
      </c>
      <c r="J15" s="146" t="s">
        <v>75</v>
      </c>
      <c r="K15" s="146" t="s">
        <v>75</v>
      </c>
      <c r="L15" s="146" t="s">
        <v>75</v>
      </c>
      <c r="M15" s="146" t="s">
        <v>75</v>
      </c>
      <c r="N15" s="148" t="s">
        <v>80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8" t="s">
        <v>81</v>
      </c>
      <c r="B16" s="146" t="s">
        <v>75</v>
      </c>
      <c r="C16" s="146" t="s">
        <v>75</v>
      </c>
      <c r="D16" s="146" t="s">
        <v>75</v>
      </c>
      <c r="E16" s="146" t="s">
        <v>75</v>
      </c>
      <c r="F16" s="146" t="s">
        <v>75</v>
      </c>
      <c r="G16" s="146" t="s">
        <v>75</v>
      </c>
      <c r="H16" s="146" t="s">
        <v>75</v>
      </c>
      <c r="I16" s="146" t="s">
        <v>75</v>
      </c>
      <c r="J16" s="146" t="s">
        <v>75</v>
      </c>
      <c r="K16" s="146" t="s">
        <v>75</v>
      </c>
      <c r="L16" s="146" t="s">
        <v>75</v>
      </c>
      <c r="M16" s="146" t="s">
        <v>75</v>
      </c>
      <c r="N16" s="148" t="s">
        <v>81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48" t="s">
        <v>82</v>
      </c>
      <c r="B17" s="146" t="s">
        <v>75</v>
      </c>
      <c r="C17" s="146" t="s">
        <v>75</v>
      </c>
      <c r="D17" s="146" t="s">
        <v>75</v>
      </c>
      <c r="E17" s="146" t="s">
        <v>75</v>
      </c>
      <c r="F17" s="146" t="s">
        <v>75</v>
      </c>
      <c r="G17" s="146" t="s">
        <v>75</v>
      </c>
      <c r="H17" s="146" t="s">
        <v>75</v>
      </c>
      <c r="I17" s="146" t="s">
        <v>75</v>
      </c>
      <c r="J17" s="146" t="s">
        <v>75</v>
      </c>
      <c r="K17" s="146" t="s">
        <v>75</v>
      </c>
      <c r="L17" s="146" t="s">
        <v>75</v>
      </c>
      <c r="M17" s="146" t="s">
        <v>75</v>
      </c>
      <c r="N17" s="148" t="s">
        <v>82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46"/>
      <c r="B18" s="148">
        <v>1.0</v>
      </c>
      <c r="C18" s="148">
        <v>2.0</v>
      </c>
      <c r="D18" s="148">
        <v>3.0</v>
      </c>
      <c r="E18" s="148">
        <v>4.0</v>
      </c>
      <c r="F18" s="148">
        <v>5.0</v>
      </c>
      <c r="G18" s="148">
        <v>6.0</v>
      </c>
      <c r="H18" s="148">
        <v>7.0</v>
      </c>
      <c r="I18" s="148">
        <v>8.0</v>
      </c>
      <c r="J18" s="148">
        <v>9.0</v>
      </c>
      <c r="K18" s="148">
        <v>10.0</v>
      </c>
      <c r="L18" s="148">
        <v>11.0</v>
      </c>
      <c r="M18" s="148">
        <v>12.0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146" t="s">
        <v>83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51"/>
      <c r="B20" s="158" t="s">
        <v>173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9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56" t="str">
        <f>D17</f>
        <v>Saliva</v>
      </c>
      <c r="B21" s="148">
        <v>1.0</v>
      </c>
      <c r="C21" s="148">
        <v>2.0</v>
      </c>
      <c r="D21" s="148">
        <v>3.0</v>
      </c>
      <c r="E21" s="148">
        <v>4.0</v>
      </c>
      <c r="F21" s="148">
        <v>5.0</v>
      </c>
      <c r="G21" s="148">
        <v>6.0</v>
      </c>
      <c r="H21" s="148">
        <v>7.0</v>
      </c>
      <c r="I21" s="148">
        <v>8.0</v>
      </c>
      <c r="J21" s="148">
        <v>9.0</v>
      </c>
      <c r="K21" s="148">
        <v>10.0</v>
      </c>
      <c r="L21" s="148">
        <v>11.0</v>
      </c>
      <c r="M21" s="148">
        <v>12.0</v>
      </c>
      <c r="N21" s="146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74</v>
      </c>
      <c r="B22" s="157" t="s">
        <v>85</v>
      </c>
      <c r="C22" s="157" t="s">
        <v>85</v>
      </c>
      <c r="D22" s="157" t="s">
        <v>85</v>
      </c>
      <c r="E22" s="157" t="s">
        <v>85</v>
      </c>
      <c r="F22" s="157" t="s">
        <v>85</v>
      </c>
      <c r="G22" s="157" t="s">
        <v>85</v>
      </c>
      <c r="H22" s="157" t="s">
        <v>85</v>
      </c>
      <c r="I22" s="157" t="s">
        <v>85</v>
      </c>
      <c r="J22" s="157" t="s">
        <v>85</v>
      </c>
      <c r="K22" s="157" t="s">
        <v>85</v>
      </c>
      <c r="L22" s="157" t="s">
        <v>85</v>
      </c>
      <c r="M22" s="157" t="s">
        <v>85</v>
      </c>
      <c r="N22" s="148" t="s">
        <v>74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76</v>
      </c>
      <c r="B23" s="157" t="s">
        <v>85</v>
      </c>
      <c r="C23" s="157" t="s">
        <v>85</v>
      </c>
      <c r="D23" s="157" t="s">
        <v>85</v>
      </c>
      <c r="E23" s="157" t="s">
        <v>85</v>
      </c>
      <c r="F23" s="157" t="s">
        <v>85</v>
      </c>
      <c r="G23" s="157" t="s">
        <v>85</v>
      </c>
      <c r="H23" s="157" t="s">
        <v>85</v>
      </c>
      <c r="I23" s="157" t="s">
        <v>85</v>
      </c>
      <c r="J23" s="157" t="s">
        <v>85</v>
      </c>
      <c r="K23" s="157" t="s">
        <v>85</v>
      </c>
      <c r="L23" s="157" t="s">
        <v>85</v>
      </c>
      <c r="M23" s="157" t="s">
        <v>85</v>
      </c>
      <c r="N23" s="148" t="s">
        <v>76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77</v>
      </c>
      <c r="B24" s="157" t="s">
        <v>85</v>
      </c>
      <c r="C24" s="157" t="s">
        <v>85</v>
      </c>
      <c r="D24" s="157" t="s">
        <v>85</v>
      </c>
      <c r="E24" s="157" t="s">
        <v>85</v>
      </c>
      <c r="F24" s="157" t="s">
        <v>85</v>
      </c>
      <c r="G24" s="157" t="s">
        <v>85</v>
      </c>
      <c r="H24" s="157" t="s">
        <v>85</v>
      </c>
      <c r="I24" s="157" t="s">
        <v>85</v>
      </c>
      <c r="J24" s="157" t="s">
        <v>85</v>
      </c>
      <c r="K24" s="157" t="s">
        <v>85</v>
      </c>
      <c r="L24" s="157" t="s">
        <v>85</v>
      </c>
      <c r="M24" s="157" t="s">
        <v>85</v>
      </c>
      <c r="N24" s="148" t="s">
        <v>77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78</v>
      </c>
      <c r="B25" s="157" t="s">
        <v>85</v>
      </c>
      <c r="C25" s="157" t="s">
        <v>85</v>
      </c>
      <c r="D25" s="157" t="s">
        <v>85</v>
      </c>
      <c r="E25" s="157" t="s">
        <v>85</v>
      </c>
      <c r="F25" s="157" t="s">
        <v>85</v>
      </c>
      <c r="G25" s="157" t="s">
        <v>85</v>
      </c>
      <c r="H25" s="157" t="s">
        <v>85</v>
      </c>
      <c r="I25" s="157" t="s">
        <v>85</v>
      </c>
      <c r="J25" s="157" t="s">
        <v>85</v>
      </c>
      <c r="K25" s="157" t="s">
        <v>85</v>
      </c>
      <c r="L25" s="157" t="s">
        <v>85</v>
      </c>
      <c r="M25" s="157" t="s">
        <v>85</v>
      </c>
      <c r="N25" s="148" t="s">
        <v>78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79</v>
      </c>
      <c r="B26" s="157" t="s">
        <v>85</v>
      </c>
      <c r="C26" s="157" t="s">
        <v>85</v>
      </c>
      <c r="D26" s="157" t="s">
        <v>85</v>
      </c>
      <c r="E26" s="157" t="s">
        <v>85</v>
      </c>
      <c r="F26" s="157" t="s">
        <v>85</v>
      </c>
      <c r="G26" s="157" t="s">
        <v>85</v>
      </c>
      <c r="H26" s="157" t="s">
        <v>85</v>
      </c>
      <c r="I26" s="157" t="s">
        <v>85</v>
      </c>
      <c r="J26" s="157" t="s">
        <v>85</v>
      </c>
      <c r="K26" s="157" t="s">
        <v>85</v>
      </c>
      <c r="L26" s="157" t="s">
        <v>85</v>
      </c>
      <c r="M26" s="157" t="s">
        <v>85</v>
      </c>
      <c r="N26" s="148" t="s">
        <v>79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80</v>
      </c>
      <c r="B27" s="157" t="s">
        <v>85</v>
      </c>
      <c r="C27" s="157" t="s">
        <v>85</v>
      </c>
      <c r="D27" s="157" t="s">
        <v>85</v>
      </c>
      <c r="E27" s="157" t="s">
        <v>85</v>
      </c>
      <c r="F27" s="157" t="s">
        <v>85</v>
      </c>
      <c r="G27" s="157" t="s">
        <v>85</v>
      </c>
      <c r="H27" s="157" t="s">
        <v>85</v>
      </c>
      <c r="I27" s="157" t="s">
        <v>85</v>
      </c>
      <c r="J27" s="157" t="s">
        <v>85</v>
      </c>
      <c r="K27" s="157" t="s">
        <v>85</v>
      </c>
      <c r="L27" s="157" t="s">
        <v>85</v>
      </c>
      <c r="M27" s="157" t="s">
        <v>85</v>
      </c>
      <c r="N27" s="148" t="s">
        <v>80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8" t="s">
        <v>81</v>
      </c>
      <c r="B28" s="157" t="s">
        <v>85</v>
      </c>
      <c r="C28" s="157" t="s">
        <v>85</v>
      </c>
      <c r="D28" s="157" t="s">
        <v>85</v>
      </c>
      <c r="E28" s="157" t="s">
        <v>85</v>
      </c>
      <c r="F28" s="157" t="s">
        <v>85</v>
      </c>
      <c r="G28" s="157" t="s">
        <v>85</v>
      </c>
      <c r="H28" s="157" t="s">
        <v>85</v>
      </c>
      <c r="I28" s="157" t="s">
        <v>85</v>
      </c>
      <c r="J28" s="157" t="s">
        <v>85</v>
      </c>
      <c r="K28" s="157" t="s">
        <v>85</v>
      </c>
      <c r="L28" s="157" t="s">
        <v>85</v>
      </c>
      <c r="M28" s="157" t="s">
        <v>85</v>
      </c>
      <c r="N28" s="148" t="s">
        <v>81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48" t="s">
        <v>82</v>
      </c>
      <c r="B29" s="157" t="s">
        <v>85</v>
      </c>
      <c r="C29" s="157" t="s">
        <v>85</v>
      </c>
      <c r="D29" s="157" t="s">
        <v>85</v>
      </c>
      <c r="E29" s="157" t="s">
        <v>85</v>
      </c>
      <c r="F29" s="157" t="s">
        <v>85</v>
      </c>
      <c r="G29" s="157" t="s">
        <v>85</v>
      </c>
      <c r="H29" s="157" t="s">
        <v>85</v>
      </c>
      <c r="I29" s="157" t="s">
        <v>85</v>
      </c>
      <c r="J29" s="157" t="s">
        <v>85</v>
      </c>
      <c r="K29" s="157" t="s">
        <v>85</v>
      </c>
      <c r="L29" s="157" t="s">
        <v>85</v>
      </c>
      <c r="M29" s="157" t="s">
        <v>85</v>
      </c>
      <c r="N29" s="148" t="s">
        <v>82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46"/>
      <c r="B30" s="148">
        <v>1.0</v>
      </c>
      <c r="C30" s="148">
        <v>2.0</v>
      </c>
      <c r="D30" s="148">
        <v>3.0</v>
      </c>
      <c r="E30" s="148">
        <v>4.0</v>
      </c>
      <c r="F30" s="148">
        <v>5.0</v>
      </c>
      <c r="G30" s="148">
        <v>6.0</v>
      </c>
      <c r="H30" s="148">
        <v>7.0</v>
      </c>
      <c r="I30" s="148">
        <v>8.0</v>
      </c>
      <c r="J30" s="148">
        <v>9.0</v>
      </c>
      <c r="K30" s="148">
        <v>10.0</v>
      </c>
      <c r="L30" s="148">
        <v>11.0</v>
      </c>
      <c r="M30" s="148">
        <v>12.0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51"/>
      <c r="B32" s="158"/>
      <c r="C32" s="89"/>
      <c r="D32" s="90"/>
      <c r="E32" s="158"/>
      <c r="F32" s="89"/>
      <c r="G32" s="90"/>
      <c r="H32" s="158"/>
      <c r="I32" s="89"/>
      <c r="J32" s="90"/>
      <c r="K32" s="158"/>
      <c r="L32" s="89"/>
      <c r="M32" s="90"/>
      <c r="N32" s="33"/>
      <c r="X32" s="33"/>
      <c r="Y32" s="33"/>
      <c r="Z32" s="33"/>
    </row>
    <row r="33">
      <c r="A33" s="256" t="s">
        <v>174</v>
      </c>
      <c r="B33" s="148">
        <v>1.0</v>
      </c>
      <c r="C33" s="148">
        <v>2.0</v>
      </c>
      <c r="D33" s="148">
        <v>3.0</v>
      </c>
      <c r="E33" s="148">
        <v>4.0</v>
      </c>
      <c r="F33" s="148">
        <v>5.0</v>
      </c>
      <c r="G33" s="148">
        <v>6.0</v>
      </c>
      <c r="H33" s="148">
        <v>7.0</v>
      </c>
      <c r="I33" s="148">
        <v>8.0</v>
      </c>
      <c r="J33" s="148">
        <v>9.0</v>
      </c>
      <c r="K33" s="148">
        <v>10.0</v>
      </c>
      <c r="L33" s="148">
        <v>11.0</v>
      </c>
      <c r="M33" s="148">
        <v>12.0</v>
      </c>
      <c r="N33" s="146"/>
      <c r="X33" s="33"/>
      <c r="Y33" s="33"/>
      <c r="Z33" s="33"/>
    </row>
    <row r="34">
      <c r="A34" s="148" t="s">
        <v>74</v>
      </c>
      <c r="B34" s="174" t="s">
        <v>173</v>
      </c>
      <c r="C34" s="174" t="s">
        <v>173</v>
      </c>
      <c r="D34" s="174" t="s">
        <v>173</v>
      </c>
      <c r="E34" s="174" t="s">
        <v>173</v>
      </c>
      <c r="F34" s="174" t="s">
        <v>173</v>
      </c>
      <c r="G34" s="174" t="s">
        <v>173</v>
      </c>
      <c r="H34" s="174" t="s">
        <v>173</v>
      </c>
      <c r="I34" s="174" t="s">
        <v>173</v>
      </c>
      <c r="J34" s="174" t="s">
        <v>173</v>
      </c>
      <c r="K34" s="174" t="s">
        <v>173</v>
      </c>
      <c r="L34" s="174" t="s">
        <v>173</v>
      </c>
      <c r="M34" s="174" t="s">
        <v>173</v>
      </c>
      <c r="N34" s="148" t="s">
        <v>74</v>
      </c>
      <c r="X34" s="33"/>
      <c r="Y34" s="33"/>
      <c r="Z34" s="33"/>
    </row>
    <row r="35">
      <c r="A35" s="148" t="s">
        <v>76</v>
      </c>
      <c r="B35" s="174" t="s">
        <v>173</v>
      </c>
      <c r="C35" s="174" t="s">
        <v>173</v>
      </c>
      <c r="D35" s="174" t="s">
        <v>173</v>
      </c>
      <c r="E35" s="174" t="s">
        <v>173</v>
      </c>
      <c r="F35" s="174" t="s">
        <v>173</v>
      </c>
      <c r="G35" s="174" t="s">
        <v>173</v>
      </c>
      <c r="H35" s="174" t="s">
        <v>173</v>
      </c>
      <c r="I35" s="174" t="s">
        <v>173</v>
      </c>
      <c r="J35" s="174" t="s">
        <v>173</v>
      </c>
      <c r="K35" s="174" t="s">
        <v>173</v>
      </c>
      <c r="L35" s="174" t="s">
        <v>173</v>
      </c>
      <c r="M35" s="174" t="s">
        <v>173</v>
      </c>
      <c r="N35" s="148" t="s">
        <v>76</v>
      </c>
      <c r="X35" s="33"/>
      <c r="Y35" s="33"/>
      <c r="Z35" s="33"/>
    </row>
    <row r="36">
      <c r="A36" s="148" t="s">
        <v>77</v>
      </c>
      <c r="B36" s="174" t="s">
        <v>173</v>
      </c>
      <c r="C36" s="174" t="s">
        <v>173</v>
      </c>
      <c r="D36" s="174" t="s">
        <v>173</v>
      </c>
      <c r="E36" s="174" t="s">
        <v>173</v>
      </c>
      <c r="F36" s="174" t="s">
        <v>173</v>
      </c>
      <c r="G36" s="174" t="s">
        <v>173</v>
      </c>
      <c r="H36" s="174" t="s">
        <v>173</v>
      </c>
      <c r="I36" s="174" t="s">
        <v>173</v>
      </c>
      <c r="J36" s="174" t="s">
        <v>173</v>
      </c>
      <c r="K36" s="174" t="s">
        <v>173</v>
      </c>
      <c r="L36" s="174" t="s">
        <v>173</v>
      </c>
      <c r="M36" s="174" t="s">
        <v>173</v>
      </c>
      <c r="N36" s="148" t="s">
        <v>77</v>
      </c>
      <c r="X36" s="33"/>
      <c r="Y36" s="33"/>
      <c r="Z36" s="33"/>
    </row>
    <row r="37">
      <c r="A37" s="148" t="s">
        <v>78</v>
      </c>
      <c r="B37" s="174" t="s">
        <v>173</v>
      </c>
      <c r="C37" s="174" t="s">
        <v>173</v>
      </c>
      <c r="D37" s="174" t="s">
        <v>173</v>
      </c>
      <c r="E37" s="174" t="s">
        <v>173</v>
      </c>
      <c r="F37" s="174" t="s">
        <v>173</v>
      </c>
      <c r="G37" s="174" t="s">
        <v>173</v>
      </c>
      <c r="H37" s="174" t="s">
        <v>173</v>
      </c>
      <c r="I37" s="174" t="s">
        <v>173</v>
      </c>
      <c r="J37" s="174" t="s">
        <v>173</v>
      </c>
      <c r="K37" s="174" t="s">
        <v>173</v>
      </c>
      <c r="L37" s="174" t="s">
        <v>173</v>
      </c>
      <c r="M37" s="174" t="s">
        <v>173</v>
      </c>
      <c r="N37" s="148" t="s">
        <v>78</v>
      </c>
      <c r="X37" s="33"/>
      <c r="Y37" s="33"/>
      <c r="Z37" s="33"/>
    </row>
    <row r="38">
      <c r="A38" s="148" t="s">
        <v>79</v>
      </c>
      <c r="B38" s="174" t="s">
        <v>173</v>
      </c>
      <c r="C38" s="174" t="s">
        <v>173</v>
      </c>
      <c r="D38" s="174" t="s">
        <v>173</v>
      </c>
      <c r="E38" s="174" t="s">
        <v>173</v>
      </c>
      <c r="F38" s="174" t="s">
        <v>173</v>
      </c>
      <c r="G38" s="174" t="s">
        <v>173</v>
      </c>
      <c r="H38" s="174" t="s">
        <v>173</v>
      </c>
      <c r="I38" s="174" t="s">
        <v>173</v>
      </c>
      <c r="J38" s="174" t="s">
        <v>173</v>
      </c>
      <c r="K38" s="174" t="s">
        <v>173</v>
      </c>
      <c r="L38" s="174" t="s">
        <v>173</v>
      </c>
      <c r="M38" s="174" t="s">
        <v>173</v>
      </c>
      <c r="N38" s="148" t="s">
        <v>79</v>
      </c>
      <c r="X38" s="33"/>
      <c r="Y38" s="33"/>
      <c r="Z38" s="33"/>
    </row>
    <row r="39">
      <c r="A39" s="148" t="s">
        <v>80</v>
      </c>
      <c r="B39" s="174" t="s">
        <v>173</v>
      </c>
      <c r="C39" s="174" t="s">
        <v>173</v>
      </c>
      <c r="D39" s="174" t="s">
        <v>173</v>
      </c>
      <c r="E39" s="174" t="s">
        <v>173</v>
      </c>
      <c r="F39" s="174" t="s">
        <v>173</v>
      </c>
      <c r="G39" s="174" t="s">
        <v>173</v>
      </c>
      <c r="H39" s="174" t="s">
        <v>173</v>
      </c>
      <c r="I39" s="174" t="s">
        <v>173</v>
      </c>
      <c r="J39" s="174" t="s">
        <v>173</v>
      </c>
      <c r="K39" s="174" t="s">
        <v>173</v>
      </c>
      <c r="L39" s="174" t="s">
        <v>173</v>
      </c>
      <c r="M39" s="174" t="s">
        <v>173</v>
      </c>
      <c r="N39" s="148" t="s">
        <v>80</v>
      </c>
      <c r="X39" s="33"/>
      <c r="Y39" s="33"/>
      <c r="Z39" s="33"/>
    </row>
    <row r="40">
      <c r="A40" s="148" t="s">
        <v>81</v>
      </c>
      <c r="B40" s="174" t="s">
        <v>173</v>
      </c>
      <c r="C40" s="174" t="s">
        <v>173</v>
      </c>
      <c r="D40" s="174" t="s">
        <v>173</v>
      </c>
      <c r="E40" s="174" t="s">
        <v>173</v>
      </c>
      <c r="F40" s="174" t="s">
        <v>173</v>
      </c>
      <c r="G40" s="174" t="s">
        <v>173</v>
      </c>
      <c r="H40" s="174" t="s">
        <v>173</v>
      </c>
      <c r="I40" s="174" t="s">
        <v>173</v>
      </c>
      <c r="J40" s="174" t="s">
        <v>173</v>
      </c>
      <c r="K40" s="174" t="s">
        <v>173</v>
      </c>
      <c r="L40" s="174" t="s">
        <v>173</v>
      </c>
      <c r="M40" s="174" t="s">
        <v>173</v>
      </c>
      <c r="N40" s="148" t="s">
        <v>81</v>
      </c>
      <c r="X40" s="33"/>
      <c r="Y40" s="33"/>
      <c r="Z40" s="33"/>
    </row>
    <row r="41">
      <c r="A41" s="148" t="s">
        <v>82</v>
      </c>
      <c r="B41" s="174" t="s">
        <v>173</v>
      </c>
      <c r="C41" s="174" t="s">
        <v>173</v>
      </c>
      <c r="D41" s="174" t="s">
        <v>173</v>
      </c>
      <c r="E41" s="174" t="s">
        <v>173</v>
      </c>
      <c r="F41" s="174" t="s">
        <v>173</v>
      </c>
      <c r="G41" s="174" t="s">
        <v>173</v>
      </c>
      <c r="H41" s="174" t="s">
        <v>173</v>
      </c>
      <c r="I41" s="174" t="s">
        <v>173</v>
      </c>
      <c r="J41" s="174" t="s">
        <v>173</v>
      </c>
      <c r="K41" s="174" t="s">
        <v>173</v>
      </c>
      <c r="L41" s="174" t="s">
        <v>173</v>
      </c>
      <c r="M41" s="174" t="s">
        <v>173</v>
      </c>
      <c r="N41" s="148" t="s">
        <v>82</v>
      </c>
      <c r="X41" s="33"/>
      <c r="Y41" s="33"/>
      <c r="Z41" s="33"/>
    </row>
    <row r="42">
      <c r="A42" s="146"/>
      <c r="B42" s="148">
        <v>1.0</v>
      </c>
      <c r="C42" s="148">
        <v>2.0</v>
      </c>
      <c r="D42" s="148">
        <v>3.0</v>
      </c>
      <c r="E42" s="148">
        <v>4.0</v>
      </c>
      <c r="F42" s="148">
        <v>5.0</v>
      </c>
      <c r="G42" s="148">
        <v>6.0</v>
      </c>
      <c r="H42" s="148">
        <v>7.0</v>
      </c>
      <c r="I42" s="148">
        <v>8.0</v>
      </c>
      <c r="J42" s="148">
        <v>9.0</v>
      </c>
      <c r="K42" s="148">
        <v>10.0</v>
      </c>
      <c r="L42" s="148">
        <v>11.0</v>
      </c>
      <c r="M42" s="148">
        <v>12.0</v>
      </c>
      <c r="N42" s="33"/>
      <c r="X42" s="33"/>
      <c r="Y42" s="33"/>
      <c r="Z42" s="33"/>
    </row>
    <row r="43">
      <c r="A43" s="33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1" t="s">
        <v>87</v>
      </c>
      <c r="B44" s="162">
        <v>1.0</v>
      </c>
      <c r="C44" s="162">
        <v>2.0</v>
      </c>
      <c r="D44" s="162">
        <v>3.0</v>
      </c>
      <c r="E44" s="162">
        <v>4.0</v>
      </c>
      <c r="F44" s="162">
        <v>5.0</v>
      </c>
      <c r="G44" s="162">
        <v>6.0</v>
      </c>
      <c r="H44" s="162">
        <v>7.0</v>
      </c>
      <c r="I44" s="162">
        <v>8.0</v>
      </c>
      <c r="J44" s="162">
        <v>9.0</v>
      </c>
      <c r="K44" s="162">
        <v>10.0</v>
      </c>
      <c r="L44" s="162">
        <v>11.0</v>
      </c>
      <c r="M44" s="162">
        <v>12.0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3" t="s">
        <v>74</v>
      </c>
      <c r="B45" s="164">
        <f t="shared" ref="B45:G45" si="1">B46*2</f>
        <v>32000</v>
      </c>
      <c r="C45" s="164">
        <f t="shared" si="1"/>
        <v>32000</v>
      </c>
      <c r="D45" s="164">
        <f t="shared" si="1"/>
        <v>32000</v>
      </c>
      <c r="E45" s="164">
        <f t="shared" si="1"/>
        <v>32000</v>
      </c>
      <c r="F45" s="164">
        <f t="shared" si="1"/>
        <v>32000</v>
      </c>
      <c r="G45" s="164">
        <f t="shared" si="1"/>
        <v>32000</v>
      </c>
      <c r="H45" s="78" t="s">
        <v>88</v>
      </c>
      <c r="I45" s="78" t="s">
        <v>88</v>
      </c>
      <c r="J45" s="78" t="s">
        <v>88</v>
      </c>
      <c r="K45" s="78" t="s">
        <v>88</v>
      </c>
      <c r="L45" s="78" t="s">
        <v>88</v>
      </c>
      <c r="M45" s="78" t="s">
        <v>88</v>
      </c>
      <c r="N45" s="165" t="s">
        <v>74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6" t="s">
        <v>76</v>
      </c>
      <c r="B46" s="164">
        <f t="shared" ref="B46:G46" si="2">B47*2</f>
        <v>16000</v>
      </c>
      <c r="C46" s="164">
        <f t="shared" si="2"/>
        <v>16000</v>
      </c>
      <c r="D46" s="164">
        <f t="shared" si="2"/>
        <v>16000</v>
      </c>
      <c r="E46" s="164">
        <f t="shared" si="2"/>
        <v>16000</v>
      </c>
      <c r="F46" s="164">
        <f t="shared" si="2"/>
        <v>16000</v>
      </c>
      <c r="G46" s="164">
        <f t="shared" si="2"/>
        <v>16000</v>
      </c>
      <c r="H46" s="78" t="s">
        <v>88</v>
      </c>
      <c r="I46" s="78" t="s">
        <v>88</v>
      </c>
      <c r="J46" s="78" t="s">
        <v>88</v>
      </c>
      <c r="K46" s="78" t="s">
        <v>88</v>
      </c>
      <c r="L46" s="78" t="s">
        <v>88</v>
      </c>
      <c r="M46" s="78" t="s">
        <v>88</v>
      </c>
      <c r="N46" s="165" t="s">
        <v>76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77</v>
      </c>
      <c r="B47" s="164">
        <f t="shared" ref="B47:G47" si="3">B48*2</f>
        <v>8000</v>
      </c>
      <c r="C47" s="164">
        <f t="shared" si="3"/>
        <v>8000</v>
      </c>
      <c r="D47" s="164">
        <f t="shared" si="3"/>
        <v>8000</v>
      </c>
      <c r="E47" s="164">
        <f t="shared" si="3"/>
        <v>8000</v>
      </c>
      <c r="F47" s="164">
        <f t="shared" si="3"/>
        <v>8000</v>
      </c>
      <c r="G47" s="164">
        <f t="shared" si="3"/>
        <v>8000</v>
      </c>
      <c r="H47" s="78" t="s">
        <v>88</v>
      </c>
      <c r="I47" s="78" t="s">
        <v>88</v>
      </c>
      <c r="J47" s="78" t="s">
        <v>88</v>
      </c>
      <c r="K47" s="78" t="s">
        <v>88</v>
      </c>
      <c r="L47" s="78" t="s">
        <v>88</v>
      </c>
      <c r="M47" s="78" t="s">
        <v>88</v>
      </c>
      <c r="N47" s="165" t="s">
        <v>77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78</v>
      </c>
      <c r="B48" s="164">
        <f t="shared" ref="B48:G48" si="4">B49*2</f>
        <v>4000</v>
      </c>
      <c r="C48" s="164">
        <f t="shared" si="4"/>
        <v>4000</v>
      </c>
      <c r="D48" s="164">
        <f t="shared" si="4"/>
        <v>4000</v>
      </c>
      <c r="E48" s="164">
        <f t="shared" si="4"/>
        <v>4000</v>
      </c>
      <c r="F48" s="164">
        <f t="shared" si="4"/>
        <v>4000</v>
      </c>
      <c r="G48" s="164">
        <f t="shared" si="4"/>
        <v>4000</v>
      </c>
      <c r="H48" s="78" t="s">
        <v>88</v>
      </c>
      <c r="I48" s="78" t="s">
        <v>88</v>
      </c>
      <c r="J48" s="78" t="s">
        <v>88</v>
      </c>
      <c r="K48" s="78" t="s">
        <v>88</v>
      </c>
      <c r="L48" s="78" t="s">
        <v>88</v>
      </c>
      <c r="M48" s="78" t="s">
        <v>88</v>
      </c>
      <c r="N48" s="165" t="s">
        <v>78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79</v>
      </c>
      <c r="B49" s="164">
        <f t="shared" ref="B49:G49" si="5">B50*2</f>
        <v>2000</v>
      </c>
      <c r="C49" s="164">
        <f t="shared" si="5"/>
        <v>2000</v>
      </c>
      <c r="D49" s="164">
        <f t="shared" si="5"/>
        <v>2000</v>
      </c>
      <c r="E49" s="164">
        <f t="shared" si="5"/>
        <v>2000</v>
      </c>
      <c r="F49" s="164">
        <f t="shared" si="5"/>
        <v>2000</v>
      </c>
      <c r="G49" s="164">
        <f t="shared" si="5"/>
        <v>2000</v>
      </c>
      <c r="H49" s="78" t="s">
        <v>88</v>
      </c>
      <c r="I49" s="78" t="s">
        <v>88</v>
      </c>
      <c r="J49" s="78" t="s">
        <v>88</v>
      </c>
      <c r="K49" s="78" t="s">
        <v>88</v>
      </c>
      <c r="L49" s="78" t="s">
        <v>88</v>
      </c>
      <c r="M49" s="78" t="s">
        <v>88</v>
      </c>
      <c r="N49" s="165" t="s">
        <v>79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80</v>
      </c>
      <c r="B50" s="164">
        <v>1000.0</v>
      </c>
      <c r="C50" s="164">
        <v>1000.0</v>
      </c>
      <c r="D50" s="164">
        <v>1000.0</v>
      </c>
      <c r="E50" s="164">
        <v>1000.0</v>
      </c>
      <c r="F50" s="164">
        <v>1000.0</v>
      </c>
      <c r="G50" s="164">
        <v>1000.0</v>
      </c>
      <c r="H50" s="78" t="s">
        <v>88</v>
      </c>
      <c r="I50" s="78" t="s">
        <v>88</v>
      </c>
      <c r="J50" s="78" t="s">
        <v>88</v>
      </c>
      <c r="K50" s="78" t="s">
        <v>88</v>
      </c>
      <c r="L50" s="78" t="s">
        <v>88</v>
      </c>
      <c r="M50" s="78" t="s">
        <v>88</v>
      </c>
      <c r="N50" s="165" t="s">
        <v>80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3" t="s">
        <v>81</v>
      </c>
      <c r="B51" s="78" t="s">
        <v>88</v>
      </c>
      <c r="C51" s="78" t="s">
        <v>88</v>
      </c>
      <c r="D51" s="78" t="s">
        <v>88</v>
      </c>
      <c r="E51" s="78" t="s">
        <v>88</v>
      </c>
      <c r="F51" s="78" t="s">
        <v>88</v>
      </c>
      <c r="G51" s="78" t="s">
        <v>88</v>
      </c>
      <c r="H51" s="78" t="s">
        <v>88</v>
      </c>
      <c r="I51" s="78" t="s">
        <v>88</v>
      </c>
      <c r="J51" s="78" t="s">
        <v>88</v>
      </c>
      <c r="K51" s="78" t="s">
        <v>88</v>
      </c>
      <c r="L51" s="78" t="s">
        <v>88</v>
      </c>
      <c r="M51" s="78" t="s">
        <v>88</v>
      </c>
      <c r="N51" s="165" t="s">
        <v>81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3" t="s">
        <v>82</v>
      </c>
      <c r="B52" s="78" t="s">
        <v>88</v>
      </c>
      <c r="C52" s="78" t="s">
        <v>88</v>
      </c>
      <c r="D52" s="78" t="s">
        <v>88</v>
      </c>
      <c r="E52" s="78" t="s">
        <v>88</v>
      </c>
      <c r="F52" s="78" t="s">
        <v>88</v>
      </c>
      <c r="G52" s="78" t="s">
        <v>88</v>
      </c>
      <c r="H52" s="78" t="s">
        <v>88</v>
      </c>
      <c r="I52" s="78" t="s">
        <v>88</v>
      </c>
      <c r="J52" s="78" t="s">
        <v>88</v>
      </c>
      <c r="K52" s="78" t="s">
        <v>88</v>
      </c>
      <c r="L52" s="78" t="s">
        <v>88</v>
      </c>
      <c r="M52" s="78" t="s">
        <v>88</v>
      </c>
      <c r="N52" s="165" t="s">
        <v>82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67"/>
      <c r="B53" s="33"/>
      <c r="C53" s="33"/>
      <c r="D53" s="33"/>
      <c r="E53" s="33"/>
      <c r="F53" s="33"/>
      <c r="G53" s="33"/>
      <c r="H53" s="33"/>
      <c r="I53" s="33" t="s">
        <v>88</v>
      </c>
      <c r="J53" s="33" t="s">
        <v>88</v>
      </c>
      <c r="K53" s="33" t="s">
        <v>88</v>
      </c>
      <c r="L53" s="33" t="s">
        <v>88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68" t="s">
        <v>89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83" t="s">
        <v>90</v>
      </c>
      <c r="B55" s="169">
        <v>1.0</v>
      </c>
      <c r="C55" s="169">
        <v>2.0</v>
      </c>
      <c r="D55" s="169">
        <v>3.0</v>
      </c>
      <c r="E55" s="169">
        <v>4.0</v>
      </c>
      <c r="F55" s="169">
        <v>5.0</v>
      </c>
      <c r="G55" s="169">
        <v>6.0</v>
      </c>
      <c r="H55" s="169">
        <v>7.0</v>
      </c>
      <c r="I55" s="169">
        <v>8.0</v>
      </c>
      <c r="J55" s="169">
        <v>9.0</v>
      </c>
      <c r="K55" s="169">
        <v>10.0</v>
      </c>
      <c r="L55" s="169">
        <v>11.0</v>
      </c>
      <c r="M55" s="169">
        <v>12.0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0" t="s">
        <v>74</v>
      </c>
      <c r="B56" s="171">
        <f t="shared" ref="B56:G56" si="6">(B45/1000)*7</f>
        <v>224</v>
      </c>
      <c r="C56" s="171">
        <f t="shared" si="6"/>
        <v>224</v>
      </c>
      <c r="D56" s="171">
        <f t="shared" si="6"/>
        <v>224</v>
      </c>
      <c r="E56" s="171">
        <f t="shared" si="6"/>
        <v>224</v>
      </c>
      <c r="F56" s="171">
        <f t="shared" si="6"/>
        <v>224</v>
      </c>
      <c r="G56" s="171">
        <f t="shared" si="6"/>
        <v>224</v>
      </c>
      <c r="H56" s="146" t="s">
        <v>88</v>
      </c>
      <c r="I56" s="146" t="s">
        <v>88</v>
      </c>
      <c r="J56" s="146" t="s">
        <v>88</v>
      </c>
      <c r="K56" s="146" t="s">
        <v>88</v>
      </c>
      <c r="L56" s="146" t="s">
        <v>88</v>
      </c>
      <c r="M56" s="146" t="s">
        <v>88</v>
      </c>
      <c r="N56" s="172" t="s">
        <v>74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76</v>
      </c>
      <c r="B57" s="171">
        <f t="shared" ref="B57:G57" si="7">(B46/1000)*7</f>
        <v>112</v>
      </c>
      <c r="C57" s="171">
        <f t="shared" si="7"/>
        <v>112</v>
      </c>
      <c r="D57" s="171">
        <f t="shared" si="7"/>
        <v>112</v>
      </c>
      <c r="E57" s="171">
        <f t="shared" si="7"/>
        <v>112</v>
      </c>
      <c r="F57" s="171">
        <f t="shared" si="7"/>
        <v>112</v>
      </c>
      <c r="G57" s="171">
        <f t="shared" si="7"/>
        <v>112</v>
      </c>
      <c r="H57" s="146" t="s">
        <v>88</v>
      </c>
      <c r="I57" s="146" t="s">
        <v>88</v>
      </c>
      <c r="J57" s="146" t="s">
        <v>88</v>
      </c>
      <c r="K57" s="146" t="s">
        <v>88</v>
      </c>
      <c r="L57" s="146" t="s">
        <v>88</v>
      </c>
      <c r="M57" s="146" t="s">
        <v>88</v>
      </c>
      <c r="N57" s="172" t="s">
        <v>76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77</v>
      </c>
      <c r="B58" s="171">
        <f t="shared" ref="B58:G58" si="8">(B47/1000)*7</f>
        <v>56</v>
      </c>
      <c r="C58" s="171">
        <f t="shared" si="8"/>
        <v>56</v>
      </c>
      <c r="D58" s="171">
        <f t="shared" si="8"/>
        <v>56</v>
      </c>
      <c r="E58" s="171">
        <f t="shared" si="8"/>
        <v>56</v>
      </c>
      <c r="F58" s="171">
        <f t="shared" si="8"/>
        <v>56</v>
      </c>
      <c r="G58" s="171">
        <f t="shared" si="8"/>
        <v>56</v>
      </c>
      <c r="H58" s="146" t="s">
        <v>88</v>
      </c>
      <c r="I58" s="146" t="s">
        <v>88</v>
      </c>
      <c r="J58" s="146" t="s">
        <v>88</v>
      </c>
      <c r="K58" s="146" t="s">
        <v>88</v>
      </c>
      <c r="L58" s="146" t="s">
        <v>88</v>
      </c>
      <c r="M58" s="146" t="s">
        <v>88</v>
      </c>
      <c r="N58" s="172" t="s">
        <v>77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78</v>
      </c>
      <c r="B59" s="171">
        <f t="shared" ref="B59:G59" si="9">(B48/1000)*7</f>
        <v>28</v>
      </c>
      <c r="C59" s="171">
        <f t="shared" si="9"/>
        <v>28</v>
      </c>
      <c r="D59" s="171">
        <f t="shared" si="9"/>
        <v>28</v>
      </c>
      <c r="E59" s="171">
        <f t="shared" si="9"/>
        <v>28</v>
      </c>
      <c r="F59" s="171">
        <f t="shared" si="9"/>
        <v>28</v>
      </c>
      <c r="G59" s="171">
        <f t="shared" si="9"/>
        <v>28</v>
      </c>
      <c r="H59" s="146" t="s">
        <v>88</v>
      </c>
      <c r="I59" s="146" t="s">
        <v>88</v>
      </c>
      <c r="J59" s="146" t="s">
        <v>88</v>
      </c>
      <c r="K59" s="146" t="s">
        <v>88</v>
      </c>
      <c r="L59" s="146" t="s">
        <v>88</v>
      </c>
      <c r="M59" s="146" t="s">
        <v>88</v>
      </c>
      <c r="N59" s="172" t="s">
        <v>78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79</v>
      </c>
      <c r="B60" s="171">
        <f t="shared" ref="B60:G60" si="10">(B49/1000)*7</f>
        <v>14</v>
      </c>
      <c r="C60" s="171">
        <f t="shared" si="10"/>
        <v>14</v>
      </c>
      <c r="D60" s="171">
        <f t="shared" si="10"/>
        <v>14</v>
      </c>
      <c r="E60" s="171">
        <f t="shared" si="10"/>
        <v>14</v>
      </c>
      <c r="F60" s="171">
        <f t="shared" si="10"/>
        <v>14</v>
      </c>
      <c r="G60" s="171">
        <f t="shared" si="10"/>
        <v>14</v>
      </c>
      <c r="H60" s="146" t="s">
        <v>88</v>
      </c>
      <c r="I60" s="146" t="s">
        <v>88</v>
      </c>
      <c r="J60" s="146" t="s">
        <v>88</v>
      </c>
      <c r="K60" s="146" t="s">
        <v>88</v>
      </c>
      <c r="L60" s="146" t="s">
        <v>88</v>
      </c>
      <c r="M60" s="146" t="s">
        <v>88</v>
      </c>
      <c r="N60" s="172" t="s">
        <v>79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80</v>
      </c>
      <c r="B61" s="171">
        <f t="shared" ref="B61:G61" si="11">(B50/1000)*7</f>
        <v>7</v>
      </c>
      <c r="C61" s="171">
        <f t="shared" si="11"/>
        <v>7</v>
      </c>
      <c r="D61" s="171">
        <f t="shared" si="11"/>
        <v>7</v>
      </c>
      <c r="E61" s="171">
        <f t="shared" si="11"/>
        <v>7</v>
      </c>
      <c r="F61" s="171">
        <f t="shared" si="11"/>
        <v>7</v>
      </c>
      <c r="G61" s="171">
        <f t="shared" si="11"/>
        <v>7</v>
      </c>
      <c r="H61" s="146" t="s">
        <v>88</v>
      </c>
      <c r="I61" s="146" t="s">
        <v>88</v>
      </c>
      <c r="J61" s="146" t="s">
        <v>88</v>
      </c>
      <c r="K61" s="146" t="s">
        <v>88</v>
      </c>
      <c r="L61" s="146" t="s">
        <v>88</v>
      </c>
      <c r="M61" s="146" t="s">
        <v>88</v>
      </c>
      <c r="N61" s="172" t="s">
        <v>80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73" t="s">
        <v>81</v>
      </c>
      <c r="B62" s="146" t="s">
        <v>88</v>
      </c>
      <c r="C62" s="146" t="s">
        <v>88</v>
      </c>
      <c r="D62" s="146" t="s">
        <v>88</v>
      </c>
      <c r="E62" s="146" t="s">
        <v>88</v>
      </c>
      <c r="F62" s="146" t="s">
        <v>88</v>
      </c>
      <c r="G62" s="146" t="s">
        <v>88</v>
      </c>
      <c r="H62" s="146" t="s">
        <v>88</v>
      </c>
      <c r="I62" s="146" t="s">
        <v>88</v>
      </c>
      <c r="J62" s="146" t="s">
        <v>88</v>
      </c>
      <c r="K62" s="146" t="s">
        <v>88</v>
      </c>
      <c r="L62" s="146" t="s">
        <v>88</v>
      </c>
      <c r="M62" s="146" t="s">
        <v>88</v>
      </c>
      <c r="N62" s="172" t="s">
        <v>81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173" t="s">
        <v>82</v>
      </c>
      <c r="B63" s="146" t="s">
        <v>88</v>
      </c>
      <c r="C63" s="146" t="s">
        <v>88</v>
      </c>
      <c r="D63" s="146" t="s">
        <v>88</v>
      </c>
      <c r="E63" s="146" t="s">
        <v>88</v>
      </c>
      <c r="F63" s="146" t="s">
        <v>88</v>
      </c>
      <c r="G63" s="146" t="s">
        <v>88</v>
      </c>
      <c r="H63" s="146" t="s">
        <v>88</v>
      </c>
      <c r="I63" s="146" t="s">
        <v>88</v>
      </c>
      <c r="J63" s="146" t="s">
        <v>88</v>
      </c>
      <c r="K63" s="146" t="s">
        <v>88</v>
      </c>
      <c r="L63" s="146" t="s">
        <v>88</v>
      </c>
      <c r="M63" s="146" t="s">
        <v>88</v>
      </c>
      <c r="N63" s="172" t="s">
        <v>82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146"/>
      <c r="B64" s="148">
        <v>1.0</v>
      </c>
      <c r="C64" s="148">
        <v>2.0</v>
      </c>
      <c r="D64" s="148">
        <v>3.0</v>
      </c>
      <c r="E64" s="148">
        <v>4.0</v>
      </c>
      <c r="F64" s="148">
        <v>5.0</v>
      </c>
      <c r="G64" s="148">
        <v>6.0</v>
      </c>
      <c r="H64" s="148">
        <v>7.0</v>
      </c>
      <c r="I64" s="148">
        <v>8.0</v>
      </c>
      <c r="J64" s="148">
        <v>9.0</v>
      </c>
      <c r="K64" s="148">
        <v>10.0</v>
      </c>
      <c r="L64" s="148">
        <v>11.0</v>
      </c>
      <c r="M64" s="148">
        <v>12.0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174">
        <v>2.0</v>
      </c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83" t="s">
        <v>91</v>
      </c>
      <c r="B67" s="169">
        <v>1.0</v>
      </c>
      <c r="C67" s="169">
        <v>2.0</v>
      </c>
      <c r="D67" s="169">
        <v>3.0</v>
      </c>
      <c r="E67" s="169">
        <v>4.0</v>
      </c>
      <c r="F67" s="169">
        <v>5.0</v>
      </c>
      <c r="G67" s="169">
        <v>6.0</v>
      </c>
      <c r="H67" s="169">
        <v>7.0</v>
      </c>
      <c r="I67" s="169">
        <v>8.0</v>
      </c>
      <c r="J67" s="169">
        <v>9.0</v>
      </c>
      <c r="K67" s="169">
        <v>10.0</v>
      </c>
      <c r="L67" s="169">
        <v>11.0</v>
      </c>
      <c r="M67" s="169">
        <v>12.0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0" t="s">
        <v>74</v>
      </c>
      <c r="B68" s="171">
        <f t="shared" ref="B68:G68" si="12">B56/$B$66</f>
        <v>112</v>
      </c>
      <c r="C68" s="171">
        <f t="shared" si="12"/>
        <v>112</v>
      </c>
      <c r="D68" s="171">
        <f t="shared" si="12"/>
        <v>112</v>
      </c>
      <c r="E68" s="171">
        <f t="shared" si="12"/>
        <v>112</v>
      </c>
      <c r="F68" s="171">
        <f t="shared" si="12"/>
        <v>112</v>
      </c>
      <c r="G68" s="171">
        <f t="shared" si="12"/>
        <v>112</v>
      </c>
      <c r="H68" s="146" t="s">
        <v>88</v>
      </c>
      <c r="I68" s="146" t="s">
        <v>88</v>
      </c>
      <c r="J68" s="146" t="s">
        <v>88</v>
      </c>
      <c r="K68" s="146" t="s">
        <v>88</v>
      </c>
      <c r="L68" s="146" t="s">
        <v>88</v>
      </c>
      <c r="M68" s="146" t="s">
        <v>88</v>
      </c>
      <c r="N68" s="172" t="s">
        <v>74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76</v>
      </c>
      <c r="B69" s="171">
        <f t="shared" ref="B69:G69" si="13">B57/$B$66</f>
        <v>56</v>
      </c>
      <c r="C69" s="171">
        <f t="shared" si="13"/>
        <v>56</v>
      </c>
      <c r="D69" s="171">
        <f t="shared" si="13"/>
        <v>56</v>
      </c>
      <c r="E69" s="171">
        <f t="shared" si="13"/>
        <v>56</v>
      </c>
      <c r="F69" s="171">
        <f t="shared" si="13"/>
        <v>56</v>
      </c>
      <c r="G69" s="171">
        <f t="shared" si="13"/>
        <v>56</v>
      </c>
      <c r="H69" s="146" t="s">
        <v>88</v>
      </c>
      <c r="I69" s="146" t="s">
        <v>88</v>
      </c>
      <c r="J69" s="146" t="s">
        <v>88</v>
      </c>
      <c r="K69" s="146" t="s">
        <v>88</v>
      </c>
      <c r="L69" s="146" t="s">
        <v>88</v>
      </c>
      <c r="M69" s="146" t="s">
        <v>88</v>
      </c>
      <c r="N69" s="172" t="s">
        <v>76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77</v>
      </c>
      <c r="B70" s="171">
        <f t="shared" ref="B70:G70" si="14">B58/$B$66</f>
        <v>28</v>
      </c>
      <c r="C70" s="171">
        <f t="shared" si="14"/>
        <v>28</v>
      </c>
      <c r="D70" s="171">
        <f t="shared" si="14"/>
        <v>28</v>
      </c>
      <c r="E70" s="171">
        <f t="shared" si="14"/>
        <v>28</v>
      </c>
      <c r="F70" s="171">
        <f t="shared" si="14"/>
        <v>28</v>
      </c>
      <c r="G70" s="171">
        <f t="shared" si="14"/>
        <v>28</v>
      </c>
      <c r="H70" s="146" t="s">
        <v>88</v>
      </c>
      <c r="I70" s="146" t="s">
        <v>88</v>
      </c>
      <c r="J70" s="146" t="s">
        <v>88</v>
      </c>
      <c r="K70" s="146" t="s">
        <v>88</v>
      </c>
      <c r="L70" s="146" t="s">
        <v>88</v>
      </c>
      <c r="M70" s="146" t="s">
        <v>88</v>
      </c>
      <c r="N70" s="172" t="s">
        <v>77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78</v>
      </c>
      <c r="B71" s="171">
        <f t="shared" ref="B71:G71" si="15">B59/$B$66</f>
        <v>14</v>
      </c>
      <c r="C71" s="171">
        <f t="shared" si="15"/>
        <v>14</v>
      </c>
      <c r="D71" s="171">
        <f t="shared" si="15"/>
        <v>14</v>
      </c>
      <c r="E71" s="171">
        <f t="shared" si="15"/>
        <v>14</v>
      </c>
      <c r="F71" s="171">
        <f t="shared" si="15"/>
        <v>14</v>
      </c>
      <c r="G71" s="171">
        <f t="shared" si="15"/>
        <v>14</v>
      </c>
      <c r="H71" s="146" t="s">
        <v>88</v>
      </c>
      <c r="I71" s="146" t="s">
        <v>88</v>
      </c>
      <c r="J71" s="146" t="s">
        <v>88</v>
      </c>
      <c r="K71" s="146" t="s">
        <v>88</v>
      </c>
      <c r="L71" s="146" t="s">
        <v>88</v>
      </c>
      <c r="M71" s="146" t="s">
        <v>88</v>
      </c>
      <c r="N71" s="172" t="s">
        <v>78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79</v>
      </c>
      <c r="B72" s="171">
        <f t="shared" ref="B72:G72" si="16">B60/$B$66</f>
        <v>7</v>
      </c>
      <c r="C72" s="171">
        <f t="shared" si="16"/>
        <v>7</v>
      </c>
      <c r="D72" s="171">
        <f t="shared" si="16"/>
        <v>7</v>
      </c>
      <c r="E72" s="171">
        <f t="shared" si="16"/>
        <v>7</v>
      </c>
      <c r="F72" s="171">
        <f t="shared" si="16"/>
        <v>7</v>
      </c>
      <c r="G72" s="171">
        <f t="shared" si="16"/>
        <v>7</v>
      </c>
      <c r="H72" s="146" t="s">
        <v>88</v>
      </c>
      <c r="I72" s="146" t="s">
        <v>88</v>
      </c>
      <c r="J72" s="146" t="s">
        <v>88</v>
      </c>
      <c r="K72" s="146" t="s">
        <v>88</v>
      </c>
      <c r="L72" s="146" t="s">
        <v>88</v>
      </c>
      <c r="M72" s="146" t="s">
        <v>88</v>
      </c>
      <c r="N72" s="172" t="s">
        <v>79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80</v>
      </c>
      <c r="B73" s="171">
        <f t="shared" ref="B73:G73" si="17">B61/$B$66</f>
        <v>3.5</v>
      </c>
      <c r="C73" s="171">
        <f t="shared" si="17"/>
        <v>3.5</v>
      </c>
      <c r="D73" s="171">
        <f t="shared" si="17"/>
        <v>3.5</v>
      </c>
      <c r="E73" s="171">
        <f t="shared" si="17"/>
        <v>3.5</v>
      </c>
      <c r="F73" s="171">
        <f t="shared" si="17"/>
        <v>3.5</v>
      </c>
      <c r="G73" s="171">
        <f t="shared" si="17"/>
        <v>3.5</v>
      </c>
      <c r="H73" s="146" t="s">
        <v>88</v>
      </c>
      <c r="I73" s="146" t="s">
        <v>88</v>
      </c>
      <c r="J73" s="146" t="s">
        <v>88</v>
      </c>
      <c r="K73" s="146" t="s">
        <v>88</v>
      </c>
      <c r="L73" s="146" t="s">
        <v>88</v>
      </c>
      <c r="M73" s="146" t="s">
        <v>88</v>
      </c>
      <c r="N73" s="172" t="s">
        <v>80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73" t="s">
        <v>81</v>
      </c>
      <c r="B74" s="146" t="s">
        <v>88</v>
      </c>
      <c r="C74" s="146" t="s">
        <v>88</v>
      </c>
      <c r="D74" s="146" t="s">
        <v>88</v>
      </c>
      <c r="E74" s="146" t="s">
        <v>88</v>
      </c>
      <c r="F74" s="146" t="s">
        <v>88</v>
      </c>
      <c r="G74" s="146" t="s">
        <v>88</v>
      </c>
      <c r="H74" s="146" t="s">
        <v>88</v>
      </c>
      <c r="I74" s="146" t="s">
        <v>88</v>
      </c>
      <c r="J74" s="146" t="s">
        <v>88</v>
      </c>
      <c r="K74" s="146" t="s">
        <v>88</v>
      </c>
      <c r="L74" s="146" t="s">
        <v>88</v>
      </c>
      <c r="M74" s="146" t="s">
        <v>88</v>
      </c>
      <c r="N74" s="172" t="s">
        <v>81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173" t="s">
        <v>82</v>
      </c>
      <c r="B75" s="146" t="s">
        <v>88</v>
      </c>
      <c r="C75" s="146" t="s">
        <v>88</v>
      </c>
      <c r="D75" s="146" t="s">
        <v>88</v>
      </c>
      <c r="E75" s="146" t="s">
        <v>88</v>
      </c>
      <c r="F75" s="146" t="s">
        <v>88</v>
      </c>
      <c r="G75" s="146" t="s">
        <v>88</v>
      </c>
      <c r="H75" s="146" t="s">
        <v>88</v>
      </c>
      <c r="I75" s="146" t="s">
        <v>88</v>
      </c>
      <c r="J75" s="146" t="s">
        <v>88</v>
      </c>
      <c r="K75" s="146" t="s">
        <v>88</v>
      </c>
      <c r="L75" s="146" t="s">
        <v>88</v>
      </c>
      <c r="M75" s="146" t="s">
        <v>88</v>
      </c>
      <c r="N75" s="172" t="s">
        <v>82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146"/>
      <c r="B76" s="148">
        <v>1.0</v>
      </c>
      <c r="C76" s="148">
        <v>2.0</v>
      </c>
      <c r="D76" s="148">
        <v>3.0</v>
      </c>
      <c r="E76" s="148">
        <v>4.0</v>
      </c>
      <c r="F76" s="148">
        <v>5.0</v>
      </c>
      <c r="G76" s="148">
        <v>6.0</v>
      </c>
      <c r="H76" s="148">
        <v>7.0</v>
      </c>
      <c r="I76" s="148">
        <v>8.0</v>
      </c>
      <c r="J76" s="148">
        <v>9.0</v>
      </c>
      <c r="K76" s="148">
        <v>10.0</v>
      </c>
      <c r="L76" s="148">
        <v>11.0</v>
      </c>
      <c r="M76" s="148">
        <v>12.0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5" t="s">
        <v>175</v>
      </c>
      <c r="B79" s="169">
        <v>1.0</v>
      </c>
      <c r="C79" s="169">
        <v>2.0</v>
      </c>
      <c r="D79" s="169">
        <v>3.0</v>
      </c>
      <c r="E79" s="169">
        <v>4.0</v>
      </c>
      <c r="F79" s="169">
        <v>5.0</v>
      </c>
      <c r="G79" s="169">
        <v>6.0</v>
      </c>
      <c r="H79" s="169">
        <v>7.0</v>
      </c>
      <c r="I79" s="169">
        <v>8.0</v>
      </c>
      <c r="J79" s="169">
        <v>9.0</v>
      </c>
      <c r="K79" s="169">
        <v>10.0</v>
      </c>
      <c r="L79" s="169">
        <v>11.0</v>
      </c>
      <c r="M79" s="169">
        <v>12.0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0" t="s">
        <v>74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8" t="s">
        <v>94</v>
      </c>
      <c r="I80" s="178" t="s">
        <v>95</v>
      </c>
      <c r="J80" s="178" t="s">
        <v>94</v>
      </c>
      <c r="K80" s="178" t="s">
        <v>95</v>
      </c>
      <c r="L80" s="178" t="s">
        <v>94</v>
      </c>
      <c r="M80" s="178" t="s">
        <v>95</v>
      </c>
      <c r="N80" s="172" t="s">
        <v>74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76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8" t="s">
        <v>96</v>
      </c>
      <c r="I81" s="178" t="s">
        <v>97</v>
      </c>
      <c r="J81" s="178" t="s">
        <v>96</v>
      </c>
      <c r="K81" s="178" t="s">
        <v>97</v>
      </c>
      <c r="L81" s="178" t="s">
        <v>96</v>
      </c>
      <c r="M81" s="178" t="s">
        <v>97</v>
      </c>
      <c r="N81" s="172" t="s">
        <v>76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77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8" t="s">
        <v>98</v>
      </c>
      <c r="I82" s="178" t="s">
        <v>99</v>
      </c>
      <c r="J82" s="178" t="s">
        <v>98</v>
      </c>
      <c r="K82" s="178" t="s">
        <v>99</v>
      </c>
      <c r="L82" s="178" t="s">
        <v>98</v>
      </c>
      <c r="M82" s="178" t="s">
        <v>99</v>
      </c>
      <c r="N82" s="172" t="s">
        <v>77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78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8" t="s">
        <v>100</v>
      </c>
      <c r="I83" s="179" t="s">
        <v>101</v>
      </c>
      <c r="J83" s="178" t="s">
        <v>100</v>
      </c>
      <c r="K83" s="179" t="s">
        <v>101</v>
      </c>
      <c r="L83" s="178" t="s">
        <v>100</v>
      </c>
      <c r="M83" s="179" t="s">
        <v>101</v>
      </c>
      <c r="N83" s="172" t="s">
        <v>78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79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8" t="s">
        <v>102</v>
      </c>
      <c r="I84" s="179" t="s">
        <v>103</v>
      </c>
      <c r="J84" s="178" t="s">
        <v>102</v>
      </c>
      <c r="K84" s="179" t="s">
        <v>103</v>
      </c>
      <c r="L84" s="178" t="s">
        <v>102</v>
      </c>
      <c r="M84" s="179" t="s">
        <v>103</v>
      </c>
      <c r="N84" s="172" t="s">
        <v>79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80</v>
      </c>
      <c r="B85" s="177" t="s">
        <v>93</v>
      </c>
      <c r="C85" s="177" t="s">
        <v>93</v>
      </c>
      <c r="D85" s="177" t="s">
        <v>93</v>
      </c>
      <c r="E85" s="177" t="s">
        <v>93</v>
      </c>
      <c r="F85" s="177" t="s">
        <v>93</v>
      </c>
      <c r="G85" s="177" t="s">
        <v>93</v>
      </c>
      <c r="H85" s="178" t="s">
        <v>104</v>
      </c>
      <c r="I85" s="179" t="s">
        <v>105</v>
      </c>
      <c r="J85" s="178" t="s">
        <v>104</v>
      </c>
      <c r="K85" s="179" t="s">
        <v>105</v>
      </c>
      <c r="L85" s="178" t="s">
        <v>104</v>
      </c>
      <c r="M85" s="179" t="s">
        <v>105</v>
      </c>
      <c r="N85" s="172" t="s">
        <v>80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73" t="s">
        <v>81</v>
      </c>
      <c r="B86" s="177" t="s">
        <v>93</v>
      </c>
      <c r="C86" s="177" t="s">
        <v>93</v>
      </c>
      <c r="D86" s="177" t="s">
        <v>93</v>
      </c>
      <c r="E86" s="177" t="s">
        <v>93</v>
      </c>
      <c r="F86" s="177" t="s">
        <v>93</v>
      </c>
      <c r="G86" s="177" t="s">
        <v>93</v>
      </c>
      <c r="H86" s="178" t="s">
        <v>106</v>
      </c>
      <c r="I86" s="179" t="s">
        <v>107</v>
      </c>
      <c r="J86" s="178" t="s">
        <v>106</v>
      </c>
      <c r="K86" s="179" t="s">
        <v>107</v>
      </c>
      <c r="L86" s="178" t="s">
        <v>106</v>
      </c>
      <c r="M86" s="179" t="s">
        <v>107</v>
      </c>
      <c r="N86" s="172" t="s">
        <v>81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173" t="s">
        <v>82</v>
      </c>
      <c r="B87" s="177" t="s">
        <v>93</v>
      </c>
      <c r="C87" s="177" t="s">
        <v>93</v>
      </c>
      <c r="D87" s="177" t="s">
        <v>93</v>
      </c>
      <c r="E87" s="177" t="s">
        <v>108</v>
      </c>
      <c r="F87" s="177" t="s">
        <v>108</v>
      </c>
      <c r="G87" s="177" t="s">
        <v>108</v>
      </c>
      <c r="H87" s="178" t="s">
        <v>109</v>
      </c>
      <c r="I87" s="179" t="s">
        <v>110</v>
      </c>
      <c r="J87" s="178" t="s">
        <v>109</v>
      </c>
      <c r="K87" s="179" t="s">
        <v>110</v>
      </c>
      <c r="L87" s="178" t="s">
        <v>109</v>
      </c>
      <c r="M87" s="179" t="s">
        <v>110</v>
      </c>
      <c r="N87" s="172" t="s">
        <v>82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146"/>
      <c r="B88" s="148">
        <v>1.0</v>
      </c>
      <c r="C88" s="148">
        <v>2.0</v>
      </c>
      <c r="D88" s="148">
        <v>3.0</v>
      </c>
      <c r="E88" s="148">
        <v>4.0</v>
      </c>
      <c r="F88" s="148">
        <v>5.0</v>
      </c>
      <c r="G88" s="148">
        <v>6.0</v>
      </c>
      <c r="H88" s="148">
        <v>7.0</v>
      </c>
      <c r="I88" s="148">
        <v>8.0</v>
      </c>
      <c r="J88" s="148">
        <v>9.0</v>
      </c>
      <c r="K88" s="148">
        <v>10.0</v>
      </c>
      <c r="L88" s="148">
        <v>11.0</v>
      </c>
      <c r="M88" s="148">
        <v>12.0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146"/>
      <c r="I89" s="146"/>
      <c r="J89" s="146"/>
      <c r="K89" s="146"/>
      <c r="L89" s="146"/>
      <c r="M89" s="146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5" t="s">
        <v>111</v>
      </c>
      <c r="B90" s="176">
        <v>1.0</v>
      </c>
      <c r="C90" s="176">
        <v>2.0</v>
      </c>
      <c r="D90" s="176">
        <v>3.0</v>
      </c>
      <c r="E90" s="176">
        <v>4.0</v>
      </c>
      <c r="F90" s="176">
        <v>5.0</v>
      </c>
      <c r="G90" s="176">
        <v>6.0</v>
      </c>
      <c r="H90" s="176">
        <v>7.0</v>
      </c>
      <c r="I90" s="176">
        <v>8.0</v>
      </c>
      <c r="J90" s="176">
        <v>9.0</v>
      </c>
      <c r="K90" s="176">
        <v>10.0</v>
      </c>
      <c r="L90" s="176">
        <v>11.0</v>
      </c>
      <c r="M90" s="176">
        <v>12.0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0" t="s">
        <v>74</v>
      </c>
      <c r="B91" s="177" t="s">
        <v>151</v>
      </c>
      <c r="C91" s="177" t="s">
        <v>151</v>
      </c>
      <c r="D91" s="177" t="s">
        <v>151</v>
      </c>
      <c r="E91" s="177" t="s">
        <v>151</v>
      </c>
      <c r="F91" s="177" t="s">
        <v>151</v>
      </c>
      <c r="G91" s="177" t="s">
        <v>151</v>
      </c>
      <c r="H91" s="177" t="s">
        <v>151</v>
      </c>
      <c r="I91" s="177" t="s">
        <v>151</v>
      </c>
      <c r="J91" s="177" t="s">
        <v>151</v>
      </c>
      <c r="K91" s="177" t="s">
        <v>151</v>
      </c>
      <c r="L91" s="177" t="s">
        <v>151</v>
      </c>
      <c r="M91" s="177" t="s">
        <v>151</v>
      </c>
      <c r="N91" s="172" t="s">
        <v>74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173" t="s">
        <v>76</v>
      </c>
      <c r="B92" s="177" t="s">
        <v>151</v>
      </c>
      <c r="C92" s="177" t="s">
        <v>151</v>
      </c>
      <c r="D92" s="177" t="s">
        <v>151</v>
      </c>
      <c r="E92" s="177" t="s">
        <v>151</v>
      </c>
      <c r="F92" s="177" t="s">
        <v>151</v>
      </c>
      <c r="G92" s="177" t="s">
        <v>151</v>
      </c>
      <c r="H92" s="177" t="s">
        <v>151</v>
      </c>
      <c r="I92" s="177" t="s">
        <v>151</v>
      </c>
      <c r="J92" s="177" t="s">
        <v>151</v>
      </c>
      <c r="K92" s="177" t="s">
        <v>151</v>
      </c>
      <c r="L92" s="177" t="s">
        <v>151</v>
      </c>
      <c r="M92" s="177" t="s">
        <v>151</v>
      </c>
      <c r="N92" s="172" t="s">
        <v>76</v>
      </c>
      <c r="O92" s="146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173" t="s">
        <v>77</v>
      </c>
      <c r="B93" s="177" t="s">
        <v>151</v>
      </c>
      <c r="C93" s="177" t="s">
        <v>151</v>
      </c>
      <c r="D93" s="177" t="s">
        <v>151</v>
      </c>
      <c r="E93" s="177" t="s">
        <v>151</v>
      </c>
      <c r="F93" s="177" t="s">
        <v>151</v>
      </c>
      <c r="G93" s="177" t="s">
        <v>151</v>
      </c>
      <c r="H93" s="177" t="s">
        <v>151</v>
      </c>
      <c r="I93" s="177" t="s">
        <v>151</v>
      </c>
      <c r="J93" s="177" t="s">
        <v>151</v>
      </c>
      <c r="K93" s="177" t="s">
        <v>151</v>
      </c>
      <c r="L93" s="177" t="s">
        <v>151</v>
      </c>
      <c r="M93" s="177" t="s">
        <v>151</v>
      </c>
      <c r="N93" s="172" t="s">
        <v>77</v>
      </c>
    </row>
    <row r="94">
      <c r="A94" s="173" t="s">
        <v>78</v>
      </c>
      <c r="B94" s="177" t="s">
        <v>151</v>
      </c>
      <c r="C94" s="177" t="s">
        <v>151</v>
      </c>
      <c r="D94" s="177" t="s">
        <v>151</v>
      </c>
      <c r="E94" s="177" t="s">
        <v>151</v>
      </c>
      <c r="F94" s="177" t="s">
        <v>151</v>
      </c>
      <c r="G94" s="177" t="s">
        <v>151</v>
      </c>
      <c r="H94" s="177" t="s">
        <v>151</v>
      </c>
      <c r="I94" s="177" t="s">
        <v>151</v>
      </c>
      <c r="J94" s="177" t="s">
        <v>151</v>
      </c>
      <c r="K94" s="177" t="s">
        <v>151</v>
      </c>
      <c r="L94" s="177" t="s">
        <v>151</v>
      </c>
      <c r="M94" s="177" t="s">
        <v>151</v>
      </c>
      <c r="N94" s="172" t="s">
        <v>78</v>
      </c>
    </row>
    <row r="95">
      <c r="A95" s="173" t="s">
        <v>79</v>
      </c>
      <c r="B95" s="177" t="s">
        <v>151</v>
      </c>
      <c r="C95" s="177" t="s">
        <v>151</v>
      </c>
      <c r="D95" s="177" t="s">
        <v>151</v>
      </c>
      <c r="E95" s="177" t="s">
        <v>151</v>
      </c>
      <c r="F95" s="177" t="s">
        <v>151</v>
      </c>
      <c r="G95" s="177" t="s">
        <v>151</v>
      </c>
      <c r="H95" s="177" t="s">
        <v>151</v>
      </c>
      <c r="I95" s="177" t="s">
        <v>151</v>
      </c>
      <c r="J95" s="177" t="s">
        <v>151</v>
      </c>
      <c r="K95" s="177" t="s">
        <v>151</v>
      </c>
      <c r="L95" s="177" t="s">
        <v>151</v>
      </c>
      <c r="M95" s="177" t="s">
        <v>151</v>
      </c>
      <c r="N95" s="172" t="s">
        <v>79</v>
      </c>
    </row>
    <row r="96">
      <c r="A96" s="173" t="s">
        <v>80</v>
      </c>
      <c r="B96" s="177" t="s">
        <v>151</v>
      </c>
      <c r="C96" s="177" t="s">
        <v>151</v>
      </c>
      <c r="D96" s="177" t="s">
        <v>151</v>
      </c>
      <c r="E96" s="177" t="s">
        <v>151</v>
      </c>
      <c r="F96" s="177" t="s">
        <v>151</v>
      </c>
      <c r="G96" s="177" t="s">
        <v>151</v>
      </c>
      <c r="H96" s="177" t="s">
        <v>151</v>
      </c>
      <c r="I96" s="177" t="s">
        <v>151</v>
      </c>
      <c r="J96" s="177" t="s">
        <v>151</v>
      </c>
      <c r="K96" s="177" t="s">
        <v>151</v>
      </c>
      <c r="L96" s="177" t="s">
        <v>151</v>
      </c>
      <c r="M96" s="177" t="s">
        <v>151</v>
      </c>
      <c r="N96" s="172" t="s">
        <v>80</v>
      </c>
    </row>
    <row r="97">
      <c r="A97" s="173" t="s">
        <v>81</v>
      </c>
      <c r="B97" s="177" t="s">
        <v>151</v>
      </c>
      <c r="C97" s="177" t="s">
        <v>151</v>
      </c>
      <c r="D97" s="177" t="s">
        <v>151</v>
      </c>
      <c r="E97" s="177" t="s">
        <v>151</v>
      </c>
      <c r="F97" s="177" t="s">
        <v>151</v>
      </c>
      <c r="G97" s="177" t="s">
        <v>151</v>
      </c>
      <c r="H97" s="177" t="s">
        <v>151</v>
      </c>
      <c r="I97" s="177" t="s">
        <v>151</v>
      </c>
      <c r="J97" s="177" t="s">
        <v>151</v>
      </c>
      <c r="K97" s="177" t="s">
        <v>151</v>
      </c>
      <c r="L97" s="177" t="s">
        <v>151</v>
      </c>
      <c r="M97" s="177" t="s">
        <v>151</v>
      </c>
      <c r="N97" s="172" t="s">
        <v>81</v>
      </c>
    </row>
    <row r="98">
      <c r="A98" s="173" t="s">
        <v>82</v>
      </c>
      <c r="B98" s="177" t="s">
        <v>151</v>
      </c>
      <c r="C98" s="177" t="s">
        <v>151</v>
      </c>
      <c r="D98" s="177" t="s">
        <v>151</v>
      </c>
      <c r="E98" s="177" t="s">
        <v>151</v>
      </c>
      <c r="F98" s="177" t="s">
        <v>151</v>
      </c>
      <c r="G98" s="177" t="s">
        <v>151</v>
      </c>
      <c r="H98" s="177" t="s">
        <v>151</v>
      </c>
      <c r="I98" s="177" t="s">
        <v>151</v>
      </c>
      <c r="J98" s="177" t="s">
        <v>151</v>
      </c>
      <c r="K98" s="177" t="s">
        <v>151</v>
      </c>
      <c r="L98" s="177" t="s">
        <v>151</v>
      </c>
      <c r="M98" s="177" t="s">
        <v>151</v>
      </c>
      <c r="N98" s="172" t="s">
        <v>82</v>
      </c>
    </row>
    <row r="99">
      <c r="A99" s="150"/>
      <c r="B99" s="246">
        <v>1.0</v>
      </c>
      <c r="C99" s="246">
        <v>2.0</v>
      </c>
      <c r="D99" s="246">
        <v>3.0</v>
      </c>
      <c r="E99" s="246">
        <v>4.0</v>
      </c>
      <c r="F99" s="246">
        <v>5.0</v>
      </c>
      <c r="G99" s="246">
        <v>6.0</v>
      </c>
      <c r="H99" s="246">
        <v>7.0</v>
      </c>
      <c r="I99" s="246">
        <v>8.0</v>
      </c>
      <c r="J99" s="246">
        <v>9.0</v>
      </c>
      <c r="K99" s="246">
        <v>10.0</v>
      </c>
      <c r="L99" s="148">
        <v>11.0</v>
      </c>
      <c r="M99" s="148">
        <v>12.0</v>
      </c>
      <c r="N99" s="33"/>
    </row>
    <row r="100">
      <c r="A100" s="33"/>
      <c r="B100" s="33"/>
      <c r="C100" s="33"/>
      <c r="D100" s="33"/>
      <c r="E100" s="33"/>
      <c r="F100" s="248"/>
      <c r="G100" s="33"/>
      <c r="H100" s="184"/>
      <c r="I100" s="226"/>
      <c r="J100" s="184"/>
      <c r="K100" s="18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146" t="s">
        <v>115</v>
      </c>
      <c r="C101" s="190">
        <f>40</f>
        <v>40</v>
      </c>
      <c r="D101" s="33"/>
      <c r="E101" s="221" t="s">
        <v>176</v>
      </c>
      <c r="F101" s="33"/>
      <c r="G101" s="33"/>
      <c r="H101" s="189"/>
      <c r="I101" s="189"/>
      <c r="J101" s="189"/>
      <c r="K101" s="189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137"/>
      <c r="B102" s="136" t="s">
        <v>117</v>
      </c>
      <c r="C102" s="185">
        <v>68.0</v>
      </c>
      <c r="D102" s="137"/>
      <c r="E102" s="33" t="s">
        <v>177</v>
      </c>
      <c r="F102" s="33"/>
      <c r="G102" s="33"/>
      <c r="H102" s="189"/>
      <c r="I102" s="189"/>
      <c r="J102" s="189"/>
      <c r="K102" s="189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137"/>
      <c r="B103" s="136" t="s">
        <v>118</v>
      </c>
      <c r="C103" s="190">
        <v>1.2</v>
      </c>
      <c r="D103" s="137"/>
      <c r="E103" s="33"/>
      <c r="F103" s="33"/>
      <c r="G103" s="33"/>
      <c r="H103" s="189"/>
      <c r="I103" s="189"/>
      <c r="J103" s="189"/>
      <c r="K103" s="189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146" t="s">
        <v>122</v>
      </c>
      <c r="C104" s="192">
        <f>C103*C102*C101</f>
        <v>3264</v>
      </c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197" t="s">
        <v>124</v>
      </c>
      <c r="H105" s="67">
        <v>7.0</v>
      </c>
      <c r="I105" s="33"/>
      <c r="J105" s="198" t="s">
        <v>125</v>
      </c>
      <c r="K105" s="227">
        <v>7.0035039E7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197" t="s">
        <v>127</v>
      </c>
      <c r="H106" s="67">
        <v>40.0</v>
      </c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197" t="s">
        <v>128</v>
      </c>
      <c r="H107" s="127">
        <v>40.0</v>
      </c>
      <c r="I107" s="33"/>
      <c r="J107" s="33" t="s">
        <v>129</v>
      </c>
      <c r="K107" s="228" t="s">
        <v>130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134" t="s">
        <v>131</v>
      </c>
      <c r="B108" s="33"/>
      <c r="C108" s="33"/>
      <c r="D108" s="249"/>
      <c r="E108" s="33"/>
      <c r="F108" s="33"/>
      <c r="G108" s="197" t="s">
        <v>132</v>
      </c>
      <c r="H108" s="104">
        <v>2.0</v>
      </c>
      <c r="I108" s="33" t="s">
        <v>133</v>
      </c>
      <c r="J108" s="229">
        <v>375000.0</v>
      </c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68" t="str">
        <f>"&gt;We aim for " &amp; text(F109,"0") &amp;" copies at the highest dilution in "&amp; text(H105,"0") &amp;" uL volume (amount added to PCR rxn)"</f>
        <v>&gt;We aim for 224 copies at the highest dilution in 7 uL volume (amount added to PCR rxn)</v>
      </c>
      <c r="B109" s="33"/>
      <c r="C109" s="33"/>
      <c r="D109" s="250"/>
      <c r="E109" s="250"/>
      <c r="F109" s="257">
        <v>224.0</v>
      </c>
      <c r="G109" s="65" t="s">
        <v>134</v>
      </c>
      <c r="H109" s="104">
        <v>80.0</v>
      </c>
      <c r="I109" s="230" t="str">
        <f>"1 : " &amp; text(K109,"0")</f>
        <v>1 : 300</v>
      </c>
      <c r="J109" s="231">
        <f>J108/K109</f>
        <v>1250</v>
      </c>
      <c r="K109" s="232">
        <v>300.0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68" t="str">
        <f>"&gt; that translates into " &amp; text(F110,"0.0") &amp;" copies/ul  in D1 "</f>
        <v>&gt; that translates into 32.0 copies/ul  in D1 </v>
      </c>
      <c r="B110" s="33"/>
      <c r="C110" s="33"/>
      <c r="D110" s="250"/>
      <c r="E110" s="33"/>
      <c r="F110" s="258">
        <f>F109/H105</f>
        <v>32</v>
      </c>
      <c r="G110" s="197" t="s">
        <v>135</v>
      </c>
      <c r="H110" s="104">
        <v>1.0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68" t="str">
        <f>"&gt; that translates into " &amp; text(F111,"0") &amp;" copies in " &amp; text(H109,"0") &amp;" uL D1"</f>
        <v>&gt; that translates into 2560 copies in 80 uL D1</v>
      </c>
      <c r="B111" s="33"/>
      <c r="C111" s="33"/>
      <c r="D111" s="33"/>
      <c r="E111" s="33"/>
      <c r="F111" s="258">
        <f>F110*H109</f>
        <v>2560</v>
      </c>
      <c r="G111" s="197" t="str">
        <f>"copies for " &amp; text(H110,"0") &amp;" 96-well plates"</f>
        <v>copies for 1 96-well plates</v>
      </c>
      <c r="H111" s="127">
        <f>F111*H110</f>
        <v>2560</v>
      </c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93" t="str">
        <f>"&gt; that translates to " &amp; text(N111,"0") &amp; " copies in " &amp; text(P109, "0") &amp; " uL (" &amp; text(P106,"0.0") &amp; " is total of well + " &amp; text(P107,"0.0") &amp; " added for dilution)"</f>
        <v>&gt; that translates to 0 copies in 0 uL (0.0 is total of well + 0.0 added for dilution)</v>
      </c>
      <c r="F112" s="259">
        <f>F110*H109</f>
        <v>2560</v>
      </c>
      <c r="G112" s="33"/>
      <c r="H112" s="34"/>
      <c r="I112" s="34"/>
      <c r="J112" s="34"/>
      <c r="K112" s="34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134" t="s">
        <v>139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68" t="str">
        <f>"&gt;prepare a 1 to "&amp; text(K109,"0") &amp;" dilution to "&amp; text(J109,"0") &amp;" copies per uL"</f>
        <v>&gt;prepare a 1 to 300 dilution to 1250 copies per uL</v>
      </c>
      <c r="B116" s="33"/>
      <c r="C116" s="33"/>
      <c r="D116" s="33"/>
      <c r="E116" s="33"/>
      <c r="F116" s="33"/>
      <c r="G116" s="33"/>
      <c r="H116" s="33" t="s">
        <v>152</v>
      </c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68" t="str">
        <f>"&gt; add "&amp; text(D121,"0.0") &amp;" uL to "&amp; text(D122,"0.0") &amp;" uL background in first dilution well D1 (for "&amp; text(F111,"0") &amp;" total viral copies)"</f>
        <v>&gt; add 2.0 uL to 38.0 uL background in first dilution well D1 (for 2560 total viral copies)</v>
      </c>
      <c r="B117" s="33"/>
      <c r="C117" s="33"/>
      <c r="D117" s="33"/>
      <c r="E117" s="33"/>
      <c r="F117" s="33"/>
      <c r="G117" s="33"/>
      <c r="H117" s="33" t="s">
        <v>153</v>
      </c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68" t="s">
        <v>140</v>
      </c>
      <c r="B118" s="33"/>
      <c r="C118" s="33"/>
      <c r="D118" s="33"/>
      <c r="E118" s="33"/>
      <c r="F118" s="33"/>
      <c r="G118" s="33"/>
      <c r="H118" s="33" t="s">
        <v>154</v>
      </c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F119" s="33"/>
      <c r="G119" s="33"/>
      <c r="H119" s="3" t="s">
        <v>155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97" t="s">
        <v>156</v>
      </c>
      <c r="D120" s="260">
        <f>J109</f>
        <v>1250</v>
      </c>
      <c r="E120" s="68" t="s">
        <v>178</v>
      </c>
      <c r="F120" s="33"/>
      <c r="G120" s="33"/>
      <c r="H120" s="3" t="s">
        <v>157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97" t="s">
        <v>143</v>
      </c>
      <c r="D121" s="237">
        <f>H111/D120</f>
        <v>2.048</v>
      </c>
      <c r="E121" s="261">
        <f t="shared" ref="E121:E122" si="18">D121*6</f>
        <v>12.288</v>
      </c>
      <c r="F121" s="33"/>
      <c r="G121" s="33"/>
      <c r="H121" s="3" t="s">
        <v>158</v>
      </c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97" t="s">
        <v>144</v>
      </c>
      <c r="D122" s="237">
        <f>H107-D121</f>
        <v>37.952</v>
      </c>
      <c r="E122" s="262">
        <f t="shared" si="18"/>
        <v>227.712</v>
      </c>
      <c r="F122" s="33"/>
      <c r="G122" s="33"/>
      <c r="H122" s="68" t="s">
        <v>159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" t="s">
        <v>160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219" t="s">
        <v>161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221" t="s">
        <v>162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221" t="s">
        <v>163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</sheetData>
  <mergeCells count="15">
    <mergeCell ref="H117:J117"/>
    <mergeCell ref="H118:J118"/>
    <mergeCell ref="B119:E119"/>
    <mergeCell ref="H119:J119"/>
    <mergeCell ref="H120:J120"/>
    <mergeCell ref="H121:J121"/>
    <mergeCell ref="H123:K123"/>
    <mergeCell ref="H124:K124"/>
    <mergeCell ref="B20:M20"/>
    <mergeCell ref="B32:D32"/>
    <mergeCell ref="E32:G32"/>
    <mergeCell ref="H32:J32"/>
    <mergeCell ref="K32:M32"/>
    <mergeCell ref="A112:E112"/>
    <mergeCell ref="H116:J1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263"/>
      <c r="B1" s="264"/>
      <c r="C1" s="41"/>
      <c r="D1" s="265"/>
      <c r="E1" s="265"/>
      <c r="F1" s="266"/>
      <c r="G1" s="267"/>
      <c r="H1" s="268"/>
      <c r="I1" s="269"/>
      <c r="J1" s="270"/>
      <c r="K1" s="270"/>
      <c r="L1" s="266"/>
      <c r="M1" s="266"/>
      <c r="N1" s="3"/>
    </row>
    <row r="2">
      <c r="A2" s="140">
        <v>9.0</v>
      </c>
      <c r="B2" s="141">
        <v>10.0</v>
      </c>
      <c r="C2" s="41"/>
      <c r="D2" s="42" t="s">
        <v>179</v>
      </c>
      <c r="E2" s="42"/>
      <c r="F2" s="266"/>
      <c r="G2" s="142" t="s">
        <v>180</v>
      </c>
      <c r="H2" s="271"/>
      <c r="I2" s="269"/>
      <c r="J2" s="270"/>
      <c r="K2" s="270"/>
      <c r="L2" s="266"/>
      <c r="M2" s="266"/>
      <c r="N2" s="3"/>
    </row>
    <row r="3">
      <c r="A3" s="140">
        <v>11.0</v>
      </c>
      <c r="B3" s="141">
        <v>12.0</v>
      </c>
      <c r="C3" s="41"/>
      <c r="D3" s="42"/>
      <c r="E3" s="60"/>
      <c r="F3" s="266"/>
      <c r="G3" s="6" t="s">
        <v>181</v>
      </c>
      <c r="H3" s="272"/>
      <c r="I3" s="269"/>
      <c r="K3" s="270"/>
      <c r="L3" s="266"/>
      <c r="M3" s="266"/>
      <c r="N3" s="3"/>
    </row>
    <row r="4">
      <c r="A4" s="7"/>
      <c r="B4" s="266"/>
      <c r="C4" s="266"/>
      <c r="E4" s="266"/>
      <c r="F4" s="266"/>
      <c r="G4" s="273" t="s">
        <v>182</v>
      </c>
      <c r="H4" s="268"/>
      <c r="I4" s="269"/>
      <c r="J4" s="270"/>
      <c r="K4" s="274"/>
      <c r="L4" s="266"/>
      <c r="M4" s="266"/>
      <c r="N4" s="3"/>
    </row>
    <row r="5">
      <c r="A5" s="5"/>
      <c r="B5" s="275"/>
      <c r="C5" s="275"/>
      <c r="D5" s="275"/>
      <c r="E5" s="275"/>
      <c r="F5" s="275"/>
      <c r="H5" s="275"/>
      <c r="I5" s="275"/>
      <c r="J5" s="275"/>
      <c r="K5" s="275"/>
      <c r="L5" s="275"/>
      <c r="M5" s="275"/>
      <c r="N5" s="3"/>
    </row>
    <row r="6">
      <c r="A6" s="145" t="s">
        <v>73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4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47"/>
      <c r="B7" s="148">
        <v>1.0</v>
      </c>
      <c r="C7" s="148">
        <v>2.0</v>
      </c>
      <c r="D7" s="148">
        <v>3.0</v>
      </c>
      <c r="E7" s="148">
        <v>4.0</v>
      </c>
      <c r="F7" s="148">
        <v>5.0</v>
      </c>
      <c r="G7" s="148">
        <v>6.0</v>
      </c>
      <c r="H7" s="148">
        <v>7.0</v>
      </c>
      <c r="I7" s="148">
        <v>8.0</v>
      </c>
      <c r="J7" s="148">
        <v>9.0</v>
      </c>
      <c r="K7" s="148">
        <v>10.0</v>
      </c>
      <c r="L7" s="148">
        <v>11.0</v>
      </c>
      <c r="M7" s="148">
        <v>12.0</v>
      </c>
      <c r="N7" s="146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8" t="s">
        <v>74</v>
      </c>
      <c r="B8" s="174" t="s">
        <v>183</v>
      </c>
      <c r="C8" s="174" t="s">
        <v>183</v>
      </c>
      <c r="D8" s="174" t="s">
        <v>183</v>
      </c>
      <c r="E8" s="174" t="s">
        <v>183</v>
      </c>
      <c r="F8" s="174" t="s">
        <v>183</v>
      </c>
      <c r="G8" s="174" t="s">
        <v>183</v>
      </c>
      <c r="H8" s="174" t="s">
        <v>184</v>
      </c>
      <c r="I8" s="174" t="s">
        <v>184</v>
      </c>
      <c r="J8" s="174" t="s">
        <v>184</v>
      </c>
      <c r="K8" s="174" t="s">
        <v>184</v>
      </c>
      <c r="L8" s="174" t="s">
        <v>184</v>
      </c>
      <c r="M8" s="174" t="s">
        <v>184</v>
      </c>
      <c r="N8" s="148" t="s">
        <v>74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8" t="s">
        <v>76</v>
      </c>
      <c r="B9" s="174" t="s">
        <v>183</v>
      </c>
      <c r="C9" s="174" t="s">
        <v>183</v>
      </c>
      <c r="D9" s="174" t="s">
        <v>183</v>
      </c>
      <c r="E9" s="174" t="s">
        <v>183</v>
      </c>
      <c r="F9" s="174" t="s">
        <v>183</v>
      </c>
      <c r="G9" s="174" t="s">
        <v>183</v>
      </c>
      <c r="H9" s="174" t="s">
        <v>184</v>
      </c>
      <c r="I9" s="174" t="s">
        <v>184</v>
      </c>
      <c r="J9" s="174" t="s">
        <v>184</v>
      </c>
      <c r="K9" s="174" t="s">
        <v>184</v>
      </c>
      <c r="L9" s="174" t="s">
        <v>184</v>
      </c>
      <c r="M9" s="174" t="s">
        <v>184</v>
      </c>
      <c r="N9" s="148" t="s">
        <v>76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77</v>
      </c>
      <c r="B10" s="174" t="s">
        <v>183</v>
      </c>
      <c r="C10" s="174" t="s">
        <v>183</v>
      </c>
      <c r="D10" s="174" t="s">
        <v>183</v>
      </c>
      <c r="E10" s="174" t="s">
        <v>183</v>
      </c>
      <c r="F10" s="174" t="s">
        <v>183</v>
      </c>
      <c r="G10" s="174" t="s">
        <v>183</v>
      </c>
      <c r="H10" s="174" t="s">
        <v>184</v>
      </c>
      <c r="I10" s="174" t="s">
        <v>184</v>
      </c>
      <c r="J10" s="174" t="s">
        <v>184</v>
      </c>
      <c r="K10" s="174" t="s">
        <v>184</v>
      </c>
      <c r="L10" s="174" t="s">
        <v>184</v>
      </c>
      <c r="M10" s="174" t="s">
        <v>184</v>
      </c>
      <c r="N10" s="148" t="s">
        <v>77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78</v>
      </c>
      <c r="B11" s="174" t="s">
        <v>183</v>
      </c>
      <c r="C11" s="174" t="s">
        <v>183</v>
      </c>
      <c r="D11" s="174" t="s">
        <v>183</v>
      </c>
      <c r="E11" s="174" t="s">
        <v>183</v>
      </c>
      <c r="F11" s="174" t="s">
        <v>183</v>
      </c>
      <c r="G11" s="174" t="s">
        <v>183</v>
      </c>
      <c r="H11" s="174" t="s">
        <v>184</v>
      </c>
      <c r="I11" s="174" t="s">
        <v>184</v>
      </c>
      <c r="J11" s="174" t="s">
        <v>184</v>
      </c>
      <c r="K11" s="174" t="s">
        <v>184</v>
      </c>
      <c r="L11" s="174" t="s">
        <v>184</v>
      </c>
      <c r="M11" s="174" t="s">
        <v>184</v>
      </c>
      <c r="N11" s="148" t="s">
        <v>78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79</v>
      </c>
      <c r="B12" s="174" t="s">
        <v>183</v>
      </c>
      <c r="C12" s="174" t="s">
        <v>183</v>
      </c>
      <c r="D12" s="174" t="s">
        <v>183</v>
      </c>
      <c r="E12" s="174" t="s">
        <v>183</v>
      </c>
      <c r="F12" s="174" t="s">
        <v>183</v>
      </c>
      <c r="G12" s="174" t="s">
        <v>183</v>
      </c>
      <c r="H12" s="174" t="s">
        <v>184</v>
      </c>
      <c r="I12" s="174" t="s">
        <v>184</v>
      </c>
      <c r="J12" s="174" t="s">
        <v>184</v>
      </c>
      <c r="K12" s="174" t="s">
        <v>184</v>
      </c>
      <c r="L12" s="174" t="s">
        <v>184</v>
      </c>
      <c r="M12" s="174" t="s">
        <v>184</v>
      </c>
      <c r="N12" s="148" t="s">
        <v>79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80</v>
      </c>
      <c r="B13" s="174" t="s">
        <v>183</v>
      </c>
      <c r="C13" s="174" t="s">
        <v>183</v>
      </c>
      <c r="D13" s="174" t="s">
        <v>183</v>
      </c>
      <c r="E13" s="174" t="s">
        <v>183</v>
      </c>
      <c r="F13" s="174" t="s">
        <v>183</v>
      </c>
      <c r="G13" s="174" t="s">
        <v>183</v>
      </c>
      <c r="H13" s="174" t="s">
        <v>184</v>
      </c>
      <c r="I13" s="174" t="s">
        <v>184</v>
      </c>
      <c r="J13" s="174" t="s">
        <v>184</v>
      </c>
      <c r="K13" s="174" t="s">
        <v>184</v>
      </c>
      <c r="L13" s="174" t="s">
        <v>184</v>
      </c>
      <c r="M13" s="174" t="s">
        <v>184</v>
      </c>
      <c r="N13" s="148" t="s">
        <v>80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81</v>
      </c>
      <c r="B14" s="174" t="s">
        <v>183</v>
      </c>
      <c r="C14" s="174" t="s">
        <v>183</v>
      </c>
      <c r="D14" s="174" t="s">
        <v>183</v>
      </c>
      <c r="E14" s="174" t="s">
        <v>183</v>
      </c>
      <c r="F14" s="174" t="s">
        <v>183</v>
      </c>
      <c r="G14" s="174" t="s">
        <v>183</v>
      </c>
      <c r="H14" s="174" t="s">
        <v>184</v>
      </c>
      <c r="I14" s="174" t="s">
        <v>184</v>
      </c>
      <c r="J14" s="174" t="s">
        <v>184</v>
      </c>
      <c r="K14" s="174" t="s">
        <v>184</v>
      </c>
      <c r="L14" s="174" t="s">
        <v>184</v>
      </c>
      <c r="M14" s="174" t="s">
        <v>184</v>
      </c>
      <c r="N14" s="148" t="s">
        <v>81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82</v>
      </c>
      <c r="B15" s="174" t="s">
        <v>183</v>
      </c>
      <c r="C15" s="174" t="s">
        <v>183</v>
      </c>
      <c r="D15" s="174" t="s">
        <v>183</v>
      </c>
      <c r="E15" s="174" t="s">
        <v>183</v>
      </c>
      <c r="F15" s="174" t="s">
        <v>183</v>
      </c>
      <c r="G15" s="174" t="s">
        <v>183</v>
      </c>
      <c r="H15" s="174" t="s">
        <v>184</v>
      </c>
      <c r="I15" s="174" t="s">
        <v>184</v>
      </c>
      <c r="J15" s="174" t="s">
        <v>184</v>
      </c>
      <c r="K15" s="174" t="s">
        <v>184</v>
      </c>
      <c r="L15" s="174" t="s">
        <v>184</v>
      </c>
      <c r="M15" s="174" t="s">
        <v>184</v>
      </c>
      <c r="N15" s="148" t="s">
        <v>82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6"/>
      <c r="B16" s="148">
        <v>1.0</v>
      </c>
      <c r="C16" s="148">
        <v>2.0</v>
      </c>
      <c r="D16" s="148">
        <v>3.0</v>
      </c>
      <c r="E16" s="148">
        <v>4.0</v>
      </c>
      <c r="F16" s="148">
        <v>5.0</v>
      </c>
      <c r="G16" s="148">
        <v>6.0</v>
      </c>
      <c r="H16" s="148">
        <v>7.0</v>
      </c>
      <c r="I16" s="148">
        <v>8.0</v>
      </c>
      <c r="J16" s="148">
        <v>9.0</v>
      </c>
      <c r="K16" s="148">
        <v>10.0</v>
      </c>
      <c r="L16" s="148">
        <v>11.0</v>
      </c>
      <c r="M16" s="148">
        <v>12.0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146" t="s">
        <v>83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51"/>
      <c r="B18" s="158" t="s">
        <v>185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90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56"/>
      <c r="B19" s="148">
        <v>1.0</v>
      </c>
      <c r="C19" s="148">
        <v>2.0</v>
      </c>
      <c r="D19" s="148">
        <v>3.0</v>
      </c>
      <c r="E19" s="148">
        <v>4.0</v>
      </c>
      <c r="F19" s="148">
        <v>5.0</v>
      </c>
      <c r="G19" s="148">
        <v>6.0</v>
      </c>
      <c r="H19" s="148">
        <v>7.0</v>
      </c>
      <c r="I19" s="148">
        <v>8.0</v>
      </c>
      <c r="J19" s="148">
        <v>9.0</v>
      </c>
      <c r="K19" s="148">
        <v>10.0</v>
      </c>
      <c r="L19" s="148">
        <v>11.0</v>
      </c>
      <c r="M19" s="148">
        <v>12.0</v>
      </c>
      <c r="N19" s="146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48" t="s">
        <v>74</v>
      </c>
      <c r="B20" s="276" t="s">
        <v>186</v>
      </c>
      <c r="C20" s="276" t="s">
        <v>186</v>
      </c>
      <c r="D20" s="276" t="s">
        <v>186</v>
      </c>
      <c r="E20" s="276" t="s">
        <v>186</v>
      </c>
      <c r="F20" s="276" t="s">
        <v>186</v>
      </c>
      <c r="G20" s="276" t="s">
        <v>186</v>
      </c>
      <c r="H20" s="276" t="s">
        <v>186</v>
      </c>
      <c r="I20" s="276" t="s">
        <v>186</v>
      </c>
      <c r="J20" s="276" t="s">
        <v>186</v>
      </c>
      <c r="K20" s="276" t="s">
        <v>186</v>
      </c>
      <c r="L20" s="276" t="s">
        <v>186</v>
      </c>
      <c r="M20" s="276" t="s">
        <v>186</v>
      </c>
      <c r="N20" s="148" t="s">
        <v>74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48" t="s">
        <v>76</v>
      </c>
      <c r="B21" s="276" t="s">
        <v>186</v>
      </c>
      <c r="C21" s="276" t="s">
        <v>186</v>
      </c>
      <c r="D21" s="276" t="s">
        <v>186</v>
      </c>
      <c r="E21" s="276" t="s">
        <v>186</v>
      </c>
      <c r="F21" s="276" t="s">
        <v>186</v>
      </c>
      <c r="G21" s="276" t="s">
        <v>186</v>
      </c>
      <c r="H21" s="276" t="s">
        <v>186</v>
      </c>
      <c r="I21" s="276" t="s">
        <v>186</v>
      </c>
      <c r="J21" s="276" t="s">
        <v>186</v>
      </c>
      <c r="K21" s="276" t="s">
        <v>186</v>
      </c>
      <c r="L21" s="276" t="s">
        <v>186</v>
      </c>
      <c r="M21" s="276" t="s">
        <v>186</v>
      </c>
      <c r="N21" s="148" t="s">
        <v>76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77</v>
      </c>
      <c r="B22" s="276" t="s">
        <v>186</v>
      </c>
      <c r="C22" s="276" t="s">
        <v>186</v>
      </c>
      <c r="D22" s="276" t="s">
        <v>186</v>
      </c>
      <c r="E22" s="276" t="s">
        <v>186</v>
      </c>
      <c r="F22" s="276" t="s">
        <v>186</v>
      </c>
      <c r="G22" s="276" t="s">
        <v>186</v>
      </c>
      <c r="H22" s="276" t="s">
        <v>186</v>
      </c>
      <c r="I22" s="276" t="s">
        <v>186</v>
      </c>
      <c r="J22" s="276" t="s">
        <v>186</v>
      </c>
      <c r="K22" s="276" t="s">
        <v>186</v>
      </c>
      <c r="L22" s="276" t="s">
        <v>186</v>
      </c>
      <c r="M22" s="276" t="s">
        <v>186</v>
      </c>
      <c r="N22" s="148" t="s">
        <v>77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78</v>
      </c>
      <c r="B23" s="276" t="s">
        <v>186</v>
      </c>
      <c r="C23" s="276" t="s">
        <v>186</v>
      </c>
      <c r="D23" s="276" t="s">
        <v>186</v>
      </c>
      <c r="E23" s="276" t="s">
        <v>186</v>
      </c>
      <c r="F23" s="276" t="s">
        <v>186</v>
      </c>
      <c r="G23" s="276" t="s">
        <v>186</v>
      </c>
      <c r="H23" s="276" t="s">
        <v>186</v>
      </c>
      <c r="I23" s="276" t="s">
        <v>186</v>
      </c>
      <c r="J23" s="276" t="s">
        <v>186</v>
      </c>
      <c r="K23" s="276" t="s">
        <v>186</v>
      </c>
      <c r="L23" s="276" t="s">
        <v>186</v>
      </c>
      <c r="M23" s="276" t="s">
        <v>186</v>
      </c>
      <c r="N23" s="148" t="s">
        <v>78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79</v>
      </c>
      <c r="B24" s="276" t="s">
        <v>186</v>
      </c>
      <c r="C24" s="276" t="s">
        <v>186</v>
      </c>
      <c r="D24" s="276" t="s">
        <v>186</v>
      </c>
      <c r="E24" s="276" t="s">
        <v>186</v>
      </c>
      <c r="F24" s="276" t="s">
        <v>186</v>
      </c>
      <c r="G24" s="276" t="s">
        <v>186</v>
      </c>
      <c r="H24" s="276" t="s">
        <v>186</v>
      </c>
      <c r="I24" s="276" t="s">
        <v>186</v>
      </c>
      <c r="J24" s="276" t="s">
        <v>186</v>
      </c>
      <c r="K24" s="276" t="s">
        <v>186</v>
      </c>
      <c r="L24" s="276" t="s">
        <v>186</v>
      </c>
      <c r="M24" s="276" t="s">
        <v>186</v>
      </c>
      <c r="N24" s="148" t="s">
        <v>79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80</v>
      </c>
      <c r="B25" s="276" t="s">
        <v>186</v>
      </c>
      <c r="C25" s="276" t="s">
        <v>186</v>
      </c>
      <c r="D25" s="276" t="s">
        <v>186</v>
      </c>
      <c r="E25" s="276" t="s">
        <v>186</v>
      </c>
      <c r="F25" s="276" t="s">
        <v>186</v>
      </c>
      <c r="G25" s="276" t="s">
        <v>186</v>
      </c>
      <c r="H25" s="276" t="s">
        <v>186</v>
      </c>
      <c r="I25" s="276" t="s">
        <v>186</v>
      </c>
      <c r="J25" s="276" t="s">
        <v>186</v>
      </c>
      <c r="K25" s="276" t="s">
        <v>186</v>
      </c>
      <c r="L25" s="276" t="s">
        <v>186</v>
      </c>
      <c r="M25" s="276" t="s">
        <v>186</v>
      </c>
      <c r="N25" s="148" t="s">
        <v>80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81</v>
      </c>
      <c r="B26" s="276" t="s">
        <v>186</v>
      </c>
      <c r="C26" s="276" t="s">
        <v>186</v>
      </c>
      <c r="D26" s="276" t="s">
        <v>186</v>
      </c>
      <c r="E26" s="276" t="s">
        <v>186</v>
      </c>
      <c r="F26" s="276" t="s">
        <v>186</v>
      </c>
      <c r="G26" s="276" t="s">
        <v>186</v>
      </c>
      <c r="H26" s="276" t="s">
        <v>186</v>
      </c>
      <c r="I26" s="276" t="s">
        <v>186</v>
      </c>
      <c r="J26" s="276" t="s">
        <v>186</v>
      </c>
      <c r="K26" s="276" t="s">
        <v>186</v>
      </c>
      <c r="L26" s="276" t="s">
        <v>186</v>
      </c>
      <c r="M26" s="276" t="s">
        <v>186</v>
      </c>
      <c r="N26" s="148" t="s">
        <v>81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82</v>
      </c>
      <c r="B27" s="276" t="s">
        <v>186</v>
      </c>
      <c r="C27" s="276" t="s">
        <v>186</v>
      </c>
      <c r="D27" s="276" t="s">
        <v>186</v>
      </c>
      <c r="E27" s="276" t="s">
        <v>186</v>
      </c>
      <c r="F27" s="276" t="s">
        <v>186</v>
      </c>
      <c r="G27" s="276" t="s">
        <v>186</v>
      </c>
      <c r="H27" s="276" t="s">
        <v>186</v>
      </c>
      <c r="I27" s="276" t="s">
        <v>186</v>
      </c>
      <c r="J27" s="276" t="s">
        <v>186</v>
      </c>
      <c r="K27" s="276" t="s">
        <v>186</v>
      </c>
      <c r="L27" s="276" t="s">
        <v>186</v>
      </c>
      <c r="M27" s="276" t="s">
        <v>186</v>
      </c>
      <c r="N27" s="148" t="s">
        <v>82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6"/>
      <c r="B28" s="148">
        <v>1.0</v>
      </c>
      <c r="C28" s="148">
        <v>2.0</v>
      </c>
      <c r="D28" s="148">
        <v>3.0</v>
      </c>
      <c r="E28" s="148">
        <v>4.0</v>
      </c>
      <c r="F28" s="148">
        <v>5.0</v>
      </c>
      <c r="G28" s="148">
        <v>6.0</v>
      </c>
      <c r="H28" s="148">
        <v>7.0</v>
      </c>
      <c r="I28" s="148">
        <v>8.0</v>
      </c>
      <c r="J28" s="148">
        <v>9.0</v>
      </c>
      <c r="K28" s="148">
        <v>10.0</v>
      </c>
      <c r="L28" s="148">
        <v>11.0</v>
      </c>
      <c r="M28" s="148">
        <v>12.0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51"/>
      <c r="B30" s="158"/>
      <c r="C30" s="89"/>
      <c r="D30" s="90"/>
      <c r="E30" s="158"/>
      <c r="F30" s="89"/>
      <c r="G30" s="90"/>
      <c r="H30" s="158"/>
      <c r="I30" s="89"/>
      <c r="J30" s="90"/>
      <c r="K30" s="158"/>
      <c r="L30" s="89"/>
      <c r="M30" s="90"/>
      <c r="N30" s="33"/>
      <c r="X30" s="33"/>
      <c r="Y30" s="33"/>
      <c r="Z30" s="33"/>
    </row>
    <row r="31">
      <c r="A31" s="256" t="s">
        <v>174</v>
      </c>
      <c r="B31" s="148">
        <v>1.0</v>
      </c>
      <c r="C31" s="148">
        <v>2.0</v>
      </c>
      <c r="D31" s="148">
        <v>3.0</v>
      </c>
      <c r="E31" s="148">
        <v>4.0</v>
      </c>
      <c r="F31" s="148">
        <v>5.0</v>
      </c>
      <c r="G31" s="148">
        <v>6.0</v>
      </c>
      <c r="H31" s="148">
        <v>7.0</v>
      </c>
      <c r="I31" s="148">
        <v>8.0</v>
      </c>
      <c r="J31" s="148">
        <v>9.0</v>
      </c>
      <c r="K31" s="148">
        <v>10.0</v>
      </c>
      <c r="L31" s="148">
        <v>11.0</v>
      </c>
      <c r="M31" s="148">
        <v>12.0</v>
      </c>
      <c r="N31" s="146"/>
      <c r="X31" s="33"/>
      <c r="Y31" s="33"/>
      <c r="Z31" s="33"/>
    </row>
    <row r="32">
      <c r="A32" s="148" t="s">
        <v>74</v>
      </c>
      <c r="B32" s="277" t="s">
        <v>185</v>
      </c>
      <c r="C32" s="277" t="s">
        <v>185</v>
      </c>
      <c r="D32" s="277" t="s">
        <v>185</v>
      </c>
      <c r="E32" s="277" t="s">
        <v>185</v>
      </c>
      <c r="F32" s="277" t="s">
        <v>185</v>
      </c>
      <c r="G32" s="277" t="s">
        <v>185</v>
      </c>
      <c r="H32" s="277" t="s">
        <v>185</v>
      </c>
      <c r="I32" s="277" t="s">
        <v>185</v>
      </c>
      <c r="J32" s="277" t="s">
        <v>185</v>
      </c>
      <c r="K32" s="277" t="s">
        <v>185</v>
      </c>
      <c r="L32" s="277" t="s">
        <v>185</v>
      </c>
      <c r="M32" s="277" t="s">
        <v>185</v>
      </c>
      <c r="N32" s="148" t="s">
        <v>74</v>
      </c>
      <c r="X32" s="33"/>
      <c r="Y32" s="33"/>
      <c r="Z32" s="33"/>
    </row>
    <row r="33">
      <c r="A33" s="148" t="s">
        <v>76</v>
      </c>
      <c r="B33" s="277" t="s">
        <v>185</v>
      </c>
      <c r="C33" s="277" t="s">
        <v>185</v>
      </c>
      <c r="D33" s="277" t="s">
        <v>185</v>
      </c>
      <c r="E33" s="277" t="s">
        <v>185</v>
      </c>
      <c r="F33" s="277" t="s">
        <v>185</v>
      </c>
      <c r="G33" s="277" t="s">
        <v>185</v>
      </c>
      <c r="H33" s="277" t="s">
        <v>185</v>
      </c>
      <c r="I33" s="277" t="s">
        <v>185</v>
      </c>
      <c r="J33" s="277" t="s">
        <v>185</v>
      </c>
      <c r="K33" s="277" t="s">
        <v>185</v>
      </c>
      <c r="L33" s="277" t="s">
        <v>185</v>
      </c>
      <c r="M33" s="277" t="s">
        <v>185</v>
      </c>
      <c r="N33" s="148" t="s">
        <v>76</v>
      </c>
      <c r="X33" s="33"/>
      <c r="Y33" s="33"/>
      <c r="Z33" s="33"/>
    </row>
    <row r="34">
      <c r="A34" s="148" t="s">
        <v>77</v>
      </c>
      <c r="B34" s="277" t="s">
        <v>185</v>
      </c>
      <c r="C34" s="277" t="s">
        <v>185</v>
      </c>
      <c r="D34" s="277" t="s">
        <v>185</v>
      </c>
      <c r="E34" s="277" t="s">
        <v>185</v>
      </c>
      <c r="F34" s="277" t="s">
        <v>185</v>
      </c>
      <c r="G34" s="277" t="s">
        <v>185</v>
      </c>
      <c r="H34" s="277" t="s">
        <v>185</v>
      </c>
      <c r="I34" s="277" t="s">
        <v>185</v>
      </c>
      <c r="J34" s="277" t="s">
        <v>185</v>
      </c>
      <c r="K34" s="277" t="s">
        <v>185</v>
      </c>
      <c r="L34" s="277" t="s">
        <v>185</v>
      </c>
      <c r="M34" s="277" t="s">
        <v>185</v>
      </c>
      <c r="N34" s="148" t="s">
        <v>77</v>
      </c>
      <c r="X34" s="33"/>
      <c r="Y34" s="33"/>
      <c r="Z34" s="33"/>
    </row>
    <row r="35">
      <c r="A35" s="148" t="s">
        <v>78</v>
      </c>
      <c r="B35" s="277" t="s">
        <v>185</v>
      </c>
      <c r="C35" s="277" t="s">
        <v>185</v>
      </c>
      <c r="D35" s="277" t="s">
        <v>185</v>
      </c>
      <c r="E35" s="277" t="s">
        <v>185</v>
      </c>
      <c r="F35" s="277" t="s">
        <v>185</v>
      </c>
      <c r="G35" s="277" t="s">
        <v>185</v>
      </c>
      <c r="H35" s="277" t="s">
        <v>185</v>
      </c>
      <c r="I35" s="277" t="s">
        <v>185</v>
      </c>
      <c r="J35" s="277" t="s">
        <v>185</v>
      </c>
      <c r="K35" s="277" t="s">
        <v>185</v>
      </c>
      <c r="L35" s="277" t="s">
        <v>185</v>
      </c>
      <c r="M35" s="277" t="s">
        <v>185</v>
      </c>
      <c r="N35" s="148" t="s">
        <v>78</v>
      </c>
      <c r="X35" s="33"/>
      <c r="Y35" s="33"/>
      <c r="Z35" s="33"/>
    </row>
    <row r="36">
      <c r="A36" s="148" t="s">
        <v>79</v>
      </c>
      <c r="B36" s="277" t="s">
        <v>185</v>
      </c>
      <c r="C36" s="277" t="s">
        <v>185</v>
      </c>
      <c r="D36" s="277" t="s">
        <v>185</v>
      </c>
      <c r="E36" s="277" t="s">
        <v>185</v>
      </c>
      <c r="F36" s="277" t="s">
        <v>185</v>
      </c>
      <c r="G36" s="277" t="s">
        <v>185</v>
      </c>
      <c r="H36" s="277" t="s">
        <v>185</v>
      </c>
      <c r="I36" s="277" t="s">
        <v>185</v>
      </c>
      <c r="J36" s="277" t="s">
        <v>185</v>
      </c>
      <c r="K36" s="277" t="s">
        <v>185</v>
      </c>
      <c r="L36" s="277" t="s">
        <v>185</v>
      </c>
      <c r="M36" s="277" t="s">
        <v>185</v>
      </c>
      <c r="N36" s="148" t="s">
        <v>79</v>
      </c>
      <c r="X36" s="33"/>
      <c r="Y36" s="33"/>
      <c r="Z36" s="33"/>
    </row>
    <row r="37">
      <c r="A37" s="148" t="s">
        <v>80</v>
      </c>
      <c r="B37" s="277" t="s">
        <v>185</v>
      </c>
      <c r="C37" s="277" t="s">
        <v>185</v>
      </c>
      <c r="D37" s="277" t="s">
        <v>185</v>
      </c>
      <c r="E37" s="277" t="s">
        <v>185</v>
      </c>
      <c r="F37" s="277" t="s">
        <v>185</v>
      </c>
      <c r="G37" s="277" t="s">
        <v>185</v>
      </c>
      <c r="H37" s="277" t="s">
        <v>185</v>
      </c>
      <c r="I37" s="277" t="s">
        <v>185</v>
      </c>
      <c r="J37" s="277" t="s">
        <v>185</v>
      </c>
      <c r="K37" s="277" t="s">
        <v>185</v>
      </c>
      <c r="L37" s="277" t="s">
        <v>185</v>
      </c>
      <c r="M37" s="277" t="s">
        <v>185</v>
      </c>
      <c r="N37" s="148" t="s">
        <v>80</v>
      </c>
      <c r="X37" s="33"/>
      <c r="Y37" s="33"/>
      <c r="Z37" s="33"/>
    </row>
    <row r="38">
      <c r="A38" s="148" t="s">
        <v>81</v>
      </c>
      <c r="B38" s="277" t="s">
        <v>185</v>
      </c>
      <c r="C38" s="277" t="s">
        <v>185</v>
      </c>
      <c r="D38" s="277" t="s">
        <v>185</v>
      </c>
      <c r="E38" s="277" t="s">
        <v>185</v>
      </c>
      <c r="F38" s="277" t="s">
        <v>185</v>
      </c>
      <c r="G38" s="277" t="s">
        <v>185</v>
      </c>
      <c r="H38" s="277" t="s">
        <v>185</v>
      </c>
      <c r="I38" s="277" t="s">
        <v>185</v>
      </c>
      <c r="J38" s="277" t="s">
        <v>185</v>
      </c>
      <c r="K38" s="277" t="s">
        <v>185</v>
      </c>
      <c r="L38" s="277" t="s">
        <v>185</v>
      </c>
      <c r="M38" s="277" t="s">
        <v>185</v>
      </c>
      <c r="N38" s="148" t="s">
        <v>81</v>
      </c>
      <c r="X38" s="33"/>
      <c r="Y38" s="33"/>
      <c r="Z38" s="33"/>
    </row>
    <row r="39">
      <c r="A39" s="148" t="s">
        <v>82</v>
      </c>
      <c r="B39" s="277" t="s">
        <v>185</v>
      </c>
      <c r="C39" s="277" t="s">
        <v>185</v>
      </c>
      <c r="D39" s="277" t="s">
        <v>185</v>
      </c>
      <c r="E39" s="277" t="s">
        <v>185</v>
      </c>
      <c r="F39" s="277" t="s">
        <v>185</v>
      </c>
      <c r="G39" s="277" t="s">
        <v>185</v>
      </c>
      <c r="H39" s="277" t="s">
        <v>185</v>
      </c>
      <c r="I39" s="277" t="s">
        <v>185</v>
      </c>
      <c r="J39" s="277" t="s">
        <v>185</v>
      </c>
      <c r="K39" s="277" t="s">
        <v>185</v>
      </c>
      <c r="L39" s="277" t="s">
        <v>185</v>
      </c>
      <c r="M39" s="277" t="s">
        <v>185</v>
      </c>
      <c r="N39" s="148" t="s">
        <v>82</v>
      </c>
      <c r="X39" s="33"/>
      <c r="Y39" s="33"/>
      <c r="Z39" s="33"/>
    </row>
    <row r="40">
      <c r="A40" s="146"/>
      <c r="B40" s="148">
        <v>1.0</v>
      </c>
      <c r="C40" s="148">
        <v>2.0</v>
      </c>
      <c r="D40" s="148">
        <v>3.0</v>
      </c>
      <c r="E40" s="148">
        <v>4.0</v>
      </c>
      <c r="F40" s="148">
        <v>5.0</v>
      </c>
      <c r="G40" s="148">
        <v>6.0</v>
      </c>
      <c r="H40" s="148">
        <v>7.0</v>
      </c>
      <c r="I40" s="148">
        <v>8.0</v>
      </c>
      <c r="J40" s="148">
        <v>9.0</v>
      </c>
      <c r="K40" s="148">
        <v>10.0</v>
      </c>
      <c r="L40" s="148">
        <v>11.0</v>
      </c>
      <c r="M40" s="148">
        <v>12.0</v>
      </c>
      <c r="N40" s="33"/>
      <c r="X40" s="33"/>
      <c r="Y40" s="33"/>
      <c r="Z40" s="33"/>
    </row>
    <row r="41">
      <c r="A41" s="33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61" t="s">
        <v>87</v>
      </c>
      <c r="B42" s="162">
        <v>1.0</v>
      </c>
      <c r="C42" s="162">
        <v>2.0</v>
      </c>
      <c r="D42" s="162">
        <v>3.0</v>
      </c>
      <c r="E42" s="162">
        <v>4.0</v>
      </c>
      <c r="F42" s="162">
        <v>5.0</v>
      </c>
      <c r="G42" s="162">
        <v>6.0</v>
      </c>
      <c r="H42" s="162">
        <v>7.0</v>
      </c>
      <c r="I42" s="162">
        <v>8.0</v>
      </c>
      <c r="J42" s="162">
        <v>9.0</v>
      </c>
      <c r="K42" s="162">
        <v>10.0</v>
      </c>
      <c r="L42" s="162">
        <v>11.0</v>
      </c>
      <c r="M42" s="162">
        <v>12.0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63" t="s">
        <v>74</v>
      </c>
      <c r="B43" s="278">
        <v>50000.0</v>
      </c>
      <c r="C43" s="278">
        <v>50000.0</v>
      </c>
      <c r="D43" s="278">
        <v>50000.0</v>
      </c>
      <c r="E43" s="278">
        <v>50000.0</v>
      </c>
      <c r="F43" s="278">
        <v>50000.0</v>
      </c>
      <c r="G43" s="278">
        <v>50000.0</v>
      </c>
      <c r="H43" s="278">
        <v>50000.0</v>
      </c>
      <c r="I43" s="278">
        <v>50000.0</v>
      </c>
      <c r="J43" s="278">
        <v>50000.0</v>
      </c>
      <c r="K43" s="278">
        <v>50000.0</v>
      </c>
      <c r="L43" s="278">
        <v>50000.0</v>
      </c>
      <c r="M43" s="278">
        <v>50000.0</v>
      </c>
      <c r="N43" s="165" t="s">
        <v>74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6" t="s">
        <v>76</v>
      </c>
      <c r="B44" s="164">
        <f t="shared" ref="B44:M44" si="1">B43/2</f>
        <v>25000</v>
      </c>
      <c r="C44" s="164">
        <f t="shared" si="1"/>
        <v>25000</v>
      </c>
      <c r="D44" s="164">
        <f t="shared" si="1"/>
        <v>25000</v>
      </c>
      <c r="E44" s="164">
        <f t="shared" si="1"/>
        <v>25000</v>
      </c>
      <c r="F44" s="164">
        <f t="shared" si="1"/>
        <v>25000</v>
      </c>
      <c r="G44" s="164">
        <f t="shared" si="1"/>
        <v>25000</v>
      </c>
      <c r="H44" s="164">
        <f t="shared" si="1"/>
        <v>25000</v>
      </c>
      <c r="I44" s="164">
        <f t="shared" si="1"/>
        <v>25000</v>
      </c>
      <c r="J44" s="164">
        <f t="shared" si="1"/>
        <v>25000</v>
      </c>
      <c r="K44" s="164">
        <f t="shared" si="1"/>
        <v>25000</v>
      </c>
      <c r="L44" s="164">
        <f t="shared" si="1"/>
        <v>25000</v>
      </c>
      <c r="M44" s="164">
        <f t="shared" si="1"/>
        <v>25000</v>
      </c>
      <c r="N44" s="165" t="s">
        <v>76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3" t="s">
        <v>77</v>
      </c>
      <c r="B45" s="164">
        <f t="shared" ref="B45:M45" si="2">B44/2</f>
        <v>12500</v>
      </c>
      <c r="C45" s="164">
        <f t="shared" si="2"/>
        <v>12500</v>
      </c>
      <c r="D45" s="164">
        <f t="shared" si="2"/>
        <v>12500</v>
      </c>
      <c r="E45" s="164">
        <f t="shared" si="2"/>
        <v>12500</v>
      </c>
      <c r="F45" s="164">
        <f t="shared" si="2"/>
        <v>12500</v>
      </c>
      <c r="G45" s="164">
        <f t="shared" si="2"/>
        <v>12500</v>
      </c>
      <c r="H45" s="164">
        <f t="shared" si="2"/>
        <v>12500</v>
      </c>
      <c r="I45" s="164">
        <f t="shared" si="2"/>
        <v>12500</v>
      </c>
      <c r="J45" s="164">
        <f t="shared" si="2"/>
        <v>12500</v>
      </c>
      <c r="K45" s="164">
        <f t="shared" si="2"/>
        <v>12500</v>
      </c>
      <c r="L45" s="164">
        <f t="shared" si="2"/>
        <v>12500</v>
      </c>
      <c r="M45" s="164">
        <f t="shared" si="2"/>
        <v>12500</v>
      </c>
      <c r="N45" s="165" t="s">
        <v>77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3" t="s">
        <v>78</v>
      </c>
      <c r="B46" s="164">
        <f t="shared" ref="B46:M46" si="3">B45/2</f>
        <v>6250</v>
      </c>
      <c r="C46" s="164">
        <f t="shared" si="3"/>
        <v>6250</v>
      </c>
      <c r="D46" s="164">
        <f t="shared" si="3"/>
        <v>6250</v>
      </c>
      <c r="E46" s="164">
        <f t="shared" si="3"/>
        <v>6250</v>
      </c>
      <c r="F46" s="164">
        <f t="shared" si="3"/>
        <v>6250</v>
      </c>
      <c r="G46" s="164">
        <f t="shared" si="3"/>
        <v>6250</v>
      </c>
      <c r="H46" s="164">
        <f t="shared" si="3"/>
        <v>6250</v>
      </c>
      <c r="I46" s="164">
        <f t="shared" si="3"/>
        <v>6250</v>
      </c>
      <c r="J46" s="164">
        <f t="shared" si="3"/>
        <v>6250</v>
      </c>
      <c r="K46" s="164">
        <f t="shared" si="3"/>
        <v>6250</v>
      </c>
      <c r="L46" s="164">
        <f t="shared" si="3"/>
        <v>6250</v>
      </c>
      <c r="M46" s="164">
        <f t="shared" si="3"/>
        <v>6250</v>
      </c>
      <c r="N46" s="165" t="s">
        <v>78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79</v>
      </c>
      <c r="B47" s="164">
        <f t="shared" ref="B47:M47" si="4">B46/2</f>
        <v>3125</v>
      </c>
      <c r="C47" s="164">
        <f t="shared" si="4"/>
        <v>3125</v>
      </c>
      <c r="D47" s="164">
        <f t="shared" si="4"/>
        <v>3125</v>
      </c>
      <c r="E47" s="164">
        <f t="shared" si="4"/>
        <v>3125</v>
      </c>
      <c r="F47" s="164">
        <f t="shared" si="4"/>
        <v>3125</v>
      </c>
      <c r="G47" s="164">
        <f t="shared" si="4"/>
        <v>3125</v>
      </c>
      <c r="H47" s="164">
        <f t="shared" si="4"/>
        <v>3125</v>
      </c>
      <c r="I47" s="164">
        <f t="shared" si="4"/>
        <v>3125</v>
      </c>
      <c r="J47" s="164">
        <f t="shared" si="4"/>
        <v>3125</v>
      </c>
      <c r="K47" s="164">
        <f t="shared" si="4"/>
        <v>3125</v>
      </c>
      <c r="L47" s="164">
        <f t="shared" si="4"/>
        <v>3125</v>
      </c>
      <c r="M47" s="164">
        <f t="shared" si="4"/>
        <v>3125</v>
      </c>
      <c r="N47" s="165" t="s">
        <v>79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80</v>
      </c>
      <c r="B48" s="164">
        <f t="shared" ref="B48:M48" si="5">B47/2</f>
        <v>1562.5</v>
      </c>
      <c r="C48" s="164">
        <f t="shared" si="5"/>
        <v>1562.5</v>
      </c>
      <c r="D48" s="164">
        <f t="shared" si="5"/>
        <v>1562.5</v>
      </c>
      <c r="E48" s="164">
        <f t="shared" si="5"/>
        <v>1562.5</v>
      </c>
      <c r="F48" s="164">
        <f t="shared" si="5"/>
        <v>1562.5</v>
      </c>
      <c r="G48" s="164">
        <f t="shared" si="5"/>
        <v>1562.5</v>
      </c>
      <c r="H48" s="164">
        <f t="shared" si="5"/>
        <v>1562.5</v>
      </c>
      <c r="I48" s="164">
        <f t="shared" si="5"/>
        <v>1562.5</v>
      </c>
      <c r="J48" s="164">
        <f t="shared" si="5"/>
        <v>1562.5</v>
      </c>
      <c r="K48" s="164">
        <f t="shared" si="5"/>
        <v>1562.5</v>
      </c>
      <c r="L48" s="164">
        <f t="shared" si="5"/>
        <v>1562.5</v>
      </c>
      <c r="M48" s="164">
        <f t="shared" si="5"/>
        <v>1562.5</v>
      </c>
      <c r="N48" s="165" t="s">
        <v>80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81</v>
      </c>
      <c r="B49" s="78" t="s">
        <v>88</v>
      </c>
      <c r="C49" s="78" t="s">
        <v>88</v>
      </c>
      <c r="D49" s="78" t="s">
        <v>88</v>
      </c>
      <c r="E49" s="78" t="s">
        <v>88</v>
      </c>
      <c r="F49" s="78" t="s">
        <v>88</v>
      </c>
      <c r="G49" s="78" t="s">
        <v>88</v>
      </c>
      <c r="H49" s="78" t="s">
        <v>88</v>
      </c>
      <c r="I49" s="78" t="s">
        <v>88</v>
      </c>
      <c r="J49" s="78" t="s">
        <v>88</v>
      </c>
      <c r="K49" s="78" t="s">
        <v>88</v>
      </c>
      <c r="L49" s="78" t="s">
        <v>88</v>
      </c>
      <c r="M49" s="78" t="s">
        <v>88</v>
      </c>
      <c r="N49" s="165" t="s">
        <v>81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82</v>
      </c>
      <c r="B50" s="78" t="s">
        <v>88</v>
      </c>
      <c r="C50" s="78" t="s">
        <v>88</v>
      </c>
      <c r="D50" s="78" t="s">
        <v>88</v>
      </c>
      <c r="E50" s="78" t="s">
        <v>88</v>
      </c>
      <c r="F50" s="78" t="s">
        <v>88</v>
      </c>
      <c r="G50" s="78" t="s">
        <v>88</v>
      </c>
      <c r="H50" s="78" t="s">
        <v>88</v>
      </c>
      <c r="I50" s="78" t="s">
        <v>88</v>
      </c>
      <c r="J50" s="78" t="s">
        <v>88</v>
      </c>
      <c r="K50" s="78" t="s">
        <v>88</v>
      </c>
      <c r="L50" s="78" t="s">
        <v>88</v>
      </c>
      <c r="M50" s="78" t="s">
        <v>88</v>
      </c>
      <c r="N50" s="165" t="s">
        <v>82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7"/>
      <c r="B51" s="33"/>
      <c r="C51" s="33"/>
      <c r="D51" s="33"/>
      <c r="E51" s="33"/>
      <c r="F51" s="33"/>
      <c r="G51" s="33"/>
      <c r="H51" s="33"/>
      <c r="I51" s="33" t="s">
        <v>88</v>
      </c>
      <c r="J51" s="33" t="s">
        <v>88</v>
      </c>
      <c r="K51" s="33" t="s">
        <v>88</v>
      </c>
      <c r="L51" s="33" t="s">
        <v>88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8" t="s">
        <v>89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83" t="s">
        <v>90</v>
      </c>
      <c r="B53" s="169">
        <v>1.0</v>
      </c>
      <c r="C53" s="169">
        <v>2.0</v>
      </c>
      <c r="D53" s="169">
        <v>3.0</v>
      </c>
      <c r="E53" s="169">
        <v>4.0</v>
      </c>
      <c r="F53" s="169">
        <v>5.0</v>
      </c>
      <c r="G53" s="169">
        <v>6.0</v>
      </c>
      <c r="H53" s="169">
        <v>7.0</v>
      </c>
      <c r="I53" s="169">
        <v>8.0</v>
      </c>
      <c r="J53" s="169">
        <v>9.0</v>
      </c>
      <c r="K53" s="169">
        <v>10.0</v>
      </c>
      <c r="L53" s="169">
        <v>11.0</v>
      </c>
      <c r="M53" s="169">
        <v>12.0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70" t="s">
        <v>74</v>
      </c>
      <c r="B54" s="171">
        <f t="shared" ref="B54:M54" si="6">(B43/1000)*7</f>
        <v>350</v>
      </c>
      <c r="C54" s="171">
        <f t="shared" si="6"/>
        <v>350</v>
      </c>
      <c r="D54" s="171">
        <f t="shared" si="6"/>
        <v>350</v>
      </c>
      <c r="E54" s="171">
        <f t="shared" si="6"/>
        <v>350</v>
      </c>
      <c r="F54" s="171">
        <f t="shared" si="6"/>
        <v>350</v>
      </c>
      <c r="G54" s="171">
        <f t="shared" si="6"/>
        <v>350</v>
      </c>
      <c r="H54" s="171">
        <f t="shared" si="6"/>
        <v>350</v>
      </c>
      <c r="I54" s="171">
        <f t="shared" si="6"/>
        <v>350</v>
      </c>
      <c r="J54" s="171">
        <f t="shared" si="6"/>
        <v>350</v>
      </c>
      <c r="K54" s="171">
        <f t="shared" si="6"/>
        <v>350</v>
      </c>
      <c r="L54" s="171">
        <f t="shared" si="6"/>
        <v>350</v>
      </c>
      <c r="M54" s="171">
        <f t="shared" si="6"/>
        <v>350</v>
      </c>
      <c r="N54" s="172" t="s">
        <v>74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173" t="s">
        <v>76</v>
      </c>
      <c r="B55" s="171">
        <f t="shared" ref="B55:M55" si="7">(B44/1000)*7</f>
        <v>175</v>
      </c>
      <c r="C55" s="171">
        <f t="shared" si="7"/>
        <v>175</v>
      </c>
      <c r="D55" s="171">
        <f t="shared" si="7"/>
        <v>175</v>
      </c>
      <c r="E55" s="171">
        <f t="shared" si="7"/>
        <v>175</v>
      </c>
      <c r="F55" s="171">
        <f t="shared" si="7"/>
        <v>175</v>
      </c>
      <c r="G55" s="171">
        <f t="shared" si="7"/>
        <v>175</v>
      </c>
      <c r="H55" s="171">
        <f t="shared" si="7"/>
        <v>175</v>
      </c>
      <c r="I55" s="171">
        <f t="shared" si="7"/>
        <v>175</v>
      </c>
      <c r="J55" s="171">
        <f t="shared" si="7"/>
        <v>175</v>
      </c>
      <c r="K55" s="171">
        <f t="shared" si="7"/>
        <v>175</v>
      </c>
      <c r="L55" s="171">
        <f t="shared" si="7"/>
        <v>175</v>
      </c>
      <c r="M55" s="171">
        <f t="shared" si="7"/>
        <v>175</v>
      </c>
      <c r="N55" s="172" t="s">
        <v>76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3" t="s">
        <v>77</v>
      </c>
      <c r="B56" s="171">
        <f t="shared" ref="B56:M56" si="8">(B45/1000)*7</f>
        <v>87.5</v>
      </c>
      <c r="C56" s="171">
        <f t="shared" si="8"/>
        <v>87.5</v>
      </c>
      <c r="D56" s="171">
        <f t="shared" si="8"/>
        <v>87.5</v>
      </c>
      <c r="E56" s="171">
        <f t="shared" si="8"/>
        <v>87.5</v>
      </c>
      <c r="F56" s="171">
        <f t="shared" si="8"/>
        <v>87.5</v>
      </c>
      <c r="G56" s="171">
        <f t="shared" si="8"/>
        <v>87.5</v>
      </c>
      <c r="H56" s="171">
        <f t="shared" si="8"/>
        <v>87.5</v>
      </c>
      <c r="I56" s="171">
        <f t="shared" si="8"/>
        <v>87.5</v>
      </c>
      <c r="J56" s="171">
        <f t="shared" si="8"/>
        <v>87.5</v>
      </c>
      <c r="K56" s="171">
        <f t="shared" si="8"/>
        <v>87.5</v>
      </c>
      <c r="L56" s="171">
        <f t="shared" si="8"/>
        <v>87.5</v>
      </c>
      <c r="M56" s="171">
        <f t="shared" si="8"/>
        <v>87.5</v>
      </c>
      <c r="N56" s="172" t="s">
        <v>77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78</v>
      </c>
      <c r="B57" s="171">
        <f t="shared" ref="B57:M57" si="9">(B46/1000)*7</f>
        <v>43.75</v>
      </c>
      <c r="C57" s="171">
        <f t="shared" si="9"/>
        <v>43.75</v>
      </c>
      <c r="D57" s="171">
        <f t="shared" si="9"/>
        <v>43.75</v>
      </c>
      <c r="E57" s="171">
        <f t="shared" si="9"/>
        <v>43.75</v>
      </c>
      <c r="F57" s="171">
        <f t="shared" si="9"/>
        <v>43.75</v>
      </c>
      <c r="G57" s="171">
        <f t="shared" si="9"/>
        <v>43.75</v>
      </c>
      <c r="H57" s="171">
        <f t="shared" si="9"/>
        <v>43.75</v>
      </c>
      <c r="I57" s="171">
        <f t="shared" si="9"/>
        <v>43.75</v>
      </c>
      <c r="J57" s="171">
        <f t="shared" si="9"/>
        <v>43.75</v>
      </c>
      <c r="K57" s="171">
        <f t="shared" si="9"/>
        <v>43.75</v>
      </c>
      <c r="L57" s="171">
        <f t="shared" si="9"/>
        <v>43.75</v>
      </c>
      <c r="M57" s="171">
        <f t="shared" si="9"/>
        <v>43.75</v>
      </c>
      <c r="N57" s="172" t="s">
        <v>78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79</v>
      </c>
      <c r="B58" s="171">
        <f t="shared" ref="B58:M58" si="10">(B47/1000)*7</f>
        <v>21.875</v>
      </c>
      <c r="C58" s="171">
        <f t="shared" si="10"/>
        <v>21.875</v>
      </c>
      <c r="D58" s="171">
        <f t="shared" si="10"/>
        <v>21.875</v>
      </c>
      <c r="E58" s="171">
        <f t="shared" si="10"/>
        <v>21.875</v>
      </c>
      <c r="F58" s="171">
        <f t="shared" si="10"/>
        <v>21.875</v>
      </c>
      <c r="G58" s="171">
        <f t="shared" si="10"/>
        <v>21.875</v>
      </c>
      <c r="H58" s="171">
        <f t="shared" si="10"/>
        <v>21.875</v>
      </c>
      <c r="I58" s="171">
        <f t="shared" si="10"/>
        <v>21.875</v>
      </c>
      <c r="J58" s="171">
        <f t="shared" si="10"/>
        <v>21.875</v>
      </c>
      <c r="K58" s="171">
        <f t="shared" si="10"/>
        <v>21.875</v>
      </c>
      <c r="L58" s="171">
        <f t="shared" si="10"/>
        <v>21.875</v>
      </c>
      <c r="M58" s="171">
        <f t="shared" si="10"/>
        <v>21.875</v>
      </c>
      <c r="N58" s="172" t="s">
        <v>79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80</v>
      </c>
      <c r="B59" s="171">
        <f t="shared" ref="B59:M59" si="11">(B48/1000)*7</f>
        <v>10.9375</v>
      </c>
      <c r="C59" s="171">
        <f t="shared" si="11"/>
        <v>10.9375</v>
      </c>
      <c r="D59" s="171">
        <f t="shared" si="11"/>
        <v>10.9375</v>
      </c>
      <c r="E59" s="171">
        <f t="shared" si="11"/>
        <v>10.9375</v>
      </c>
      <c r="F59" s="171">
        <f t="shared" si="11"/>
        <v>10.9375</v>
      </c>
      <c r="G59" s="171">
        <f t="shared" si="11"/>
        <v>10.9375</v>
      </c>
      <c r="H59" s="171">
        <f t="shared" si="11"/>
        <v>10.9375</v>
      </c>
      <c r="I59" s="171">
        <f t="shared" si="11"/>
        <v>10.9375</v>
      </c>
      <c r="J59" s="171">
        <f t="shared" si="11"/>
        <v>10.9375</v>
      </c>
      <c r="K59" s="171">
        <f t="shared" si="11"/>
        <v>10.9375</v>
      </c>
      <c r="L59" s="171">
        <f t="shared" si="11"/>
        <v>10.9375</v>
      </c>
      <c r="M59" s="171">
        <f t="shared" si="11"/>
        <v>10.9375</v>
      </c>
      <c r="N59" s="172" t="s">
        <v>80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81</v>
      </c>
      <c r="B60" s="146" t="s">
        <v>88</v>
      </c>
      <c r="C60" s="146" t="s">
        <v>88</v>
      </c>
      <c r="D60" s="146" t="s">
        <v>88</v>
      </c>
      <c r="E60" s="146" t="s">
        <v>88</v>
      </c>
      <c r="F60" s="146" t="s">
        <v>88</v>
      </c>
      <c r="G60" s="146" t="s">
        <v>88</v>
      </c>
      <c r="H60" s="146" t="s">
        <v>88</v>
      </c>
      <c r="I60" s="146" t="s">
        <v>88</v>
      </c>
      <c r="J60" s="146" t="s">
        <v>88</v>
      </c>
      <c r="K60" s="146" t="s">
        <v>88</v>
      </c>
      <c r="L60" s="146" t="s">
        <v>88</v>
      </c>
      <c r="M60" s="146" t="s">
        <v>88</v>
      </c>
      <c r="N60" s="172" t="s">
        <v>81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82</v>
      </c>
      <c r="B61" s="146" t="s">
        <v>88</v>
      </c>
      <c r="C61" s="146" t="s">
        <v>88</v>
      </c>
      <c r="D61" s="146" t="s">
        <v>88</v>
      </c>
      <c r="E61" s="146" t="s">
        <v>88</v>
      </c>
      <c r="F61" s="146" t="s">
        <v>88</v>
      </c>
      <c r="G61" s="146" t="s">
        <v>88</v>
      </c>
      <c r="H61" s="146" t="s">
        <v>88</v>
      </c>
      <c r="I61" s="146" t="s">
        <v>88</v>
      </c>
      <c r="J61" s="146" t="s">
        <v>88</v>
      </c>
      <c r="K61" s="146" t="s">
        <v>88</v>
      </c>
      <c r="L61" s="146" t="s">
        <v>88</v>
      </c>
      <c r="M61" s="146" t="s">
        <v>88</v>
      </c>
      <c r="N61" s="172" t="s">
        <v>82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46"/>
      <c r="B62" s="148">
        <v>1.0</v>
      </c>
      <c r="C62" s="148">
        <v>2.0</v>
      </c>
      <c r="D62" s="148">
        <v>3.0</v>
      </c>
      <c r="E62" s="148">
        <v>4.0</v>
      </c>
      <c r="F62" s="148">
        <v>5.0</v>
      </c>
      <c r="G62" s="148">
        <v>6.0</v>
      </c>
      <c r="H62" s="148">
        <v>7.0</v>
      </c>
      <c r="I62" s="148">
        <v>8.0</v>
      </c>
      <c r="J62" s="148">
        <v>9.0</v>
      </c>
      <c r="K62" s="148">
        <v>10.0</v>
      </c>
      <c r="L62" s="148">
        <v>11.0</v>
      </c>
      <c r="M62" s="148">
        <v>12.0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174">
        <v>5.0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83" t="s">
        <v>91</v>
      </c>
      <c r="B65" s="169">
        <v>1.0</v>
      </c>
      <c r="C65" s="169">
        <v>2.0</v>
      </c>
      <c r="D65" s="169">
        <v>3.0</v>
      </c>
      <c r="E65" s="169">
        <v>4.0</v>
      </c>
      <c r="F65" s="169">
        <v>5.0</v>
      </c>
      <c r="G65" s="169">
        <v>6.0</v>
      </c>
      <c r="H65" s="169">
        <v>7.0</v>
      </c>
      <c r="I65" s="169">
        <v>8.0</v>
      </c>
      <c r="J65" s="169">
        <v>9.0</v>
      </c>
      <c r="K65" s="169">
        <v>10.0</v>
      </c>
      <c r="L65" s="169">
        <v>11.0</v>
      </c>
      <c r="M65" s="169">
        <v>12.0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170" t="s">
        <v>74</v>
      </c>
      <c r="B66" s="171">
        <f t="shared" ref="B66:M66" si="12">B54/$B$64</f>
        <v>70</v>
      </c>
      <c r="C66" s="171">
        <f t="shared" si="12"/>
        <v>70</v>
      </c>
      <c r="D66" s="171">
        <f t="shared" si="12"/>
        <v>70</v>
      </c>
      <c r="E66" s="171">
        <f t="shared" si="12"/>
        <v>70</v>
      </c>
      <c r="F66" s="171">
        <f t="shared" si="12"/>
        <v>70</v>
      </c>
      <c r="G66" s="171">
        <f t="shared" si="12"/>
        <v>70</v>
      </c>
      <c r="H66" s="171">
        <f t="shared" si="12"/>
        <v>70</v>
      </c>
      <c r="I66" s="171">
        <f t="shared" si="12"/>
        <v>70</v>
      </c>
      <c r="J66" s="171">
        <f t="shared" si="12"/>
        <v>70</v>
      </c>
      <c r="K66" s="171">
        <f t="shared" si="12"/>
        <v>70</v>
      </c>
      <c r="L66" s="171">
        <f t="shared" si="12"/>
        <v>70</v>
      </c>
      <c r="M66" s="171">
        <f t="shared" si="12"/>
        <v>70</v>
      </c>
      <c r="N66" s="172" t="s">
        <v>74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173" t="s">
        <v>76</v>
      </c>
      <c r="B67" s="171">
        <f t="shared" ref="B67:M67" si="13">B55/$B$66</f>
        <v>2.5</v>
      </c>
      <c r="C67" s="171">
        <f t="shared" si="13"/>
        <v>2.5</v>
      </c>
      <c r="D67" s="171">
        <f t="shared" si="13"/>
        <v>2.5</v>
      </c>
      <c r="E67" s="171">
        <f t="shared" si="13"/>
        <v>2.5</v>
      </c>
      <c r="F67" s="171">
        <f t="shared" si="13"/>
        <v>2.5</v>
      </c>
      <c r="G67" s="171">
        <f t="shared" si="13"/>
        <v>2.5</v>
      </c>
      <c r="H67" s="171">
        <f t="shared" si="13"/>
        <v>2.5</v>
      </c>
      <c r="I67" s="171">
        <f t="shared" si="13"/>
        <v>2.5</v>
      </c>
      <c r="J67" s="171">
        <f t="shared" si="13"/>
        <v>2.5</v>
      </c>
      <c r="K67" s="171">
        <f t="shared" si="13"/>
        <v>2.5</v>
      </c>
      <c r="L67" s="171">
        <f t="shared" si="13"/>
        <v>2.5</v>
      </c>
      <c r="M67" s="171">
        <f t="shared" si="13"/>
        <v>2.5</v>
      </c>
      <c r="N67" s="172" t="s">
        <v>76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3" t="s">
        <v>77</v>
      </c>
      <c r="B68" s="171">
        <f t="shared" ref="B68:M68" si="14">B56/$B$66</f>
        <v>1.25</v>
      </c>
      <c r="C68" s="171">
        <f t="shared" si="14"/>
        <v>1.25</v>
      </c>
      <c r="D68" s="171">
        <f t="shared" si="14"/>
        <v>1.25</v>
      </c>
      <c r="E68" s="171">
        <f t="shared" si="14"/>
        <v>1.25</v>
      </c>
      <c r="F68" s="171">
        <f t="shared" si="14"/>
        <v>1.25</v>
      </c>
      <c r="G68" s="171">
        <f t="shared" si="14"/>
        <v>1.25</v>
      </c>
      <c r="H68" s="171">
        <f t="shared" si="14"/>
        <v>1.25</v>
      </c>
      <c r="I68" s="171">
        <f t="shared" si="14"/>
        <v>1.25</v>
      </c>
      <c r="J68" s="171">
        <f t="shared" si="14"/>
        <v>1.25</v>
      </c>
      <c r="K68" s="171">
        <f t="shared" si="14"/>
        <v>1.25</v>
      </c>
      <c r="L68" s="171">
        <f t="shared" si="14"/>
        <v>1.25</v>
      </c>
      <c r="M68" s="171">
        <f t="shared" si="14"/>
        <v>1.25</v>
      </c>
      <c r="N68" s="172" t="s">
        <v>77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78</v>
      </c>
      <c r="B69" s="171">
        <f t="shared" ref="B69:M69" si="15">B57/$B$66</f>
        <v>0.625</v>
      </c>
      <c r="C69" s="171">
        <f t="shared" si="15"/>
        <v>0.625</v>
      </c>
      <c r="D69" s="171">
        <f t="shared" si="15"/>
        <v>0.625</v>
      </c>
      <c r="E69" s="171">
        <f t="shared" si="15"/>
        <v>0.625</v>
      </c>
      <c r="F69" s="171">
        <f t="shared" si="15"/>
        <v>0.625</v>
      </c>
      <c r="G69" s="171">
        <f t="shared" si="15"/>
        <v>0.625</v>
      </c>
      <c r="H69" s="171">
        <f t="shared" si="15"/>
        <v>0.625</v>
      </c>
      <c r="I69" s="171">
        <f t="shared" si="15"/>
        <v>0.625</v>
      </c>
      <c r="J69" s="171">
        <f t="shared" si="15"/>
        <v>0.625</v>
      </c>
      <c r="K69" s="171">
        <f t="shared" si="15"/>
        <v>0.625</v>
      </c>
      <c r="L69" s="171">
        <f t="shared" si="15"/>
        <v>0.625</v>
      </c>
      <c r="M69" s="171">
        <f t="shared" si="15"/>
        <v>0.625</v>
      </c>
      <c r="N69" s="172" t="s">
        <v>78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79</v>
      </c>
      <c r="B70" s="171">
        <f t="shared" ref="B70:M70" si="16">B58/$B$66</f>
        <v>0.3125</v>
      </c>
      <c r="C70" s="171">
        <f t="shared" si="16"/>
        <v>0.3125</v>
      </c>
      <c r="D70" s="171">
        <f t="shared" si="16"/>
        <v>0.3125</v>
      </c>
      <c r="E70" s="171">
        <f t="shared" si="16"/>
        <v>0.3125</v>
      </c>
      <c r="F70" s="171">
        <f t="shared" si="16"/>
        <v>0.3125</v>
      </c>
      <c r="G70" s="171">
        <f t="shared" si="16"/>
        <v>0.3125</v>
      </c>
      <c r="H70" s="171">
        <f t="shared" si="16"/>
        <v>0.3125</v>
      </c>
      <c r="I70" s="171">
        <f t="shared" si="16"/>
        <v>0.3125</v>
      </c>
      <c r="J70" s="171">
        <f t="shared" si="16"/>
        <v>0.3125</v>
      </c>
      <c r="K70" s="171">
        <f t="shared" si="16"/>
        <v>0.3125</v>
      </c>
      <c r="L70" s="171">
        <f t="shared" si="16"/>
        <v>0.3125</v>
      </c>
      <c r="M70" s="171">
        <f t="shared" si="16"/>
        <v>0.3125</v>
      </c>
      <c r="N70" s="172" t="s">
        <v>79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80</v>
      </c>
      <c r="B71" s="171">
        <f t="shared" ref="B71:M71" si="17">B59/$B$66</f>
        <v>0.15625</v>
      </c>
      <c r="C71" s="171">
        <f t="shared" si="17"/>
        <v>0.15625</v>
      </c>
      <c r="D71" s="171">
        <f t="shared" si="17"/>
        <v>0.15625</v>
      </c>
      <c r="E71" s="171">
        <f t="shared" si="17"/>
        <v>0.15625</v>
      </c>
      <c r="F71" s="171">
        <f t="shared" si="17"/>
        <v>0.15625</v>
      </c>
      <c r="G71" s="171">
        <f t="shared" si="17"/>
        <v>0.15625</v>
      </c>
      <c r="H71" s="171">
        <f t="shared" si="17"/>
        <v>0.15625</v>
      </c>
      <c r="I71" s="171">
        <f t="shared" si="17"/>
        <v>0.15625</v>
      </c>
      <c r="J71" s="171">
        <f t="shared" si="17"/>
        <v>0.15625</v>
      </c>
      <c r="K71" s="171">
        <f t="shared" si="17"/>
        <v>0.15625</v>
      </c>
      <c r="L71" s="171">
        <f t="shared" si="17"/>
        <v>0.15625</v>
      </c>
      <c r="M71" s="171">
        <f t="shared" si="17"/>
        <v>0.15625</v>
      </c>
      <c r="N71" s="172" t="s">
        <v>80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81</v>
      </c>
      <c r="B72" s="146" t="s">
        <v>88</v>
      </c>
      <c r="C72" s="146" t="s">
        <v>88</v>
      </c>
      <c r="D72" s="146" t="s">
        <v>88</v>
      </c>
      <c r="E72" s="146" t="s">
        <v>88</v>
      </c>
      <c r="F72" s="146" t="s">
        <v>88</v>
      </c>
      <c r="G72" s="146" t="s">
        <v>88</v>
      </c>
      <c r="H72" s="146" t="s">
        <v>88</v>
      </c>
      <c r="I72" s="146" t="s">
        <v>88</v>
      </c>
      <c r="J72" s="146" t="s">
        <v>88</v>
      </c>
      <c r="K72" s="146" t="s">
        <v>88</v>
      </c>
      <c r="L72" s="146" t="s">
        <v>88</v>
      </c>
      <c r="M72" s="146" t="s">
        <v>88</v>
      </c>
      <c r="N72" s="172" t="s">
        <v>81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82</v>
      </c>
      <c r="B73" s="146" t="s">
        <v>88</v>
      </c>
      <c r="C73" s="146" t="s">
        <v>88</v>
      </c>
      <c r="D73" s="146" t="s">
        <v>88</v>
      </c>
      <c r="E73" s="146" t="s">
        <v>88</v>
      </c>
      <c r="F73" s="146" t="s">
        <v>88</v>
      </c>
      <c r="G73" s="146" t="s">
        <v>88</v>
      </c>
      <c r="H73" s="146" t="s">
        <v>88</v>
      </c>
      <c r="I73" s="146" t="s">
        <v>88</v>
      </c>
      <c r="J73" s="146" t="s">
        <v>88</v>
      </c>
      <c r="K73" s="146" t="s">
        <v>88</v>
      </c>
      <c r="L73" s="146" t="s">
        <v>88</v>
      </c>
      <c r="M73" s="146" t="s">
        <v>88</v>
      </c>
      <c r="N73" s="172" t="s">
        <v>82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46"/>
      <c r="B74" s="148">
        <v>1.0</v>
      </c>
      <c r="C74" s="148">
        <v>2.0</v>
      </c>
      <c r="D74" s="148">
        <v>3.0</v>
      </c>
      <c r="E74" s="148">
        <v>4.0</v>
      </c>
      <c r="F74" s="148">
        <v>5.0</v>
      </c>
      <c r="G74" s="148">
        <v>6.0</v>
      </c>
      <c r="H74" s="148">
        <v>7.0</v>
      </c>
      <c r="I74" s="148">
        <v>8.0</v>
      </c>
      <c r="J74" s="148">
        <v>9.0</v>
      </c>
      <c r="K74" s="148">
        <v>10.0</v>
      </c>
      <c r="L74" s="148">
        <v>11.0</v>
      </c>
      <c r="M74" s="148">
        <v>12.0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175" t="s">
        <v>175</v>
      </c>
      <c r="B77" s="169">
        <v>1.0</v>
      </c>
      <c r="C77" s="169">
        <v>2.0</v>
      </c>
      <c r="D77" s="169">
        <v>3.0</v>
      </c>
      <c r="E77" s="169">
        <v>4.0</v>
      </c>
      <c r="F77" s="169">
        <v>5.0</v>
      </c>
      <c r="G77" s="169">
        <v>6.0</v>
      </c>
      <c r="H77" s="169">
        <v>7.0</v>
      </c>
      <c r="I77" s="169">
        <v>8.0</v>
      </c>
      <c r="J77" s="169">
        <v>9.0</v>
      </c>
      <c r="K77" s="169">
        <v>10.0</v>
      </c>
      <c r="L77" s="169">
        <v>11.0</v>
      </c>
      <c r="M77" s="169">
        <v>12.0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170" t="s">
        <v>74</v>
      </c>
      <c r="B78" s="177" t="s">
        <v>93</v>
      </c>
      <c r="C78" s="177" t="s">
        <v>93</v>
      </c>
      <c r="D78" s="177" t="s">
        <v>93</v>
      </c>
      <c r="E78" s="177" t="s">
        <v>93</v>
      </c>
      <c r="F78" s="177" t="s">
        <v>93</v>
      </c>
      <c r="G78" s="177" t="s">
        <v>93</v>
      </c>
      <c r="H78" s="177" t="s">
        <v>93</v>
      </c>
      <c r="I78" s="177" t="s">
        <v>93</v>
      </c>
      <c r="J78" s="177" t="s">
        <v>93</v>
      </c>
      <c r="K78" s="177" t="s">
        <v>93</v>
      </c>
      <c r="L78" s="177" t="s">
        <v>93</v>
      </c>
      <c r="M78" s="177" t="s">
        <v>93</v>
      </c>
      <c r="N78" s="172" t="s">
        <v>74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3" t="s">
        <v>76</v>
      </c>
      <c r="B79" s="177" t="s">
        <v>93</v>
      </c>
      <c r="C79" s="177" t="s">
        <v>93</v>
      </c>
      <c r="D79" s="177" t="s">
        <v>93</v>
      </c>
      <c r="E79" s="177" t="s">
        <v>93</v>
      </c>
      <c r="F79" s="177" t="s">
        <v>93</v>
      </c>
      <c r="G79" s="177" t="s">
        <v>93</v>
      </c>
      <c r="H79" s="177" t="s">
        <v>93</v>
      </c>
      <c r="I79" s="177" t="s">
        <v>93</v>
      </c>
      <c r="J79" s="177" t="s">
        <v>93</v>
      </c>
      <c r="K79" s="177" t="s">
        <v>93</v>
      </c>
      <c r="L79" s="177" t="s">
        <v>93</v>
      </c>
      <c r="M79" s="177" t="s">
        <v>93</v>
      </c>
      <c r="N79" s="172" t="s">
        <v>76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3" t="s">
        <v>77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7" t="s">
        <v>93</v>
      </c>
      <c r="I80" s="177" t="s">
        <v>93</v>
      </c>
      <c r="J80" s="177" t="s">
        <v>93</v>
      </c>
      <c r="K80" s="177" t="s">
        <v>93</v>
      </c>
      <c r="L80" s="177" t="s">
        <v>93</v>
      </c>
      <c r="M80" s="177" t="s">
        <v>93</v>
      </c>
      <c r="N80" s="172" t="s">
        <v>77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78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7" t="s">
        <v>93</v>
      </c>
      <c r="I81" s="177" t="s">
        <v>93</v>
      </c>
      <c r="J81" s="177" t="s">
        <v>93</v>
      </c>
      <c r="K81" s="177" t="s">
        <v>93</v>
      </c>
      <c r="L81" s="177" t="s">
        <v>93</v>
      </c>
      <c r="M81" s="177" t="s">
        <v>93</v>
      </c>
      <c r="N81" s="172" t="s">
        <v>78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79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7" t="s">
        <v>93</v>
      </c>
      <c r="I82" s="177" t="s">
        <v>93</v>
      </c>
      <c r="J82" s="177" t="s">
        <v>93</v>
      </c>
      <c r="K82" s="177" t="s">
        <v>93</v>
      </c>
      <c r="L82" s="177" t="s">
        <v>93</v>
      </c>
      <c r="M82" s="177" t="s">
        <v>93</v>
      </c>
      <c r="N82" s="172" t="s">
        <v>79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80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7" t="s">
        <v>93</v>
      </c>
      <c r="I83" s="177" t="s">
        <v>93</v>
      </c>
      <c r="J83" s="177" t="s">
        <v>93</v>
      </c>
      <c r="K83" s="177" t="s">
        <v>93</v>
      </c>
      <c r="L83" s="177" t="s">
        <v>93</v>
      </c>
      <c r="M83" s="177" t="s">
        <v>93</v>
      </c>
      <c r="N83" s="172" t="s">
        <v>80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81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7" t="s">
        <v>93</v>
      </c>
      <c r="I84" s="177" t="s">
        <v>93</v>
      </c>
      <c r="J84" s="177" t="s">
        <v>93</v>
      </c>
      <c r="K84" s="177" t="s">
        <v>93</v>
      </c>
      <c r="L84" s="177" t="s">
        <v>93</v>
      </c>
      <c r="M84" s="177" t="s">
        <v>93</v>
      </c>
      <c r="N84" s="172" t="s">
        <v>81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82</v>
      </c>
      <c r="B85" s="177" t="s">
        <v>93</v>
      </c>
      <c r="C85" s="177" t="s">
        <v>93</v>
      </c>
      <c r="D85" s="177" t="s">
        <v>93</v>
      </c>
      <c r="E85" s="177" t="s">
        <v>93</v>
      </c>
      <c r="F85" s="177" t="s">
        <v>93</v>
      </c>
      <c r="G85" s="177" t="s">
        <v>93</v>
      </c>
      <c r="H85" s="177" t="s">
        <v>93</v>
      </c>
      <c r="I85" s="177" t="s">
        <v>93</v>
      </c>
      <c r="J85" s="177" t="s">
        <v>93</v>
      </c>
      <c r="K85" s="177" t="s">
        <v>93</v>
      </c>
      <c r="L85" s="177" t="s">
        <v>93</v>
      </c>
      <c r="M85" s="177" t="s">
        <v>93</v>
      </c>
      <c r="N85" s="172" t="s">
        <v>82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46"/>
      <c r="B86" s="148">
        <v>1.0</v>
      </c>
      <c r="C86" s="148">
        <v>2.0</v>
      </c>
      <c r="D86" s="148">
        <v>3.0</v>
      </c>
      <c r="E86" s="148">
        <v>4.0</v>
      </c>
      <c r="F86" s="148">
        <v>5.0</v>
      </c>
      <c r="G86" s="148">
        <v>6.0</v>
      </c>
      <c r="H86" s="148">
        <v>7.0</v>
      </c>
      <c r="I86" s="148">
        <v>8.0</v>
      </c>
      <c r="J86" s="148">
        <v>9.0</v>
      </c>
      <c r="K86" s="148">
        <v>10.0</v>
      </c>
      <c r="L86" s="148">
        <v>11.0</v>
      </c>
      <c r="M86" s="148">
        <v>12.0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146"/>
      <c r="I87" s="146"/>
      <c r="J87" s="146"/>
      <c r="K87" s="146"/>
      <c r="L87" s="146"/>
      <c r="M87" s="146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175" t="s">
        <v>111</v>
      </c>
      <c r="B88" s="176">
        <v>1.0</v>
      </c>
      <c r="C88" s="176">
        <v>2.0</v>
      </c>
      <c r="D88" s="176">
        <v>3.0</v>
      </c>
      <c r="E88" s="176">
        <v>4.0</v>
      </c>
      <c r="F88" s="176">
        <v>5.0</v>
      </c>
      <c r="G88" s="176">
        <v>6.0</v>
      </c>
      <c r="H88" s="176">
        <v>7.0</v>
      </c>
      <c r="I88" s="176">
        <v>8.0</v>
      </c>
      <c r="J88" s="176">
        <v>9.0</v>
      </c>
      <c r="K88" s="176">
        <v>10.0</v>
      </c>
      <c r="L88" s="176">
        <v>11.0</v>
      </c>
      <c r="M88" s="176">
        <v>12.0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170" t="s">
        <v>74</v>
      </c>
      <c r="B89" s="177" t="s">
        <v>112</v>
      </c>
      <c r="C89" s="177" t="s">
        <v>112</v>
      </c>
      <c r="D89" s="177" t="s">
        <v>112</v>
      </c>
      <c r="E89" s="177" t="s">
        <v>112</v>
      </c>
      <c r="F89" s="177" t="s">
        <v>112</v>
      </c>
      <c r="G89" s="177" t="s">
        <v>112</v>
      </c>
      <c r="H89" s="177" t="s">
        <v>112</v>
      </c>
      <c r="I89" s="177" t="s">
        <v>112</v>
      </c>
      <c r="J89" s="177" t="s">
        <v>112</v>
      </c>
      <c r="K89" s="177" t="s">
        <v>112</v>
      </c>
      <c r="L89" s="177" t="s">
        <v>112</v>
      </c>
      <c r="M89" s="177" t="s">
        <v>112</v>
      </c>
      <c r="N89" s="172" t="s">
        <v>74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3" t="s">
        <v>76</v>
      </c>
      <c r="B90" s="177" t="s">
        <v>112</v>
      </c>
      <c r="C90" s="177" t="s">
        <v>112</v>
      </c>
      <c r="D90" s="177" t="s">
        <v>112</v>
      </c>
      <c r="E90" s="177" t="s">
        <v>112</v>
      </c>
      <c r="F90" s="177" t="s">
        <v>112</v>
      </c>
      <c r="G90" s="177" t="s">
        <v>112</v>
      </c>
      <c r="H90" s="177" t="s">
        <v>112</v>
      </c>
      <c r="I90" s="177" t="s">
        <v>112</v>
      </c>
      <c r="J90" s="177" t="s">
        <v>112</v>
      </c>
      <c r="K90" s="177" t="s">
        <v>112</v>
      </c>
      <c r="L90" s="177" t="s">
        <v>112</v>
      </c>
      <c r="M90" s="177" t="s">
        <v>112</v>
      </c>
      <c r="N90" s="172" t="s">
        <v>76</v>
      </c>
      <c r="O90" s="146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3" t="s">
        <v>77</v>
      </c>
      <c r="B91" s="177" t="s">
        <v>112</v>
      </c>
      <c r="C91" s="177" t="s">
        <v>112</v>
      </c>
      <c r="D91" s="177" t="s">
        <v>112</v>
      </c>
      <c r="E91" s="177" t="s">
        <v>112</v>
      </c>
      <c r="F91" s="177" t="s">
        <v>112</v>
      </c>
      <c r="G91" s="177" t="s">
        <v>112</v>
      </c>
      <c r="H91" s="177" t="s">
        <v>112</v>
      </c>
      <c r="I91" s="177" t="s">
        <v>112</v>
      </c>
      <c r="J91" s="177" t="s">
        <v>112</v>
      </c>
      <c r="K91" s="177" t="s">
        <v>112</v>
      </c>
      <c r="L91" s="177" t="s">
        <v>112</v>
      </c>
      <c r="M91" s="177" t="s">
        <v>112</v>
      </c>
      <c r="N91" s="172" t="s">
        <v>77</v>
      </c>
    </row>
    <row r="92">
      <c r="A92" s="173" t="s">
        <v>78</v>
      </c>
      <c r="B92" s="177" t="s">
        <v>112</v>
      </c>
      <c r="C92" s="177" t="s">
        <v>112</v>
      </c>
      <c r="D92" s="177" t="s">
        <v>112</v>
      </c>
      <c r="E92" s="177" t="s">
        <v>112</v>
      </c>
      <c r="F92" s="177" t="s">
        <v>112</v>
      </c>
      <c r="G92" s="177" t="s">
        <v>112</v>
      </c>
      <c r="H92" s="177" t="s">
        <v>112</v>
      </c>
      <c r="I92" s="177" t="s">
        <v>112</v>
      </c>
      <c r="J92" s="177" t="s">
        <v>112</v>
      </c>
      <c r="K92" s="177" t="s">
        <v>112</v>
      </c>
      <c r="L92" s="177" t="s">
        <v>112</v>
      </c>
      <c r="M92" s="177" t="s">
        <v>112</v>
      </c>
      <c r="N92" s="172" t="s">
        <v>78</v>
      </c>
    </row>
    <row r="93">
      <c r="A93" s="173" t="s">
        <v>79</v>
      </c>
      <c r="B93" s="177" t="s">
        <v>112</v>
      </c>
      <c r="C93" s="177" t="s">
        <v>112</v>
      </c>
      <c r="D93" s="177" t="s">
        <v>112</v>
      </c>
      <c r="E93" s="177" t="s">
        <v>112</v>
      </c>
      <c r="F93" s="177" t="s">
        <v>112</v>
      </c>
      <c r="G93" s="177" t="s">
        <v>112</v>
      </c>
      <c r="H93" s="177" t="s">
        <v>112</v>
      </c>
      <c r="I93" s="177" t="s">
        <v>112</v>
      </c>
      <c r="J93" s="177" t="s">
        <v>112</v>
      </c>
      <c r="K93" s="177" t="s">
        <v>112</v>
      </c>
      <c r="L93" s="177" t="s">
        <v>112</v>
      </c>
      <c r="M93" s="177" t="s">
        <v>112</v>
      </c>
      <c r="N93" s="172" t="s">
        <v>79</v>
      </c>
    </row>
    <row r="94">
      <c r="A94" s="173" t="s">
        <v>80</v>
      </c>
      <c r="B94" s="177" t="s">
        <v>112</v>
      </c>
      <c r="C94" s="177" t="s">
        <v>112</v>
      </c>
      <c r="D94" s="177" t="s">
        <v>112</v>
      </c>
      <c r="E94" s="177" t="s">
        <v>112</v>
      </c>
      <c r="F94" s="177" t="s">
        <v>112</v>
      </c>
      <c r="G94" s="177" t="s">
        <v>112</v>
      </c>
      <c r="H94" s="177" t="s">
        <v>112</v>
      </c>
      <c r="I94" s="177" t="s">
        <v>112</v>
      </c>
      <c r="J94" s="177" t="s">
        <v>112</v>
      </c>
      <c r="K94" s="177" t="s">
        <v>112</v>
      </c>
      <c r="L94" s="177" t="s">
        <v>112</v>
      </c>
      <c r="M94" s="177" t="s">
        <v>112</v>
      </c>
      <c r="N94" s="172" t="s">
        <v>80</v>
      </c>
    </row>
    <row r="95">
      <c r="A95" s="173" t="s">
        <v>81</v>
      </c>
      <c r="B95" s="177" t="s">
        <v>112</v>
      </c>
      <c r="C95" s="177" t="s">
        <v>112</v>
      </c>
      <c r="D95" s="177" t="s">
        <v>112</v>
      </c>
      <c r="E95" s="177" t="s">
        <v>112</v>
      </c>
      <c r="F95" s="177" t="s">
        <v>112</v>
      </c>
      <c r="G95" s="177" t="s">
        <v>112</v>
      </c>
      <c r="H95" s="177" t="s">
        <v>112</v>
      </c>
      <c r="I95" s="177" t="s">
        <v>112</v>
      </c>
      <c r="J95" s="177" t="s">
        <v>112</v>
      </c>
      <c r="K95" s="177" t="s">
        <v>112</v>
      </c>
      <c r="L95" s="177" t="s">
        <v>112</v>
      </c>
      <c r="M95" s="177" t="s">
        <v>112</v>
      </c>
      <c r="N95" s="172" t="s">
        <v>81</v>
      </c>
    </row>
    <row r="96">
      <c r="A96" s="173" t="s">
        <v>82</v>
      </c>
      <c r="B96" s="177" t="s">
        <v>112</v>
      </c>
      <c r="C96" s="177" t="s">
        <v>112</v>
      </c>
      <c r="D96" s="177" t="s">
        <v>112</v>
      </c>
      <c r="E96" s="177" t="s">
        <v>112</v>
      </c>
      <c r="F96" s="177" t="s">
        <v>112</v>
      </c>
      <c r="G96" s="177" t="s">
        <v>112</v>
      </c>
      <c r="H96" s="177" t="s">
        <v>112</v>
      </c>
      <c r="I96" s="177" t="s">
        <v>112</v>
      </c>
      <c r="J96" s="177" t="s">
        <v>112</v>
      </c>
      <c r="K96" s="177" t="s">
        <v>112</v>
      </c>
      <c r="L96" s="177" t="s">
        <v>112</v>
      </c>
      <c r="M96" s="177" t="s">
        <v>112</v>
      </c>
      <c r="N96" s="172" t="s">
        <v>82</v>
      </c>
    </row>
    <row r="97">
      <c r="A97" s="150"/>
      <c r="B97" s="246">
        <v>1.0</v>
      </c>
      <c r="C97" s="246">
        <v>2.0</v>
      </c>
      <c r="D97" s="246">
        <v>3.0</v>
      </c>
      <c r="E97" s="246">
        <v>4.0</v>
      </c>
      <c r="F97" s="246">
        <v>5.0</v>
      </c>
      <c r="G97" s="246">
        <v>6.0</v>
      </c>
      <c r="H97" s="246">
        <v>7.0</v>
      </c>
      <c r="I97" s="246">
        <v>8.0</v>
      </c>
      <c r="J97" s="246">
        <v>9.0</v>
      </c>
      <c r="K97" s="246">
        <v>10.0</v>
      </c>
      <c r="L97" s="148">
        <v>11.0</v>
      </c>
      <c r="M97" s="148">
        <v>12.0</v>
      </c>
      <c r="N97" s="33"/>
    </row>
    <row r="98">
      <c r="A98" s="33"/>
      <c r="B98" s="221"/>
      <c r="C98" s="33"/>
      <c r="D98" s="33"/>
      <c r="E98" s="33"/>
      <c r="F98" s="33"/>
      <c r="G98" s="259"/>
      <c r="H98" s="33"/>
      <c r="I98" s="33"/>
      <c r="J98" s="67"/>
      <c r="K98" s="279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221"/>
      <c r="C99" s="33"/>
      <c r="D99" s="33"/>
      <c r="E99" s="33"/>
      <c r="F99" s="33"/>
      <c r="G99" s="280"/>
      <c r="H99" s="33"/>
      <c r="I99" s="33"/>
      <c r="J99" s="280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146" t="s">
        <v>115</v>
      </c>
      <c r="C100" s="185">
        <v>6.0</v>
      </c>
      <c r="D100" s="33"/>
      <c r="E100" s="221" t="s">
        <v>176</v>
      </c>
      <c r="F100" s="33"/>
      <c r="G100" s="33"/>
      <c r="H100" s="189"/>
      <c r="I100" s="189"/>
      <c r="J100" s="189"/>
      <c r="K100" s="189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137"/>
      <c r="B101" s="136" t="s">
        <v>117</v>
      </c>
      <c r="C101" s="185">
        <v>55.0</v>
      </c>
      <c r="D101" s="137"/>
      <c r="E101" s="33" t="s">
        <v>177</v>
      </c>
      <c r="F101" s="33"/>
      <c r="G101" s="33"/>
      <c r="H101" s="189"/>
      <c r="I101" s="189"/>
      <c r="J101" s="189"/>
      <c r="K101" s="189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137"/>
      <c r="B102" s="136" t="s">
        <v>118</v>
      </c>
      <c r="C102" s="190">
        <v>1.2</v>
      </c>
      <c r="D102" s="137"/>
      <c r="E102" s="33"/>
      <c r="F102" s="33"/>
      <c r="G102" s="33"/>
      <c r="H102" s="189"/>
      <c r="I102" s="189"/>
      <c r="J102" s="189"/>
      <c r="K102" s="189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146" t="s">
        <v>122</v>
      </c>
      <c r="C103" s="192">
        <f>C102*C101*C100</f>
        <v>396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197" t="s">
        <v>124</v>
      </c>
      <c r="H104" s="67">
        <v>7.0</v>
      </c>
      <c r="I104" s="33"/>
      <c r="J104" s="198" t="s">
        <v>125</v>
      </c>
      <c r="K104" s="227">
        <v>7.0035039E7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197" t="s">
        <v>127</v>
      </c>
      <c r="H105" s="67">
        <v>40.0</v>
      </c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197" t="s">
        <v>128</v>
      </c>
      <c r="H106" s="127">
        <v>40.0</v>
      </c>
      <c r="I106" s="33"/>
      <c r="J106" s="33" t="s">
        <v>129</v>
      </c>
      <c r="K106" s="228" t="s">
        <v>130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134" t="s">
        <v>131</v>
      </c>
      <c r="B107" s="33"/>
      <c r="C107" s="33"/>
      <c r="D107" s="249"/>
      <c r="E107" s="33"/>
      <c r="F107" s="33"/>
      <c r="G107" s="197" t="s">
        <v>132</v>
      </c>
      <c r="H107" s="104">
        <v>2.0</v>
      </c>
      <c r="I107" s="33" t="s">
        <v>133</v>
      </c>
      <c r="J107" s="229">
        <v>375000.0</v>
      </c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68" t="str">
        <f>"&gt;We aim for " &amp; text(F108,"0") &amp;" copies at the highest dilution in "&amp; text(H104,"0") &amp;" uL volume (amount added to PCR rxn)"</f>
        <v>&gt;We aim for 224 copies at the highest dilution in 7 uL volume (amount added to PCR rxn)</v>
      </c>
      <c r="B108" s="33"/>
      <c r="C108" s="33"/>
      <c r="D108" s="250"/>
      <c r="E108" s="250"/>
      <c r="F108" s="257">
        <v>224.0</v>
      </c>
      <c r="G108" s="65" t="s">
        <v>134</v>
      </c>
      <c r="H108" s="104">
        <v>80.0</v>
      </c>
      <c r="I108" s="230" t="str">
        <f>"1 : " &amp; text(K108,"0")</f>
        <v>1 : 300</v>
      </c>
      <c r="J108" s="231">
        <f>J107/K108</f>
        <v>1250</v>
      </c>
      <c r="K108" s="232">
        <v>300.0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68" t="str">
        <f>"&gt; that translates into " &amp; text(F109,"0.0") &amp;" copies/ul  in D1 "</f>
        <v>&gt; that translates into 32.0 copies/ul  in D1 </v>
      </c>
      <c r="B109" s="33"/>
      <c r="C109" s="33"/>
      <c r="D109" s="250"/>
      <c r="E109" s="33"/>
      <c r="F109" s="258">
        <f>F108/H104</f>
        <v>32</v>
      </c>
      <c r="G109" s="197" t="s">
        <v>135</v>
      </c>
      <c r="H109" s="104">
        <v>1.0</v>
      </c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68" t="str">
        <f>"&gt; that translates into " &amp; text(F110,"0") &amp;" copies in " &amp; text(H108,"0") &amp;" uL D1"</f>
        <v>&gt; that translates into 2560 copies in 80 uL D1</v>
      </c>
      <c r="B110" s="33"/>
      <c r="C110" s="33"/>
      <c r="D110" s="33"/>
      <c r="E110" s="33"/>
      <c r="F110" s="258">
        <f>F109*H108</f>
        <v>2560</v>
      </c>
      <c r="G110" s="197" t="str">
        <f>"copies for " &amp; text(H109,"0") &amp;" 96-well plates"</f>
        <v>copies for 1 96-well plates</v>
      </c>
      <c r="H110" s="127">
        <f>F110*H109</f>
        <v>2560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93" t="str">
        <f>"&gt; that translates to " &amp; text(N110,"0") &amp; " copies in " &amp; text(P108, "0") &amp; " uL (" &amp; text(P105,"0.0") &amp; " is total of well + " &amp; text(P106,"0.0") &amp; " added for dilution)"</f>
        <v>&gt; that translates to 0 copies in 0 uL (0.0 is total of well + 0.0 added for dilution)</v>
      </c>
      <c r="F111" s="259">
        <f>F109*H108</f>
        <v>2560</v>
      </c>
      <c r="G111" s="33"/>
      <c r="H111" s="34"/>
      <c r="I111" s="34"/>
      <c r="J111" s="34"/>
      <c r="K111" s="34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134" t="s">
        <v>139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68" t="str">
        <f>"&gt;prepare a 1 to "&amp; text(K108,"0") &amp;" dilution to "&amp; text(J108,"0") &amp;" copies per uL"</f>
        <v>&gt;prepare a 1 to 300 dilution to 1250 copies per uL</v>
      </c>
      <c r="B115" s="33"/>
      <c r="C115" s="33"/>
      <c r="D115" s="33"/>
      <c r="E115" s="33"/>
      <c r="F115" s="33"/>
      <c r="G115" s="33"/>
      <c r="H115" s="33" t="s">
        <v>152</v>
      </c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68" t="str">
        <f>"&gt; add "&amp; text(D120,"0.0") &amp;" uL to "&amp; text(D121,"0.0") &amp;" uL background in first dilution well D1 (for "&amp; text(F110,"0") &amp;" total viral copies)"</f>
        <v>&gt; add 2.0 uL to 38.0 uL background in first dilution well D1 (for 2560 total viral copies)</v>
      </c>
      <c r="B116" s="33"/>
      <c r="C116" s="33"/>
      <c r="D116" s="33"/>
      <c r="E116" s="33"/>
      <c r="F116" s="33"/>
      <c r="G116" s="33"/>
      <c r="H116" s="33" t="s">
        <v>153</v>
      </c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68" t="s">
        <v>140</v>
      </c>
      <c r="B117" s="33"/>
      <c r="C117" s="33"/>
      <c r="D117" s="33"/>
      <c r="E117" s="33"/>
      <c r="F117" s="33"/>
      <c r="G117" s="33"/>
      <c r="H117" s="33" t="s">
        <v>154</v>
      </c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F118" s="33"/>
      <c r="G118" s="33"/>
      <c r="H118" s="3" t="s">
        <v>155</v>
      </c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197" t="s">
        <v>156</v>
      </c>
      <c r="D119" s="260">
        <f>J108</f>
        <v>1250</v>
      </c>
      <c r="E119" s="68" t="s">
        <v>178</v>
      </c>
      <c r="F119" s="33"/>
      <c r="G119" s="33"/>
      <c r="H119" s="3" t="s">
        <v>157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97" t="s">
        <v>143</v>
      </c>
      <c r="D120" s="237">
        <f>H110/D119</f>
        <v>2.048</v>
      </c>
      <c r="E120" s="261">
        <f t="shared" ref="E120:E121" si="18">D120*6</f>
        <v>12.288</v>
      </c>
      <c r="F120" s="33"/>
      <c r="G120" s="33"/>
      <c r="H120" s="3" t="s">
        <v>158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97" t="s">
        <v>144</v>
      </c>
      <c r="D121" s="237">
        <f>H106-D120</f>
        <v>37.952</v>
      </c>
      <c r="E121" s="262">
        <f t="shared" si="18"/>
        <v>227.712</v>
      </c>
      <c r="F121" s="33"/>
      <c r="G121" s="33"/>
      <c r="H121" s="68" t="s">
        <v>159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" t="s">
        <v>160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219" t="s">
        <v>161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221" t="s">
        <v>162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221" t="s">
        <v>163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1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mergeCells count="15">
    <mergeCell ref="H116:J116"/>
    <mergeCell ref="H117:J117"/>
    <mergeCell ref="B118:E118"/>
    <mergeCell ref="H118:J118"/>
    <mergeCell ref="H119:J119"/>
    <mergeCell ref="H120:J120"/>
    <mergeCell ref="H122:K122"/>
    <mergeCell ref="H123:K123"/>
    <mergeCell ref="B18:M18"/>
    <mergeCell ref="B30:D30"/>
    <mergeCell ref="E30:G30"/>
    <mergeCell ref="H30:J30"/>
    <mergeCell ref="K30:M30"/>
    <mergeCell ref="A111:E111"/>
    <mergeCell ref="H115:J1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254" t="s">
        <v>148</v>
      </c>
      <c r="B1" s="136"/>
      <c r="C1" s="137"/>
      <c r="D1" s="138"/>
      <c r="E1" s="138"/>
      <c r="F1" s="137"/>
      <c r="G1" s="137"/>
      <c r="H1" s="137"/>
      <c r="I1" s="137"/>
      <c r="J1" s="139"/>
      <c r="K1" s="139"/>
      <c r="L1" s="137"/>
      <c r="M1" s="13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40">
        <v>13.0</v>
      </c>
      <c r="B2" s="141">
        <v>14.0</v>
      </c>
      <c r="C2" s="136"/>
      <c r="D2" s="244" t="s">
        <v>172</v>
      </c>
      <c r="E2" s="255" t="str">
        <f>'Run set up notes'!F26</f>
        <v/>
      </c>
      <c r="F2" s="137"/>
      <c r="G2" s="137"/>
      <c r="H2" s="137"/>
      <c r="I2" s="137"/>
      <c r="J2" s="139"/>
      <c r="K2" s="139"/>
      <c r="L2" s="137"/>
      <c r="M2" s="13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0">
        <v>15.0</v>
      </c>
      <c r="B3" s="141">
        <v>16.0</v>
      </c>
      <c r="C3" s="136"/>
      <c r="D3" s="243"/>
      <c r="E3" s="244" t="s">
        <v>187</v>
      </c>
      <c r="F3" s="137"/>
      <c r="G3" s="137"/>
      <c r="H3" s="137"/>
      <c r="I3" s="137"/>
      <c r="J3" s="33"/>
      <c r="K3" s="139"/>
      <c r="L3" s="137"/>
      <c r="M3" s="137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42" t="s">
        <v>180</v>
      </c>
      <c r="B4" s="137"/>
      <c r="C4" s="137"/>
      <c r="D4" s="33"/>
      <c r="E4" s="137"/>
      <c r="F4" s="137"/>
      <c r="G4" s="137"/>
      <c r="H4" s="137"/>
      <c r="I4" s="137"/>
      <c r="J4" s="139"/>
      <c r="K4" s="137"/>
      <c r="L4" s="137"/>
      <c r="M4" s="13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" t="s">
        <v>188</v>
      </c>
      <c r="B5" s="137"/>
      <c r="C5" s="137"/>
      <c r="D5" s="33"/>
      <c r="E5" s="137"/>
      <c r="F5" s="137"/>
      <c r="G5" s="137"/>
      <c r="H5" s="137"/>
      <c r="I5" s="137"/>
      <c r="J5" s="139"/>
      <c r="K5" s="137"/>
      <c r="L5" s="137"/>
      <c r="M5" s="137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6" t="s">
        <v>189</v>
      </c>
      <c r="B6" s="137"/>
      <c r="C6" s="137"/>
      <c r="D6" s="33"/>
      <c r="E6" s="137"/>
      <c r="F6" s="137"/>
      <c r="G6" s="137"/>
      <c r="H6" s="137"/>
      <c r="I6" s="137"/>
      <c r="J6" s="139"/>
      <c r="K6" s="137"/>
      <c r="L6" s="137"/>
      <c r="M6" s="137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273" t="s">
        <v>182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145" t="s">
        <v>73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46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47" t="str">
        <f>E2</f>
        <v/>
      </c>
      <c r="B9" s="148">
        <v>1.0</v>
      </c>
      <c r="C9" s="148">
        <v>2.0</v>
      </c>
      <c r="D9" s="148">
        <v>3.0</v>
      </c>
      <c r="E9" s="148">
        <v>4.0</v>
      </c>
      <c r="F9" s="148">
        <v>5.0</v>
      </c>
      <c r="G9" s="148">
        <v>6.0</v>
      </c>
      <c r="H9" s="148">
        <v>7.0</v>
      </c>
      <c r="I9" s="148">
        <v>8.0</v>
      </c>
      <c r="J9" s="148">
        <v>9.0</v>
      </c>
      <c r="K9" s="148">
        <v>10.0</v>
      </c>
      <c r="L9" s="148">
        <v>11.0</v>
      </c>
      <c r="M9" s="148">
        <v>12.0</v>
      </c>
      <c r="N9" s="146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48" t="s">
        <v>74</v>
      </c>
      <c r="B10" s="174" t="s">
        <v>183</v>
      </c>
      <c r="C10" s="174" t="s">
        <v>183</v>
      </c>
      <c r="D10" s="174" t="s">
        <v>183</v>
      </c>
      <c r="E10" s="174" t="s">
        <v>183</v>
      </c>
      <c r="F10" s="174" t="s">
        <v>183</v>
      </c>
      <c r="G10" s="174" t="s">
        <v>183</v>
      </c>
      <c r="H10" s="174" t="s">
        <v>184</v>
      </c>
      <c r="I10" s="174" t="s">
        <v>184</v>
      </c>
      <c r="J10" s="174" t="s">
        <v>184</v>
      </c>
      <c r="K10" s="174" t="s">
        <v>184</v>
      </c>
      <c r="L10" s="174" t="s">
        <v>184</v>
      </c>
      <c r="M10" s="174" t="s">
        <v>184</v>
      </c>
      <c r="N10" s="148" t="s">
        <v>74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148" t="s">
        <v>76</v>
      </c>
      <c r="B11" s="174" t="s">
        <v>183</v>
      </c>
      <c r="C11" s="174" t="s">
        <v>183</v>
      </c>
      <c r="D11" s="174" t="s">
        <v>183</v>
      </c>
      <c r="E11" s="174" t="s">
        <v>183</v>
      </c>
      <c r="F11" s="174" t="s">
        <v>183</v>
      </c>
      <c r="G11" s="174" t="s">
        <v>183</v>
      </c>
      <c r="H11" s="174" t="s">
        <v>184</v>
      </c>
      <c r="I11" s="174" t="s">
        <v>184</v>
      </c>
      <c r="J11" s="174" t="s">
        <v>184</v>
      </c>
      <c r="K11" s="174" t="s">
        <v>184</v>
      </c>
      <c r="L11" s="174" t="s">
        <v>184</v>
      </c>
      <c r="M11" s="174" t="s">
        <v>184</v>
      </c>
      <c r="N11" s="148" t="s">
        <v>76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148" t="s">
        <v>77</v>
      </c>
      <c r="B12" s="174" t="s">
        <v>183</v>
      </c>
      <c r="C12" s="174" t="s">
        <v>183</v>
      </c>
      <c r="D12" s="174" t="s">
        <v>183</v>
      </c>
      <c r="E12" s="174" t="s">
        <v>183</v>
      </c>
      <c r="F12" s="174" t="s">
        <v>183</v>
      </c>
      <c r="G12" s="174" t="s">
        <v>183</v>
      </c>
      <c r="H12" s="174" t="s">
        <v>184</v>
      </c>
      <c r="I12" s="174" t="s">
        <v>184</v>
      </c>
      <c r="J12" s="174" t="s">
        <v>184</v>
      </c>
      <c r="K12" s="174" t="s">
        <v>184</v>
      </c>
      <c r="L12" s="174" t="s">
        <v>184</v>
      </c>
      <c r="M12" s="174" t="s">
        <v>184</v>
      </c>
      <c r="N12" s="148" t="s">
        <v>77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148" t="s">
        <v>78</v>
      </c>
      <c r="B13" s="174" t="s">
        <v>183</v>
      </c>
      <c r="C13" s="174" t="s">
        <v>183</v>
      </c>
      <c r="D13" s="174" t="s">
        <v>183</v>
      </c>
      <c r="E13" s="174" t="s">
        <v>183</v>
      </c>
      <c r="F13" s="174" t="s">
        <v>183</v>
      </c>
      <c r="G13" s="174" t="s">
        <v>183</v>
      </c>
      <c r="H13" s="174" t="s">
        <v>184</v>
      </c>
      <c r="I13" s="174" t="s">
        <v>184</v>
      </c>
      <c r="J13" s="174" t="s">
        <v>184</v>
      </c>
      <c r="K13" s="174" t="s">
        <v>184</v>
      </c>
      <c r="L13" s="174" t="s">
        <v>184</v>
      </c>
      <c r="M13" s="174" t="s">
        <v>184</v>
      </c>
      <c r="N13" s="148" t="s">
        <v>78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48" t="s">
        <v>79</v>
      </c>
      <c r="B14" s="174" t="s">
        <v>183</v>
      </c>
      <c r="C14" s="174" t="s">
        <v>183</v>
      </c>
      <c r="D14" s="174" t="s">
        <v>183</v>
      </c>
      <c r="E14" s="174" t="s">
        <v>183</v>
      </c>
      <c r="F14" s="174" t="s">
        <v>183</v>
      </c>
      <c r="G14" s="174" t="s">
        <v>183</v>
      </c>
      <c r="H14" s="174" t="s">
        <v>184</v>
      </c>
      <c r="I14" s="174" t="s">
        <v>184</v>
      </c>
      <c r="J14" s="174" t="s">
        <v>184</v>
      </c>
      <c r="K14" s="174" t="s">
        <v>184</v>
      </c>
      <c r="L14" s="174" t="s">
        <v>184</v>
      </c>
      <c r="M14" s="174" t="s">
        <v>184</v>
      </c>
      <c r="N14" s="148" t="s">
        <v>79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48" t="s">
        <v>80</v>
      </c>
      <c r="B15" s="174" t="s">
        <v>183</v>
      </c>
      <c r="C15" s="174" t="s">
        <v>183</v>
      </c>
      <c r="D15" s="174" t="s">
        <v>183</v>
      </c>
      <c r="E15" s="174" t="s">
        <v>183</v>
      </c>
      <c r="F15" s="174" t="s">
        <v>183</v>
      </c>
      <c r="G15" s="174" t="s">
        <v>183</v>
      </c>
      <c r="H15" s="174" t="s">
        <v>184</v>
      </c>
      <c r="I15" s="174" t="s">
        <v>184</v>
      </c>
      <c r="J15" s="174" t="s">
        <v>184</v>
      </c>
      <c r="K15" s="174" t="s">
        <v>184</v>
      </c>
      <c r="L15" s="174" t="s">
        <v>184</v>
      </c>
      <c r="M15" s="174" t="s">
        <v>184</v>
      </c>
      <c r="N15" s="148" t="s">
        <v>80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48" t="s">
        <v>81</v>
      </c>
      <c r="B16" s="174" t="s">
        <v>183</v>
      </c>
      <c r="C16" s="174" t="s">
        <v>183</v>
      </c>
      <c r="D16" s="174" t="s">
        <v>183</v>
      </c>
      <c r="E16" s="174" t="s">
        <v>183</v>
      </c>
      <c r="F16" s="174" t="s">
        <v>183</v>
      </c>
      <c r="G16" s="174" t="s">
        <v>183</v>
      </c>
      <c r="H16" s="174" t="s">
        <v>184</v>
      </c>
      <c r="I16" s="174" t="s">
        <v>184</v>
      </c>
      <c r="J16" s="174" t="s">
        <v>184</v>
      </c>
      <c r="K16" s="174" t="s">
        <v>184</v>
      </c>
      <c r="L16" s="174" t="s">
        <v>184</v>
      </c>
      <c r="M16" s="174" t="s">
        <v>184</v>
      </c>
      <c r="N16" s="148" t="s">
        <v>81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48" t="s">
        <v>82</v>
      </c>
      <c r="B17" s="174" t="s">
        <v>183</v>
      </c>
      <c r="C17" s="174" t="s">
        <v>183</v>
      </c>
      <c r="D17" s="174" t="s">
        <v>183</v>
      </c>
      <c r="E17" s="174" t="s">
        <v>183</v>
      </c>
      <c r="F17" s="174" t="s">
        <v>183</v>
      </c>
      <c r="G17" s="174" t="s">
        <v>183</v>
      </c>
      <c r="H17" s="174" t="s">
        <v>184</v>
      </c>
      <c r="I17" s="174" t="s">
        <v>184</v>
      </c>
      <c r="J17" s="174" t="s">
        <v>184</v>
      </c>
      <c r="K17" s="174" t="s">
        <v>184</v>
      </c>
      <c r="L17" s="174" t="s">
        <v>184</v>
      </c>
      <c r="M17" s="174" t="s">
        <v>184</v>
      </c>
      <c r="N17" s="148" t="s">
        <v>82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46"/>
      <c r="B18" s="148">
        <v>1.0</v>
      </c>
      <c r="C18" s="148">
        <v>2.0</v>
      </c>
      <c r="D18" s="148">
        <v>3.0</v>
      </c>
      <c r="E18" s="148">
        <v>4.0</v>
      </c>
      <c r="F18" s="148">
        <v>5.0</v>
      </c>
      <c r="G18" s="148">
        <v>6.0</v>
      </c>
      <c r="H18" s="148">
        <v>7.0</v>
      </c>
      <c r="I18" s="148">
        <v>8.0</v>
      </c>
      <c r="J18" s="148">
        <v>9.0</v>
      </c>
      <c r="K18" s="148">
        <v>10.0</v>
      </c>
      <c r="L18" s="148">
        <v>11.0</v>
      </c>
      <c r="M18" s="148">
        <v>12.0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51"/>
      <c r="B20" s="158" t="s">
        <v>190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9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56"/>
      <c r="B21" s="148">
        <v>1.0</v>
      </c>
      <c r="C21" s="148">
        <v>2.0</v>
      </c>
      <c r="D21" s="148">
        <v>3.0</v>
      </c>
      <c r="E21" s="148">
        <v>4.0</v>
      </c>
      <c r="F21" s="148">
        <v>5.0</v>
      </c>
      <c r="G21" s="148">
        <v>6.0</v>
      </c>
      <c r="H21" s="148">
        <v>7.0</v>
      </c>
      <c r="I21" s="148">
        <v>8.0</v>
      </c>
      <c r="J21" s="148">
        <v>9.0</v>
      </c>
      <c r="K21" s="148">
        <v>10.0</v>
      </c>
      <c r="L21" s="148">
        <v>11.0</v>
      </c>
      <c r="M21" s="148">
        <v>12.0</v>
      </c>
      <c r="N21" s="146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48" t="s">
        <v>74</v>
      </c>
      <c r="B22" s="276" t="s">
        <v>186</v>
      </c>
      <c r="C22" s="276" t="s">
        <v>186</v>
      </c>
      <c r="D22" s="276" t="s">
        <v>186</v>
      </c>
      <c r="E22" s="276" t="s">
        <v>186</v>
      </c>
      <c r="F22" s="276" t="s">
        <v>186</v>
      </c>
      <c r="G22" s="276" t="s">
        <v>186</v>
      </c>
      <c r="H22" s="276" t="s">
        <v>186</v>
      </c>
      <c r="I22" s="276" t="s">
        <v>186</v>
      </c>
      <c r="J22" s="276" t="s">
        <v>186</v>
      </c>
      <c r="K22" s="276" t="s">
        <v>186</v>
      </c>
      <c r="L22" s="276" t="s">
        <v>186</v>
      </c>
      <c r="M22" s="276" t="s">
        <v>186</v>
      </c>
      <c r="N22" s="148" t="s">
        <v>74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48" t="s">
        <v>76</v>
      </c>
      <c r="B23" s="276" t="s">
        <v>186</v>
      </c>
      <c r="C23" s="276" t="s">
        <v>186</v>
      </c>
      <c r="D23" s="276" t="s">
        <v>186</v>
      </c>
      <c r="E23" s="276" t="s">
        <v>186</v>
      </c>
      <c r="F23" s="276" t="s">
        <v>186</v>
      </c>
      <c r="G23" s="276" t="s">
        <v>186</v>
      </c>
      <c r="H23" s="276" t="s">
        <v>186</v>
      </c>
      <c r="I23" s="276" t="s">
        <v>186</v>
      </c>
      <c r="J23" s="276" t="s">
        <v>186</v>
      </c>
      <c r="K23" s="276" t="s">
        <v>186</v>
      </c>
      <c r="L23" s="276" t="s">
        <v>186</v>
      </c>
      <c r="M23" s="276" t="s">
        <v>186</v>
      </c>
      <c r="N23" s="148" t="s">
        <v>76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48" t="s">
        <v>77</v>
      </c>
      <c r="B24" s="276" t="s">
        <v>186</v>
      </c>
      <c r="C24" s="276" t="s">
        <v>186</v>
      </c>
      <c r="D24" s="276" t="s">
        <v>186</v>
      </c>
      <c r="E24" s="276" t="s">
        <v>186</v>
      </c>
      <c r="F24" s="276" t="s">
        <v>186</v>
      </c>
      <c r="G24" s="276" t="s">
        <v>186</v>
      </c>
      <c r="H24" s="276" t="s">
        <v>186</v>
      </c>
      <c r="I24" s="276" t="s">
        <v>186</v>
      </c>
      <c r="J24" s="276" t="s">
        <v>186</v>
      </c>
      <c r="K24" s="276" t="s">
        <v>186</v>
      </c>
      <c r="L24" s="276" t="s">
        <v>186</v>
      </c>
      <c r="M24" s="276" t="s">
        <v>186</v>
      </c>
      <c r="N24" s="148" t="s">
        <v>77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48" t="s">
        <v>78</v>
      </c>
      <c r="B25" s="276" t="s">
        <v>186</v>
      </c>
      <c r="C25" s="276" t="s">
        <v>186</v>
      </c>
      <c r="D25" s="276" t="s">
        <v>186</v>
      </c>
      <c r="E25" s="276" t="s">
        <v>186</v>
      </c>
      <c r="F25" s="276" t="s">
        <v>186</v>
      </c>
      <c r="G25" s="276" t="s">
        <v>186</v>
      </c>
      <c r="H25" s="276" t="s">
        <v>186</v>
      </c>
      <c r="I25" s="276" t="s">
        <v>186</v>
      </c>
      <c r="J25" s="276" t="s">
        <v>186</v>
      </c>
      <c r="K25" s="276" t="s">
        <v>186</v>
      </c>
      <c r="L25" s="276" t="s">
        <v>186</v>
      </c>
      <c r="M25" s="276" t="s">
        <v>186</v>
      </c>
      <c r="N25" s="148" t="s">
        <v>78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48" t="s">
        <v>79</v>
      </c>
      <c r="B26" s="276" t="s">
        <v>186</v>
      </c>
      <c r="C26" s="276" t="s">
        <v>186</v>
      </c>
      <c r="D26" s="276" t="s">
        <v>186</v>
      </c>
      <c r="E26" s="276" t="s">
        <v>186</v>
      </c>
      <c r="F26" s="276" t="s">
        <v>186</v>
      </c>
      <c r="G26" s="276" t="s">
        <v>186</v>
      </c>
      <c r="H26" s="276" t="s">
        <v>186</v>
      </c>
      <c r="I26" s="276" t="s">
        <v>186</v>
      </c>
      <c r="J26" s="276" t="s">
        <v>186</v>
      </c>
      <c r="K26" s="276" t="s">
        <v>186</v>
      </c>
      <c r="L26" s="276" t="s">
        <v>186</v>
      </c>
      <c r="M26" s="276" t="s">
        <v>186</v>
      </c>
      <c r="N26" s="148" t="s">
        <v>79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48" t="s">
        <v>80</v>
      </c>
      <c r="B27" s="276" t="s">
        <v>186</v>
      </c>
      <c r="C27" s="276" t="s">
        <v>186</v>
      </c>
      <c r="D27" s="276" t="s">
        <v>186</v>
      </c>
      <c r="E27" s="276" t="s">
        <v>186</v>
      </c>
      <c r="F27" s="276" t="s">
        <v>186</v>
      </c>
      <c r="G27" s="276" t="s">
        <v>186</v>
      </c>
      <c r="H27" s="276" t="s">
        <v>186</v>
      </c>
      <c r="I27" s="276" t="s">
        <v>186</v>
      </c>
      <c r="J27" s="276" t="s">
        <v>186</v>
      </c>
      <c r="K27" s="276" t="s">
        <v>186</v>
      </c>
      <c r="L27" s="276" t="s">
        <v>186</v>
      </c>
      <c r="M27" s="276" t="s">
        <v>186</v>
      </c>
      <c r="N27" s="148" t="s">
        <v>80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48" t="s">
        <v>81</v>
      </c>
      <c r="B28" s="276" t="s">
        <v>186</v>
      </c>
      <c r="C28" s="276" t="s">
        <v>186</v>
      </c>
      <c r="D28" s="276" t="s">
        <v>186</v>
      </c>
      <c r="E28" s="276" t="s">
        <v>186</v>
      </c>
      <c r="F28" s="276" t="s">
        <v>186</v>
      </c>
      <c r="G28" s="276" t="s">
        <v>186</v>
      </c>
      <c r="H28" s="276" t="s">
        <v>186</v>
      </c>
      <c r="I28" s="276" t="s">
        <v>186</v>
      </c>
      <c r="J28" s="276" t="s">
        <v>186</v>
      </c>
      <c r="K28" s="276" t="s">
        <v>186</v>
      </c>
      <c r="L28" s="276" t="s">
        <v>186</v>
      </c>
      <c r="M28" s="276" t="s">
        <v>186</v>
      </c>
      <c r="N28" s="148" t="s">
        <v>81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48" t="s">
        <v>82</v>
      </c>
      <c r="B29" s="276" t="s">
        <v>186</v>
      </c>
      <c r="C29" s="276" t="s">
        <v>186</v>
      </c>
      <c r="D29" s="276" t="s">
        <v>186</v>
      </c>
      <c r="E29" s="276" t="s">
        <v>186</v>
      </c>
      <c r="F29" s="276" t="s">
        <v>186</v>
      </c>
      <c r="G29" s="276" t="s">
        <v>186</v>
      </c>
      <c r="H29" s="276" t="s">
        <v>186</v>
      </c>
      <c r="I29" s="276" t="s">
        <v>186</v>
      </c>
      <c r="J29" s="276" t="s">
        <v>186</v>
      </c>
      <c r="K29" s="276" t="s">
        <v>186</v>
      </c>
      <c r="L29" s="276" t="s">
        <v>186</v>
      </c>
      <c r="M29" s="276" t="s">
        <v>186</v>
      </c>
      <c r="N29" s="148" t="s">
        <v>82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46"/>
      <c r="B30" s="148">
        <v>1.0</v>
      </c>
      <c r="C30" s="148">
        <v>2.0</v>
      </c>
      <c r="D30" s="148">
        <v>3.0</v>
      </c>
      <c r="E30" s="148">
        <v>4.0</v>
      </c>
      <c r="F30" s="148">
        <v>5.0</v>
      </c>
      <c r="G30" s="148">
        <v>6.0</v>
      </c>
      <c r="H30" s="148">
        <v>7.0</v>
      </c>
      <c r="I30" s="148">
        <v>8.0</v>
      </c>
      <c r="J30" s="148">
        <v>9.0</v>
      </c>
      <c r="K30" s="148">
        <v>10.0</v>
      </c>
      <c r="L30" s="148">
        <v>11.0</v>
      </c>
      <c r="M30" s="148">
        <v>12.0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51"/>
      <c r="B32" s="158"/>
      <c r="C32" s="89"/>
      <c r="D32" s="90"/>
      <c r="E32" s="158"/>
      <c r="F32" s="89"/>
      <c r="G32" s="90"/>
      <c r="H32" s="158"/>
      <c r="I32" s="89"/>
      <c r="J32" s="90"/>
      <c r="K32" s="158"/>
      <c r="L32" s="89"/>
      <c r="M32" s="90"/>
      <c r="N32" s="33"/>
      <c r="X32" s="33"/>
      <c r="Y32" s="33"/>
      <c r="Z32" s="33"/>
    </row>
    <row r="33">
      <c r="A33" s="256" t="s">
        <v>174</v>
      </c>
      <c r="B33" s="148">
        <v>1.0</v>
      </c>
      <c r="C33" s="148">
        <v>2.0</v>
      </c>
      <c r="D33" s="148">
        <v>3.0</v>
      </c>
      <c r="E33" s="148">
        <v>4.0</v>
      </c>
      <c r="F33" s="148">
        <v>5.0</v>
      </c>
      <c r="G33" s="148">
        <v>6.0</v>
      </c>
      <c r="H33" s="148">
        <v>7.0</v>
      </c>
      <c r="I33" s="148">
        <v>8.0</v>
      </c>
      <c r="J33" s="148">
        <v>9.0</v>
      </c>
      <c r="K33" s="148">
        <v>10.0</v>
      </c>
      <c r="L33" s="148">
        <v>11.0</v>
      </c>
      <c r="M33" s="148">
        <v>12.0</v>
      </c>
      <c r="N33" s="146"/>
      <c r="X33" s="33"/>
      <c r="Y33" s="33"/>
      <c r="Z33" s="33"/>
    </row>
    <row r="34">
      <c r="A34" s="148" t="s">
        <v>74</v>
      </c>
      <c r="B34" s="277" t="s">
        <v>86</v>
      </c>
      <c r="C34" s="277" t="s">
        <v>86</v>
      </c>
      <c r="D34" s="277" t="s">
        <v>86</v>
      </c>
      <c r="E34" s="277" t="s">
        <v>86</v>
      </c>
      <c r="F34" s="277" t="s">
        <v>86</v>
      </c>
      <c r="G34" s="277" t="s">
        <v>86</v>
      </c>
      <c r="H34" s="277" t="s">
        <v>86</v>
      </c>
      <c r="I34" s="277" t="s">
        <v>86</v>
      </c>
      <c r="J34" s="277" t="s">
        <v>86</v>
      </c>
      <c r="K34" s="277" t="s">
        <v>86</v>
      </c>
      <c r="L34" s="277" t="s">
        <v>86</v>
      </c>
      <c r="M34" s="277" t="s">
        <v>86</v>
      </c>
      <c r="N34" s="148" t="s">
        <v>74</v>
      </c>
      <c r="X34" s="33"/>
      <c r="Y34" s="33"/>
      <c r="Z34" s="33"/>
    </row>
    <row r="35">
      <c r="A35" s="148" t="s">
        <v>76</v>
      </c>
      <c r="B35" s="277" t="s">
        <v>86</v>
      </c>
      <c r="C35" s="277" t="s">
        <v>86</v>
      </c>
      <c r="D35" s="277" t="s">
        <v>86</v>
      </c>
      <c r="E35" s="277" t="s">
        <v>86</v>
      </c>
      <c r="F35" s="277" t="s">
        <v>86</v>
      </c>
      <c r="G35" s="277" t="s">
        <v>86</v>
      </c>
      <c r="H35" s="277" t="s">
        <v>86</v>
      </c>
      <c r="I35" s="277" t="s">
        <v>86</v>
      </c>
      <c r="J35" s="277" t="s">
        <v>86</v>
      </c>
      <c r="K35" s="277" t="s">
        <v>86</v>
      </c>
      <c r="L35" s="277" t="s">
        <v>86</v>
      </c>
      <c r="M35" s="277" t="s">
        <v>86</v>
      </c>
      <c r="N35" s="148" t="s">
        <v>76</v>
      </c>
      <c r="X35" s="33"/>
      <c r="Y35" s="33"/>
      <c r="Z35" s="33"/>
    </row>
    <row r="36">
      <c r="A36" s="148" t="s">
        <v>77</v>
      </c>
      <c r="B36" s="277" t="s">
        <v>86</v>
      </c>
      <c r="C36" s="277" t="s">
        <v>86</v>
      </c>
      <c r="D36" s="277" t="s">
        <v>86</v>
      </c>
      <c r="E36" s="277" t="s">
        <v>86</v>
      </c>
      <c r="F36" s="277" t="s">
        <v>86</v>
      </c>
      <c r="G36" s="277" t="s">
        <v>86</v>
      </c>
      <c r="H36" s="277" t="s">
        <v>86</v>
      </c>
      <c r="I36" s="277" t="s">
        <v>86</v>
      </c>
      <c r="J36" s="277" t="s">
        <v>86</v>
      </c>
      <c r="K36" s="277" t="s">
        <v>86</v>
      </c>
      <c r="L36" s="277" t="s">
        <v>86</v>
      </c>
      <c r="M36" s="277" t="s">
        <v>86</v>
      </c>
      <c r="N36" s="148" t="s">
        <v>77</v>
      </c>
      <c r="X36" s="33"/>
      <c r="Y36" s="33"/>
      <c r="Z36" s="33"/>
    </row>
    <row r="37">
      <c r="A37" s="148" t="s">
        <v>78</v>
      </c>
      <c r="B37" s="277" t="s">
        <v>86</v>
      </c>
      <c r="C37" s="277" t="s">
        <v>86</v>
      </c>
      <c r="D37" s="277" t="s">
        <v>86</v>
      </c>
      <c r="E37" s="277" t="s">
        <v>86</v>
      </c>
      <c r="F37" s="277" t="s">
        <v>86</v>
      </c>
      <c r="G37" s="277" t="s">
        <v>86</v>
      </c>
      <c r="H37" s="277" t="s">
        <v>86</v>
      </c>
      <c r="I37" s="277" t="s">
        <v>86</v>
      </c>
      <c r="J37" s="277" t="s">
        <v>86</v>
      </c>
      <c r="K37" s="277" t="s">
        <v>86</v>
      </c>
      <c r="L37" s="277" t="s">
        <v>86</v>
      </c>
      <c r="M37" s="277" t="s">
        <v>86</v>
      </c>
      <c r="N37" s="148" t="s">
        <v>78</v>
      </c>
      <c r="X37" s="33"/>
      <c r="Y37" s="33"/>
      <c r="Z37" s="33"/>
    </row>
    <row r="38">
      <c r="A38" s="148" t="s">
        <v>79</v>
      </c>
      <c r="B38" s="277" t="s">
        <v>86</v>
      </c>
      <c r="C38" s="277" t="s">
        <v>86</v>
      </c>
      <c r="D38" s="277" t="s">
        <v>86</v>
      </c>
      <c r="E38" s="277" t="s">
        <v>86</v>
      </c>
      <c r="F38" s="277" t="s">
        <v>86</v>
      </c>
      <c r="G38" s="277" t="s">
        <v>86</v>
      </c>
      <c r="H38" s="277" t="s">
        <v>86</v>
      </c>
      <c r="I38" s="277" t="s">
        <v>86</v>
      </c>
      <c r="J38" s="277" t="s">
        <v>86</v>
      </c>
      <c r="K38" s="277" t="s">
        <v>86</v>
      </c>
      <c r="L38" s="277" t="s">
        <v>86</v>
      </c>
      <c r="M38" s="277" t="s">
        <v>86</v>
      </c>
      <c r="N38" s="148" t="s">
        <v>79</v>
      </c>
      <c r="X38" s="33"/>
      <c r="Y38" s="33"/>
      <c r="Z38" s="33"/>
    </row>
    <row r="39">
      <c r="A39" s="148" t="s">
        <v>80</v>
      </c>
      <c r="B39" s="277" t="s">
        <v>86</v>
      </c>
      <c r="C39" s="277" t="s">
        <v>86</v>
      </c>
      <c r="D39" s="277" t="s">
        <v>86</v>
      </c>
      <c r="E39" s="277" t="s">
        <v>86</v>
      </c>
      <c r="F39" s="277" t="s">
        <v>86</v>
      </c>
      <c r="G39" s="277" t="s">
        <v>86</v>
      </c>
      <c r="H39" s="277" t="s">
        <v>86</v>
      </c>
      <c r="I39" s="277" t="s">
        <v>86</v>
      </c>
      <c r="J39" s="277" t="s">
        <v>86</v>
      </c>
      <c r="K39" s="277" t="s">
        <v>86</v>
      </c>
      <c r="L39" s="277" t="s">
        <v>86</v>
      </c>
      <c r="M39" s="277" t="s">
        <v>86</v>
      </c>
      <c r="N39" s="148" t="s">
        <v>80</v>
      </c>
      <c r="X39" s="33"/>
      <c r="Y39" s="33"/>
      <c r="Z39" s="33"/>
    </row>
    <row r="40">
      <c r="A40" s="148" t="s">
        <v>81</v>
      </c>
      <c r="B40" s="277" t="s">
        <v>86</v>
      </c>
      <c r="C40" s="277" t="s">
        <v>86</v>
      </c>
      <c r="D40" s="277" t="s">
        <v>86</v>
      </c>
      <c r="E40" s="277" t="s">
        <v>86</v>
      </c>
      <c r="F40" s="277" t="s">
        <v>86</v>
      </c>
      <c r="G40" s="277" t="s">
        <v>86</v>
      </c>
      <c r="H40" s="277" t="s">
        <v>86</v>
      </c>
      <c r="I40" s="277" t="s">
        <v>86</v>
      </c>
      <c r="J40" s="277" t="s">
        <v>86</v>
      </c>
      <c r="K40" s="277" t="s">
        <v>86</v>
      </c>
      <c r="L40" s="277" t="s">
        <v>86</v>
      </c>
      <c r="M40" s="277" t="s">
        <v>86</v>
      </c>
      <c r="N40" s="148" t="s">
        <v>81</v>
      </c>
      <c r="X40" s="33"/>
      <c r="Y40" s="33"/>
      <c r="Z40" s="33"/>
    </row>
    <row r="41">
      <c r="A41" s="148" t="s">
        <v>82</v>
      </c>
      <c r="B41" s="277" t="s">
        <v>86</v>
      </c>
      <c r="C41" s="277" t="s">
        <v>86</v>
      </c>
      <c r="D41" s="277" t="s">
        <v>86</v>
      </c>
      <c r="E41" s="277" t="s">
        <v>86</v>
      </c>
      <c r="F41" s="277" t="s">
        <v>86</v>
      </c>
      <c r="G41" s="277" t="s">
        <v>86</v>
      </c>
      <c r="H41" s="277" t="s">
        <v>86</v>
      </c>
      <c r="I41" s="277" t="s">
        <v>86</v>
      </c>
      <c r="J41" s="277" t="s">
        <v>86</v>
      </c>
      <c r="K41" s="277" t="s">
        <v>86</v>
      </c>
      <c r="L41" s="277" t="s">
        <v>86</v>
      </c>
      <c r="M41" s="277" t="s">
        <v>86</v>
      </c>
      <c r="N41" s="148" t="s">
        <v>82</v>
      </c>
      <c r="X41" s="33"/>
      <c r="Y41" s="33"/>
      <c r="Z41" s="33"/>
    </row>
    <row r="42">
      <c r="A42" s="146"/>
      <c r="B42" s="148">
        <v>1.0</v>
      </c>
      <c r="C42" s="148">
        <v>2.0</v>
      </c>
      <c r="D42" s="148">
        <v>3.0</v>
      </c>
      <c r="E42" s="148">
        <v>4.0</v>
      </c>
      <c r="F42" s="148">
        <v>5.0</v>
      </c>
      <c r="G42" s="148">
        <v>6.0</v>
      </c>
      <c r="H42" s="148">
        <v>7.0</v>
      </c>
      <c r="I42" s="148">
        <v>8.0</v>
      </c>
      <c r="J42" s="148">
        <v>9.0</v>
      </c>
      <c r="K42" s="148">
        <v>10.0</v>
      </c>
      <c r="L42" s="148">
        <v>11.0</v>
      </c>
      <c r="M42" s="148">
        <v>12.0</v>
      </c>
      <c r="N42" s="33"/>
      <c r="X42" s="33"/>
      <c r="Y42" s="33"/>
      <c r="Z42" s="33"/>
    </row>
    <row r="43">
      <c r="A43" s="33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61" t="s">
        <v>87</v>
      </c>
      <c r="B44" s="162">
        <v>1.0</v>
      </c>
      <c r="C44" s="162">
        <v>2.0</v>
      </c>
      <c r="D44" s="162">
        <v>3.0</v>
      </c>
      <c r="E44" s="162">
        <v>4.0</v>
      </c>
      <c r="F44" s="162">
        <v>5.0</v>
      </c>
      <c r="G44" s="162">
        <v>6.0</v>
      </c>
      <c r="H44" s="162">
        <v>7.0</v>
      </c>
      <c r="I44" s="162">
        <v>8.0</v>
      </c>
      <c r="J44" s="162">
        <v>9.0</v>
      </c>
      <c r="K44" s="162">
        <v>10.0</v>
      </c>
      <c r="L44" s="162">
        <v>11.0</v>
      </c>
      <c r="M44" s="162">
        <v>12.0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63" t="s">
        <v>74</v>
      </c>
      <c r="B45" s="278">
        <v>50000.0</v>
      </c>
      <c r="C45" s="278">
        <v>50000.0</v>
      </c>
      <c r="D45" s="278">
        <v>50000.0</v>
      </c>
      <c r="E45" s="278">
        <v>50000.0</v>
      </c>
      <c r="F45" s="278">
        <v>50000.0</v>
      </c>
      <c r="G45" s="278">
        <v>50000.0</v>
      </c>
      <c r="H45" s="278">
        <v>50000.0</v>
      </c>
      <c r="I45" s="278">
        <v>50000.0</v>
      </c>
      <c r="J45" s="278">
        <v>50000.0</v>
      </c>
      <c r="K45" s="278">
        <v>50000.0</v>
      </c>
      <c r="L45" s="278">
        <v>50000.0</v>
      </c>
      <c r="M45" s="278">
        <v>50000.0</v>
      </c>
      <c r="N45" s="165" t="s">
        <v>74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66" t="s">
        <v>76</v>
      </c>
      <c r="B46" s="164">
        <f t="shared" ref="B46:M46" si="1">B45/2</f>
        <v>25000</v>
      </c>
      <c r="C46" s="164">
        <f t="shared" si="1"/>
        <v>25000</v>
      </c>
      <c r="D46" s="164">
        <f t="shared" si="1"/>
        <v>25000</v>
      </c>
      <c r="E46" s="164">
        <f t="shared" si="1"/>
        <v>25000</v>
      </c>
      <c r="F46" s="164">
        <f t="shared" si="1"/>
        <v>25000</v>
      </c>
      <c r="G46" s="164">
        <f t="shared" si="1"/>
        <v>25000</v>
      </c>
      <c r="H46" s="164">
        <f t="shared" si="1"/>
        <v>25000</v>
      </c>
      <c r="I46" s="164">
        <f t="shared" si="1"/>
        <v>25000</v>
      </c>
      <c r="J46" s="164">
        <f t="shared" si="1"/>
        <v>25000</v>
      </c>
      <c r="K46" s="164">
        <f t="shared" si="1"/>
        <v>25000</v>
      </c>
      <c r="L46" s="164">
        <f t="shared" si="1"/>
        <v>25000</v>
      </c>
      <c r="M46" s="164">
        <f t="shared" si="1"/>
        <v>25000</v>
      </c>
      <c r="N46" s="165" t="s">
        <v>76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63" t="s">
        <v>77</v>
      </c>
      <c r="B47" s="164">
        <f t="shared" ref="B47:M47" si="2">B46/2</f>
        <v>12500</v>
      </c>
      <c r="C47" s="164">
        <f t="shared" si="2"/>
        <v>12500</v>
      </c>
      <c r="D47" s="164">
        <f t="shared" si="2"/>
        <v>12500</v>
      </c>
      <c r="E47" s="164">
        <f t="shared" si="2"/>
        <v>12500</v>
      </c>
      <c r="F47" s="164">
        <f t="shared" si="2"/>
        <v>12500</v>
      </c>
      <c r="G47" s="164">
        <f t="shared" si="2"/>
        <v>12500</v>
      </c>
      <c r="H47" s="164">
        <f t="shared" si="2"/>
        <v>12500</v>
      </c>
      <c r="I47" s="164">
        <f t="shared" si="2"/>
        <v>12500</v>
      </c>
      <c r="J47" s="164">
        <f t="shared" si="2"/>
        <v>12500</v>
      </c>
      <c r="K47" s="164">
        <f t="shared" si="2"/>
        <v>12500</v>
      </c>
      <c r="L47" s="164">
        <f t="shared" si="2"/>
        <v>12500</v>
      </c>
      <c r="M47" s="164">
        <f t="shared" si="2"/>
        <v>12500</v>
      </c>
      <c r="N47" s="165" t="s">
        <v>77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63" t="s">
        <v>78</v>
      </c>
      <c r="B48" s="164">
        <f t="shared" ref="B48:M48" si="3">B47/2</f>
        <v>6250</v>
      </c>
      <c r="C48" s="164">
        <f t="shared" si="3"/>
        <v>6250</v>
      </c>
      <c r="D48" s="164">
        <f t="shared" si="3"/>
        <v>6250</v>
      </c>
      <c r="E48" s="164">
        <f t="shared" si="3"/>
        <v>6250</v>
      </c>
      <c r="F48" s="164">
        <f t="shared" si="3"/>
        <v>6250</v>
      </c>
      <c r="G48" s="164">
        <f t="shared" si="3"/>
        <v>6250</v>
      </c>
      <c r="H48" s="164">
        <f t="shared" si="3"/>
        <v>6250</v>
      </c>
      <c r="I48" s="164">
        <f t="shared" si="3"/>
        <v>6250</v>
      </c>
      <c r="J48" s="164">
        <f t="shared" si="3"/>
        <v>6250</v>
      </c>
      <c r="K48" s="164">
        <f t="shared" si="3"/>
        <v>6250</v>
      </c>
      <c r="L48" s="164">
        <f t="shared" si="3"/>
        <v>6250</v>
      </c>
      <c r="M48" s="164">
        <f t="shared" si="3"/>
        <v>6250</v>
      </c>
      <c r="N48" s="165" t="s">
        <v>78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63" t="s">
        <v>79</v>
      </c>
      <c r="B49" s="164">
        <f t="shared" ref="B49:M49" si="4">B48/2</f>
        <v>3125</v>
      </c>
      <c r="C49" s="164">
        <f t="shared" si="4"/>
        <v>3125</v>
      </c>
      <c r="D49" s="164">
        <f t="shared" si="4"/>
        <v>3125</v>
      </c>
      <c r="E49" s="164">
        <f t="shared" si="4"/>
        <v>3125</v>
      </c>
      <c r="F49" s="164">
        <f t="shared" si="4"/>
        <v>3125</v>
      </c>
      <c r="G49" s="164">
        <f t="shared" si="4"/>
        <v>3125</v>
      </c>
      <c r="H49" s="164">
        <f t="shared" si="4"/>
        <v>3125</v>
      </c>
      <c r="I49" s="164">
        <f t="shared" si="4"/>
        <v>3125</v>
      </c>
      <c r="J49" s="164">
        <f t="shared" si="4"/>
        <v>3125</v>
      </c>
      <c r="K49" s="164">
        <f t="shared" si="4"/>
        <v>3125</v>
      </c>
      <c r="L49" s="164">
        <f t="shared" si="4"/>
        <v>3125</v>
      </c>
      <c r="M49" s="164">
        <f t="shared" si="4"/>
        <v>3125</v>
      </c>
      <c r="N49" s="165" t="s">
        <v>79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63" t="s">
        <v>80</v>
      </c>
      <c r="B50" s="164">
        <f t="shared" ref="B50:M50" si="5">B49/2</f>
        <v>1562.5</v>
      </c>
      <c r="C50" s="164">
        <f t="shared" si="5"/>
        <v>1562.5</v>
      </c>
      <c r="D50" s="164">
        <f t="shared" si="5"/>
        <v>1562.5</v>
      </c>
      <c r="E50" s="164">
        <f t="shared" si="5"/>
        <v>1562.5</v>
      </c>
      <c r="F50" s="164">
        <f t="shared" si="5"/>
        <v>1562.5</v>
      </c>
      <c r="G50" s="164">
        <f t="shared" si="5"/>
        <v>1562.5</v>
      </c>
      <c r="H50" s="164">
        <f t="shared" si="5"/>
        <v>1562.5</v>
      </c>
      <c r="I50" s="164">
        <f t="shared" si="5"/>
        <v>1562.5</v>
      </c>
      <c r="J50" s="164">
        <f t="shared" si="5"/>
        <v>1562.5</v>
      </c>
      <c r="K50" s="164">
        <f t="shared" si="5"/>
        <v>1562.5</v>
      </c>
      <c r="L50" s="164">
        <f t="shared" si="5"/>
        <v>1562.5</v>
      </c>
      <c r="M50" s="164">
        <f t="shared" si="5"/>
        <v>1562.5</v>
      </c>
      <c r="N50" s="165" t="s">
        <v>80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63" t="s">
        <v>81</v>
      </c>
      <c r="B51" s="78" t="s">
        <v>88</v>
      </c>
      <c r="C51" s="78" t="s">
        <v>88</v>
      </c>
      <c r="D51" s="78" t="s">
        <v>88</v>
      </c>
      <c r="E51" s="78" t="s">
        <v>88</v>
      </c>
      <c r="F51" s="78" t="s">
        <v>88</v>
      </c>
      <c r="G51" s="78" t="s">
        <v>88</v>
      </c>
      <c r="H51" s="78" t="s">
        <v>88</v>
      </c>
      <c r="I51" s="78" t="s">
        <v>88</v>
      </c>
      <c r="J51" s="78" t="s">
        <v>88</v>
      </c>
      <c r="K51" s="78" t="s">
        <v>88</v>
      </c>
      <c r="L51" s="78" t="s">
        <v>88</v>
      </c>
      <c r="M51" s="78" t="s">
        <v>88</v>
      </c>
      <c r="N51" s="165" t="s">
        <v>81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63" t="s">
        <v>82</v>
      </c>
      <c r="B52" s="78" t="s">
        <v>88</v>
      </c>
      <c r="C52" s="78" t="s">
        <v>88</v>
      </c>
      <c r="D52" s="78" t="s">
        <v>88</v>
      </c>
      <c r="E52" s="78" t="s">
        <v>88</v>
      </c>
      <c r="F52" s="78" t="s">
        <v>88</v>
      </c>
      <c r="G52" s="78" t="s">
        <v>88</v>
      </c>
      <c r="H52" s="78" t="s">
        <v>88</v>
      </c>
      <c r="I52" s="78" t="s">
        <v>88</v>
      </c>
      <c r="J52" s="78" t="s">
        <v>88</v>
      </c>
      <c r="K52" s="78" t="s">
        <v>88</v>
      </c>
      <c r="L52" s="78" t="s">
        <v>88</v>
      </c>
      <c r="M52" s="78" t="s">
        <v>88</v>
      </c>
      <c r="N52" s="165" t="s">
        <v>82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67"/>
      <c r="B53" s="33"/>
      <c r="C53" s="33"/>
      <c r="D53" s="33"/>
      <c r="E53" s="33"/>
      <c r="F53" s="33"/>
      <c r="G53" s="33"/>
      <c r="H53" s="33"/>
      <c r="I53" s="33" t="s">
        <v>88</v>
      </c>
      <c r="J53" s="33" t="s">
        <v>88</v>
      </c>
      <c r="K53" s="33" t="s">
        <v>88</v>
      </c>
      <c r="L53" s="33" t="s">
        <v>88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68" t="s">
        <v>89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83" t="s">
        <v>90</v>
      </c>
      <c r="B55" s="169">
        <v>1.0</v>
      </c>
      <c r="C55" s="169">
        <v>2.0</v>
      </c>
      <c r="D55" s="169">
        <v>3.0</v>
      </c>
      <c r="E55" s="169">
        <v>4.0</v>
      </c>
      <c r="F55" s="169">
        <v>5.0</v>
      </c>
      <c r="G55" s="169">
        <v>6.0</v>
      </c>
      <c r="H55" s="169">
        <v>7.0</v>
      </c>
      <c r="I55" s="169">
        <v>8.0</v>
      </c>
      <c r="J55" s="169">
        <v>9.0</v>
      </c>
      <c r="K55" s="169">
        <v>10.0</v>
      </c>
      <c r="L55" s="169">
        <v>11.0</v>
      </c>
      <c r="M55" s="169">
        <v>12.0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170" t="s">
        <v>74</v>
      </c>
      <c r="B56" s="171">
        <f t="shared" ref="B56:M56" si="6">(B45/1000)*7</f>
        <v>350</v>
      </c>
      <c r="C56" s="171">
        <f t="shared" si="6"/>
        <v>350</v>
      </c>
      <c r="D56" s="171">
        <f t="shared" si="6"/>
        <v>350</v>
      </c>
      <c r="E56" s="171">
        <f t="shared" si="6"/>
        <v>350</v>
      </c>
      <c r="F56" s="171">
        <f t="shared" si="6"/>
        <v>350</v>
      </c>
      <c r="G56" s="171">
        <f t="shared" si="6"/>
        <v>350</v>
      </c>
      <c r="H56" s="171">
        <f t="shared" si="6"/>
        <v>350</v>
      </c>
      <c r="I56" s="171">
        <f t="shared" si="6"/>
        <v>350</v>
      </c>
      <c r="J56" s="171">
        <f t="shared" si="6"/>
        <v>350</v>
      </c>
      <c r="K56" s="171">
        <f t="shared" si="6"/>
        <v>350</v>
      </c>
      <c r="L56" s="171">
        <f t="shared" si="6"/>
        <v>350</v>
      </c>
      <c r="M56" s="171">
        <f t="shared" si="6"/>
        <v>350</v>
      </c>
      <c r="N56" s="172" t="s">
        <v>74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173" t="s">
        <v>76</v>
      </c>
      <c r="B57" s="171">
        <f t="shared" ref="B57:M57" si="7">(B46/1000)*7</f>
        <v>175</v>
      </c>
      <c r="C57" s="171">
        <f t="shared" si="7"/>
        <v>175</v>
      </c>
      <c r="D57" s="171">
        <f t="shared" si="7"/>
        <v>175</v>
      </c>
      <c r="E57" s="171">
        <f t="shared" si="7"/>
        <v>175</v>
      </c>
      <c r="F57" s="171">
        <f t="shared" si="7"/>
        <v>175</v>
      </c>
      <c r="G57" s="171">
        <f t="shared" si="7"/>
        <v>175</v>
      </c>
      <c r="H57" s="171">
        <f t="shared" si="7"/>
        <v>175</v>
      </c>
      <c r="I57" s="171">
        <f t="shared" si="7"/>
        <v>175</v>
      </c>
      <c r="J57" s="171">
        <f t="shared" si="7"/>
        <v>175</v>
      </c>
      <c r="K57" s="171">
        <f t="shared" si="7"/>
        <v>175</v>
      </c>
      <c r="L57" s="171">
        <f t="shared" si="7"/>
        <v>175</v>
      </c>
      <c r="M57" s="171">
        <f t="shared" si="7"/>
        <v>175</v>
      </c>
      <c r="N57" s="172" t="s">
        <v>76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173" t="s">
        <v>77</v>
      </c>
      <c r="B58" s="171">
        <f t="shared" ref="B58:M58" si="8">(B47/1000)*7</f>
        <v>87.5</v>
      </c>
      <c r="C58" s="171">
        <f t="shared" si="8"/>
        <v>87.5</v>
      </c>
      <c r="D58" s="171">
        <f t="shared" si="8"/>
        <v>87.5</v>
      </c>
      <c r="E58" s="171">
        <f t="shared" si="8"/>
        <v>87.5</v>
      </c>
      <c r="F58" s="171">
        <f t="shared" si="8"/>
        <v>87.5</v>
      </c>
      <c r="G58" s="171">
        <f t="shared" si="8"/>
        <v>87.5</v>
      </c>
      <c r="H58" s="171">
        <f t="shared" si="8"/>
        <v>87.5</v>
      </c>
      <c r="I58" s="171">
        <f t="shared" si="8"/>
        <v>87.5</v>
      </c>
      <c r="J58" s="171">
        <f t="shared" si="8"/>
        <v>87.5</v>
      </c>
      <c r="K58" s="171">
        <f t="shared" si="8"/>
        <v>87.5</v>
      </c>
      <c r="L58" s="171">
        <f t="shared" si="8"/>
        <v>87.5</v>
      </c>
      <c r="M58" s="171">
        <f t="shared" si="8"/>
        <v>87.5</v>
      </c>
      <c r="N58" s="172" t="s">
        <v>77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173" t="s">
        <v>78</v>
      </c>
      <c r="B59" s="171">
        <f t="shared" ref="B59:M59" si="9">(B48/1000)*7</f>
        <v>43.75</v>
      </c>
      <c r="C59" s="171">
        <f t="shared" si="9"/>
        <v>43.75</v>
      </c>
      <c r="D59" s="171">
        <f t="shared" si="9"/>
        <v>43.75</v>
      </c>
      <c r="E59" s="171">
        <f t="shared" si="9"/>
        <v>43.75</v>
      </c>
      <c r="F59" s="171">
        <f t="shared" si="9"/>
        <v>43.75</v>
      </c>
      <c r="G59" s="171">
        <f t="shared" si="9"/>
        <v>43.75</v>
      </c>
      <c r="H59" s="171">
        <f t="shared" si="9"/>
        <v>43.75</v>
      </c>
      <c r="I59" s="171">
        <f t="shared" si="9"/>
        <v>43.75</v>
      </c>
      <c r="J59" s="171">
        <f t="shared" si="9"/>
        <v>43.75</v>
      </c>
      <c r="K59" s="171">
        <f t="shared" si="9"/>
        <v>43.75</v>
      </c>
      <c r="L59" s="171">
        <f t="shared" si="9"/>
        <v>43.75</v>
      </c>
      <c r="M59" s="171">
        <f t="shared" si="9"/>
        <v>43.75</v>
      </c>
      <c r="N59" s="172" t="s">
        <v>78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173" t="s">
        <v>79</v>
      </c>
      <c r="B60" s="171">
        <f t="shared" ref="B60:M60" si="10">(B49/1000)*7</f>
        <v>21.875</v>
      </c>
      <c r="C60" s="171">
        <f t="shared" si="10"/>
        <v>21.875</v>
      </c>
      <c r="D60" s="171">
        <f t="shared" si="10"/>
        <v>21.875</v>
      </c>
      <c r="E60" s="171">
        <f t="shared" si="10"/>
        <v>21.875</v>
      </c>
      <c r="F60" s="171">
        <f t="shared" si="10"/>
        <v>21.875</v>
      </c>
      <c r="G60" s="171">
        <f t="shared" si="10"/>
        <v>21.875</v>
      </c>
      <c r="H60" s="171">
        <f t="shared" si="10"/>
        <v>21.875</v>
      </c>
      <c r="I60" s="171">
        <f t="shared" si="10"/>
        <v>21.875</v>
      </c>
      <c r="J60" s="171">
        <f t="shared" si="10"/>
        <v>21.875</v>
      </c>
      <c r="K60" s="171">
        <f t="shared" si="10"/>
        <v>21.875</v>
      </c>
      <c r="L60" s="171">
        <f t="shared" si="10"/>
        <v>21.875</v>
      </c>
      <c r="M60" s="171">
        <f t="shared" si="10"/>
        <v>21.875</v>
      </c>
      <c r="N60" s="172" t="s">
        <v>79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173" t="s">
        <v>80</v>
      </c>
      <c r="B61" s="171">
        <f t="shared" ref="B61:M61" si="11">(B50/1000)*7</f>
        <v>10.9375</v>
      </c>
      <c r="C61" s="171">
        <f t="shared" si="11"/>
        <v>10.9375</v>
      </c>
      <c r="D61" s="171">
        <f t="shared" si="11"/>
        <v>10.9375</v>
      </c>
      <c r="E61" s="171">
        <f t="shared" si="11"/>
        <v>10.9375</v>
      </c>
      <c r="F61" s="171">
        <f t="shared" si="11"/>
        <v>10.9375</v>
      </c>
      <c r="G61" s="171">
        <f t="shared" si="11"/>
        <v>10.9375</v>
      </c>
      <c r="H61" s="171">
        <f t="shared" si="11"/>
        <v>10.9375</v>
      </c>
      <c r="I61" s="171">
        <f t="shared" si="11"/>
        <v>10.9375</v>
      </c>
      <c r="J61" s="171">
        <f t="shared" si="11"/>
        <v>10.9375</v>
      </c>
      <c r="K61" s="171">
        <f t="shared" si="11"/>
        <v>10.9375</v>
      </c>
      <c r="L61" s="171">
        <f t="shared" si="11"/>
        <v>10.9375</v>
      </c>
      <c r="M61" s="171">
        <f t="shared" si="11"/>
        <v>10.9375</v>
      </c>
      <c r="N61" s="172" t="s">
        <v>80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173" t="s">
        <v>81</v>
      </c>
      <c r="B62" s="146" t="s">
        <v>88</v>
      </c>
      <c r="C62" s="146" t="s">
        <v>88</v>
      </c>
      <c r="D62" s="146" t="s">
        <v>88</v>
      </c>
      <c r="E62" s="146" t="s">
        <v>88</v>
      </c>
      <c r="F62" s="146" t="s">
        <v>88</v>
      </c>
      <c r="G62" s="146" t="s">
        <v>88</v>
      </c>
      <c r="H62" s="146" t="s">
        <v>88</v>
      </c>
      <c r="I62" s="146" t="s">
        <v>88</v>
      </c>
      <c r="J62" s="146" t="s">
        <v>88</v>
      </c>
      <c r="K62" s="146" t="s">
        <v>88</v>
      </c>
      <c r="L62" s="146" t="s">
        <v>88</v>
      </c>
      <c r="M62" s="146" t="s">
        <v>88</v>
      </c>
      <c r="N62" s="172" t="s">
        <v>81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173" t="s">
        <v>82</v>
      </c>
      <c r="B63" s="146" t="s">
        <v>88</v>
      </c>
      <c r="C63" s="146" t="s">
        <v>88</v>
      </c>
      <c r="D63" s="146" t="s">
        <v>88</v>
      </c>
      <c r="E63" s="146" t="s">
        <v>88</v>
      </c>
      <c r="F63" s="146" t="s">
        <v>88</v>
      </c>
      <c r="G63" s="146" t="s">
        <v>88</v>
      </c>
      <c r="H63" s="146" t="s">
        <v>88</v>
      </c>
      <c r="I63" s="146" t="s">
        <v>88</v>
      </c>
      <c r="J63" s="146" t="s">
        <v>88</v>
      </c>
      <c r="K63" s="146" t="s">
        <v>88</v>
      </c>
      <c r="L63" s="146" t="s">
        <v>88</v>
      </c>
      <c r="M63" s="146" t="s">
        <v>88</v>
      </c>
      <c r="N63" s="172" t="s">
        <v>82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146"/>
      <c r="B64" s="148">
        <v>1.0</v>
      </c>
      <c r="C64" s="148">
        <v>2.0</v>
      </c>
      <c r="D64" s="148">
        <v>3.0</v>
      </c>
      <c r="E64" s="148">
        <v>4.0</v>
      </c>
      <c r="F64" s="148">
        <v>5.0</v>
      </c>
      <c r="G64" s="148">
        <v>6.0</v>
      </c>
      <c r="H64" s="148">
        <v>7.0</v>
      </c>
      <c r="I64" s="148">
        <v>8.0</v>
      </c>
      <c r="J64" s="148">
        <v>9.0</v>
      </c>
      <c r="K64" s="148">
        <v>10.0</v>
      </c>
      <c r="L64" s="148">
        <v>11.0</v>
      </c>
      <c r="M64" s="148">
        <v>12.0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174">
        <v>4.0</v>
      </c>
      <c r="C66" s="146"/>
      <c r="D66" s="146"/>
      <c r="E66" s="174"/>
      <c r="F66" s="146"/>
      <c r="G66" s="146"/>
      <c r="H66" s="146"/>
      <c r="I66" s="146"/>
      <c r="J66" s="146"/>
      <c r="K66" s="146"/>
      <c r="L66" s="146"/>
      <c r="M66" s="146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83" t="s">
        <v>91</v>
      </c>
      <c r="B67" s="169">
        <v>1.0</v>
      </c>
      <c r="C67" s="169">
        <v>2.0</v>
      </c>
      <c r="D67" s="169">
        <v>3.0</v>
      </c>
      <c r="E67" s="169">
        <v>4.0</v>
      </c>
      <c r="F67" s="169">
        <v>5.0</v>
      </c>
      <c r="G67" s="169">
        <v>6.0</v>
      </c>
      <c r="H67" s="169">
        <v>7.0</v>
      </c>
      <c r="I67" s="169">
        <v>8.0</v>
      </c>
      <c r="J67" s="169">
        <v>9.0</v>
      </c>
      <c r="K67" s="169">
        <v>10.0</v>
      </c>
      <c r="L67" s="169">
        <v>11.0</v>
      </c>
      <c r="M67" s="169">
        <v>12.0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170" t="s">
        <v>74</v>
      </c>
      <c r="B68" s="171">
        <f t="shared" ref="B68:M68" si="12">B56/$B$66</f>
        <v>87.5</v>
      </c>
      <c r="C68" s="171">
        <f t="shared" si="12"/>
        <v>87.5</v>
      </c>
      <c r="D68" s="171">
        <f t="shared" si="12"/>
        <v>87.5</v>
      </c>
      <c r="E68" s="171">
        <f t="shared" si="12"/>
        <v>87.5</v>
      </c>
      <c r="F68" s="171">
        <f t="shared" si="12"/>
        <v>87.5</v>
      </c>
      <c r="G68" s="171">
        <f t="shared" si="12"/>
        <v>87.5</v>
      </c>
      <c r="H68" s="171">
        <f t="shared" si="12"/>
        <v>87.5</v>
      </c>
      <c r="I68" s="171">
        <f t="shared" si="12"/>
        <v>87.5</v>
      </c>
      <c r="J68" s="171">
        <f t="shared" si="12"/>
        <v>87.5</v>
      </c>
      <c r="K68" s="171">
        <f t="shared" si="12"/>
        <v>87.5</v>
      </c>
      <c r="L68" s="171">
        <f t="shared" si="12"/>
        <v>87.5</v>
      </c>
      <c r="M68" s="171">
        <f t="shared" si="12"/>
        <v>87.5</v>
      </c>
      <c r="N68" s="172" t="s">
        <v>74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173" t="s">
        <v>76</v>
      </c>
      <c r="B69" s="171">
        <f t="shared" ref="B69:M69" si="13">B57/$B$66</f>
        <v>43.75</v>
      </c>
      <c r="C69" s="171">
        <f t="shared" si="13"/>
        <v>43.75</v>
      </c>
      <c r="D69" s="171">
        <f t="shared" si="13"/>
        <v>43.75</v>
      </c>
      <c r="E69" s="171">
        <f t="shared" si="13"/>
        <v>43.75</v>
      </c>
      <c r="F69" s="171">
        <f t="shared" si="13"/>
        <v>43.75</v>
      </c>
      <c r="G69" s="171">
        <f t="shared" si="13"/>
        <v>43.75</v>
      </c>
      <c r="H69" s="171">
        <f t="shared" si="13"/>
        <v>43.75</v>
      </c>
      <c r="I69" s="171">
        <f t="shared" si="13"/>
        <v>43.75</v>
      </c>
      <c r="J69" s="171">
        <f t="shared" si="13"/>
        <v>43.75</v>
      </c>
      <c r="K69" s="171">
        <f t="shared" si="13"/>
        <v>43.75</v>
      </c>
      <c r="L69" s="171">
        <f t="shared" si="13"/>
        <v>43.75</v>
      </c>
      <c r="M69" s="171">
        <f t="shared" si="13"/>
        <v>43.75</v>
      </c>
      <c r="N69" s="172" t="s">
        <v>76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173" t="s">
        <v>77</v>
      </c>
      <c r="B70" s="171">
        <f t="shared" ref="B70:M70" si="14">B58/$B$66</f>
        <v>21.875</v>
      </c>
      <c r="C70" s="171">
        <f t="shared" si="14"/>
        <v>21.875</v>
      </c>
      <c r="D70" s="171">
        <f t="shared" si="14"/>
        <v>21.875</v>
      </c>
      <c r="E70" s="171">
        <f t="shared" si="14"/>
        <v>21.875</v>
      </c>
      <c r="F70" s="171">
        <f t="shared" si="14"/>
        <v>21.875</v>
      </c>
      <c r="G70" s="171">
        <f t="shared" si="14"/>
        <v>21.875</v>
      </c>
      <c r="H70" s="171">
        <f t="shared" si="14"/>
        <v>21.875</v>
      </c>
      <c r="I70" s="171">
        <f t="shared" si="14"/>
        <v>21.875</v>
      </c>
      <c r="J70" s="171">
        <f t="shared" si="14"/>
        <v>21.875</v>
      </c>
      <c r="K70" s="171">
        <f t="shared" si="14"/>
        <v>21.875</v>
      </c>
      <c r="L70" s="171">
        <f t="shared" si="14"/>
        <v>21.875</v>
      </c>
      <c r="M70" s="171">
        <f t="shared" si="14"/>
        <v>21.875</v>
      </c>
      <c r="N70" s="172" t="s">
        <v>77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173" t="s">
        <v>78</v>
      </c>
      <c r="B71" s="171">
        <f t="shared" ref="B71:M71" si="15">B59/$B$66</f>
        <v>10.9375</v>
      </c>
      <c r="C71" s="171">
        <f t="shared" si="15"/>
        <v>10.9375</v>
      </c>
      <c r="D71" s="171">
        <f t="shared" si="15"/>
        <v>10.9375</v>
      </c>
      <c r="E71" s="171">
        <f t="shared" si="15"/>
        <v>10.9375</v>
      </c>
      <c r="F71" s="171">
        <f t="shared" si="15"/>
        <v>10.9375</v>
      </c>
      <c r="G71" s="171">
        <f t="shared" si="15"/>
        <v>10.9375</v>
      </c>
      <c r="H71" s="171">
        <f t="shared" si="15"/>
        <v>10.9375</v>
      </c>
      <c r="I71" s="171">
        <f t="shared" si="15"/>
        <v>10.9375</v>
      </c>
      <c r="J71" s="171">
        <f t="shared" si="15"/>
        <v>10.9375</v>
      </c>
      <c r="K71" s="171">
        <f t="shared" si="15"/>
        <v>10.9375</v>
      </c>
      <c r="L71" s="171">
        <f t="shared" si="15"/>
        <v>10.9375</v>
      </c>
      <c r="M71" s="171">
        <f t="shared" si="15"/>
        <v>10.9375</v>
      </c>
      <c r="N71" s="172" t="s">
        <v>78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173" t="s">
        <v>79</v>
      </c>
      <c r="B72" s="171">
        <f t="shared" ref="B72:M72" si="16">B60/$B$66</f>
        <v>5.46875</v>
      </c>
      <c r="C72" s="171">
        <f t="shared" si="16"/>
        <v>5.46875</v>
      </c>
      <c r="D72" s="171">
        <f t="shared" si="16"/>
        <v>5.46875</v>
      </c>
      <c r="E72" s="171">
        <f t="shared" si="16"/>
        <v>5.46875</v>
      </c>
      <c r="F72" s="171">
        <f t="shared" si="16"/>
        <v>5.46875</v>
      </c>
      <c r="G72" s="171">
        <f t="shared" si="16"/>
        <v>5.46875</v>
      </c>
      <c r="H72" s="171">
        <f t="shared" si="16"/>
        <v>5.46875</v>
      </c>
      <c r="I72" s="171">
        <f t="shared" si="16"/>
        <v>5.46875</v>
      </c>
      <c r="J72" s="171">
        <f t="shared" si="16"/>
        <v>5.46875</v>
      </c>
      <c r="K72" s="171">
        <f t="shared" si="16"/>
        <v>5.46875</v>
      </c>
      <c r="L72" s="171">
        <f t="shared" si="16"/>
        <v>5.46875</v>
      </c>
      <c r="M72" s="171">
        <f t="shared" si="16"/>
        <v>5.46875</v>
      </c>
      <c r="N72" s="172" t="s">
        <v>79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173" t="s">
        <v>80</v>
      </c>
      <c r="B73" s="171">
        <f t="shared" ref="B73:M73" si="17">B61/$B$66</f>
        <v>2.734375</v>
      </c>
      <c r="C73" s="171">
        <f t="shared" si="17"/>
        <v>2.734375</v>
      </c>
      <c r="D73" s="171">
        <f t="shared" si="17"/>
        <v>2.734375</v>
      </c>
      <c r="E73" s="171">
        <f t="shared" si="17"/>
        <v>2.734375</v>
      </c>
      <c r="F73" s="171">
        <f t="shared" si="17"/>
        <v>2.734375</v>
      </c>
      <c r="G73" s="171">
        <f t="shared" si="17"/>
        <v>2.734375</v>
      </c>
      <c r="H73" s="171">
        <f t="shared" si="17"/>
        <v>2.734375</v>
      </c>
      <c r="I73" s="171">
        <f t="shared" si="17"/>
        <v>2.734375</v>
      </c>
      <c r="J73" s="171">
        <f t="shared" si="17"/>
        <v>2.734375</v>
      </c>
      <c r="K73" s="171">
        <f t="shared" si="17"/>
        <v>2.734375</v>
      </c>
      <c r="L73" s="171">
        <f t="shared" si="17"/>
        <v>2.734375</v>
      </c>
      <c r="M73" s="171">
        <f t="shared" si="17"/>
        <v>2.734375</v>
      </c>
      <c r="N73" s="172" t="s">
        <v>80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173" t="s">
        <v>81</v>
      </c>
      <c r="B74" s="146" t="s">
        <v>88</v>
      </c>
      <c r="C74" s="146" t="s">
        <v>88</v>
      </c>
      <c r="D74" s="146" t="s">
        <v>88</v>
      </c>
      <c r="E74" s="146" t="s">
        <v>88</v>
      </c>
      <c r="F74" s="146" t="s">
        <v>88</v>
      </c>
      <c r="G74" s="146" t="s">
        <v>88</v>
      </c>
      <c r="H74" s="146" t="s">
        <v>88</v>
      </c>
      <c r="I74" s="146" t="s">
        <v>88</v>
      </c>
      <c r="J74" s="146" t="s">
        <v>88</v>
      </c>
      <c r="K74" s="146" t="s">
        <v>88</v>
      </c>
      <c r="L74" s="146" t="s">
        <v>88</v>
      </c>
      <c r="M74" s="146" t="s">
        <v>88</v>
      </c>
      <c r="N74" s="172" t="s">
        <v>81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173" t="s">
        <v>82</v>
      </c>
      <c r="B75" s="146" t="s">
        <v>88</v>
      </c>
      <c r="C75" s="146" t="s">
        <v>88</v>
      </c>
      <c r="D75" s="146" t="s">
        <v>88</v>
      </c>
      <c r="E75" s="146" t="s">
        <v>88</v>
      </c>
      <c r="F75" s="146" t="s">
        <v>88</v>
      </c>
      <c r="G75" s="146" t="s">
        <v>88</v>
      </c>
      <c r="H75" s="146" t="s">
        <v>88</v>
      </c>
      <c r="I75" s="146" t="s">
        <v>88</v>
      </c>
      <c r="J75" s="146" t="s">
        <v>88</v>
      </c>
      <c r="K75" s="146" t="s">
        <v>88</v>
      </c>
      <c r="L75" s="146" t="s">
        <v>88</v>
      </c>
      <c r="M75" s="146" t="s">
        <v>88</v>
      </c>
      <c r="N75" s="172" t="s">
        <v>82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146"/>
      <c r="B76" s="148">
        <v>1.0</v>
      </c>
      <c r="C76" s="148">
        <v>2.0</v>
      </c>
      <c r="D76" s="148">
        <v>3.0</v>
      </c>
      <c r="E76" s="148">
        <v>4.0</v>
      </c>
      <c r="F76" s="148">
        <v>5.0</v>
      </c>
      <c r="G76" s="148">
        <v>6.0</v>
      </c>
      <c r="H76" s="148">
        <v>7.0</v>
      </c>
      <c r="I76" s="148">
        <v>8.0</v>
      </c>
      <c r="J76" s="148">
        <v>9.0</v>
      </c>
      <c r="K76" s="148">
        <v>10.0</v>
      </c>
      <c r="L76" s="148">
        <v>11.0</v>
      </c>
      <c r="M76" s="148">
        <v>12.0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175" t="s">
        <v>175</v>
      </c>
      <c r="B79" s="169">
        <v>1.0</v>
      </c>
      <c r="C79" s="169">
        <v>2.0</v>
      </c>
      <c r="D79" s="169">
        <v>3.0</v>
      </c>
      <c r="E79" s="169">
        <v>4.0</v>
      </c>
      <c r="F79" s="169">
        <v>5.0</v>
      </c>
      <c r="G79" s="169">
        <v>6.0</v>
      </c>
      <c r="H79" s="169">
        <v>7.0</v>
      </c>
      <c r="I79" s="169">
        <v>8.0</v>
      </c>
      <c r="J79" s="169">
        <v>9.0</v>
      </c>
      <c r="K79" s="169">
        <v>10.0</v>
      </c>
      <c r="L79" s="169">
        <v>11.0</v>
      </c>
      <c r="M79" s="169">
        <v>12.0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170" t="s">
        <v>74</v>
      </c>
      <c r="B80" s="177" t="s">
        <v>93</v>
      </c>
      <c r="C80" s="177" t="s">
        <v>93</v>
      </c>
      <c r="D80" s="177" t="s">
        <v>93</v>
      </c>
      <c r="E80" s="177" t="s">
        <v>93</v>
      </c>
      <c r="F80" s="177" t="s">
        <v>93</v>
      </c>
      <c r="G80" s="177" t="s">
        <v>93</v>
      </c>
      <c r="H80" s="177" t="s">
        <v>93</v>
      </c>
      <c r="I80" s="177" t="s">
        <v>93</v>
      </c>
      <c r="J80" s="177" t="s">
        <v>93</v>
      </c>
      <c r="K80" s="177" t="s">
        <v>93</v>
      </c>
      <c r="L80" s="177" t="s">
        <v>93</v>
      </c>
      <c r="M80" s="177" t="s">
        <v>93</v>
      </c>
      <c r="N80" s="172" t="s">
        <v>74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173" t="s">
        <v>76</v>
      </c>
      <c r="B81" s="177" t="s">
        <v>93</v>
      </c>
      <c r="C81" s="177" t="s">
        <v>93</v>
      </c>
      <c r="D81" s="177" t="s">
        <v>93</v>
      </c>
      <c r="E81" s="177" t="s">
        <v>93</v>
      </c>
      <c r="F81" s="177" t="s">
        <v>93</v>
      </c>
      <c r="G81" s="177" t="s">
        <v>93</v>
      </c>
      <c r="H81" s="177" t="s">
        <v>93</v>
      </c>
      <c r="I81" s="177" t="s">
        <v>93</v>
      </c>
      <c r="J81" s="177" t="s">
        <v>93</v>
      </c>
      <c r="K81" s="177" t="s">
        <v>93</v>
      </c>
      <c r="L81" s="177" t="s">
        <v>93</v>
      </c>
      <c r="M81" s="177" t="s">
        <v>93</v>
      </c>
      <c r="N81" s="172" t="s">
        <v>76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173" t="s">
        <v>77</v>
      </c>
      <c r="B82" s="177" t="s">
        <v>93</v>
      </c>
      <c r="C82" s="177" t="s">
        <v>93</v>
      </c>
      <c r="D82" s="177" t="s">
        <v>93</v>
      </c>
      <c r="E82" s="177" t="s">
        <v>93</v>
      </c>
      <c r="F82" s="177" t="s">
        <v>93</v>
      </c>
      <c r="G82" s="177" t="s">
        <v>93</v>
      </c>
      <c r="H82" s="177" t="s">
        <v>93</v>
      </c>
      <c r="I82" s="177" t="s">
        <v>93</v>
      </c>
      <c r="J82" s="177" t="s">
        <v>93</v>
      </c>
      <c r="K82" s="177" t="s">
        <v>93</v>
      </c>
      <c r="L82" s="177" t="s">
        <v>93</v>
      </c>
      <c r="M82" s="177" t="s">
        <v>93</v>
      </c>
      <c r="N82" s="172" t="s">
        <v>77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173" t="s">
        <v>78</v>
      </c>
      <c r="B83" s="177" t="s">
        <v>93</v>
      </c>
      <c r="C83" s="177" t="s">
        <v>93</v>
      </c>
      <c r="D83" s="177" t="s">
        <v>93</v>
      </c>
      <c r="E83" s="177" t="s">
        <v>93</v>
      </c>
      <c r="F83" s="177" t="s">
        <v>93</v>
      </c>
      <c r="G83" s="177" t="s">
        <v>93</v>
      </c>
      <c r="H83" s="177" t="s">
        <v>93</v>
      </c>
      <c r="I83" s="177" t="s">
        <v>93</v>
      </c>
      <c r="J83" s="177" t="s">
        <v>93</v>
      </c>
      <c r="K83" s="177" t="s">
        <v>93</v>
      </c>
      <c r="L83" s="177" t="s">
        <v>93</v>
      </c>
      <c r="M83" s="177" t="s">
        <v>93</v>
      </c>
      <c r="N83" s="172" t="s">
        <v>78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73" t="s">
        <v>79</v>
      </c>
      <c r="B84" s="177" t="s">
        <v>93</v>
      </c>
      <c r="C84" s="177" t="s">
        <v>93</v>
      </c>
      <c r="D84" s="177" t="s">
        <v>93</v>
      </c>
      <c r="E84" s="177" t="s">
        <v>93</v>
      </c>
      <c r="F84" s="177" t="s">
        <v>93</v>
      </c>
      <c r="G84" s="177" t="s">
        <v>93</v>
      </c>
      <c r="H84" s="177" t="s">
        <v>93</v>
      </c>
      <c r="I84" s="177" t="s">
        <v>93</v>
      </c>
      <c r="J84" s="177" t="s">
        <v>93</v>
      </c>
      <c r="K84" s="177" t="s">
        <v>93</v>
      </c>
      <c r="L84" s="177" t="s">
        <v>93</v>
      </c>
      <c r="M84" s="177" t="s">
        <v>93</v>
      </c>
      <c r="N84" s="172" t="s">
        <v>79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173" t="s">
        <v>80</v>
      </c>
      <c r="B85" s="177" t="s">
        <v>93</v>
      </c>
      <c r="C85" s="177" t="s">
        <v>93</v>
      </c>
      <c r="D85" s="177" t="s">
        <v>93</v>
      </c>
      <c r="E85" s="177" t="s">
        <v>93</v>
      </c>
      <c r="F85" s="177" t="s">
        <v>93</v>
      </c>
      <c r="G85" s="177" t="s">
        <v>93</v>
      </c>
      <c r="H85" s="177" t="s">
        <v>93</v>
      </c>
      <c r="I85" s="177" t="s">
        <v>93</v>
      </c>
      <c r="J85" s="177" t="s">
        <v>93</v>
      </c>
      <c r="K85" s="177" t="s">
        <v>93</v>
      </c>
      <c r="L85" s="177" t="s">
        <v>93</v>
      </c>
      <c r="M85" s="177" t="s">
        <v>93</v>
      </c>
      <c r="N85" s="172" t="s">
        <v>80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173" t="s">
        <v>81</v>
      </c>
      <c r="B86" s="177" t="s">
        <v>93</v>
      </c>
      <c r="C86" s="177" t="s">
        <v>93</v>
      </c>
      <c r="D86" s="177" t="s">
        <v>93</v>
      </c>
      <c r="E86" s="177" t="s">
        <v>93</v>
      </c>
      <c r="F86" s="177" t="s">
        <v>93</v>
      </c>
      <c r="G86" s="177" t="s">
        <v>93</v>
      </c>
      <c r="H86" s="177" t="s">
        <v>93</v>
      </c>
      <c r="I86" s="177" t="s">
        <v>93</v>
      </c>
      <c r="J86" s="177" t="s">
        <v>93</v>
      </c>
      <c r="K86" s="177" t="s">
        <v>93</v>
      </c>
      <c r="L86" s="177" t="s">
        <v>93</v>
      </c>
      <c r="M86" s="177" t="s">
        <v>93</v>
      </c>
      <c r="N86" s="172" t="s">
        <v>81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173" t="s">
        <v>82</v>
      </c>
      <c r="B87" s="177" t="s">
        <v>93</v>
      </c>
      <c r="C87" s="177" t="s">
        <v>93</v>
      </c>
      <c r="D87" s="177" t="s">
        <v>93</v>
      </c>
      <c r="E87" s="177" t="s">
        <v>93</v>
      </c>
      <c r="F87" s="177" t="s">
        <v>93</v>
      </c>
      <c r="G87" s="177" t="s">
        <v>93</v>
      </c>
      <c r="H87" s="177" t="s">
        <v>93</v>
      </c>
      <c r="I87" s="177" t="s">
        <v>93</v>
      </c>
      <c r="J87" s="177" t="s">
        <v>93</v>
      </c>
      <c r="K87" s="177" t="s">
        <v>93</v>
      </c>
      <c r="L87" s="177" t="s">
        <v>93</v>
      </c>
      <c r="M87" s="177" t="s">
        <v>93</v>
      </c>
      <c r="N87" s="172" t="s">
        <v>82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146"/>
      <c r="B88" s="148">
        <v>1.0</v>
      </c>
      <c r="C88" s="148">
        <v>2.0</v>
      </c>
      <c r="D88" s="148">
        <v>3.0</v>
      </c>
      <c r="E88" s="148">
        <v>4.0</v>
      </c>
      <c r="F88" s="148">
        <v>5.0</v>
      </c>
      <c r="G88" s="148">
        <v>6.0</v>
      </c>
      <c r="H88" s="148">
        <v>7.0</v>
      </c>
      <c r="I88" s="148">
        <v>8.0</v>
      </c>
      <c r="J88" s="148">
        <v>9.0</v>
      </c>
      <c r="K88" s="148">
        <v>10.0</v>
      </c>
      <c r="L88" s="148">
        <v>11.0</v>
      </c>
      <c r="M88" s="148">
        <v>12.0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146"/>
      <c r="I89" s="146"/>
      <c r="J89" s="146"/>
      <c r="K89" s="146"/>
      <c r="L89" s="146"/>
      <c r="M89" s="146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175" t="s">
        <v>111</v>
      </c>
      <c r="B90" s="176">
        <v>1.0</v>
      </c>
      <c r="C90" s="176">
        <v>2.0</v>
      </c>
      <c r="D90" s="176">
        <v>3.0</v>
      </c>
      <c r="E90" s="176">
        <v>4.0</v>
      </c>
      <c r="F90" s="176">
        <v>5.0</v>
      </c>
      <c r="G90" s="176">
        <v>6.0</v>
      </c>
      <c r="H90" s="176">
        <v>7.0</v>
      </c>
      <c r="I90" s="176">
        <v>8.0</v>
      </c>
      <c r="J90" s="176">
        <v>9.0</v>
      </c>
      <c r="K90" s="176">
        <v>10.0</v>
      </c>
      <c r="L90" s="176">
        <v>11.0</v>
      </c>
      <c r="M90" s="176">
        <v>12.0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170" t="s">
        <v>74</v>
      </c>
      <c r="B91" s="177" t="s">
        <v>112</v>
      </c>
      <c r="C91" s="177" t="s">
        <v>112</v>
      </c>
      <c r="D91" s="177" t="s">
        <v>112</v>
      </c>
      <c r="E91" s="177" t="s">
        <v>112</v>
      </c>
      <c r="F91" s="177" t="s">
        <v>112</v>
      </c>
      <c r="G91" s="177" t="s">
        <v>112</v>
      </c>
      <c r="H91" s="177" t="s">
        <v>112</v>
      </c>
      <c r="I91" s="177" t="s">
        <v>112</v>
      </c>
      <c r="J91" s="177" t="s">
        <v>112</v>
      </c>
      <c r="K91" s="177" t="s">
        <v>112</v>
      </c>
      <c r="L91" s="177" t="s">
        <v>112</v>
      </c>
      <c r="M91" s="177" t="s">
        <v>112</v>
      </c>
      <c r="N91" s="172" t="s">
        <v>74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173" t="s">
        <v>76</v>
      </c>
      <c r="B92" s="177" t="s">
        <v>112</v>
      </c>
      <c r="C92" s="177" t="s">
        <v>112</v>
      </c>
      <c r="D92" s="177" t="s">
        <v>112</v>
      </c>
      <c r="E92" s="177" t="s">
        <v>112</v>
      </c>
      <c r="F92" s="177" t="s">
        <v>112</v>
      </c>
      <c r="G92" s="177" t="s">
        <v>112</v>
      </c>
      <c r="H92" s="177" t="s">
        <v>112</v>
      </c>
      <c r="I92" s="177" t="s">
        <v>112</v>
      </c>
      <c r="J92" s="177" t="s">
        <v>112</v>
      </c>
      <c r="K92" s="177" t="s">
        <v>112</v>
      </c>
      <c r="L92" s="177" t="s">
        <v>112</v>
      </c>
      <c r="M92" s="177" t="s">
        <v>112</v>
      </c>
      <c r="N92" s="172" t="s">
        <v>76</v>
      </c>
      <c r="O92" s="146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173" t="s">
        <v>77</v>
      </c>
      <c r="B93" s="177" t="s">
        <v>112</v>
      </c>
      <c r="C93" s="177" t="s">
        <v>112</v>
      </c>
      <c r="D93" s="177" t="s">
        <v>112</v>
      </c>
      <c r="E93" s="177" t="s">
        <v>112</v>
      </c>
      <c r="F93" s="177" t="s">
        <v>112</v>
      </c>
      <c r="G93" s="177" t="s">
        <v>112</v>
      </c>
      <c r="H93" s="177" t="s">
        <v>112</v>
      </c>
      <c r="I93" s="177" t="s">
        <v>112</v>
      </c>
      <c r="J93" s="177" t="s">
        <v>112</v>
      </c>
      <c r="K93" s="177" t="s">
        <v>112</v>
      </c>
      <c r="L93" s="177" t="s">
        <v>112</v>
      </c>
      <c r="M93" s="177" t="s">
        <v>112</v>
      </c>
      <c r="N93" s="172" t="s">
        <v>77</v>
      </c>
    </row>
    <row r="94">
      <c r="A94" s="173" t="s">
        <v>78</v>
      </c>
      <c r="B94" s="177" t="s">
        <v>112</v>
      </c>
      <c r="C94" s="177" t="s">
        <v>112</v>
      </c>
      <c r="D94" s="177" t="s">
        <v>112</v>
      </c>
      <c r="E94" s="177" t="s">
        <v>112</v>
      </c>
      <c r="F94" s="177" t="s">
        <v>112</v>
      </c>
      <c r="G94" s="177" t="s">
        <v>112</v>
      </c>
      <c r="H94" s="177" t="s">
        <v>112</v>
      </c>
      <c r="I94" s="177" t="s">
        <v>112</v>
      </c>
      <c r="J94" s="177" t="s">
        <v>112</v>
      </c>
      <c r="K94" s="177" t="s">
        <v>112</v>
      </c>
      <c r="L94" s="177" t="s">
        <v>112</v>
      </c>
      <c r="M94" s="177" t="s">
        <v>112</v>
      </c>
      <c r="N94" s="172" t="s">
        <v>78</v>
      </c>
    </row>
    <row r="95">
      <c r="A95" s="173" t="s">
        <v>79</v>
      </c>
      <c r="B95" s="177" t="s">
        <v>112</v>
      </c>
      <c r="C95" s="177" t="s">
        <v>112</v>
      </c>
      <c r="D95" s="177" t="s">
        <v>112</v>
      </c>
      <c r="E95" s="177" t="s">
        <v>112</v>
      </c>
      <c r="F95" s="177" t="s">
        <v>112</v>
      </c>
      <c r="G95" s="177" t="s">
        <v>112</v>
      </c>
      <c r="H95" s="177" t="s">
        <v>112</v>
      </c>
      <c r="I95" s="177" t="s">
        <v>112</v>
      </c>
      <c r="J95" s="177" t="s">
        <v>112</v>
      </c>
      <c r="K95" s="177" t="s">
        <v>112</v>
      </c>
      <c r="L95" s="177" t="s">
        <v>112</v>
      </c>
      <c r="M95" s="177" t="s">
        <v>112</v>
      </c>
      <c r="N95" s="172" t="s">
        <v>79</v>
      </c>
    </row>
    <row r="96">
      <c r="A96" s="173" t="s">
        <v>80</v>
      </c>
      <c r="B96" s="177" t="s">
        <v>112</v>
      </c>
      <c r="C96" s="177" t="s">
        <v>112</v>
      </c>
      <c r="D96" s="177" t="s">
        <v>112</v>
      </c>
      <c r="E96" s="177" t="s">
        <v>112</v>
      </c>
      <c r="F96" s="177" t="s">
        <v>112</v>
      </c>
      <c r="G96" s="177" t="s">
        <v>112</v>
      </c>
      <c r="H96" s="177" t="s">
        <v>112</v>
      </c>
      <c r="I96" s="177" t="s">
        <v>112</v>
      </c>
      <c r="J96" s="177" t="s">
        <v>112</v>
      </c>
      <c r="K96" s="177" t="s">
        <v>112</v>
      </c>
      <c r="L96" s="177" t="s">
        <v>112</v>
      </c>
      <c r="M96" s="177" t="s">
        <v>112</v>
      </c>
      <c r="N96" s="172" t="s">
        <v>80</v>
      </c>
    </row>
    <row r="97">
      <c r="A97" s="173" t="s">
        <v>81</v>
      </c>
      <c r="B97" s="177" t="s">
        <v>112</v>
      </c>
      <c r="C97" s="177" t="s">
        <v>112</v>
      </c>
      <c r="D97" s="177" t="s">
        <v>112</v>
      </c>
      <c r="E97" s="177" t="s">
        <v>112</v>
      </c>
      <c r="F97" s="177" t="s">
        <v>112</v>
      </c>
      <c r="G97" s="177" t="s">
        <v>112</v>
      </c>
      <c r="H97" s="177" t="s">
        <v>112</v>
      </c>
      <c r="I97" s="177" t="s">
        <v>112</v>
      </c>
      <c r="J97" s="177" t="s">
        <v>112</v>
      </c>
      <c r="K97" s="177" t="s">
        <v>112</v>
      </c>
      <c r="L97" s="177" t="s">
        <v>112</v>
      </c>
      <c r="M97" s="177" t="s">
        <v>112</v>
      </c>
      <c r="N97" s="172" t="s">
        <v>81</v>
      </c>
    </row>
    <row r="98">
      <c r="A98" s="173" t="s">
        <v>82</v>
      </c>
      <c r="B98" s="177" t="s">
        <v>112</v>
      </c>
      <c r="C98" s="177" t="s">
        <v>112</v>
      </c>
      <c r="D98" s="177" t="s">
        <v>112</v>
      </c>
      <c r="E98" s="177" t="s">
        <v>112</v>
      </c>
      <c r="F98" s="177" t="s">
        <v>112</v>
      </c>
      <c r="G98" s="177" t="s">
        <v>112</v>
      </c>
      <c r="H98" s="177" t="s">
        <v>112</v>
      </c>
      <c r="I98" s="177" t="s">
        <v>112</v>
      </c>
      <c r="J98" s="177" t="s">
        <v>112</v>
      </c>
      <c r="K98" s="177" t="s">
        <v>112</v>
      </c>
      <c r="L98" s="177" t="s">
        <v>112</v>
      </c>
      <c r="M98" s="177" t="s">
        <v>112</v>
      </c>
      <c r="N98" s="172" t="s">
        <v>82</v>
      </c>
    </row>
    <row r="99">
      <c r="A99" s="150"/>
      <c r="B99" s="246">
        <v>1.0</v>
      </c>
      <c r="C99" s="246">
        <v>2.0</v>
      </c>
      <c r="D99" s="246">
        <v>3.0</v>
      </c>
      <c r="E99" s="246">
        <v>4.0</v>
      </c>
      <c r="F99" s="246">
        <v>5.0</v>
      </c>
      <c r="G99" s="246">
        <v>6.0</v>
      </c>
      <c r="H99" s="246">
        <v>7.0</v>
      </c>
      <c r="I99" s="246">
        <v>8.0</v>
      </c>
      <c r="J99" s="246">
        <v>9.0</v>
      </c>
      <c r="K99" s="246">
        <v>10.0</v>
      </c>
      <c r="L99" s="148">
        <v>11.0</v>
      </c>
      <c r="M99" s="148">
        <v>12.0</v>
      </c>
      <c r="N99" s="33"/>
    </row>
    <row r="100">
      <c r="A100" s="33"/>
      <c r="B100" s="33"/>
      <c r="C100" s="33"/>
      <c r="D100" s="33"/>
      <c r="E100" s="33"/>
      <c r="F100" s="248"/>
      <c r="G100" s="33"/>
      <c r="H100" s="184"/>
      <c r="I100" s="226"/>
      <c r="J100" s="184"/>
      <c r="K100" s="18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146" t="s">
        <v>115</v>
      </c>
      <c r="C101" s="190">
        <f>40</f>
        <v>40</v>
      </c>
      <c r="D101" s="33"/>
      <c r="E101" s="221" t="s">
        <v>176</v>
      </c>
      <c r="F101" s="33"/>
      <c r="G101" s="33"/>
      <c r="H101" s="189"/>
      <c r="I101" s="189"/>
      <c r="J101" s="189"/>
      <c r="K101" s="189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137"/>
      <c r="B102" s="136" t="s">
        <v>117</v>
      </c>
      <c r="C102" s="185">
        <v>68.0</v>
      </c>
      <c r="D102" s="137"/>
      <c r="E102" s="33" t="s">
        <v>177</v>
      </c>
      <c r="F102" s="33"/>
      <c r="G102" s="33"/>
      <c r="H102" s="189"/>
      <c r="I102" s="189"/>
      <c r="J102" s="189"/>
      <c r="K102" s="189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137"/>
      <c r="B103" s="136" t="s">
        <v>118</v>
      </c>
      <c r="C103" s="190">
        <v>1.2</v>
      </c>
      <c r="D103" s="137"/>
      <c r="E103" s="33"/>
      <c r="F103" s="33"/>
      <c r="G103" s="33"/>
      <c r="H103" s="189"/>
      <c r="I103" s="189"/>
      <c r="J103" s="189"/>
      <c r="K103" s="189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146" t="s">
        <v>122</v>
      </c>
      <c r="C104" s="192">
        <f>C103*C102*C101</f>
        <v>3264</v>
      </c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197" t="s">
        <v>124</v>
      </c>
      <c r="H105" s="94">
        <v>7.0</v>
      </c>
      <c r="I105" s="33"/>
      <c r="J105" s="198" t="s">
        <v>125</v>
      </c>
      <c r="K105" s="227">
        <v>7.0035039E7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197" t="s">
        <v>127</v>
      </c>
      <c r="H106" s="94">
        <v>10.0</v>
      </c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197" t="s">
        <v>128</v>
      </c>
      <c r="H107" s="281">
        <v>10.0</v>
      </c>
      <c r="I107" s="33"/>
      <c r="J107" s="33" t="s">
        <v>129</v>
      </c>
      <c r="K107" s="228" t="s">
        <v>130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134" t="s">
        <v>131</v>
      </c>
      <c r="B108" s="33"/>
      <c r="C108" s="33"/>
      <c r="D108" s="249"/>
      <c r="E108" s="33"/>
      <c r="F108" s="33"/>
      <c r="G108" s="197" t="s">
        <v>132</v>
      </c>
      <c r="H108" s="104">
        <v>2.0</v>
      </c>
      <c r="I108" s="33" t="s">
        <v>133</v>
      </c>
      <c r="J108" s="229">
        <v>375000.0</v>
      </c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68" t="str">
        <f>"&gt;We aim for " &amp; text(F109,"0") &amp;" copies at the highest dilution in "&amp; text(H105,"0") &amp;" uL volume (amount added to PCR rxn)"</f>
        <v>&gt;We aim for 350 copies at the highest dilution in 7 uL volume (amount added to PCR rxn)</v>
      </c>
      <c r="B109" s="33"/>
      <c r="C109" s="33"/>
      <c r="D109" s="250"/>
      <c r="E109" s="250"/>
      <c r="F109" s="282">
        <v>350.0</v>
      </c>
      <c r="G109" s="65" t="s">
        <v>134</v>
      </c>
      <c r="H109" s="283">
        <v>20.0</v>
      </c>
      <c r="I109" s="230" t="str">
        <f>"1 : " &amp; text(K109,"0")</f>
        <v>1 : 300</v>
      </c>
      <c r="J109" s="231">
        <f>J108/K109</f>
        <v>1250</v>
      </c>
      <c r="K109" s="232">
        <v>300.0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68" t="str">
        <f>"&gt; that translates into " &amp; text(F110,"0.0") &amp;" copies/ul  in D1 "</f>
        <v>&gt; that translates into 50.0 copies/ul  in D1 </v>
      </c>
      <c r="B110" s="33"/>
      <c r="C110" s="33"/>
      <c r="D110" s="250"/>
      <c r="E110" s="33"/>
      <c r="F110" s="258">
        <f>F109/H105</f>
        <v>50</v>
      </c>
      <c r="G110" s="197" t="s">
        <v>135</v>
      </c>
      <c r="H110" s="104">
        <v>1.0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68" t="str">
        <f>"&gt; that translates into " &amp; text(F111,"0") &amp;" copies in " &amp; text(H109,"0") &amp;" uL D1"</f>
        <v>&gt; that translates into 1000 copies in 20 uL D1</v>
      </c>
      <c r="B111" s="33"/>
      <c r="C111" s="33"/>
      <c r="D111" s="33"/>
      <c r="E111" s="33"/>
      <c r="F111" s="258">
        <f>F110*H109</f>
        <v>1000</v>
      </c>
      <c r="G111" s="197" t="str">
        <f>"copies for " &amp; text(H110,"0") &amp;" 96-well plates"</f>
        <v>copies for 1 96-well plates</v>
      </c>
      <c r="H111" s="127">
        <f>F111*H110</f>
        <v>1000</v>
      </c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93" t="str">
        <f>"&gt; that translates to " &amp; text(N111,"0") &amp; " copies in " &amp; text(P109, "0") &amp; " uL (" &amp; text(P106,"0.0") &amp; " is total of well + " &amp; text(P107,"0.0") &amp; " added for dilution)"</f>
        <v>&gt; that translates to 0 copies in 0 uL (0.0 is total of well + 0.0 added for dilution)</v>
      </c>
      <c r="F112" s="259">
        <f>F110*H109</f>
        <v>1000</v>
      </c>
      <c r="G112" s="33"/>
      <c r="H112" s="34"/>
      <c r="I112" s="34"/>
      <c r="J112" s="34"/>
      <c r="K112" s="34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134" t="s">
        <v>139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68" t="str">
        <f>"&gt;prepare a 1 to "&amp; text(K109,"0") &amp;" dilution to "&amp; text(J109,"0") &amp;" copies per uL"</f>
        <v>&gt;prepare a 1 to 300 dilution to 1250 copies per uL</v>
      </c>
      <c r="B116" s="33"/>
      <c r="C116" s="33"/>
      <c r="D116" s="33"/>
      <c r="E116" s="33"/>
      <c r="F116" s="33"/>
      <c r="G116" s="33"/>
      <c r="H116" s="33" t="s">
        <v>152</v>
      </c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68" t="str">
        <f>"&gt; add "&amp; text(D121,"0.0") &amp;" uL to "&amp; text(D122,"0.0") &amp;" uL background in first dilution well D1 (for "&amp; text(F111,"0") &amp;" total viral copies)"</f>
        <v>&gt; add 0.8 uL to 9.2 uL background in first dilution well D1 (for 1000 total viral copies)</v>
      </c>
      <c r="B117" s="33"/>
      <c r="C117" s="33"/>
      <c r="D117" s="33"/>
      <c r="E117" s="33"/>
      <c r="F117" s="33"/>
      <c r="G117" s="33"/>
      <c r="H117" s="33" t="s">
        <v>153</v>
      </c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68" t="s">
        <v>140</v>
      </c>
      <c r="B118" s="33"/>
      <c r="C118" s="33"/>
      <c r="D118" s="33"/>
      <c r="E118" s="33"/>
      <c r="F118" s="33"/>
      <c r="G118" s="33"/>
      <c r="H118" s="33" t="s">
        <v>154</v>
      </c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F119" s="33"/>
      <c r="G119" s="33"/>
      <c r="H119" s="3" t="s">
        <v>155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97" t="s">
        <v>156</v>
      </c>
      <c r="D120" s="260">
        <f>J109</f>
        <v>1250</v>
      </c>
      <c r="E120" s="253" t="s">
        <v>170</v>
      </c>
      <c r="F120" s="33"/>
      <c r="G120" s="33"/>
      <c r="H120" s="3" t="s">
        <v>157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97" t="s">
        <v>143</v>
      </c>
      <c r="D121" s="237">
        <f>H111/D120</f>
        <v>0.8</v>
      </c>
      <c r="E121" s="261">
        <f t="shared" ref="E121:E122" si="18">D121*7</f>
        <v>5.6</v>
      </c>
      <c r="F121" s="33"/>
      <c r="G121" s="33"/>
      <c r="H121" s="3" t="s">
        <v>158</v>
      </c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97" t="s">
        <v>144</v>
      </c>
      <c r="D122" s="237">
        <f>H107-D121</f>
        <v>9.2</v>
      </c>
      <c r="E122" s="262">
        <f t="shared" si="18"/>
        <v>64.4</v>
      </c>
      <c r="F122" s="33"/>
      <c r="G122" s="33"/>
      <c r="H122" s="68" t="s">
        <v>159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" t="s">
        <v>160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219" t="s">
        <v>161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221" t="s">
        <v>162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221" t="s">
        <v>163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</sheetData>
  <mergeCells count="15">
    <mergeCell ref="H117:J117"/>
    <mergeCell ref="H118:J118"/>
    <mergeCell ref="B119:E119"/>
    <mergeCell ref="H119:J119"/>
    <mergeCell ref="H120:J120"/>
    <mergeCell ref="H121:J121"/>
    <mergeCell ref="H123:K123"/>
    <mergeCell ref="H124:K124"/>
    <mergeCell ref="B20:M20"/>
    <mergeCell ref="B32:D32"/>
    <mergeCell ref="E32:G32"/>
    <mergeCell ref="H32:J32"/>
    <mergeCell ref="K32:M32"/>
    <mergeCell ref="A112:E112"/>
    <mergeCell ref="H116:J1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4" t="s">
        <v>191</v>
      </c>
      <c r="B1" s="285" t="s">
        <v>192</v>
      </c>
      <c r="C1" s="285" t="s">
        <v>193</v>
      </c>
      <c r="D1" s="285" t="s">
        <v>194</v>
      </c>
      <c r="E1" s="285" t="s">
        <v>195</v>
      </c>
      <c r="F1" s="285" t="s">
        <v>196</v>
      </c>
      <c r="G1" s="285" t="s">
        <v>197</v>
      </c>
      <c r="H1" s="285" t="s">
        <v>198</v>
      </c>
      <c r="I1" s="285" t="s">
        <v>199</v>
      </c>
      <c r="J1" s="285" t="s">
        <v>200</v>
      </c>
    </row>
    <row r="2">
      <c r="A2" s="284" t="s">
        <v>201</v>
      </c>
      <c r="B2" s="286">
        <v>150.0</v>
      </c>
      <c r="C2" s="287">
        <v>43964.0</v>
      </c>
      <c r="D2" s="288" t="s">
        <v>202</v>
      </c>
      <c r="E2" s="289">
        <v>43964.0</v>
      </c>
      <c r="F2" s="286" t="s">
        <v>203</v>
      </c>
      <c r="G2" s="286">
        <v>20.2</v>
      </c>
      <c r="H2" s="286">
        <v>21.7</v>
      </c>
      <c r="I2" s="286">
        <v>21.0</v>
      </c>
      <c r="J2" s="286">
        <v>23.0</v>
      </c>
      <c r="K2" s="6" t="s">
        <v>204</v>
      </c>
    </row>
    <row r="3">
      <c r="A3" s="290" t="s">
        <v>205</v>
      </c>
      <c r="B3" s="291">
        <v>150.0</v>
      </c>
      <c r="C3" s="292">
        <v>43963.0</v>
      </c>
      <c r="D3" s="293" t="s">
        <v>202</v>
      </c>
      <c r="E3" s="294">
        <v>43963.0</v>
      </c>
      <c r="F3" s="291" t="s">
        <v>203</v>
      </c>
      <c r="G3" s="291">
        <v>24.9</v>
      </c>
      <c r="H3" s="291">
        <v>26.4</v>
      </c>
      <c r="I3" s="291">
        <v>25.8</v>
      </c>
      <c r="J3" s="291">
        <v>23.4</v>
      </c>
      <c r="K3" s="6" t="s">
        <v>204</v>
      </c>
    </row>
    <row r="4">
      <c r="A4" s="290" t="s">
        <v>206</v>
      </c>
      <c r="B4" s="291">
        <v>150.0</v>
      </c>
      <c r="C4" s="292">
        <v>43962.0</v>
      </c>
      <c r="D4" s="293" t="s">
        <v>202</v>
      </c>
      <c r="E4" s="294">
        <v>43962.0</v>
      </c>
      <c r="F4" s="291" t="s">
        <v>203</v>
      </c>
      <c r="G4" s="291">
        <v>23.6</v>
      </c>
      <c r="H4" s="291">
        <v>24.1</v>
      </c>
      <c r="I4" s="291">
        <v>21.7</v>
      </c>
      <c r="J4" s="291">
        <v>22.6</v>
      </c>
      <c r="K4" s="6" t="s">
        <v>204</v>
      </c>
    </row>
    <row r="5">
      <c r="A5" s="295" t="s">
        <v>207</v>
      </c>
      <c r="B5" s="291">
        <v>150.0</v>
      </c>
      <c r="C5" s="292">
        <v>44005.0</v>
      </c>
      <c r="D5" s="293" t="s">
        <v>208</v>
      </c>
      <c r="E5" s="292">
        <v>44005.0</v>
      </c>
      <c r="F5" s="293" t="s">
        <v>203</v>
      </c>
      <c r="G5" s="293">
        <v>28.5</v>
      </c>
      <c r="H5" s="293">
        <v>27.4</v>
      </c>
      <c r="I5" s="293">
        <v>27.4</v>
      </c>
      <c r="J5" s="293">
        <v>23.5</v>
      </c>
      <c r="K5" s="6" t="s">
        <v>204</v>
      </c>
    </row>
    <row r="6">
      <c r="A6" s="295" t="s">
        <v>209</v>
      </c>
      <c r="B6" s="291">
        <v>150.0</v>
      </c>
      <c r="C6" s="292">
        <v>44005.0</v>
      </c>
      <c r="D6" s="293" t="s">
        <v>202</v>
      </c>
      <c r="E6" s="292">
        <v>44005.0</v>
      </c>
      <c r="F6" s="293" t="s">
        <v>203</v>
      </c>
      <c r="G6" s="293">
        <v>24.8</v>
      </c>
      <c r="H6" s="293">
        <v>24.9</v>
      </c>
      <c r="I6" s="293">
        <v>25.1</v>
      </c>
      <c r="J6" s="293">
        <v>24.7</v>
      </c>
      <c r="K6" s="6" t="s">
        <v>204</v>
      </c>
    </row>
    <row r="7">
      <c r="A7" s="295" t="s">
        <v>210</v>
      </c>
      <c r="B7" s="291">
        <v>150.0</v>
      </c>
      <c r="C7" s="292">
        <v>44005.0</v>
      </c>
      <c r="D7" s="293" t="s">
        <v>202</v>
      </c>
      <c r="E7" s="292">
        <v>44005.0</v>
      </c>
      <c r="F7" s="293" t="s">
        <v>203</v>
      </c>
      <c r="G7" s="293">
        <v>22.1</v>
      </c>
      <c r="H7" s="293">
        <v>22.9</v>
      </c>
      <c r="I7" s="293">
        <v>22.3</v>
      </c>
      <c r="J7" s="293">
        <v>28.1</v>
      </c>
      <c r="K7" s="6" t="s">
        <v>204</v>
      </c>
    </row>
    <row r="8">
      <c r="A8" s="295" t="s">
        <v>211</v>
      </c>
      <c r="B8" s="291">
        <v>150.0</v>
      </c>
      <c r="C8" s="292">
        <v>44005.0</v>
      </c>
      <c r="D8" s="293" t="s">
        <v>202</v>
      </c>
      <c r="E8" s="292">
        <v>44005.0</v>
      </c>
      <c r="F8" s="293" t="s">
        <v>203</v>
      </c>
      <c r="G8" s="293">
        <v>26.7</v>
      </c>
      <c r="H8" s="293">
        <v>27.7</v>
      </c>
      <c r="I8" s="293">
        <v>27.1</v>
      </c>
      <c r="J8" s="293">
        <v>24.4</v>
      </c>
      <c r="K8" s="6" t="s">
        <v>204</v>
      </c>
    </row>
    <row r="9">
      <c r="A9" s="295" t="s">
        <v>212</v>
      </c>
      <c r="B9" s="291">
        <v>150.0</v>
      </c>
      <c r="C9" s="292">
        <v>44005.0</v>
      </c>
      <c r="D9" s="293" t="s">
        <v>202</v>
      </c>
      <c r="E9" s="292">
        <v>44006.0</v>
      </c>
      <c r="F9" s="293" t="s">
        <v>203</v>
      </c>
      <c r="G9" s="293">
        <v>28.8</v>
      </c>
      <c r="H9" s="293">
        <v>29.0</v>
      </c>
      <c r="I9" s="293">
        <v>29.0</v>
      </c>
      <c r="J9" s="293">
        <v>23.8</v>
      </c>
      <c r="K9" s="6" t="s">
        <v>204</v>
      </c>
    </row>
    <row r="10">
      <c r="A10" s="295" t="s">
        <v>213</v>
      </c>
      <c r="B10" s="291">
        <v>150.0</v>
      </c>
      <c r="C10" s="292">
        <v>44006.0</v>
      </c>
      <c r="D10" s="293" t="s">
        <v>202</v>
      </c>
      <c r="E10" s="292">
        <v>44006.0</v>
      </c>
      <c r="F10" s="293" t="s">
        <v>203</v>
      </c>
      <c r="G10" s="293">
        <v>20.7</v>
      </c>
      <c r="H10" s="293">
        <v>21.2</v>
      </c>
      <c r="I10" s="293">
        <v>21.5</v>
      </c>
      <c r="J10" s="293">
        <v>23.1</v>
      </c>
      <c r="K10" s="6" t="s">
        <v>204</v>
      </c>
    </row>
    <row r="11">
      <c r="A11" s="295" t="s">
        <v>214</v>
      </c>
      <c r="B11" s="291">
        <v>150.0</v>
      </c>
      <c r="C11" s="292">
        <v>44006.0</v>
      </c>
      <c r="D11" s="293" t="s">
        <v>202</v>
      </c>
      <c r="E11" s="292">
        <v>44006.0</v>
      </c>
      <c r="F11" s="293" t="s">
        <v>203</v>
      </c>
      <c r="G11" s="293">
        <v>27.4</v>
      </c>
      <c r="H11" s="293">
        <v>27.1</v>
      </c>
      <c r="I11" s="293">
        <v>27.8</v>
      </c>
      <c r="J11" s="293">
        <v>24.6</v>
      </c>
      <c r="K11" s="6" t="s">
        <v>204</v>
      </c>
    </row>
    <row r="12">
      <c r="A12" s="295" t="s">
        <v>215</v>
      </c>
      <c r="B12" s="291">
        <v>150.0</v>
      </c>
      <c r="C12" s="292">
        <v>44006.0</v>
      </c>
      <c r="D12" s="293" t="s">
        <v>202</v>
      </c>
      <c r="E12" s="292">
        <v>44006.0</v>
      </c>
      <c r="F12" s="293" t="s">
        <v>203</v>
      </c>
      <c r="G12" s="293">
        <v>25.7</v>
      </c>
      <c r="H12" s="293">
        <v>25.5</v>
      </c>
      <c r="I12" s="293">
        <v>26.1</v>
      </c>
      <c r="J12" s="293">
        <v>24.5</v>
      </c>
      <c r="K12" s="6" t="s">
        <v>204</v>
      </c>
    </row>
    <row r="13">
      <c r="A13" s="295" t="s">
        <v>216</v>
      </c>
      <c r="B13" s="291">
        <v>150.0</v>
      </c>
      <c r="C13" s="292">
        <v>44006.0</v>
      </c>
      <c r="D13" s="293" t="s">
        <v>202</v>
      </c>
      <c r="E13" s="292">
        <v>44006.0</v>
      </c>
      <c r="F13" s="293" t="s">
        <v>203</v>
      </c>
      <c r="G13" s="293">
        <v>28.1</v>
      </c>
      <c r="H13" s="293">
        <v>27.1</v>
      </c>
      <c r="I13" s="293">
        <v>27.2</v>
      </c>
      <c r="J13" s="293">
        <v>24.1</v>
      </c>
      <c r="K13" s="6" t="s">
        <v>204</v>
      </c>
    </row>
    <row r="14">
      <c r="A14" s="295" t="s">
        <v>217</v>
      </c>
      <c r="B14" s="291">
        <v>150.0</v>
      </c>
      <c r="C14" s="292">
        <v>44006.0</v>
      </c>
      <c r="D14" s="293" t="s">
        <v>202</v>
      </c>
      <c r="E14" s="292">
        <v>44006.0</v>
      </c>
      <c r="F14" s="293" t="s">
        <v>203</v>
      </c>
      <c r="G14" s="293">
        <v>24.3</v>
      </c>
      <c r="H14" s="293">
        <v>23.1</v>
      </c>
      <c r="I14" s="293">
        <v>24.2</v>
      </c>
      <c r="J14" s="293">
        <v>23.3</v>
      </c>
      <c r="K14" s="6" t="s">
        <v>204</v>
      </c>
    </row>
    <row r="15">
      <c r="A15" s="295" t="s">
        <v>218</v>
      </c>
      <c r="B15" s="291">
        <v>150.0</v>
      </c>
      <c r="C15" s="292">
        <v>44006.0</v>
      </c>
      <c r="D15" s="293" t="s">
        <v>202</v>
      </c>
      <c r="E15" s="292">
        <v>44006.0</v>
      </c>
      <c r="F15" s="293" t="s">
        <v>203</v>
      </c>
      <c r="G15" s="293">
        <v>25.2</v>
      </c>
      <c r="H15" s="293">
        <v>25.0</v>
      </c>
      <c r="I15" s="293">
        <v>24.8</v>
      </c>
      <c r="J15" s="293">
        <v>23.5</v>
      </c>
      <c r="K15" s="6" t="s">
        <v>204</v>
      </c>
    </row>
    <row r="16">
      <c r="A16" s="295" t="s">
        <v>219</v>
      </c>
      <c r="B16" s="291">
        <v>150.0</v>
      </c>
      <c r="C16" s="292">
        <v>44007.0</v>
      </c>
      <c r="D16" s="293" t="s">
        <v>202</v>
      </c>
      <c r="E16" s="292">
        <v>44007.0</v>
      </c>
      <c r="F16" s="293" t="s">
        <v>203</v>
      </c>
      <c r="G16" s="293">
        <v>20.8</v>
      </c>
      <c r="H16" s="293">
        <v>21.2</v>
      </c>
      <c r="I16" s="293">
        <v>20.5</v>
      </c>
      <c r="J16" s="293">
        <v>24.4</v>
      </c>
      <c r="K16" s="6" t="s">
        <v>204</v>
      </c>
    </row>
    <row r="17">
      <c r="A17" s="295" t="s">
        <v>220</v>
      </c>
      <c r="B17" s="291">
        <v>150.0</v>
      </c>
      <c r="C17" s="292">
        <v>44006.0</v>
      </c>
      <c r="D17" s="293" t="s">
        <v>202</v>
      </c>
      <c r="E17" s="292">
        <v>44007.0</v>
      </c>
      <c r="F17" s="293" t="s">
        <v>203</v>
      </c>
      <c r="G17" s="293">
        <v>20.8</v>
      </c>
      <c r="H17" s="293">
        <v>21.2</v>
      </c>
      <c r="I17" s="293">
        <v>21.2</v>
      </c>
      <c r="J17" s="293">
        <v>24.5</v>
      </c>
      <c r="K17" s="6" t="s">
        <v>204</v>
      </c>
    </row>
    <row r="18">
      <c r="A18" s="295" t="s">
        <v>221</v>
      </c>
      <c r="B18" s="291">
        <v>150.0</v>
      </c>
      <c r="C18" s="292">
        <v>44007.0</v>
      </c>
      <c r="D18" s="293" t="s">
        <v>202</v>
      </c>
      <c r="E18" s="292">
        <v>44007.0</v>
      </c>
      <c r="F18" s="293" t="s">
        <v>203</v>
      </c>
      <c r="G18" s="293">
        <v>20.0</v>
      </c>
      <c r="H18" s="293">
        <v>19.2</v>
      </c>
      <c r="I18" s="293">
        <v>19.9</v>
      </c>
      <c r="J18" s="293">
        <v>23.1</v>
      </c>
      <c r="K18" s="6" t="s">
        <v>204</v>
      </c>
    </row>
    <row r="19">
      <c r="A19" s="295" t="s">
        <v>222</v>
      </c>
      <c r="B19" s="291">
        <v>150.0</v>
      </c>
      <c r="C19" s="292">
        <v>44007.0</v>
      </c>
      <c r="D19" s="293" t="s">
        <v>202</v>
      </c>
      <c r="E19" s="292">
        <v>44007.0</v>
      </c>
      <c r="F19" s="293" t="s">
        <v>203</v>
      </c>
      <c r="G19" s="293">
        <v>29.4</v>
      </c>
      <c r="H19" s="293">
        <v>28.3</v>
      </c>
      <c r="I19" s="293">
        <v>29.0</v>
      </c>
      <c r="J19" s="293">
        <v>23.3</v>
      </c>
      <c r="K19" s="6" t="s">
        <v>204</v>
      </c>
    </row>
    <row r="20">
      <c r="A20" s="295" t="s">
        <v>223</v>
      </c>
      <c r="B20" s="291">
        <v>150.0</v>
      </c>
      <c r="C20" s="292">
        <v>44007.0</v>
      </c>
      <c r="D20" s="293" t="s">
        <v>202</v>
      </c>
      <c r="E20" s="292">
        <v>44007.0</v>
      </c>
      <c r="F20" s="293" t="s">
        <v>203</v>
      </c>
      <c r="G20" s="293">
        <v>26.6</v>
      </c>
      <c r="H20" s="293">
        <v>28.5</v>
      </c>
      <c r="I20" s="293">
        <v>26.2</v>
      </c>
      <c r="J20" s="293">
        <v>23.6</v>
      </c>
      <c r="K20" s="6" t="s">
        <v>204</v>
      </c>
    </row>
    <row r="21">
      <c r="A21" s="295" t="s">
        <v>224</v>
      </c>
      <c r="B21" s="291">
        <v>150.0</v>
      </c>
      <c r="C21" s="292">
        <v>44004.0</v>
      </c>
      <c r="D21" s="293" t="s">
        <v>202</v>
      </c>
      <c r="E21" s="292">
        <v>44008.0</v>
      </c>
      <c r="F21" s="293" t="s">
        <v>203</v>
      </c>
      <c r="G21" s="293">
        <v>24.1</v>
      </c>
      <c r="H21" s="293">
        <v>25.1</v>
      </c>
      <c r="I21" s="293">
        <v>24.1</v>
      </c>
      <c r="J21" s="293">
        <v>22.5</v>
      </c>
      <c r="K21" s="6" t="s">
        <v>204</v>
      </c>
    </row>
    <row r="22">
      <c r="A22" s="296" t="s">
        <v>225</v>
      </c>
      <c r="B22" s="296" t="s">
        <v>226</v>
      </c>
      <c r="C22" s="296" t="s">
        <v>227</v>
      </c>
      <c r="D22" s="296" t="s">
        <v>228</v>
      </c>
    </row>
    <row r="23">
      <c r="A23" s="297" t="s">
        <v>229</v>
      </c>
      <c r="B23" s="296">
        <v>12.1</v>
      </c>
      <c r="C23" s="296">
        <v>12.7</v>
      </c>
      <c r="D23" s="296">
        <v>34.7</v>
      </c>
      <c r="K23" s="6" t="s">
        <v>204</v>
      </c>
    </row>
    <row r="24">
      <c r="A24" s="298" t="s">
        <v>230</v>
      </c>
      <c r="B24" s="296">
        <v>17.7</v>
      </c>
      <c r="C24" s="296">
        <v>18.2</v>
      </c>
      <c r="D24" s="296">
        <v>30.6</v>
      </c>
      <c r="K24" s="6" t="s">
        <v>204</v>
      </c>
    </row>
    <row r="25">
      <c r="A25" s="298" t="s">
        <v>231</v>
      </c>
      <c r="B25" s="296">
        <v>18.6</v>
      </c>
      <c r="C25" s="296">
        <v>19.1</v>
      </c>
      <c r="D25" s="296">
        <v>30.5</v>
      </c>
      <c r="K25" s="6" t="s">
        <v>204</v>
      </c>
    </row>
    <row r="26">
      <c r="A26" s="298" t="s">
        <v>232</v>
      </c>
      <c r="B26" s="296">
        <v>16.4</v>
      </c>
      <c r="C26" s="296">
        <v>18.1</v>
      </c>
      <c r="D26" s="296">
        <v>34.1</v>
      </c>
      <c r="K26" s="6" t="s">
        <v>204</v>
      </c>
    </row>
    <row r="27">
      <c r="A27" s="298" t="s">
        <v>233</v>
      </c>
      <c r="B27" s="296">
        <v>18.0</v>
      </c>
      <c r="C27" s="296">
        <v>18.8</v>
      </c>
      <c r="D27" s="296">
        <v>32.2</v>
      </c>
      <c r="K27" s="6" t="s">
        <v>204</v>
      </c>
    </row>
    <row r="28">
      <c r="A28" s="298" t="s">
        <v>234</v>
      </c>
      <c r="B28" s="296">
        <v>19.0</v>
      </c>
      <c r="C28" s="296">
        <v>19.5</v>
      </c>
      <c r="D28" s="296">
        <v>31.3</v>
      </c>
      <c r="K28" s="6" t="s">
        <v>204</v>
      </c>
    </row>
    <row r="29">
      <c r="A29" s="298" t="s">
        <v>235</v>
      </c>
      <c r="B29" s="296">
        <v>19.7</v>
      </c>
      <c r="C29" s="296">
        <v>20.0</v>
      </c>
      <c r="D29" s="296">
        <v>29.8</v>
      </c>
      <c r="K29" s="6" t="s">
        <v>204</v>
      </c>
    </row>
    <row r="30">
      <c r="A30" s="298" t="s">
        <v>236</v>
      </c>
      <c r="B30" s="296">
        <v>15.6</v>
      </c>
      <c r="C30" s="296">
        <v>16.2</v>
      </c>
      <c r="D30" s="296">
        <v>31.3</v>
      </c>
      <c r="K30" s="6" t="s">
        <v>204</v>
      </c>
    </row>
    <row r="31">
      <c r="A31" s="298" t="s">
        <v>237</v>
      </c>
      <c r="B31" s="296">
        <v>16.9</v>
      </c>
      <c r="C31" s="296">
        <v>17.7</v>
      </c>
      <c r="D31" s="296">
        <v>33.1</v>
      </c>
      <c r="K31" s="6" t="s">
        <v>204</v>
      </c>
    </row>
    <row r="32">
      <c r="A32" s="298" t="s">
        <v>238</v>
      </c>
      <c r="B32" s="296">
        <v>18.9</v>
      </c>
      <c r="C32" s="296">
        <v>20.0</v>
      </c>
      <c r="D32" s="296">
        <v>31.6</v>
      </c>
      <c r="K32" s="6" t="s">
        <v>204</v>
      </c>
    </row>
    <row r="33">
      <c r="A33" s="299" t="s">
        <v>239</v>
      </c>
      <c r="B33" s="296">
        <v>45.0</v>
      </c>
      <c r="C33" s="296">
        <v>45.0</v>
      </c>
      <c r="D33" s="300"/>
      <c r="K33" s="6" t="s">
        <v>240</v>
      </c>
    </row>
    <row r="34">
      <c r="A34" s="299" t="s">
        <v>241</v>
      </c>
      <c r="B34" s="296">
        <v>45.0</v>
      </c>
      <c r="C34" s="296">
        <v>45.0</v>
      </c>
      <c r="D34" s="300"/>
      <c r="K34" s="6" t="s">
        <v>240</v>
      </c>
    </row>
    <row r="35">
      <c r="A35" s="299" t="s">
        <v>242</v>
      </c>
      <c r="B35" s="296">
        <v>45.0</v>
      </c>
      <c r="C35" s="296">
        <v>45.0</v>
      </c>
      <c r="D35" s="300"/>
      <c r="K35" s="6" t="s">
        <v>240</v>
      </c>
    </row>
    <row r="36">
      <c r="A36" s="299" t="s">
        <v>243</v>
      </c>
      <c r="B36" s="296">
        <v>45.0</v>
      </c>
      <c r="C36" s="296">
        <v>45.0</v>
      </c>
      <c r="D36" s="300"/>
      <c r="K36" s="6" t="s">
        <v>240</v>
      </c>
    </row>
    <row r="37">
      <c r="A37" s="299" t="s">
        <v>244</v>
      </c>
      <c r="B37" s="296">
        <v>45.0</v>
      </c>
      <c r="C37" s="296">
        <v>45.0</v>
      </c>
      <c r="D37" s="300"/>
      <c r="K37" s="6" t="s">
        <v>240</v>
      </c>
    </row>
    <row r="38">
      <c r="A38" s="299" t="s">
        <v>245</v>
      </c>
      <c r="B38" s="296">
        <v>45.0</v>
      </c>
      <c r="C38" s="296">
        <v>45.0</v>
      </c>
      <c r="D38" s="300"/>
      <c r="K38" s="6" t="s">
        <v>240</v>
      </c>
    </row>
    <row r="39">
      <c r="A39" s="299" t="s">
        <v>246</v>
      </c>
      <c r="B39" s="296">
        <v>45.0</v>
      </c>
      <c r="C39" s="296">
        <v>45.0</v>
      </c>
      <c r="D39" s="300"/>
      <c r="K39" s="6" t="s">
        <v>240</v>
      </c>
    </row>
    <row r="40">
      <c r="A40" s="299" t="s">
        <v>247</v>
      </c>
      <c r="B40" s="296">
        <v>45.0</v>
      </c>
      <c r="C40" s="296">
        <v>45.0</v>
      </c>
      <c r="D40" s="300"/>
      <c r="K40" s="6" t="s">
        <v>240</v>
      </c>
    </row>
    <row r="41">
      <c r="A41" s="299" t="s">
        <v>248</v>
      </c>
      <c r="B41" s="296">
        <v>45.0</v>
      </c>
      <c r="C41" s="296">
        <v>45.0</v>
      </c>
      <c r="D41" s="300"/>
      <c r="K41" s="6" t="s">
        <v>240</v>
      </c>
    </row>
    <row r="42">
      <c r="A42" s="299" t="s">
        <v>249</v>
      </c>
      <c r="B42" s="296">
        <v>45.0</v>
      </c>
      <c r="C42" s="296">
        <v>45.0</v>
      </c>
      <c r="D42" s="300"/>
      <c r="K42" s="6" t="s">
        <v>240</v>
      </c>
    </row>
    <row r="43">
      <c r="A43" s="299" t="s">
        <v>250</v>
      </c>
      <c r="B43" s="296">
        <v>45.0</v>
      </c>
      <c r="C43" s="296">
        <v>45.0</v>
      </c>
      <c r="D43" s="300"/>
      <c r="K43" s="6" t="s">
        <v>240</v>
      </c>
    </row>
    <row r="44">
      <c r="A44" s="299" t="s">
        <v>251</v>
      </c>
      <c r="B44" s="296">
        <v>45.0</v>
      </c>
      <c r="C44" s="296">
        <v>45.0</v>
      </c>
      <c r="D44" s="300"/>
      <c r="K44" s="6" t="s">
        <v>240</v>
      </c>
    </row>
    <row r="45">
      <c r="A45" s="299" t="s">
        <v>252</v>
      </c>
      <c r="B45" s="296">
        <v>45.0</v>
      </c>
      <c r="C45" s="296">
        <v>45.0</v>
      </c>
      <c r="D45" s="300"/>
      <c r="K45" s="6" t="s">
        <v>240</v>
      </c>
    </row>
    <row r="46">
      <c r="A46" s="299" t="s">
        <v>253</v>
      </c>
      <c r="B46" s="296">
        <v>45.0</v>
      </c>
      <c r="C46" s="296">
        <v>45.0</v>
      </c>
      <c r="D46" s="300"/>
      <c r="K46" s="6" t="s">
        <v>240</v>
      </c>
    </row>
    <row r="47">
      <c r="A47" s="299" t="s">
        <v>254</v>
      </c>
      <c r="B47" s="296">
        <v>45.0</v>
      </c>
      <c r="C47" s="296">
        <v>45.0</v>
      </c>
      <c r="D47" s="300"/>
      <c r="K47" s="6" t="s">
        <v>240</v>
      </c>
    </row>
    <row r="48">
      <c r="A48" s="299" t="s">
        <v>255</v>
      </c>
      <c r="B48" s="296">
        <v>45.0</v>
      </c>
      <c r="C48" s="296">
        <v>45.0</v>
      </c>
      <c r="D48" s="300"/>
      <c r="K48" s="6" t="s">
        <v>240</v>
      </c>
    </row>
    <row r="49">
      <c r="A49" s="299" t="s">
        <v>256</v>
      </c>
      <c r="B49" s="296">
        <v>45.0</v>
      </c>
      <c r="C49" s="296">
        <v>45.0</v>
      </c>
      <c r="D49" s="300"/>
      <c r="K49" s="6" t="s">
        <v>240</v>
      </c>
    </row>
    <row r="50">
      <c r="A50" s="299" t="s">
        <v>257</v>
      </c>
      <c r="B50" s="296">
        <v>45.0</v>
      </c>
      <c r="C50" s="296">
        <v>45.0</v>
      </c>
      <c r="D50" s="300"/>
      <c r="K50" s="6" t="s">
        <v>240</v>
      </c>
    </row>
    <row r="51">
      <c r="A51" s="299" t="s">
        <v>258</v>
      </c>
      <c r="B51" s="296">
        <v>45.0</v>
      </c>
      <c r="C51" s="296">
        <v>45.0</v>
      </c>
      <c r="D51" s="300"/>
      <c r="K51" s="6" t="s">
        <v>240</v>
      </c>
    </row>
    <row r="52">
      <c r="A52" s="299" t="s">
        <v>259</v>
      </c>
      <c r="B52" s="296">
        <v>45.0</v>
      </c>
      <c r="C52" s="296">
        <v>45.0</v>
      </c>
      <c r="D52" s="300"/>
      <c r="K52" s="6" t="s">
        <v>240</v>
      </c>
    </row>
    <row r="53">
      <c r="A53" s="301" t="s">
        <v>260</v>
      </c>
      <c r="B53" s="302"/>
      <c r="C53" s="302"/>
    </row>
    <row r="54">
      <c r="A54" s="303" t="s">
        <v>261</v>
      </c>
      <c r="B54" s="304" t="s">
        <v>262</v>
      </c>
      <c r="C54" s="305" t="s">
        <v>263</v>
      </c>
      <c r="K54" s="6" t="s">
        <v>240</v>
      </c>
    </row>
    <row r="55">
      <c r="A55" s="303" t="s">
        <v>264</v>
      </c>
      <c r="B55" s="306"/>
      <c r="C55" s="305" t="s">
        <v>263</v>
      </c>
      <c r="K55" s="6" t="s">
        <v>240</v>
      </c>
    </row>
    <row r="56">
      <c r="A56" s="303" t="s">
        <v>265</v>
      </c>
      <c r="B56" s="306"/>
      <c r="C56" s="305" t="s">
        <v>263</v>
      </c>
      <c r="K56" s="6" t="s">
        <v>240</v>
      </c>
    </row>
    <row r="57">
      <c r="A57" s="303" t="s">
        <v>266</v>
      </c>
      <c r="B57" s="306"/>
      <c r="C57" s="305" t="s">
        <v>263</v>
      </c>
      <c r="K57" s="6" t="s">
        <v>240</v>
      </c>
    </row>
    <row r="58">
      <c r="A58" s="303" t="s">
        <v>267</v>
      </c>
      <c r="B58" s="306"/>
      <c r="C58" s="305" t="s">
        <v>263</v>
      </c>
      <c r="K58" s="6" t="s">
        <v>240</v>
      </c>
    </row>
    <row r="59">
      <c r="A59" s="303" t="s">
        <v>268</v>
      </c>
      <c r="B59" s="306"/>
      <c r="C59" s="305" t="s">
        <v>263</v>
      </c>
      <c r="K59" s="6" t="s">
        <v>240</v>
      </c>
    </row>
    <row r="60">
      <c r="A60" s="303" t="s">
        <v>269</v>
      </c>
      <c r="B60" s="306"/>
      <c r="C60" s="305" t="s">
        <v>263</v>
      </c>
      <c r="K60" s="6" t="s">
        <v>240</v>
      </c>
    </row>
    <row r="61">
      <c r="A61" s="303" t="s">
        <v>270</v>
      </c>
      <c r="B61" s="306"/>
      <c r="C61" s="305" t="s">
        <v>263</v>
      </c>
      <c r="K61" s="6" t="s">
        <v>240</v>
      </c>
    </row>
    <row r="62">
      <c r="A62" s="303" t="s">
        <v>271</v>
      </c>
      <c r="B62" s="306"/>
      <c r="C62" s="305" t="s">
        <v>263</v>
      </c>
      <c r="K62" s="6" t="s">
        <v>240</v>
      </c>
    </row>
    <row r="63">
      <c r="A63" s="303" t="s">
        <v>272</v>
      </c>
      <c r="B63" s="306"/>
      <c r="C63" s="305" t="s">
        <v>263</v>
      </c>
      <c r="K63" s="6" t="s">
        <v>240</v>
      </c>
    </row>
    <row r="64">
      <c r="A64" s="303" t="s">
        <v>273</v>
      </c>
      <c r="B64" s="307" t="s">
        <v>274</v>
      </c>
      <c r="C64" s="305" t="s">
        <v>275</v>
      </c>
      <c r="K64" s="6" t="s">
        <v>240</v>
      </c>
    </row>
    <row r="65">
      <c r="A65" s="303" t="s">
        <v>276</v>
      </c>
      <c r="B65" s="307" t="s">
        <v>274</v>
      </c>
      <c r="C65" s="305" t="s">
        <v>275</v>
      </c>
      <c r="K65" s="6" t="s">
        <v>240</v>
      </c>
    </row>
    <row r="66">
      <c r="A66" s="303" t="s">
        <v>277</v>
      </c>
      <c r="B66" s="307" t="s">
        <v>274</v>
      </c>
      <c r="C66" s="305" t="s">
        <v>275</v>
      </c>
      <c r="K66" s="6" t="s">
        <v>240</v>
      </c>
    </row>
    <row r="67">
      <c r="A67" s="303" t="s">
        <v>278</v>
      </c>
      <c r="B67" s="307" t="s">
        <v>274</v>
      </c>
      <c r="C67" s="305" t="s">
        <v>275</v>
      </c>
      <c r="K67" s="6" t="s">
        <v>240</v>
      </c>
    </row>
    <row r="68">
      <c r="A68" s="303" t="s">
        <v>279</v>
      </c>
      <c r="B68" s="307" t="s">
        <v>274</v>
      </c>
      <c r="C68" s="305" t="s">
        <v>275</v>
      </c>
      <c r="K68" s="6" t="s">
        <v>240</v>
      </c>
    </row>
    <row r="69">
      <c r="A69" s="303" t="s">
        <v>280</v>
      </c>
      <c r="B69" s="307" t="s">
        <v>274</v>
      </c>
      <c r="C69" s="305" t="s">
        <v>275</v>
      </c>
      <c r="K69" s="6" t="s">
        <v>240</v>
      </c>
    </row>
    <row r="70">
      <c r="A70" s="303" t="s">
        <v>281</v>
      </c>
      <c r="B70" s="307" t="s">
        <v>274</v>
      </c>
      <c r="C70" s="305" t="s">
        <v>275</v>
      </c>
      <c r="K70" s="6" t="s">
        <v>240</v>
      </c>
    </row>
    <row r="71">
      <c r="A71" s="303" t="s">
        <v>282</v>
      </c>
      <c r="B71" s="307" t="s">
        <v>274</v>
      </c>
      <c r="C71" s="305" t="s">
        <v>275</v>
      </c>
      <c r="K71" s="6" t="s">
        <v>240</v>
      </c>
    </row>
    <row r="72">
      <c r="A72" s="303" t="s">
        <v>283</v>
      </c>
      <c r="B72" s="307" t="s">
        <v>274</v>
      </c>
      <c r="C72" s="305" t="s">
        <v>275</v>
      </c>
      <c r="K72" s="6" t="s">
        <v>240</v>
      </c>
    </row>
    <row r="73">
      <c r="A73" s="303" t="s">
        <v>284</v>
      </c>
      <c r="B73" s="307" t="s">
        <v>274</v>
      </c>
      <c r="C73" s="305" t="s">
        <v>275</v>
      </c>
      <c r="K73" s="6" t="s">
        <v>240</v>
      </c>
    </row>
    <row r="74">
      <c r="A74" s="303" t="s">
        <v>285</v>
      </c>
      <c r="B74" s="307" t="s">
        <v>274</v>
      </c>
      <c r="C74" s="305" t="s">
        <v>286</v>
      </c>
      <c r="K74" s="6" t="s">
        <v>240</v>
      </c>
    </row>
    <row r="75">
      <c r="A75" s="303" t="s">
        <v>287</v>
      </c>
      <c r="B75" s="307" t="s">
        <v>274</v>
      </c>
      <c r="C75" s="305" t="s">
        <v>286</v>
      </c>
      <c r="K75" s="6" t="s">
        <v>240</v>
      </c>
    </row>
    <row r="76">
      <c r="A76" s="303" t="s">
        <v>288</v>
      </c>
      <c r="B76" s="307" t="s">
        <v>274</v>
      </c>
      <c r="C76" s="305" t="s">
        <v>286</v>
      </c>
      <c r="K76" s="6" t="s">
        <v>240</v>
      </c>
    </row>
    <row r="77">
      <c r="A77" s="303" t="s">
        <v>289</v>
      </c>
      <c r="B77" s="307" t="s">
        <v>274</v>
      </c>
      <c r="C77" s="305" t="s">
        <v>286</v>
      </c>
      <c r="K77" s="6" t="s">
        <v>240</v>
      </c>
    </row>
    <row r="78">
      <c r="A78" s="303" t="s">
        <v>290</v>
      </c>
      <c r="B78" s="307" t="s">
        <v>274</v>
      </c>
      <c r="C78" s="305" t="s">
        <v>286</v>
      </c>
      <c r="K78" s="6" t="s">
        <v>240</v>
      </c>
    </row>
    <row r="79">
      <c r="A79" s="303" t="s">
        <v>291</v>
      </c>
      <c r="B79" s="307" t="s">
        <v>274</v>
      </c>
      <c r="C79" s="305" t="s">
        <v>286</v>
      </c>
      <c r="K79" s="6" t="s">
        <v>240</v>
      </c>
    </row>
    <row r="80">
      <c r="A80" s="303" t="s">
        <v>292</v>
      </c>
      <c r="B80" s="307" t="s">
        <v>274</v>
      </c>
      <c r="C80" s="305" t="s">
        <v>286</v>
      </c>
      <c r="K80" s="6" t="s">
        <v>240</v>
      </c>
    </row>
  </sheetData>
  <drawing r:id="rId1"/>
</worksheet>
</file>