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<sst xmlns="http://schemas.openxmlformats.org/spreadsheetml/2006/main" count="1613" uniqueCount="167">
  <si>
    <t xml:space="preserve">v33</t>
  </si>
  <si>
    <t xml:space="preserve">7/27/2020 PCR</t>
  </si>
  <si>
    <t xml:space="preserve">fill out yellow wells and these will autopopulate sections of experimental plan</t>
  </si>
  <si>
    <t xml:space="preserve">** Testing Mastermix: TaqPath vs Quantabio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</si>
  <si>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</si>
  <si>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</si>
  <si>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</si>
  <si>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</si>
  <si>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Set D</t>
  </si>
  <si>
    <t xml:space="preserve">Notes from Josh</t>
  </si>
  <si>
    <t xml:space="preserve">Plate 2</t>
  </si>
  <si>
    <t xml:space="preserve">Set C</t>
  </si>
  <si>
    <t xml:space="preserve">We need to key back to the names of the 384 UDI plates we already have from Octant</t>
  </si>
  <si>
    <t xml:space="preserve">Plate 3</t>
  </si>
  <si>
    <t xml:space="preserve">Set B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</si>
  <si>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</si>
  <si>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</si>
  <si>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</si>
  <si>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</si>
  <si>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</si>
  <si>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</si>
  <si>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Note: Aimes LOD Plate. Tips for 2G and 3H sampe were underfilled when moving from 96 to 384. Should have Pooled Aimes, no ATCC.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</si>
  <si>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</si>
  <si>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</si>
  <si>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</si>
  <si>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</si>
  <si>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</si>
  <si>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Aimes LOD</t>
  </si>
  <si>
    <t xml:space="preserve">MNS LOD</t>
  </si>
  <si>
    <t xml:space="preserve">16</t>
  </si>
  <si>
    <t xml:space="preserve">Saliva LOD</t>
  </si>
  <si>
    <t xml:space="preserve">ED</t>
  </si>
  <si>
    <t xml:space="preserve">384_wellplate</t>
  </si>
  <si>
    <t xml:space="preserve">new</t>
  </si>
  <si>
    <t xml:space="preserve">old</t>
  </si>
  <si>
    <t xml:space="preserve">ExperimentPlateName</t>
  </si>
  <si>
    <t xml:space="preserve">Plate1</t>
  </si>
  <si>
    <t xml:space="preserve">contam 1</t>
  </si>
  <si>
    <t xml:space="preserve">contam 2</t>
  </si>
  <si>
    <t xml:space="preserve">3</t>
  </si>
  <si>
    <t xml:space="preserve">plate 2</t>
  </si>
  <si>
    <t xml:space="preserve">contam1</t>
  </si>
  <si>
    <t xml:space="preserve">ED 2</t>
  </si>
  <si>
    <t xml:space="preserve">contam2</t>
  </si>
  <si>
    <t xml:space="preserve">plate 3</t>
  </si>
  <si>
    <t xml:space="preserve">TaqPath thermocycler: 50C for 5, 95 for 20s, 40 cycles of 95C 5s + 60C 30s</t>
  </si>
  <si>
    <t xml:space="preserve">Plate Number 1</t>
  </si>
  <si>
    <t xml:space="preserve">`</t>
  </si>
  <si>
    <t xml:space="preserve">MNS = mid nasal swab pooled from ASHE which is in TE. Need 96*12*1.2 = 1382ul. Aim for 1500ul pooled.</t>
  </si>
  <si>
    <t xml:space="preserve">Quadrant 1</t>
  </si>
  <si>
    <t xml:space="preserve">Quadrant 2</t>
  </si>
  <si>
    <t xml:space="preserve">12ul per well</t>
  </si>
  <si>
    <t xml:space="preserve">Quadrant 3</t>
  </si>
  <si>
    <t xml:space="preserve">20ul per well</t>
  </si>
  <si>
    <t xml:space="preserve">Quadrant 4</t>
  </si>
  <si>
    <t xml:space="preserve">ED samples</t>
  </si>
  <si>
    <t xml:space="preserve">A</t>
  </si>
  <si>
    <t xml:space="preserve">TE</t>
  </si>
  <si>
    <t xml:space="preserve">Pooled Aimes</t>
  </si>
  <si>
    <t xml:space="preserve">MNS</t>
  </si>
  <si>
    <t xml:space="preserve">saliva in 1XTBE+0.5%tw</t>
  </si>
  <si>
    <t xml:space="preserve">2xTBE + 1%tween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</si>
  <si>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</si>
  <si>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</si>
  <si>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</si>
  <si>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</si>
  <si>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</si>
  <si>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</si>
  <si>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</si>
  <si>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dilute in h20. 2ul neat plate + 20ul h2o</t>
  </si>
  <si>
    <t xml:space="preserve">Dilute in h2o</t>
  </si>
  <si>
    <t xml:space="preserve">14ul TE</t>
  </si>
  <si>
    <t xml:space="preserve">1:1</t>
  </si>
  <si>
    <t xml:space="preserve">1:4</t>
  </si>
  <si>
    <t xml:space="preserve">1:6</t>
  </si>
  <si>
    <t xml:space="preserve">ATCC Copies per mL</t>
  </si>
  <si>
    <t xml:space="preserve">-</t>
  </si>
  <si>
    <t xml:space="preserve">6 saliva + 18D1</t>
  </si>
  <si>
    <t xml:space="preserve">18 sal + 18D1</t>
  </si>
  <si>
    <t xml:space="preserve">18 saliva + 2000</t>
  </si>
  <si>
    <t xml:space="preserve">D1 extra = 68</t>
  </si>
  <si>
    <t xml:space="preserve">sample volume</t>
  </si>
  <si>
    <t xml:space="preserve">Virus Copies/Reaction if no dilution</t>
  </si>
  <si>
    <t xml:space="preserve">dilution factor</t>
  </si>
  <si>
    <t xml:space="preserve">dilution</t>
  </si>
  <si>
    <t xml:space="preserve">7ul MNS + 7ul h2o</t>
  </si>
  <si>
    <t xml:space="preserve">7ul MNS + 28ul h2o</t>
  </si>
  <si>
    <t xml:space="preserve">7ul MNS + 42ul h2o</t>
  </si>
  <si>
    <t xml:space="preserve">make contrived at concentrations above</t>
  </si>
  <si>
    <t xml:space="preserve">dilute into 1:10 background</t>
  </si>
  <si>
    <t xml:space="preserve">dilute into 1:1, 1:4, 1:6 background</t>
  </si>
  <si>
    <t xml:space="preserve">uL per reaction</t>
  </si>
  <si>
    <t xml:space="preserve">VR-1986HK™
Lot Number:</t>
  </si>
  <si>
    <t xml:space="preserve">minimum volume needed</t>
  </si>
  <si>
    <t xml:space="preserve">** this is number of copies before we make the dilution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</si>
  <si>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</si>
  <si>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</si>
  <si>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</si>
  <si>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</si>
  <si>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</si>
  <si>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</si>
  <si>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</si>
  <si>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</si>
  <si>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</si>
  <si>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&gt; perform 2x dilution series from vial 1 (D1) as detailed above</t>
  </si>
  <si>
    <t xml:space="preserve"> </t>
  </si>
  <si>
    <t xml:space="preserve">Copies/uL of Final Dilution of Virus</t>
  </si>
  <si>
    <t xml:space="preserve">1:100 ATCC</t>
  </si>
  <si>
    <t xml:space="preserve">TE + 0.1%tw</t>
  </si>
  <si>
    <t xml:space="preserve">ATCC to add to D1</t>
  </si>
  <si>
    <t xml:space="preserve">&lt;-- to make 1:300 ATCC</t>
  </si>
  <si>
    <t xml:space="preserve">&lt;-- to make 1:300 dilution</t>
  </si>
  <si>
    <t xml:space="preserve">background lysate to add to first row</t>
  </si>
  <si>
    <t xml:space="preserve">Ashe nasal swabs</t>
  </si>
  <si>
    <t xml:space="preserve">Rack TS01399006</t>
  </si>
  <si>
    <t xml:space="preserve">nasal</t>
  </si>
  <si>
    <t xml:space="preserve">Plate Number 2</t>
  </si>
  <si>
    <t xml:space="preserve">ashe</t>
  </si>
  <si>
    <t xml:space="preserve">75 copies/uL</t>
  </si>
  <si>
    <t xml:space="preserve">90 copies/uL</t>
  </si>
  <si>
    <t xml:space="preserve">100 copies/uL</t>
  </si>
  <si>
    <t xml:space="preserve">pipette 50uL saliva into a 96w plate as usual with warm saliva</t>
  </si>
  <si>
    <t xml:space="preserve">add TBE with tween with mix step</t>
  </si>
  <si>
    <t xml:space="preserve">piptte 7uL of mix into 384w plate</t>
  </si>
  <si>
    <t xml:space="preserve">JB Method - pipette 3.6uL of TBET + 3.6uL saliva with air gap directly into mastermix plate</t>
  </si>
  <si>
    <t xml:space="preserve">with tip touch</t>
  </si>
  <si>
    <t xml:space="preserve">pipette warm</t>
  </si>
  <si>
    <t xml:space="preserve">Plate Number 3</t>
  </si>
  <si>
    <t xml:space="preserve">2xTBE + 1%tw</t>
  </si>
  <si>
    <t xml:space="preserve">Plate Number 4</t>
  </si>
  <si>
    <t xml:space="preserve">Master Mixes</t>
  </si>
  <si>
    <t xml:space="preserve">Mix 1 - Taqpath</t>
  </si>
  <si>
    <t xml:space="preserve">RT-PCR mix:</t>
  </si>
  <si>
    <t xml:space="preserve">uL or (total copies in total)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</si>
  <si>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</si>
  <si>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</si>
  <si>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</si>
  <si>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</si>
  <si>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</si>
  <si>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</si>
  <si>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</si>
  <si>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</si>
  <si>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</si>
  <si>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</si>
  <si>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</si>
  <si>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</si>
  <si>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</si>
  <si>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</si>
  <si>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</si>
  <si>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</si>
  <si>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</si>
  <si>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</si>
  <si>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</si>
  <si>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RPP spike dil 5</t>
  </si>
  <si>
    <t xml:space="preserve">copies/uL</t>
  </si>
  <si>
    <t xml:space="preserve">Based on this should 3.6*10^11 (3.104)=</t>
  </si>
  <si>
    <t xml:space="preserve">S2 spike dil 4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</si>
  <si>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</si>
  <si>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</si>
  <si>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</si>
  <si>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</si>
  <si>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</si>
  <si>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</si>
  <si>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</si>
  <si>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Mix 2 - Taqpath Tuesday PCR</t>
  </si>
  <si>
    <t xml:space="preserve">2.58E+10</t>
  </si>
  <si>
    <t xml:space="preserve">1.717e+10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</si>
</sst>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M/D"/>
    <numFmt numFmtId="167" formatCode="H:MM"/>
    <numFmt numFmtId="168" formatCode="0"/>
    <numFmt numFmtId="169" formatCode="0.00"/>
    <numFmt numFmtId="170" formatCode="0.0"/>
    <numFmt numFmtId="171" formatCode="#,##0"/>
    <numFmt numFmtId="172" formatCode="0.000"/>
    <numFmt numFmtId="173" formatCode="#,##0.00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sz val="11"/>
      <name val="Cambria"/>
      <family val="1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sz val="11"/>
      <color rgb="FF39393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CCCCCC"/>
      </patternFill>
    </fill>
    <fill>
      <patternFill patternType="solid">
        <fgColor rgb="FFD9D2E9"/>
        <bgColor rgb="FFD9D9D9"/>
      </patternFill>
    </fill>
    <fill>
      <patternFill patternType="solid">
        <fgColor rgb="FFF4CCCC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4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8F8F8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6.47959183673469"/>
    <col collapsed="false" hidden="false" max="9" min="9" style="0" width="6.0765306122449"/>
    <col collapsed="false" hidden="false" max="10" min="10" style="0" width="7.29081632653061"/>
    <col collapsed="false" hidden="false" max="11" min="11" style="0" width="10.2602040816327"/>
    <col collapsed="false" hidden="false" max="12" min="12" style="0" width="7.1530612244898"/>
    <col collapsed="false" hidden="false" max="13" min="13" style="0" width="7.69387755102041"/>
    <col collapsed="false" hidden="false" max="14" min="14" style="0" width="6.3469387755102"/>
    <col collapsed="false" hidden="false" max="15" min="15" style="0" width="8.36734693877551"/>
    <col collapsed="false" hidden="false" max="16" min="16" style="0" width="10.1224489795918"/>
    <col collapsed="false" hidden="false" max="17" min="17" style="0" width="14.1734693877551"/>
    <col collapsed="false" hidden="false" max="18" min="18" style="0" width="10.3928571428571"/>
    <col collapsed="false" hidden="false" max="19" min="19" style="0" width="4.18367346938776"/>
    <col collapsed="false" hidden="false" max="1025" min="20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.75" hidden="false" customHeight="false" outlineLevel="0" collapsed="false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5.75" hidden="false" customHeight="false" outlineLevel="0" collapsed="false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.75" hidden="false" customHeight="false" outlineLevel="0" collapsed="false">
      <c r="A4" s="4"/>
      <c r="B4" s="1" t="s">
        <v>5</v>
      </c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.75" hidden="false" customHeight="false" outlineLevel="0" collapsed="false">
      <c r="A5" s="2"/>
      <c r="B5" s="2" t="s">
        <v>7</v>
      </c>
      <c r="C5" s="1" t="s">
        <v>8</v>
      </c>
      <c r="D5" s="2"/>
      <c r="E5" s="2"/>
      <c r="F5" s="2"/>
      <c r="K5" s="3"/>
      <c r="L5" s="3" t="s">
        <v>9</v>
      </c>
      <c r="P5" s="5"/>
      <c r="Q5" s="5"/>
    </row>
    <row r="6" customFormat="false" ht="15.75" hidden="false" customHeight="false" outlineLevel="0" collapsed="false">
      <c r="A6" s="2"/>
      <c r="B6" s="2" t="s">
        <v>10</v>
      </c>
      <c r="C6" s="1" t="s">
        <v>11</v>
      </c>
      <c r="D6" s="2"/>
      <c r="E6" s="2"/>
      <c r="F6" s="2"/>
      <c r="K6" s="6"/>
      <c r="L6" s="6" t="s">
        <v>12</v>
      </c>
      <c r="M6" s="7"/>
      <c r="P6" s="6"/>
      <c r="Q6" s="7"/>
    </row>
    <row r="7" customFormat="false" ht="15.75" hidden="false" customHeight="false" outlineLevel="0" collapsed="false">
      <c r="A7" s="2"/>
      <c r="B7" s="2" t="s">
        <v>13</v>
      </c>
      <c r="C7" s="1" t="s">
        <v>14</v>
      </c>
      <c r="D7" s="2"/>
      <c r="E7" s="2"/>
      <c r="F7" s="2"/>
      <c r="K7" s="8" t="s">
        <v>15</v>
      </c>
      <c r="L7" s="9" t="n">
        <v>1.1</v>
      </c>
      <c r="M7" s="10" t="s">
        <v>16</v>
      </c>
      <c r="N7" s="3" t="s">
        <v>15</v>
      </c>
      <c r="O7" s="11" t="n">
        <v>1</v>
      </c>
      <c r="P7" s="9" t="n">
        <v>6</v>
      </c>
      <c r="Q7" s="12"/>
      <c r="R7" s="3" t="n">
        <v>1</v>
      </c>
      <c r="S7" s="3" t="n">
        <v>2</v>
      </c>
    </row>
    <row r="8" customFormat="false" ht="15.75" hidden="false" customHeight="false" outlineLevel="0" collapsed="false">
      <c r="A8" s="2"/>
      <c r="B8" s="2" t="s">
        <v>17</v>
      </c>
      <c r="C8" s="1"/>
      <c r="D8" s="2"/>
      <c r="E8" s="2"/>
      <c r="F8" s="2"/>
      <c r="K8" s="8"/>
      <c r="L8" s="9" t="n">
        <v>3.3</v>
      </c>
      <c r="M8" s="10" t="s">
        <v>18</v>
      </c>
      <c r="N8" s="3"/>
      <c r="O8" s="11" t="n">
        <v>11</v>
      </c>
      <c r="P8" s="9" t="n">
        <v>16</v>
      </c>
      <c r="Q8" s="12"/>
      <c r="R8" s="3" t="n">
        <v>3</v>
      </c>
      <c r="S8" s="3" t="n">
        <v>4</v>
      </c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K9" s="8"/>
      <c r="L9" s="8"/>
      <c r="M9" s="12"/>
      <c r="P9" s="8"/>
      <c r="Q9" s="1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K10" s="8" t="s">
        <v>19</v>
      </c>
      <c r="L10" s="9" t="n">
        <v>1.2</v>
      </c>
      <c r="M10" s="10" t="s">
        <v>20</v>
      </c>
      <c r="N10" s="3" t="s">
        <v>19</v>
      </c>
      <c r="O10" s="11" t="n">
        <v>2</v>
      </c>
      <c r="P10" s="9" t="n">
        <v>7</v>
      </c>
      <c r="Q10" s="12"/>
      <c r="R10" s="3" t="n">
        <v>5</v>
      </c>
      <c r="S10" s="3" t="n">
        <v>6</v>
      </c>
    </row>
    <row r="11" customFormat="false" ht="15.75" hidden="false" customHeight="false" outlineLevel="0" collapsed="false">
      <c r="A11" s="2" t="s">
        <v>21</v>
      </c>
      <c r="B11" s="2"/>
      <c r="C11" s="2"/>
      <c r="D11" s="2"/>
      <c r="E11" s="2"/>
      <c r="F11" s="2"/>
      <c r="K11" s="8"/>
      <c r="L11" s="9" t="n">
        <v>3.4</v>
      </c>
      <c r="M11" s="10" t="s">
        <v>22</v>
      </c>
      <c r="N11" s="3"/>
      <c r="O11" s="11" t="n">
        <v>12</v>
      </c>
      <c r="P11" s="9" t="n">
        <v>13</v>
      </c>
      <c r="Q11" s="12"/>
      <c r="R11" s="3" t="n">
        <v>7</v>
      </c>
      <c r="S11" s="3" t="n">
        <v>8</v>
      </c>
    </row>
    <row r="12" customFormat="false" ht="15.75" hidden="false" customHeight="false" outlineLevel="0" collapsed="false">
      <c r="A12" s="13"/>
      <c r="B12" s="13"/>
      <c r="C12" s="2"/>
      <c r="D12" s="2"/>
      <c r="E12" s="2"/>
      <c r="F12" s="2"/>
      <c r="K12" s="8"/>
      <c r="L12" s="8"/>
      <c r="M12" s="12"/>
      <c r="P12" s="8"/>
      <c r="Q12" s="12"/>
    </row>
    <row r="13" customFormat="false" ht="15.75" hidden="false" customHeight="false" outlineLevel="0" collapsed="false">
      <c r="A13" s="13"/>
      <c r="B13" s="13"/>
      <c r="C13" s="2"/>
      <c r="D13" s="2"/>
      <c r="E13" s="13"/>
      <c r="F13" s="13"/>
      <c r="K13" s="8" t="s">
        <v>23</v>
      </c>
      <c r="L13" s="9" t="n">
        <v>1.3</v>
      </c>
      <c r="M13" s="14" t="n">
        <v>2.4</v>
      </c>
      <c r="N13" s="3" t="s">
        <v>23</v>
      </c>
      <c r="O13" s="11" t="n">
        <v>3</v>
      </c>
      <c r="P13" s="9" t="n">
        <v>8</v>
      </c>
      <c r="Q13" s="15"/>
      <c r="R13" s="3" t="n">
        <v>9</v>
      </c>
      <c r="S13" s="3" t="n">
        <v>10</v>
      </c>
    </row>
    <row r="14" customFormat="false" ht="15.75" hidden="false" customHeight="false" outlineLevel="0" collapsed="false">
      <c r="A14" s="13"/>
      <c r="B14" s="13"/>
      <c r="C14" s="2"/>
      <c r="D14" s="2"/>
      <c r="E14" s="13"/>
      <c r="F14" s="13"/>
      <c r="K14" s="8"/>
      <c r="L14" s="9" t="n">
        <v>3.1</v>
      </c>
      <c r="M14" s="14" t="n">
        <v>4.2</v>
      </c>
      <c r="O14" s="11" t="n">
        <v>9</v>
      </c>
      <c r="P14" s="9" t="n">
        <v>14</v>
      </c>
      <c r="Q14" s="16"/>
      <c r="R14" s="3" t="n">
        <v>11</v>
      </c>
      <c r="S14" s="3" t="n">
        <v>12</v>
      </c>
    </row>
    <row r="15" customFormat="false" ht="15.75" hidden="false" customHeight="false" outlineLevel="0" collapsed="false">
      <c r="K15" s="8"/>
      <c r="L15" s="8"/>
      <c r="M15" s="12"/>
      <c r="P15" s="8"/>
      <c r="Q15" s="12"/>
      <c r="R15" s="5"/>
      <c r="S15" s="5"/>
    </row>
    <row r="16" customFormat="false" ht="15.75" hidden="false" customHeight="false" outlineLevel="0" collapsed="false">
      <c r="A16" s="6"/>
      <c r="B16" s="6" t="str">
        <f aca="false">TEXT(A1,"0") &amp; " " &amp; TEXT(B5,"0")</f>
        <v>v33 Plate 1</v>
      </c>
      <c r="C16" s="6" t="str">
        <f aca="false">"384 primer plate " &amp; TEXT(C5,"0")</f>
        <v>384 primer plate Set D</v>
      </c>
      <c r="E16" s="6" t="s">
        <v>24</v>
      </c>
      <c r="K16" s="8" t="s">
        <v>25</v>
      </c>
      <c r="L16" s="9" t="n">
        <v>1.4</v>
      </c>
      <c r="M16" s="14" t="n">
        <v>2.1</v>
      </c>
      <c r="N16" s="3" t="s">
        <v>25</v>
      </c>
      <c r="O16" s="11" t="n">
        <v>4</v>
      </c>
      <c r="P16" s="9" t="n">
        <v>5</v>
      </c>
      <c r="Q16" s="15"/>
      <c r="R16" s="6" t="n">
        <v>13</v>
      </c>
      <c r="S16" s="7" t="s">
        <v>26</v>
      </c>
    </row>
    <row r="17" customFormat="false" ht="15.75" hidden="false" customHeight="false" outlineLevel="0" collapsed="false">
      <c r="A17" s="17"/>
      <c r="B17" s="18" t="n">
        <v>1</v>
      </c>
      <c r="C17" s="18" t="n">
        <v>2</v>
      </c>
      <c r="D17" s="19"/>
      <c r="E17" s="20" t="s">
        <v>27</v>
      </c>
      <c r="F17" s="21" t="s">
        <v>28</v>
      </c>
      <c r="K17" s="8"/>
      <c r="L17" s="9" t="n">
        <v>3.2</v>
      </c>
      <c r="M17" s="14" t="n">
        <v>4.3</v>
      </c>
      <c r="O17" s="11" t="n">
        <v>10</v>
      </c>
      <c r="P17" s="9" t="n">
        <v>15</v>
      </c>
      <c r="Q17" s="15"/>
      <c r="R17" s="6" t="n">
        <v>15</v>
      </c>
      <c r="S17" s="12" t="s">
        <v>29</v>
      </c>
    </row>
    <row r="18" customFormat="false" ht="15.75" hidden="false" customHeight="false" outlineLevel="0" collapsed="false">
      <c r="A18" s="17"/>
      <c r="B18" s="18" t="n">
        <v>3</v>
      </c>
      <c r="C18" s="18" t="n">
        <v>4</v>
      </c>
      <c r="D18" s="19"/>
      <c r="E18" s="22" t="s">
        <v>30</v>
      </c>
      <c r="F18" s="21" t="s">
        <v>31</v>
      </c>
      <c r="K18" s="8"/>
      <c r="L18" s="8"/>
      <c r="M18" s="15"/>
      <c r="P18" s="8"/>
      <c r="Q18" s="15"/>
      <c r="R18" s="23"/>
      <c r="S18" s="12"/>
    </row>
    <row r="19" customFormat="false" ht="15.75" hidden="false" customHeight="false" outlineLevel="0" collapsed="false">
      <c r="A19" s="24"/>
      <c r="B19" s="24"/>
      <c r="C19" s="24"/>
      <c r="E19" s="23"/>
      <c r="F19" s="23"/>
      <c r="G19" s="8"/>
      <c r="H19" s="3" t="s">
        <v>32</v>
      </c>
      <c r="I19" s="3" t="s">
        <v>33</v>
      </c>
      <c r="J19" s="3" t="s">
        <v>34</v>
      </c>
      <c r="K19" s="3" t="s">
        <v>35</v>
      </c>
      <c r="L19" s="8"/>
      <c r="M19" s="12"/>
      <c r="P19" s="3"/>
      <c r="Q19" s="25"/>
      <c r="R19" s="23"/>
      <c r="S19" s="12"/>
    </row>
    <row r="20" customFormat="false" ht="15.75" hidden="false" customHeight="false" outlineLevel="0" collapsed="false">
      <c r="A20" s="6"/>
      <c r="B20" s="6" t="str">
        <f aca="false">TEXT(A1,"0") &amp; " " &amp; TEXT(B6,"0")</f>
        <v>v33 Plate 2</v>
      </c>
      <c r="C20" s="6" t="str">
        <f aca="false">"384 primer plate " &amp; TEXT(C6,"0")</f>
        <v>384 primer plate Set C</v>
      </c>
      <c r="E20" s="23"/>
      <c r="F20" s="23"/>
      <c r="H20" s="3" t="s">
        <v>36</v>
      </c>
      <c r="I20" s="3" t="n">
        <v>1</v>
      </c>
      <c r="J20" s="3" t="n">
        <v>4</v>
      </c>
      <c r="K20" s="26" t="str">
        <f aca="false">E17</f>
        <v>Aimes LOD</v>
      </c>
      <c r="P20" s="3"/>
      <c r="Q20" s="25"/>
      <c r="R20" s="23"/>
      <c r="S20" s="12"/>
    </row>
    <row r="21" customFormat="false" ht="15.75" hidden="false" customHeight="false" outlineLevel="0" collapsed="false">
      <c r="A21" s="17"/>
      <c r="B21" s="18" t="n">
        <v>5</v>
      </c>
      <c r="C21" s="18" t="n">
        <v>6</v>
      </c>
      <c r="D21" s="27"/>
      <c r="E21" s="28" t="s">
        <v>37</v>
      </c>
      <c r="F21" s="28" t="s">
        <v>37</v>
      </c>
      <c r="H21" s="3" t="s">
        <v>36</v>
      </c>
      <c r="I21" s="3" t="n">
        <v>2</v>
      </c>
      <c r="J21" s="3" t="n">
        <v>5</v>
      </c>
      <c r="K21" s="26" t="str">
        <f aca="false">F17</f>
        <v>MNS LOD</v>
      </c>
      <c r="P21" s="8"/>
      <c r="Q21" s="12"/>
      <c r="R21" s="6"/>
      <c r="S21" s="12"/>
    </row>
    <row r="22" customFormat="false" ht="15.75" hidden="false" customHeight="false" outlineLevel="0" collapsed="false">
      <c r="A22" s="17"/>
      <c r="B22" s="18" t="n">
        <v>7</v>
      </c>
      <c r="C22" s="18" t="n">
        <v>8</v>
      </c>
      <c r="D22" s="27"/>
      <c r="E22" s="20" t="s">
        <v>38</v>
      </c>
      <c r="F22" s="29" t="s">
        <v>38</v>
      </c>
      <c r="H22" s="3" t="s">
        <v>36</v>
      </c>
      <c r="I22" s="12" t="s">
        <v>39</v>
      </c>
      <c r="J22" s="3" t="n">
        <v>10</v>
      </c>
      <c r="K22" s="30" t="str">
        <f aca="false">E18</f>
        <v>Saliva LOD</v>
      </c>
      <c r="P22" s="3"/>
      <c r="Q22" s="25"/>
      <c r="R22" s="23"/>
      <c r="S22" s="12"/>
    </row>
    <row r="23" customFormat="false" ht="15.75" hidden="false" customHeight="false" outlineLevel="0" collapsed="false">
      <c r="A23" s="24"/>
      <c r="B23" s="24"/>
      <c r="C23" s="24"/>
      <c r="D23" s="31"/>
      <c r="E23" s="23"/>
      <c r="F23" s="23"/>
      <c r="H23" s="3" t="s">
        <v>36</v>
      </c>
      <c r="I23" s="3" t="n">
        <v>4</v>
      </c>
      <c r="J23" s="3" t="n">
        <v>15</v>
      </c>
      <c r="K23" s="26" t="str">
        <f aca="false">F18</f>
        <v>ED</v>
      </c>
      <c r="P23" s="3"/>
      <c r="Q23" s="3"/>
      <c r="R23" s="23"/>
      <c r="S23" s="15"/>
    </row>
    <row r="24" customFormat="false" ht="15.75" hidden="false" customHeight="false" outlineLevel="0" collapsed="false">
      <c r="A24" s="6"/>
      <c r="B24" s="6" t="str">
        <f aca="false">TEXT(A1,"0") &amp; " " &amp; TEXT(B7,"0")</f>
        <v>v33 Plate 3</v>
      </c>
      <c r="C24" s="6" t="str">
        <f aca="false">"384 primer plate " &amp; TEXT(C7,"0")</f>
        <v>384 primer plate Set B</v>
      </c>
      <c r="D24" s="32"/>
      <c r="E24" s="33"/>
      <c r="F24" s="33"/>
      <c r="H24" s="3" t="s">
        <v>40</v>
      </c>
      <c r="I24" s="3" t="n">
        <v>5</v>
      </c>
      <c r="J24" s="3" t="n">
        <v>3</v>
      </c>
      <c r="K24" s="34" t="s">
        <v>41</v>
      </c>
      <c r="P24" s="3"/>
      <c r="Q24" s="35"/>
      <c r="R24" s="23"/>
      <c r="S24" s="16"/>
    </row>
    <row r="25" customFormat="false" ht="15.75" hidden="false" customHeight="false" outlineLevel="0" collapsed="false">
      <c r="A25" s="36"/>
      <c r="B25" s="37" t="n">
        <v>9</v>
      </c>
      <c r="C25" s="37" t="n">
        <v>10</v>
      </c>
      <c r="D25" s="38"/>
      <c r="E25" s="22" t="s">
        <v>42</v>
      </c>
      <c r="F25" s="21"/>
      <c r="H25" s="3" t="s">
        <v>40</v>
      </c>
      <c r="I25" s="3" t="n">
        <v>6</v>
      </c>
      <c r="J25" s="3" t="n">
        <v>8</v>
      </c>
      <c r="K25" s="39" t="s">
        <v>41</v>
      </c>
      <c r="P25" s="8"/>
      <c r="Q25" s="12"/>
      <c r="R25" s="6"/>
      <c r="S25" s="15"/>
    </row>
    <row r="26" customFormat="false" ht="15.75" hidden="false" customHeight="false" outlineLevel="0" collapsed="false">
      <c r="A26" s="36"/>
      <c r="B26" s="37" t="n">
        <v>11</v>
      </c>
      <c r="C26" s="37" t="n">
        <v>12</v>
      </c>
      <c r="D26" s="38"/>
      <c r="E26" s="21"/>
      <c r="F26" s="21"/>
      <c r="H26" s="3" t="s">
        <v>40</v>
      </c>
      <c r="I26" s="3" t="n">
        <v>7</v>
      </c>
      <c r="J26" s="3" t="n">
        <v>9</v>
      </c>
      <c r="K26" s="39" t="s">
        <v>43</v>
      </c>
      <c r="P26" s="3"/>
      <c r="Q26" s="3"/>
      <c r="R26" s="6"/>
      <c r="S26" s="15"/>
    </row>
    <row r="27" customFormat="false" ht="15.75" hidden="false" customHeight="false" outlineLevel="0" collapsed="false">
      <c r="A27" s="24"/>
      <c r="B27" s="24"/>
      <c r="C27" s="24"/>
      <c r="D27" s="32"/>
      <c r="E27" s="33"/>
      <c r="F27" s="33"/>
      <c r="H27" s="3" t="s">
        <v>40</v>
      </c>
      <c r="I27" s="3" t="n">
        <v>8</v>
      </c>
      <c r="J27" s="3" t="n">
        <v>14</v>
      </c>
      <c r="K27" s="39" t="s">
        <v>43</v>
      </c>
      <c r="P27" s="3"/>
      <c r="Q27" s="3"/>
      <c r="R27" s="23"/>
      <c r="S27" s="15"/>
    </row>
    <row r="28" customFormat="false" ht="15.75" hidden="false" customHeight="false" outlineLevel="0" collapsed="false">
      <c r="A28" s="6"/>
      <c r="B28" s="6" t="str">
        <f aca="false">TEXT(A1,"0") &amp; " " &amp; TEXT(B8,"0")</f>
        <v>v33 Plate 4</v>
      </c>
      <c r="C28" s="6" t="str">
        <f aca="false">"384 primer plate " &amp; TEXT(C8,"0")</f>
        <v>384 primer plate 0</v>
      </c>
      <c r="D28" s="32"/>
      <c r="E28" s="33"/>
      <c r="F28" s="33"/>
      <c r="H28" s="3" t="s">
        <v>44</v>
      </c>
      <c r="I28" s="3" t="n">
        <v>9</v>
      </c>
      <c r="J28" s="34" t="n">
        <v>2</v>
      </c>
      <c r="K28" s="3" t="s">
        <v>42</v>
      </c>
      <c r="P28" s="3"/>
      <c r="Q28" s="3"/>
      <c r="R28" s="23"/>
      <c r="S28" s="15"/>
    </row>
    <row r="29" customFormat="false" ht="15.75" hidden="false" customHeight="false" outlineLevel="0" collapsed="false">
      <c r="A29" s="17"/>
      <c r="B29" s="37" t="n">
        <v>13</v>
      </c>
      <c r="C29" s="37" t="n">
        <v>14</v>
      </c>
      <c r="D29" s="38"/>
      <c r="E29" s="20"/>
      <c r="F29" s="40"/>
      <c r="P29" s="8"/>
      <c r="Q29" s="12"/>
      <c r="R29" s="6"/>
      <c r="S29" s="15"/>
    </row>
    <row r="30" customFormat="false" ht="15.75" hidden="false" customHeight="false" outlineLevel="0" collapsed="false">
      <c r="A30" s="41"/>
      <c r="B30" s="37" t="n">
        <v>15</v>
      </c>
      <c r="C30" s="37" t="n">
        <v>16</v>
      </c>
      <c r="D30" s="38"/>
      <c r="E30" s="28"/>
      <c r="F30" s="28"/>
      <c r="L30" s="8"/>
    </row>
    <row r="31" customFormat="false" ht="15.75" hidden="false" customHeight="false" outlineLevel="0" collapsed="false">
      <c r="B31" s="32"/>
      <c r="C31" s="32"/>
      <c r="D31" s="32"/>
      <c r="E31" s="32"/>
      <c r="F31" s="32"/>
    </row>
    <row r="32" customFormat="false" ht="15.75" hidden="false" customHeight="false" outlineLevel="0" collapsed="false">
      <c r="A32" s="3" t="s">
        <v>45</v>
      </c>
      <c r="E32" s="3"/>
    </row>
  </sheetData>
  <mergeCells count="2">
    <mergeCell ref="P5:Q5"/>
    <mergeCell ref="R15:S15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G88"/>
  <sheetViews>
    <sheetView windowProtection="false"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G1" activeCellId="0" sqref="AG1"/>
    </sheetView>
  </sheetViews>
  <sheetFormatPr defaultRowHeight="15.75"/>
  <cols>
    <col collapsed="false" hidden="false" max="1" min="1" style="0" width="14.1734693877551"/>
    <col collapsed="false" hidden="false" max="2" min="2" style="0" width="17.6836734693878"/>
    <col collapsed="false" hidden="false" max="8" min="3" style="0" width="14.1734693877551"/>
    <col collapsed="false" hidden="false" max="9" min="9" style="0" width="16.3316326530612"/>
    <col collapsed="false" hidden="false" max="11" min="10" style="0" width="16.469387755102"/>
    <col collapsed="false" hidden="false" max="12" min="12" style="0" width="15.1173469387755"/>
    <col collapsed="false" hidden="false" max="13" min="13" style="0" width="15.6581632653061"/>
    <col collapsed="false" hidden="false" max="1025" min="14" style="0" width="14.1734693877551"/>
  </cols>
  <sheetData>
    <row r="1" customFormat="false" ht="13.8" hidden="false" customHeight="false" outlineLevel="0" collapsed="false">
      <c r="A1" s="42" t="s">
        <v>46</v>
      </c>
      <c r="B1" s="43" t="str">
        <f aca="false">'Run set up notes'!C5</f>
        <v>Set D</v>
      </c>
      <c r="C1" s="43"/>
      <c r="D1" s="44"/>
      <c r="E1" s="44"/>
      <c r="F1" s="43"/>
      <c r="G1" s="3" t="n">
        <v>4</v>
      </c>
      <c r="H1" s="45"/>
      <c r="I1" s="45"/>
      <c r="J1" s="45"/>
      <c r="K1" s="45"/>
      <c r="L1" s="45"/>
      <c r="M1" s="45"/>
      <c r="N1" s="45"/>
      <c r="O1" s="45"/>
      <c r="P1" s="45"/>
      <c r="Q1" s="46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</row>
    <row r="2" customFormat="false" ht="13.8" hidden="false" customHeight="false" outlineLevel="0" collapsed="false">
      <c r="A2" s="47" t="n">
        <v>1</v>
      </c>
      <c r="B2" s="47" t="n">
        <v>2</v>
      </c>
      <c r="C2" s="43"/>
      <c r="D2" s="48" t="str">
        <f aca="false">'Run set up notes'!E17</f>
        <v>Aimes LOD</v>
      </c>
      <c r="E2" s="48" t="str">
        <f aca="false">'Run set up notes'!F17</f>
        <v>MNS LOD</v>
      </c>
      <c r="F2" s="43"/>
      <c r="G2" s="3" t="n">
        <v>5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</row>
    <row r="3" customFormat="false" ht="13.8" hidden="false" customHeight="false" outlineLevel="0" collapsed="false">
      <c r="A3" s="47" t="n">
        <v>3</v>
      </c>
      <c r="B3" s="47" t="n">
        <v>4</v>
      </c>
      <c r="C3" s="43"/>
      <c r="D3" s="48" t="str">
        <f aca="false">'Run set up notes'!E18</f>
        <v>Saliva LOD</v>
      </c>
      <c r="E3" s="49" t="str">
        <f aca="false">'Run set up notes'!F18</f>
        <v>ED</v>
      </c>
      <c r="F3" s="43"/>
      <c r="G3" s="3" t="n">
        <v>10</v>
      </c>
      <c r="H3" s="45"/>
      <c r="I3" s="45"/>
      <c r="J3" s="45"/>
      <c r="K3" s="45"/>
      <c r="L3" s="45"/>
      <c r="M3" s="45"/>
      <c r="N3" s="45"/>
      <c r="O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U3" s="46" t="s">
        <v>47</v>
      </c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</row>
    <row r="4" customFormat="false" ht="13.8" hidden="false" customHeight="false" outlineLevel="0" collapsed="false">
      <c r="A4" s="50"/>
      <c r="B4" s="43"/>
      <c r="C4" s="43"/>
      <c r="D4" s="45"/>
      <c r="E4" s="43"/>
      <c r="F4" s="43"/>
      <c r="G4" s="3" t="n">
        <v>15</v>
      </c>
      <c r="H4" s="45"/>
      <c r="I4" s="45"/>
      <c r="J4" s="45"/>
      <c r="K4" s="45"/>
      <c r="L4" s="45"/>
      <c r="M4" s="45"/>
      <c r="N4" s="45"/>
      <c r="O4" s="45"/>
      <c r="P4" s="46" t="s">
        <v>48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6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</row>
    <row r="5" customFormat="false" ht="15.75" hidden="false" customHeight="false" outlineLevel="0" collapsed="false">
      <c r="A5" s="46" t="s">
        <v>49</v>
      </c>
      <c r="B5" s="51"/>
      <c r="C5" s="51"/>
      <c r="D5" s="51"/>
      <c r="E5" s="51"/>
      <c r="F5" s="51"/>
      <c r="G5" s="45"/>
      <c r="H5" s="45"/>
      <c r="I5" s="45"/>
      <c r="J5" s="45"/>
      <c r="K5" s="45"/>
      <c r="L5" s="45"/>
      <c r="M5" s="45"/>
      <c r="N5" s="45"/>
      <c r="O5" s="45"/>
      <c r="P5" s="46" t="s">
        <v>50</v>
      </c>
      <c r="R5" s="51" t="s">
        <v>51</v>
      </c>
      <c r="S5" s="51"/>
      <c r="T5" s="51"/>
      <c r="U5" s="51"/>
      <c r="V5" s="45"/>
      <c r="W5" s="45"/>
      <c r="X5" s="45"/>
      <c r="Y5" s="45"/>
      <c r="Z5" s="45"/>
      <c r="AA5" s="45"/>
      <c r="AB5" s="45"/>
      <c r="AC5" s="45"/>
      <c r="AD5" s="45"/>
      <c r="AE5" s="46" t="s">
        <v>52</v>
      </c>
      <c r="AF5" s="3" t="s">
        <v>30</v>
      </c>
      <c r="AG5" s="51" t="s">
        <v>53</v>
      </c>
      <c r="AH5" s="51"/>
      <c r="AI5" s="51"/>
      <c r="AJ5" s="51"/>
      <c r="AK5" s="45"/>
      <c r="AL5" s="45"/>
      <c r="AM5" s="45"/>
      <c r="AN5" s="45"/>
      <c r="AO5" s="45"/>
      <c r="AP5" s="45"/>
      <c r="AQ5" s="45"/>
      <c r="AR5" s="45"/>
      <c r="AT5" s="46" t="s">
        <v>54</v>
      </c>
      <c r="AU5" s="46" t="s">
        <v>55</v>
      </c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</row>
    <row r="6" customFormat="false" ht="15.75" hidden="false" customHeight="false" outlineLevel="0" collapsed="false">
      <c r="A6" s="52" t="s">
        <v>27</v>
      </c>
      <c r="B6" s="53" t="n">
        <v>1</v>
      </c>
      <c r="C6" s="53" t="n">
        <v>2</v>
      </c>
      <c r="D6" s="53" t="n">
        <v>3</v>
      </c>
      <c r="E6" s="53" t="n">
        <v>4</v>
      </c>
      <c r="F6" s="53" t="n">
        <v>5</v>
      </c>
      <c r="G6" s="53" t="n">
        <v>6</v>
      </c>
      <c r="H6" s="53" t="n">
        <v>7</v>
      </c>
      <c r="I6" s="53" t="n">
        <v>8</v>
      </c>
      <c r="J6" s="53" t="n">
        <v>9</v>
      </c>
      <c r="K6" s="53" t="n">
        <v>10</v>
      </c>
      <c r="L6" s="53" t="n">
        <v>11</v>
      </c>
      <c r="M6" s="53" t="n">
        <v>12</v>
      </c>
      <c r="N6" s="54"/>
      <c r="P6" s="52" t="s">
        <v>28</v>
      </c>
      <c r="Q6" s="53" t="n">
        <v>1</v>
      </c>
      <c r="R6" s="53" t="n">
        <v>2</v>
      </c>
      <c r="S6" s="53" t="n">
        <v>3</v>
      </c>
      <c r="T6" s="53" t="n">
        <v>4</v>
      </c>
      <c r="U6" s="53" t="n">
        <v>5</v>
      </c>
      <c r="V6" s="53" t="n">
        <v>6</v>
      </c>
      <c r="W6" s="53" t="n">
        <v>7</v>
      </c>
      <c r="X6" s="53" t="n">
        <v>8</v>
      </c>
      <c r="Y6" s="53" t="n">
        <v>9</v>
      </c>
      <c r="Z6" s="53" t="n">
        <v>10</v>
      </c>
      <c r="AA6" s="53" t="n">
        <v>11</v>
      </c>
      <c r="AB6" s="53" t="n">
        <v>12</v>
      </c>
      <c r="AC6" s="54"/>
      <c r="AE6" s="52" t="n">
        <f aca="false">AH2</f>
        <v>0</v>
      </c>
      <c r="AF6" s="53" t="n">
        <v>1</v>
      </c>
      <c r="AG6" s="53" t="n">
        <v>2</v>
      </c>
      <c r="AH6" s="53" t="n">
        <v>3</v>
      </c>
      <c r="AI6" s="53" t="n">
        <v>4</v>
      </c>
      <c r="AJ6" s="53" t="n">
        <v>5</v>
      </c>
      <c r="AK6" s="53" t="n">
        <v>6</v>
      </c>
      <c r="AL6" s="53" t="n">
        <v>7</v>
      </c>
      <c r="AM6" s="53" t="n">
        <v>8</v>
      </c>
      <c r="AN6" s="53" t="n">
        <v>9</v>
      </c>
      <c r="AO6" s="53" t="n">
        <v>10</v>
      </c>
      <c r="AP6" s="53" t="n">
        <v>11</v>
      </c>
      <c r="AQ6" s="53" t="n">
        <v>12</v>
      </c>
      <c r="AR6" s="54"/>
      <c r="AT6" s="11" t="n">
        <f aca="false">AX3</f>
        <v>0</v>
      </c>
      <c r="AU6" s="55" t="n">
        <v>1</v>
      </c>
      <c r="AV6" s="55" t="n">
        <v>2</v>
      </c>
      <c r="AW6" s="55" t="n">
        <v>3</v>
      </c>
      <c r="AX6" s="55" t="n">
        <v>4</v>
      </c>
      <c r="AY6" s="55" t="n">
        <v>5</v>
      </c>
      <c r="AZ6" s="55" t="n">
        <v>6</v>
      </c>
      <c r="BA6" s="55" t="n">
        <v>7</v>
      </c>
      <c r="BB6" s="55" t="n">
        <v>8</v>
      </c>
      <c r="BC6" s="55" t="n">
        <v>9</v>
      </c>
      <c r="BD6" s="55" t="n">
        <v>10</v>
      </c>
      <c r="BE6" s="55" t="n">
        <v>11</v>
      </c>
      <c r="BF6" s="55" t="n">
        <v>12</v>
      </c>
      <c r="BG6" s="11"/>
    </row>
    <row r="7" customFormat="false" ht="15.75" hidden="false" customHeight="false" outlineLevel="0" collapsed="false">
      <c r="A7" s="56" t="s">
        <v>56</v>
      </c>
      <c r="B7" s="57" t="s">
        <v>57</v>
      </c>
      <c r="C7" s="57" t="s">
        <v>58</v>
      </c>
      <c r="D7" s="57" t="s">
        <v>58</v>
      </c>
      <c r="E7" s="57" t="s">
        <v>58</v>
      </c>
      <c r="F7" s="57" t="s">
        <v>58</v>
      </c>
      <c r="G7" s="57" t="s">
        <v>58</v>
      </c>
      <c r="H7" s="57" t="s">
        <v>58</v>
      </c>
      <c r="I7" s="57" t="s">
        <v>58</v>
      </c>
      <c r="J7" s="57" t="s">
        <v>58</v>
      </c>
      <c r="K7" s="57" t="s">
        <v>58</v>
      </c>
      <c r="L7" s="57" t="s">
        <v>58</v>
      </c>
      <c r="M7" s="57" t="s">
        <v>57</v>
      </c>
      <c r="N7" s="53" t="s">
        <v>56</v>
      </c>
      <c r="P7" s="56" t="s">
        <v>56</v>
      </c>
      <c r="Q7" s="57" t="s">
        <v>57</v>
      </c>
      <c r="R7" s="57" t="s">
        <v>59</v>
      </c>
      <c r="S7" s="57" t="s">
        <v>59</v>
      </c>
      <c r="T7" s="57" t="s">
        <v>59</v>
      </c>
      <c r="U7" s="57" t="s">
        <v>59</v>
      </c>
      <c r="V7" s="57" t="s">
        <v>59</v>
      </c>
      <c r="W7" s="57" t="s">
        <v>59</v>
      </c>
      <c r="X7" s="57" t="s">
        <v>59</v>
      </c>
      <c r="Y7" s="57" t="s">
        <v>59</v>
      </c>
      <c r="Z7" s="57" t="s">
        <v>59</v>
      </c>
      <c r="AA7" s="57" t="s">
        <v>59</v>
      </c>
      <c r="AB7" s="57" t="s">
        <v>59</v>
      </c>
      <c r="AC7" s="53" t="s">
        <v>56</v>
      </c>
      <c r="AE7" s="56" t="s">
        <v>56</v>
      </c>
      <c r="AF7" s="57" t="s">
        <v>57</v>
      </c>
      <c r="AG7" s="57" t="s">
        <v>60</v>
      </c>
      <c r="AH7" s="57" t="s">
        <v>60</v>
      </c>
      <c r="AI7" s="57" t="s">
        <v>60</v>
      </c>
      <c r="AJ7" s="57" t="s">
        <v>60</v>
      </c>
      <c r="AK7" s="57" t="s">
        <v>60</v>
      </c>
      <c r="AL7" s="57" t="s">
        <v>60</v>
      </c>
      <c r="AM7" s="57" t="s">
        <v>60</v>
      </c>
      <c r="AN7" s="57" t="s">
        <v>60</v>
      </c>
      <c r="AO7" s="57" t="s">
        <v>60</v>
      </c>
      <c r="AP7" s="57" t="s">
        <v>60</v>
      </c>
      <c r="AQ7" s="57" t="s">
        <v>57</v>
      </c>
      <c r="AR7" s="53" t="s">
        <v>56</v>
      </c>
      <c r="AT7" s="58" t="s">
        <v>56</v>
      </c>
      <c r="AU7" s="59" t="n">
        <v>368298486</v>
      </c>
      <c r="AV7" s="59" t="n">
        <v>368298486</v>
      </c>
      <c r="AW7" s="59" t="n">
        <v>368298486</v>
      </c>
      <c r="AX7" s="59" t="n">
        <v>368298486</v>
      </c>
      <c r="AY7" s="60" t="s">
        <v>61</v>
      </c>
      <c r="AZ7" s="60" t="s">
        <v>61</v>
      </c>
      <c r="BA7" s="60" t="s">
        <v>61</v>
      </c>
      <c r="BB7" s="60" t="s">
        <v>61</v>
      </c>
      <c r="BC7" s="60" t="s">
        <v>61</v>
      </c>
      <c r="BD7" s="60" t="s">
        <v>61</v>
      </c>
      <c r="BE7" s="60" t="s">
        <v>61</v>
      </c>
      <c r="BF7" s="60" t="s">
        <v>61</v>
      </c>
      <c r="BG7" s="61" t="s">
        <v>56</v>
      </c>
    </row>
    <row r="8" customFormat="false" ht="15.75" hidden="false" customHeight="false" outlineLevel="0" collapsed="false">
      <c r="A8" s="53" t="s">
        <v>62</v>
      </c>
      <c r="B8" s="57" t="s">
        <v>57</v>
      </c>
      <c r="C8" s="57" t="s">
        <v>58</v>
      </c>
      <c r="D8" s="57" t="s">
        <v>58</v>
      </c>
      <c r="E8" s="57" t="s">
        <v>58</v>
      </c>
      <c r="F8" s="57" t="s">
        <v>58</v>
      </c>
      <c r="G8" s="57" t="s">
        <v>58</v>
      </c>
      <c r="H8" s="57" t="s">
        <v>58</v>
      </c>
      <c r="I8" s="57" t="s">
        <v>58</v>
      </c>
      <c r="J8" s="57" t="s">
        <v>58</v>
      </c>
      <c r="K8" s="57" t="s">
        <v>58</v>
      </c>
      <c r="L8" s="57" t="s">
        <v>58</v>
      </c>
      <c r="M8" s="57" t="s">
        <v>57</v>
      </c>
      <c r="N8" s="53" t="s">
        <v>62</v>
      </c>
      <c r="P8" s="53" t="s">
        <v>62</v>
      </c>
      <c r="Q8" s="57" t="s">
        <v>57</v>
      </c>
      <c r="R8" s="57" t="s">
        <v>59</v>
      </c>
      <c r="S8" s="57" t="s">
        <v>59</v>
      </c>
      <c r="T8" s="57" t="s">
        <v>59</v>
      </c>
      <c r="U8" s="57" t="s">
        <v>59</v>
      </c>
      <c r="V8" s="57" t="s">
        <v>59</v>
      </c>
      <c r="W8" s="57" t="s">
        <v>59</v>
      </c>
      <c r="X8" s="57" t="s">
        <v>59</v>
      </c>
      <c r="Y8" s="57" t="s">
        <v>59</v>
      </c>
      <c r="Z8" s="57" t="s">
        <v>59</v>
      </c>
      <c r="AA8" s="57" t="s">
        <v>59</v>
      </c>
      <c r="AB8" s="57" t="s">
        <v>59</v>
      </c>
      <c r="AC8" s="53" t="s">
        <v>62</v>
      </c>
      <c r="AE8" s="53" t="s">
        <v>62</v>
      </c>
      <c r="AF8" s="57" t="s">
        <v>57</v>
      </c>
      <c r="AG8" s="57" t="s">
        <v>60</v>
      </c>
      <c r="AH8" s="57" t="s">
        <v>60</v>
      </c>
      <c r="AI8" s="57" t="s">
        <v>60</v>
      </c>
      <c r="AJ8" s="57" t="s">
        <v>60</v>
      </c>
      <c r="AK8" s="57" t="s">
        <v>60</v>
      </c>
      <c r="AL8" s="57" t="s">
        <v>60</v>
      </c>
      <c r="AM8" s="57" t="s">
        <v>60</v>
      </c>
      <c r="AN8" s="57" t="s">
        <v>60</v>
      </c>
      <c r="AO8" s="57" t="s">
        <v>60</v>
      </c>
      <c r="AP8" s="57" t="s">
        <v>60</v>
      </c>
      <c r="AQ8" s="57" t="s">
        <v>57</v>
      </c>
      <c r="AR8" s="53" t="s">
        <v>62</v>
      </c>
      <c r="AT8" s="62" t="s">
        <v>62</v>
      </c>
      <c r="AU8" s="59" t="n">
        <v>368314329</v>
      </c>
      <c r="AV8" s="59" t="n">
        <v>368314329</v>
      </c>
      <c r="AW8" s="59" t="n">
        <v>368314329</v>
      </c>
      <c r="AX8" s="59" t="n">
        <v>368314329</v>
      </c>
      <c r="AY8" s="60" t="s">
        <v>61</v>
      </c>
      <c r="AZ8" s="60" t="s">
        <v>61</v>
      </c>
      <c r="BA8" s="60" t="s">
        <v>61</v>
      </c>
      <c r="BB8" s="60" t="s">
        <v>61</v>
      </c>
      <c r="BC8" s="60" t="s">
        <v>61</v>
      </c>
      <c r="BD8" s="60" t="s">
        <v>61</v>
      </c>
      <c r="BE8" s="60" t="s">
        <v>61</v>
      </c>
      <c r="BF8" s="60" t="s">
        <v>61</v>
      </c>
      <c r="BG8" s="61" t="s">
        <v>62</v>
      </c>
    </row>
    <row r="9" customFormat="false" ht="15.75" hidden="false" customHeight="false" outlineLevel="0" collapsed="false">
      <c r="A9" s="53" t="s">
        <v>63</v>
      </c>
      <c r="B9" s="57" t="s">
        <v>57</v>
      </c>
      <c r="C9" s="57" t="s">
        <v>58</v>
      </c>
      <c r="D9" s="57" t="s">
        <v>58</v>
      </c>
      <c r="E9" s="57" t="s">
        <v>58</v>
      </c>
      <c r="F9" s="57" t="s">
        <v>58</v>
      </c>
      <c r="G9" s="57" t="s">
        <v>58</v>
      </c>
      <c r="H9" s="57" t="s">
        <v>58</v>
      </c>
      <c r="I9" s="57" t="s">
        <v>58</v>
      </c>
      <c r="J9" s="57" t="s">
        <v>58</v>
      </c>
      <c r="K9" s="57" t="s">
        <v>58</v>
      </c>
      <c r="L9" s="57" t="s">
        <v>58</v>
      </c>
      <c r="M9" s="57" t="s">
        <v>57</v>
      </c>
      <c r="N9" s="53" t="s">
        <v>63</v>
      </c>
      <c r="P9" s="53" t="s">
        <v>63</v>
      </c>
      <c r="Q9" s="57" t="s">
        <v>57</v>
      </c>
      <c r="R9" s="57" t="s">
        <v>59</v>
      </c>
      <c r="S9" s="57" t="s">
        <v>59</v>
      </c>
      <c r="T9" s="57" t="s">
        <v>59</v>
      </c>
      <c r="U9" s="57" t="s">
        <v>59</v>
      </c>
      <c r="V9" s="57" t="s">
        <v>59</v>
      </c>
      <c r="W9" s="57" t="s">
        <v>59</v>
      </c>
      <c r="X9" s="57" t="s">
        <v>59</v>
      </c>
      <c r="Y9" s="57" t="s">
        <v>59</v>
      </c>
      <c r="Z9" s="57" t="s">
        <v>59</v>
      </c>
      <c r="AA9" s="57" t="s">
        <v>59</v>
      </c>
      <c r="AB9" s="57" t="s">
        <v>59</v>
      </c>
      <c r="AC9" s="53" t="s">
        <v>63</v>
      </c>
      <c r="AE9" s="53" t="s">
        <v>63</v>
      </c>
      <c r="AF9" s="57" t="s">
        <v>57</v>
      </c>
      <c r="AG9" s="57" t="s">
        <v>60</v>
      </c>
      <c r="AH9" s="57" t="s">
        <v>60</v>
      </c>
      <c r="AI9" s="57" t="s">
        <v>60</v>
      </c>
      <c r="AJ9" s="57" t="s">
        <v>60</v>
      </c>
      <c r="AK9" s="57" t="s">
        <v>60</v>
      </c>
      <c r="AL9" s="57" t="s">
        <v>60</v>
      </c>
      <c r="AM9" s="57" t="s">
        <v>60</v>
      </c>
      <c r="AN9" s="57" t="s">
        <v>60</v>
      </c>
      <c r="AO9" s="57" t="s">
        <v>60</v>
      </c>
      <c r="AP9" s="57" t="s">
        <v>60</v>
      </c>
      <c r="AQ9" s="57" t="s">
        <v>57</v>
      </c>
      <c r="AR9" s="53" t="s">
        <v>63</v>
      </c>
      <c r="AT9" s="62" t="s">
        <v>63</v>
      </c>
      <c r="AU9" s="59" t="n">
        <v>368311677</v>
      </c>
      <c r="AV9" s="59" t="n">
        <v>368311677</v>
      </c>
      <c r="AW9" s="59" t="n">
        <v>368311677</v>
      </c>
      <c r="AX9" s="59" t="n">
        <v>368311677</v>
      </c>
      <c r="AY9" s="60" t="s">
        <v>61</v>
      </c>
      <c r="AZ9" s="60" t="s">
        <v>61</v>
      </c>
      <c r="BA9" s="60" t="s">
        <v>61</v>
      </c>
      <c r="BB9" s="60" t="s">
        <v>61</v>
      </c>
      <c r="BC9" s="60" t="s">
        <v>61</v>
      </c>
      <c r="BD9" s="60" t="s">
        <v>61</v>
      </c>
      <c r="BE9" s="60" t="s">
        <v>61</v>
      </c>
      <c r="BF9" s="60" t="s">
        <v>61</v>
      </c>
      <c r="BG9" s="61" t="s">
        <v>63</v>
      </c>
    </row>
    <row r="10" customFormat="false" ht="15.75" hidden="false" customHeight="false" outlineLevel="0" collapsed="false">
      <c r="A10" s="53" t="s">
        <v>64</v>
      </c>
      <c r="B10" s="57" t="s">
        <v>57</v>
      </c>
      <c r="C10" s="57" t="s">
        <v>58</v>
      </c>
      <c r="D10" s="57" t="s">
        <v>58</v>
      </c>
      <c r="E10" s="57" t="s">
        <v>58</v>
      </c>
      <c r="F10" s="57" t="s">
        <v>58</v>
      </c>
      <c r="G10" s="57" t="s">
        <v>58</v>
      </c>
      <c r="H10" s="57" t="s">
        <v>58</v>
      </c>
      <c r="I10" s="57" t="s">
        <v>58</v>
      </c>
      <c r="J10" s="57" t="s">
        <v>58</v>
      </c>
      <c r="K10" s="57" t="s">
        <v>58</v>
      </c>
      <c r="L10" s="57" t="s">
        <v>58</v>
      </c>
      <c r="M10" s="57" t="s">
        <v>57</v>
      </c>
      <c r="N10" s="53" t="s">
        <v>64</v>
      </c>
      <c r="P10" s="53" t="s">
        <v>64</v>
      </c>
      <c r="Q10" s="57" t="s">
        <v>57</v>
      </c>
      <c r="R10" s="57" t="s">
        <v>59</v>
      </c>
      <c r="S10" s="57" t="s">
        <v>59</v>
      </c>
      <c r="T10" s="57" t="s">
        <v>59</v>
      </c>
      <c r="U10" s="57" t="s">
        <v>59</v>
      </c>
      <c r="V10" s="57" t="s">
        <v>59</v>
      </c>
      <c r="W10" s="57" t="s">
        <v>59</v>
      </c>
      <c r="X10" s="57" t="s">
        <v>59</v>
      </c>
      <c r="Y10" s="57" t="s">
        <v>59</v>
      </c>
      <c r="Z10" s="57" t="s">
        <v>59</v>
      </c>
      <c r="AA10" s="57" t="s">
        <v>59</v>
      </c>
      <c r="AB10" s="57" t="s">
        <v>59</v>
      </c>
      <c r="AC10" s="53" t="s">
        <v>64</v>
      </c>
      <c r="AE10" s="53" t="s">
        <v>64</v>
      </c>
      <c r="AF10" s="57" t="s">
        <v>57</v>
      </c>
      <c r="AG10" s="57" t="s">
        <v>60</v>
      </c>
      <c r="AH10" s="57" t="s">
        <v>60</v>
      </c>
      <c r="AI10" s="57" t="s">
        <v>60</v>
      </c>
      <c r="AJ10" s="57" t="s">
        <v>60</v>
      </c>
      <c r="AK10" s="57" t="s">
        <v>60</v>
      </c>
      <c r="AL10" s="57" t="s">
        <v>60</v>
      </c>
      <c r="AM10" s="57" t="s">
        <v>60</v>
      </c>
      <c r="AN10" s="57" t="s">
        <v>60</v>
      </c>
      <c r="AO10" s="57" t="s">
        <v>60</v>
      </c>
      <c r="AP10" s="57" t="s">
        <v>60</v>
      </c>
      <c r="AQ10" s="57" t="s">
        <v>57</v>
      </c>
      <c r="AR10" s="53" t="s">
        <v>64</v>
      </c>
      <c r="AT10" s="62" t="s">
        <v>64</v>
      </c>
      <c r="AU10" s="59" t="n">
        <v>368314338</v>
      </c>
      <c r="AV10" s="59" t="n">
        <v>368314338</v>
      </c>
      <c r="AW10" s="59" t="n">
        <v>368314338</v>
      </c>
      <c r="AX10" s="59" t="n">
        <v>368314338</v>
      </c>
      <c r="AY10" s="60" t="s">
        <v>61</v>
      </c>
      <c r="AZ10" s="60" t="s">
        <v>61</v>
      </c>
      <c r="BA10" s="60" t="s">
        <v>61</v>
      </c>
      <c r="BB10" s="60" t="s">
        <v>61</v>
      </c>
      <c r="BC10" s="60" t="s">
        <v>61</v>
      </c>
      <c r="BD10" s="60" t="s">
        <v>61</v>
      </c>
      <c r="BE10" s="60" t="s">
        <v>61</v>
      </c>
      <c r="BF10" s="60" t="s">
        <v>61</v>
      </c>
      <c r="BG10" s="61" t="s">
        <v>64</v>
      </c>
    </row>
    <row r="11" customFormat="false" ht="15.75" hidden="false" customHeight="false" outlineLevel="0" collapsed="false">
      <c r="A11" s="53" t="s">
        <v>65</v>
      </c>
      <c r="B11" s="57" t="s">
        <v>57</v>
      </c>
      <c r="C11" s="57" t="s">
        <v>58</v>
      </c>
      <c r="D11" s="57" t="s">
        <v>58</v>
      </c>
      <c r="E11" s="57" t="s">
        <v>58</v>
      </c>
      <c r="F11" s="57" t="s">
        <v>58</v>
      </c>
      <c r="G11" s="57" t="s">
        <v>58</v>
      </c>
      <c r="H11" s="57" t="s">
        <v>58</v>
      </c>
      <c r="I11" s="57" t="s">
        <v>58</v>
      </c>
      <c r="J11" s="57" t="s">
        <v>58</v>
      </c>
      <c r="K11" s="57" t="s">
        <v>58</v>
      </c>
      <c r="L11" s="57" t="s">
        <v>58</v>
      </c>
      <c r="M11" s="57" t="s">
        <v>57</v>
      </c>
      <c r="N11" s="53" t="s">
        <v>65</v>
      </c>
      <c r="P11" s="53" t="s">
        <v>65</v>
      </c>
      <c r="Q11" s="57" t="s">
        <v>57</v>
      </c>
      <c r="R11" s="57" t="s">
        <v>59</v>
      </c>
      <c r="S11" s="57" t="s">
        <v>59</v>
      </c>
      <c r="T11" s="57" t="s">
        <v>59</v>
      </c>
      <c r="U11" s="57" t="s">
        <v>59</v>
      </c>
      <c r="V11" s="57" t="s">
        <v>59</v>
      </c>
      <c r="W11" s="57" t="s">
        <v>59</v>
      </c>
      <c r="X11" s="57" t="s">
        <v>59</v>
      </c>
      <c r="Y11" s="57" t="s">
        <v>59</v>
      </c>
      <c r="Z11" s="57" t="s">
        <v>59</v>
      </c>
      <c r="AA11" s="57" t="s">
        <v>59</v>
      </c>
      <c r="AB11" s="57" t="s">
        <v>59</v>
      </c>
      <c r="AC11" s="53" t="s">
        <v>65</v>
      </c>
      <c r="AE11" s="53" t="s">
        <v>65</v>
      </c>
      <c r="AF11" s="57" t="s">
        <v>57</v>
      </c>
      <c r="AG11" s="57" t="s">
        <v>60</v>
      </c>
      <c r="AH11" s="57" t="s">
        <v>60</v>
      </c>
      <c r="AI11" s="57" t="s">
        <v>60</v>
      </c>
      <c r="AJ11" s="57" t="s">
        <v>60</v>
      </c>
      <c r="AK11" s="57" t="s">
        <v>60</v>
      </c>
      <c r="AL11" s="57" t="s">
        <v>60</v>
      </c>
      <c r="AM11" s="57" t="s">
        <v>60</v>
      </c>
      <c r="AN11" s="57" t="s">
        <v>60</v>
      </c>
      <c r="AO11" s="57" t="s">
        <v>60</v>
      </c>
      <c r="AP11" s="57" t="s">
        <v>60</v>
      </c>
      <c r="AQ11" s="57" t="s">
        <v>57</v>
      </c>
      <c r="AR11" s="53" t="s">
        <v>65</v>
      </c>
      <c r="AT11" s="62" t="s">
        <v>65</v>
      </c>
      <c r="AU11" s="59" t="n">
        <v>368309416</v>
      </c>
      <c r="AV11" s="59" t="n">
        <v>368309416</v>
      </c>
      <c r="AW11" s="59" t="n">
        <v>368309416</v>
      </c>
      <c r="AX11" s="59" t="n">
        <v>368309416</v>
      </c>
      <c r="AY11" s="60" t="s">
        <v>61</v>
      </c>
      <c r="AZ11" s="60" t="s">
        <v>61</v>
      </c>
      <c r="BA11" s="60" t="s">
        <v>61</v>
      </c>
      <c r="BB11" s="60" t="s">
        <v>61</v>
      </c>
      <c r="BC11" s="60" t="s">
        <v>61</v>
      </c>
      <c r="BD11" s="60" t="s">
        <v>61</v>
      </c>
      <c r="BE11" s="60" t="s">
        <v>61</v>
      </c>
      <c r="BF11" s="60" t="s">
        <v>61</v>
      </c>
      <c r="BG11" s="61" t="s">
        <v>65</v>
      </c>
    </row>
    <row r="12" customFormat="false" ht="15.75" hidden="false" customHeight="false" outlineLevel="0" collapsed="false">
      <c r="A12" s="53" t="s">
        <v>66</v>
      </c>
      <c r="B12" s="57" t="s">
        <v>57</v>
      </c>
      <c r="C12" s="57" t="s">
        <v>58</v>
      </c>
      <c r="D12" s="57" t="s">
        <v>58</v>
      </c>
      <c r="E12" s="57" t="s">
        <v>58</v>
      </c>
      <c r="F12" s="57" t="s">
        <v>58</v>
      </c>
      <c r="G12" s="57" t="s">
        <v>58</v>
      </c>
      <c r="H12" s="57" t="s">
        <v>58</v>
      </c>
      <c r="I12" s="57" t="s">
        <v>58</v>
      </c>
      <c r="J12" s="57" t="s">
        <v>58</v>
      </c>
      <c r="K12" s="57" t="s">
        <v>58</v>
      </c>
      <c r="L12" s="57" t="s">
        <v>58</v>
      </c>
      <c r="M12" s="57" t="s">
        <v>57</v>
      </c>
      <c r="N12" s="53" t="s">
        <v>66</v>
      </c>
      <c r="P12" s="53" t="s">
        <v>66</v>
      </c>
      <c r="Q12" s="57" t="s">
        <v>57</v>
      </c>
      <c r="R12" s="57" t="s">
        <v>59</v>
      </c>
      <c r="S12" s="57" t="s">
        <v>59</v>
      </c>
      <c r="T12" s="57" t="s">
        <v>59</v>
      </c>
      <c r="U12" s="57" t="s">
        <v>59</v>
      </c>
      <c r="V12" s="57" t="s">
        <v>59</v>
      </c>
      <c r="W12" s="57" t="s">
        <v>59</v>
      </c>
      <c r="X12" s="57" t="s">
        <v>59</v>
      </c>
      <c r="Y12" s="57" t="s">
        <v>59</v>
      </c>
      <c r="Z12" s="57" t="s">
        <v>59</v>
      </c>
      <c r="AA12" s="57" t="s">
        <v>59</v>
      </c>
      <c r="AB12" s="57" t="s">
        <v>59</v>
      </c>
      <c r="AC12" s="53" t="s">
        <v>66</v>
      </c>
      <c r="AE12" s="53" t="s">
        <v>66</v>
      </c>
      <c r="AF12" s="57" t="s">
        <v>57</v>
      </c>
      <c r="AG12" s="57" t="s">
        <v>60</v>
      </c>
      <c r="AH12" s="57" t="s">
        <v>60</v>
      </c>
      <c r="AI12" s="57" t="s">
        <v>60</v>
      </c>
      <c r="AJ12" s="57" t="s">
        <v>60</v>
      </c>
      <c r="AK12" s="57" t="s">
        <v>60</v>
      </c>
      <c r="AL12" s="57" t="s">
        <v>60</v>
      </c>
      <c r="AM12" s="57" t="s">
        <v>60</v>
      </c>
      <c r="AN12" s="57" t="s">
        <v>60</v>
      </c>
      <c r="AO12" s="57" t="s">
        <v>60</v>
      </c>
      <c r="AP12" s="57" t="s">
        <v>60</v>
      </c>
      <c r="AQ12" s="57" t="s">
        <v>57</v>
      </c>
      <c r="AR12" s="53" t="s">
        <v>66</v>
      </c>
      <c r="AT12" s="62" t="s">
        <v>66</v>
      </c>
      <c r="AU12" s="59" t="n">
        <v>368311662</v>
      </c>
      <c r="AV12" s="59" t="n">
        <v>368311662</v>
      </c>
      <c r="AW12" s="59" t="n">
        <v>368311662</v>
      </c>
      <c r="AX12" s="59" t="n">
        <v>368311662</v>
      </c>
      <c r="AY12" s="60" t="s">
        <v>61</v>
      </c>
      <c r="AZ12" s="60" t="s">
        <v>61</v>
      </c>
      <c r="BA12" s="60" t="s">
        <v>61</v>
      </c>
      <c r="BB12" s="60" t="s">
        <v>61</v>
      </c>
      <c r="BC12" s="60" t="s">
        <v>61</v>
      </c>
      <c r="BD12" s="60" t="s">
        <v>61</v>
      </c>
      <c r="BE12" s="60" t="s">
        <v>61</v>
      </c>
      <c r="BF12" s="60" t="s">
        <v>61</v>
      </c>
      <c r="BG12" s="61" t="s">
        <v>66</v>
      </c>
    </row>
    <row r="13" customFormat="false" ht="15.75" hidden="false" customHeight="false" outlineLevel="0" collapsed="false">
      <c r="A13" s="53" t="s">
        <v>67</v>
      </c>
      <c r="B13" s="57" t="s">
        <v>57</v>
      </c>
      <c r="C13" s="57" t="s">
        <v>58</v>
      </c>
      <c r="D13" s="57" t="s">
        <v>58</v>
      </c>
      <c r="E13" s="57" t="s">
        <v>58</v>
      </c>
      <c r="F13" s="57" t="s">
        <v>58</v>
      </c>
      <c r="G13" s="57" t="s">
        <v>58</v>
      </c>
      <c r="H13" s="57" t="s">
        <v>58</v>
      </c>
      <c r="I13" s="57" t="s">
        <v>58</v>
      </c>
      <c r="J13" s="57" t="s">
        <v>58</v>
      </c>
      <c r="K13" s="57" t="s">
        <v>58</v>
      </c>
      <c r="L13" s="57" t="s">
        <v>58</v>
      </c>
      <c r="M13" s="57" t="s">
        <v>57</v>
      </c>
      <c r="N13" s="53" t="s">
        <v>67</v>
      </c>
      <c r="P13" s="53" t="s">
        <v>67</v>
      </c>
      <c r="Q13" s="57" t="s">
        <v>57</v>
      </c>
      <c r="R13" s="57" t="s">
        <v>59</v>
      </c>
      <c r="S13" s="57" t="s">
        <v>59</v>
      </c>
      <c r="T13" s="57" t="s">
        <v>59</v>
      </c>
      <c r="U13" s="57" t="s">
        <v>59</v>
      </c>
      <c r="V13" s="57" t="s">
        <v>59</v>
      </c>
      <c r="W13" s="57" t="s">
        <v>59</v>
      </c>
      <c r="X13" s="57" t="s">
        <v>59</v>
      </c>
      <c r="Y13" s="57" t="s">
        <v>59</v>
      </c>
      <c r="Z13" s="57" t="s">
        <v>59</v>
      </c>
      <c r="AA13" s="57" t="s">
        <v>59</v>
      </c>
      <c r="AB13" s="57" t="s">
        <v>59</v>
      </c>
      <c r="AC13" s="53" t="s">
        <v>67</v>
      </c>
      <c r="AE13" s="53" t="s">
        <v>67</v>
      </c>
      <c r="AF13" s="57" t="s">
        <v>57</v>
      </c>
      <c r="AG13" s="57" t="s">
        <v>60</v>
      </c>
      <c r="AH13" s="57" t="s">
        <v>60</v>
      </c>
      <c r="AI13" s="57" t="s">
        <v>60</v>
      </c>
      <c r="AJ13" s="57" t="s">
        <v>60</v>
      </c>
      <c r="AK13" s="57" t="s">
        <v>60</v>
      </c>
      <c r="AL13" s="57" t="s">
        <v>60</v>
      </c>
      <c r="AM13" s="57" t="s">
        <v>60</v>
      </c>
      <c r="AN13" s="57" t="s">
        <v>60</v>
      </c>
      <c r="AO13" s="57" t="s">
        <v>60</v>
      </c>
      <c r="AP13" s="57" t="s">
        <v>60</v>
      </c>
      <c r="AQ13" s="57" t="s">
        <v>57</v>
      </c>
      <c r="AR13" s="53" t="s">
        <v>67</v>
      </c>
      <c r="AT13" s="62" t="s">
        <v>67</v>
      </c>
      <c r="AU13" s="59" t="n">
        <v>368314323</v>
      </c>
      <c r="AV13" s="59" t="n">
        <v>368314323</v>
      </c>
      <c r="AW13" s="59" t="n">
        <v>368314323</v>
      </c>
      <c r="AX13" s="59" t="n">
        <v>368314323</v>
      </c>
      <c r="AY13" s="60" t="s">
        <v>61</v>
      </c>
      <c r="AZ13" s="60" t="s">
        <v>61</v>
      </c>
      <c r="BA13" s="60" t="s">
        <v>61</v>
      </c>
      <c r="BB13" s="60" t="s">
        <v>61</v>
      </c>
      <c r="BC13" s="60" t="s">
        <v>61</v>
      </c>
      <c r="BD13" s="60" t="s">
        <v>61</v>
      </c>
      <c r="BE13" s="60" t="s">
        <v>61</v>
      </c>
      <c r="BF13" s="60" t="s">
        <v>61</v>
      </c>
      <c r="BG13" s="61" t="s">
        <v>67</v>
      </c>
    </row>
    <row r="14" customFormat="false" ht="15.75" hidden="false" customHeight="false" outlineLevel="0" collapsed="false">
      <c r="A14" s="53" t="s">
        <v>68</v>
      </c>
      <c r="B14" s="57" t="s">
        <v>57</v>
      </c>
      <c r="C14" s="57" t="s">
        <v>58</v>
      </c>
      <c r="D14" s="57" t="s">
        <v>58</v>
      </c>
      <c r="E14" s="57" t="s">
        <v>58</v>
      </c>
      <c r="F14" s="57" t="s">
        <v>58</v>
      </c>
      <c r="G14" s="57" t="s">
        <v>58</v>
      </c>
      <c r="H14" s="57" t="s">
        <v>58</v>
      </c>
      <c r="I14" s="57" t="s">
        <v>58</v>
      </c>
      <c r="J14" s="57" t="s">
        <v>58</v>
      </c>
      <c r="K14" s="57" t="s">
        <v>58</v>
      </c>
      <c r="L14" s="57" t="s">
        <v>58</v>
      </c>
      <c r="M14" s="57" t="s">
        <v>57</v>
      </c>
      <c r="N14" s="53" t="s">
        <v>68</v>
      </c>
      <c r="P14" s="53" t="s">
        <v>68</v>
      </c>
      <c r="Q14" s="57" t="s">
        <v>57</v>
      </c>
      <c r="R14" s="57" t="s">
        <v>57</v>
      </c>
      <c r="S14" s="57" t="s">
        <v>57</v>
      </c>
      <c r="T14" s="57" t="s">
        <v>57</v>
      </c>
      <c r="U14" s="57" t="s">
        <v>57</v>
      </c>
      <c r="V14" s="57" t="s">
        <v>57</v>
      </c>
      <c r="W14" s="57" t="s">
        <v>57</v>
      </c>
      <c r="X14" s="57" t="s">
        <v>57</v>
      </c>
      <c r="Y14" s="57" t="s">
        <v>57</v>
      </c>
      <c r="Z14" s="57" t="s">
        <v>57</v>
      </c>
      <c r="AA14" s="57" t="s">
        <v>57</v>
      </c>
      <c r="AB14" s="57" t="s">
        <v>57</v>
      </c>
      <c r="AC14" s="53" t="s">
        <v>68</v>
      </c>
      <c r="AE14" s="53" t="s">
        <v>68</v>
      </c>
      <c r="AF14" s="57" t="s">
        <v>57</v>
      </c>
      <c r="AG14" s="57" t="s">
        <v>60</v>
      </c>
      <c r="AH14" s="57" t="s">
        <v>60</v>
      </c>
      <c r="AI14" s="57" t="s">
        <v>60</v>
      </c>
      <c r="AJ14" s="57" t="s">
        <v>60</v>
      </c>
      <c r="AK14" s="57" t="s">
        <v>60</v>
      </c>
      <c r="AL14" s="57" t="s">
        <v>60</v>
      </c>
      <c r="AM14" s="57" t="s">
        <v>60</v>
      </c>
      <c r="AN14" s="57" t="s">
        <v>60</v>
      </c>
      <c r="AO14" s="57" t="s">
        <v>60</v>
      </c>
      <c r="AP14" s="57" t="s">
        <v>60</v>
      </c>
      <c r="AQ14" s="57" t="s">
        <v>57</v>
      </c>
      <c r="AR14" s="53" t="s">
        <v>68</v>
      </c>
      <c r="AT14" s="62" t="s">
        <v>68</v>
      </c>
      <c r="AU14" s="59" t="n">
        <v>368310266</v>
      </c>
      <c r="AV14" s="59" t="n">
        <v>368310266</v>
      </c>
      <c r="AW14" s="59" t="n">
        <v>368310266</v>
      </c>
      <c r="AX14" s="59" t="n">
        <v>368310266</v>
      </c>
      <c r="AY14" s="60" t="s">
        <v>61</v>
      </c>
      <c r="AZ14" s="60" t="s">
        <v>61</v>
      </c>
      <c r="BA14" s="60" t="s">
        <v>61</v>
      </c>
      <c r="BB14" s="60" t="s">
        <v>61</v>
      </c>
      <c r="BC14" s="60" t="s">
        <v>61</v>
      </c>
      <c r="BD14" s="60" t="s">
        <v>61</v>
      </c>
      <c r="BE14" s="60" t="s">
        <v>61</v>
      </c>
      <c r="BF14" s="60" t="s">
        <v>61</v>
      </c>
      <c r="BG14" s="61" t="s">
        <v>68</v>
      </c>
    </row>
    <row r="15" customFormat="false" ht="15.75" hidden="false" customHeight="false" outlineLevel="0" collapsed="false">
      <c r="A15" s="54"/>
      <c r="B15" s="53" t="n">
        <v>1</v>
      </c>
      <c r="C15" s="53" t="n">
        <v>2</v>
      </c>
      <c r="D15" s="53" t="n">
        <v>3</v>
      </c>
      <c r="E15" s="53" t="n">
        <v>4</v>
      </c>
      <c r="F15" s="53" t="n">
        <v>5</v>
      </c>
      <c r="G15" s="53" t="n">
        <v>6</v>
      </c>
      <c r="H15" s="53" t="n">
        <v>7</v>
      </c>
      <c r="I15" s="53" t="n">
        <v>8</v>
      </c>
      <c r="J15" s="53" t="n">
        <v>9</v>
      </c>
      <c r="K15" s="53" t="n">
        <v>10</v>
      </c>
      <c r="L15" s="53" t="n">
        <v>11</v>
      </c>
      <c r="M15" s="53" t="n">
        <v>12</v>
      </c>
      <c r="N15" s="54"/>
      <c r="P15" s="54"/>
      <c r="Q15" s="53" t="n">
        <v>1</v>
      </c>
      <c r="R15" s="53" t="n">
        <v>2</v>
      </c>
      <c r="S15" s="53" t="n">
        <v>3</v>
      </c>
      <c r="T15" s="53" t="n">
        <v>4</v>
      </c>
      <c r="U15" s="53" t="n">
        <v>5</v>
      </c>
      <c r="V15" s="53" t="n">
        <v>6</v>
      </c>
      <c r="W15" s="53" t="n">
        <v>7</v>
      </c>
      <c r="X15" s="53" t="n">
        <v>8</v>
      </c>
      <c r="Y15" s="53" t="n">
        <v>9</v>
      </c>
      <c r="Z15" s="53" t="n">
        <v>10</v>
      </c>
      <c r="AA15" s="53" t="n">
        <v>11</v>
      </c>
      <c r="AB15" s="53" t="n">
        <v>12</v>
      </c>
      <c r="AC15" s="54"/>
      <c r="AE15" s="54"/>
      <c r="AF15" s="53" t="n">
        <v>1</v>
      </c>
      <c r="AG15" s="53" t="n">
        <v>2</v>
      </c>
      <c r="AH15" s="53" t="n">
        <v>3</v>
      </c>
      <c r="AI15" s="53" t="n">
        <v>4</v>
      </c>
      <c r="AJ15" s="53" t="n">
        <v>5</v>
      </c>
      <c r="AK15" s="53" t="n">
        <v>6</v>
      </c>
      <c r="AL15" s="53" t="n">
        <v>7</v>
      </c>
      <c r="AM15" s="53" t="n">
        <v>8</v>
      </c>
      <c r="AN15" s="53" t="n">
        <v>9</v>
      </c>
      <c r="AO15" s="53" t="n">
        <v>10</v>
      </c>
      <c r="AP15" s="53" t="n">
        <v>11</v>
      </c>
      <c r="AQ15" s="53" t="n">
        <v>12</v>
      </c>
      <c r="AR15" s="54"/>
      <c r="AT15" s="11"/>
      <c r="AU15" s="63" t="n">
        <v>1</v>
      </c>
      <c r="AV15" s="63" t="n">
        <v>2</v>
      </c>
      <c r="AW15" s="63" t="n">
        <v>3</v>
      </c>
      <c r="AX15" s="63" t="n">
        <v>4</v>
      </c>
      <c r="AY15" s="63" t="n">
        <v>5</v>
      </c>
      <c r="AZ15" s="63" t="n">
        <v>6</v>
      </c>
      <c r="BA15" s="63" t="n">
        <v>7</v>
      </c>
      <c r="BB15" s="63" t="n">
        <v>8</v>
      </c>
      <c r="BC15" s="63" t="n">
        <v>9</v>
      </c>
      <c r="BD15" s="63" t="n">
        <v>10</v>
      </c>
      <c r="BE15" s="63" t="n">
        <v>11</v>
      </c>
      <c r="BF15" s="63" t="n">
        <v>12</v>
      </c>
      <c r="BG15" s="3"/>
    </row>
    <row r="16" customFormat="false" ht="15.75" hidden="false" customHeight="false" outlineLevel="0" collapsed="false">
      <c r="A16" s="64" t="s">
        <v>69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6"/>
      <c r="N16" s="46"/>
    </row>
    <row r="17" customFormat="false" ht="15.75" hidden="false" customHeight="false" outlineLevel="0" collapsed="false">
      <c r="A17" s="52" t="str">
        <f aca="false">D2</f>
        <v>Aimes LOD</v>
      </c>
      <c r="B17" s="53" t="n">
        <v>1</v>
      </c>
      <c r="C17" s="53" t="n">
        <v>2</v>
      </c>
      <c r="D17" s="53" t="n">
        <v>3</v>
      </c>
      <c r="E17" s="53" t="n">
        <v>4</v>
      </c>
      <c r="F17" s="53" t="n">
        <v>5</v>
      </c>
      <c r="G17" s="53" t="n">
        <v>6</v>
      </c>
      <c r="H17" s="53" t="n">
        <v>7</v>
      </c>
      <c r="I17" s="53" t="n">
        <v>8</v>
      </c>
      <c r="J17" s="53" t="n">
        <v>9</v>
      </c>
      <c r="K17" s="53" t="n">
        <v>10</v>
      </c>
      <c r="L17" s="53" t="n">
        <v>11</v>
      </c>
      <c r="M17" s="53" t="n">
        <v>12</v>
      </c>
      <c r="N17" s="54"/>
      <c r="P17" s="3" t="s">
        <v>70</v>
      </c>
      <c r="Q17" s="53" t="n">
        <v>1</v>
      </c>
      <c r="R17" s="53" t="n">
        <v>2</v>
      </c>
      <c r="S17" s="53" t="n">
        <v>3</v>
      </c>
      <c r="T17" s="53" t="n">
        <v>4</v>
      </c>
      <c r="U17" s="53" t="n">
        <v>5</v>
      </c>
      <c r="V17" s="53" t="n">
        <v>6</v>
      </c>
      <c r="W17" s="53" t="n">
        <v>7</v>
      </c>
      <c r="X17" s="53" t="n">
        <v>8</v>
      </c>
      <c r="Y17" s="53" t="n">
        <v>9</v>
      </c>
      <c r="Z17" s="53" t="n">
        <v>10</v>
      </c>
      <c r="AA17" s="53" t="n">
        <v>11</v>
      </c>
      <c r="AB17" s="53" t="n">
        <v>12</v>
      </c>
      <c r="AC17" s="54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</row>
    <row r="18" customFormat="false" ht="15.75" hidden="false" customHeight="false" outlineLevel="0" collapsed="false">
      <c r="A18" s="56" t="s">
        <v>56</v>
      </c>
      <c r="B18" s="57" t="s">
        <v>71</v>
      </c>
      <c r="C18" s="68" t="n">
        <v>0.0486111111111111</v>
      </c>
      <c r="D18" s="68" t="n">
        <v>0.0486111111111111</v>
      </c>
      <c r="E18" s="68" t="n">
        <v>0.0486111111111111</v>
      </c>
      <c r="F18" s="68" t="n">
        <v>0.0486111111111111</v>
      </c>
      <c r="G18" s="68" t="n">
        <v>0.0486111111111111</v>
      </c>
      <c r="H18" s="68" t="n">
        <v>0.0486111111111111</v>
      </c>
      <c r="I18" s="68" t="n">
        <v>0.0486111111111111</v>
      </c>
      <c r="J18" s="68" t="n">
        <v>0.0486111111111111</v>
      </c>
      <c r="K18" s="68" t="n">
        <v>0.0486111111111111</v>
      </c>
      <c r="L18" s="68" t="n">
        <v>0.0486111111111111</v>
      </c>
      <c r="M18" s="57" t="s">
        <v>71</v>
      </c>
      <c r="N18" s="53" t="s">
        <v>56</v>
      </c>
      <c r="P18" s="56" t="s">
        <v>56</v>
      </c>
      <c r="Q18" s="57" t="s">
        <v>57</v>
      </c>
      <c r="R18" s="57" t="s">
        <v>72</v>
      </c>
      <c r="S18" s="57" t="s">
        <v>72</v>
      </c>
      <c r="T18" s="57" t="s">
        <v>72</v>
      </c>
      <c r="U18" s="57" t="s">
        <v>72</v>
      </c>
      <c r="V18" s="57" t="s">
        <v>72</v>
      </c>
      <c r="W18" s="69" t="s">
        <v>73</v>
      </c>
      <c r="X18" s="69" t="s">
        <v>73</v>
      </c>
      <c r="Y18" s="69" t="s">
        <v>73</v>
      </c>
      <c r="Z18" s="57" t="s">
        <v>74</v>
      </c>
      <c r="AA18" s="57" t="s">
        <v>74</v>
      </c>
      <c r="AB18" s="57" t="s">
        <v>74</v>
      </c>
      <c r="AC18" s="53" t="s">
        <v>56</v>
      </c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</row>
    <row r="19" customFormat="false" ht="15.75" hidden="false" customHeight="false" outlineLevel="0" collapsed="false">
      <c r="A19" s="53" t="s">
        <v>62</v>
      </c>
      <c r="B19" s="57" t="s">
        <v>71</v>
      </c>
      <c r="C19" s="68" t="n">
        <v>0.0486111111111111</v>
      </c>
      <c r="D19" s="68" t="n">
        <v>0.0486111111111111</v>
      </c>
      <c r="E19" s="68" t="n">
        <v>0.0486111111111111</v>
      </c>
      <c r="F19" s="68" t="n">
        <v>0.0486111111111111</v>
      </c>
      <c r="G19" s="68" t="n">
        <v>0.0486111111111111</v>
      </c>
      <c r="H19" s="68" t="n">
        <v>0.0486111111111111</v>
      </c>
      <c r="I19" s="68" t="n">
        <v>0.0486111111111111</v>
      </c>
      <c r="J19" s="68" t="n">
        <v>0.0486111111111111</v>
      </c>
      <c r="K19" s="68" t="n">
        <v>0.0486111111111111</v>
      </c>
      <c r="L19" s="68" t="n">
        <v>0.0486111111111111</v>
      </c>
      <c r="M19" s="57" t="s">
        <v>71</v>
      </c>
      <c r="N19" s="53" t="s">
        <v>62</v>
      </c>
      <c r="P19" s="53" t="s">
        <v>62</v>
      </c>
      <c r="Q19" s="57" t="s">
        <v>57</v>
      </c>
      <c r="R19" s="57" t="s">
        <v>72</v>
      </c>
      <c r="S19" s="57" t="s">
        <v>72</v>
      </c>
      <c r="T19" s="57" t="s">
        <v>72</v>
      </c>
      <c r="U19" s="57" t="s">
        <v>72</v>
      </c>
      <c r="V19" s="57" t="s">
        <v>72</v>
      </c>
      <c r="W19" s="69" t="s">
        <v>73</v>
      </c>
      <c r="X19" s="69" t="s">
        <v>73</v>
      </c>
      <c r="Y19" s="69" t="s">
        <v>73</v>
      </c>
      <c r="Z19" s="57" t="s">
        <v>74</v>
      </c>
      <c r="AA19" s="57" t="s">
        <v>74</v>
      </c>
      <c r="AB19" s="57" t="s">
        <v>74</v>
      </c>
      <c r="AC19" s="53" t="s">
        <v>62</v>
      </c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</row>
    <row r="20" customFormat="false" ht="15.75" hidden="false" customHeight="false" outlineLevel="0" collapsed="false">
      <c r="A20" s="53" t="s">
        <v>63</v>
      </c>
      <c r="B20" s="57" t="s">
        <v>71</v>
      </c>
      <c r="C20" s="68" t="n">
        <v>0.0486111111111111</v>
      </c>
      <c r="D20" s="68" t="n">
        <v>0.0486111111111111</v>
      </c>
      <c r="E20" s="68" t="n">
        <v>0.0486111111111111</v>
      </c>
      <c r="F20" s="68" t="n">
        <v>0.0486111111111111</v>
      </c>
      <c r="G20" s="68" t="n">
        <v>0.0486111111111111</v>
      </c>
      <c r="H20" s="68" t="n">
        <v>0.0486111111111111</v>
      </c>
      <c r="I20" s="68" t="n">
        <v>0.0486111111111111</v>
      </c>
      <c r="J20" s="68" t="n">
        <v>0.0486111111111111</v>
      </c>
      <c r="K20" s="68" t="n">
        <v>0.0486111111111111</v>
      </c>
      <c r="L20" s="68" t="n">
        <v>0.0486111111111111</v>
      </c>
      <c r="M20" s="57" t="s">
        <v>71</v>
      </c>
      <c r="N20" s="53" t="s">
        <v>63</v>
      </c>
      <c r="P20" s="53" t="s">
        <v>63</v>
      </c>
      <c r="Q20" s="57" t="s">
        <v>57</v>
      </c>
      <c r="R20" s="57" t="s">
        <v>72</v>
      </c>
      <c r="S20" s="57" t="s">
        <v>72</v>
      </c>
      <c r="T20" s="57" t="s">
        <v>72</v>
      </c>
      <c r="U20" s="57" t="s">
        <v>72</v>
      </c>
      <c r="V20" s="57" t="s">
        <v>72</v>
      </c>
      <c r="W20" s="69" t="s">
        <v>73</v>
      </c>
      <c r="X20" s="69" t="s">
        <v>73</v>
      </c>
      <c r="Y20" s="69" t="s">
        <v>73</v>
      </c>
      <c r="Z20" s="57" t="s">
        <v>74</v>
      </c>
      <c r="AA20" s="57" t="s">
        <v>74</v>
      </c>
      <c r="AB20" s="57" t="s">
        <v>74</v>
      </c>
      <c r="AC20" s="53" t="s">
        <v>63</v>
      </c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</row>
    <row r="21" customFormat="false" ht="15.75" hidden="false" customHeight="false" outlineLevel="0" collapsed="false">
      <c r="A21" s="53" t="s">
        <v>64</v>
      </c>
      <c r="B21" s="57" t="s">
        <v>71</v>
      </c>
      <c r="C21" s="68" t="n">
        <v>0.0486111111111111</v>
      </c>
      <c r="D21" s="68" t="n">
        <v>0.0486111111111111</v>
      </c>
      <c r="E21" s="68" t="n">
        <v>0.0486111111111111</v>
      </c>
      <c r="F21" s="68" t="n">
        <v>0.0486111111111111</v>
      </c>
      <c r="G21" s="68" t="n">
        <v>0.0486111111111111</v>
      </c>
      <c r="H21" s="68" t="n">
        <v>0.0486111111111111</v>
      </c>
      <c r="I21" s="68" t="n">
        <v>0.0486111111111111</v>
      </c>
      <c r="J21" s="68" t="n">
        <v>0.0486111111111111</v>
      </c>
      <c r="K21" s="68" t="n">
        <v>0.0486111111111111</v>
      </c>
      <c r="L21" s="68" t="n">
        <v>0.0486111111111111</v>
      </c>
      <c r="M21" s="57" t="s">
        <v>71</v>
      </c>
      <c r="N21" s="53" t="s">
        <v>64</v>
      </c>
      <c r="P21" s="53" t="s">
        <v>64</v>
      </c>
      <c r="Q21" s="57" t="s">
        <v>57</v>
      </c>
      <c r="R21" s="57" t="s">
        <v>72</v>
      </c>
      <c r="S21" s="57" t="s">
        <v>72</v>
      </c>
      <c r="T21" s="57" t="s">
        <v>72</v>
      </c>
      <c r="U21" s="57" t="s">
        <v>72</v>
      </c>
      <c r="V21" s="57" t="s">
        <v>72</v>
      </c>
      <c r="W21" s="69" t="s">
        <v>73</v>
      </c>
      <c r="X21" s="69" t="s">
        <v>73</v>
      </c>
      <c r="Y21" s="69" t="s">
        <v>73</v>
      </c>
      <c r="Z21" s="57" t="s">
        <v>74</v>
      </c>
      <c r="AA21" s="57" t="s">
        <v>74</v>
      </c>
      <c r="AB21" s="57" t="s">
        <v>74</v>
      </c>
      <c r="AC21" s="53" t="s">
        <v>64</v>
      </c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</row>
    <row r="22" customFormat="false" ht="15.75" hidden="false" customHeight="false" outlineLevel="0" collapsed="false">
      <c r="A22" s="53" t="s">
        <v>65</v>
      </c>
      <c r="B22" s="57" t="s">
        <v>71</v>
      </c>
      <c r="C22" s="68" t="n">
        <v>0.0486111111111111</v>
      </c>
      <c r="D22" s="68" t="n">
        <v>0.0486111111111111</v>
      </c>
      <c r="E22" s="68" t="n">
        <v>0.0486111111111111</v>
      </c>
      <c r="F22" s="68" t="n">
        <v>0.0486111111111111</v>
      </c>
      <c r="G22" s="68" t="n">
        <v>0.0486111111111111</v>
      </c>
      <c r="H22" s="68" t="n">
        <v>0.0486111111111111</v>
      </c>
      <c r="I22" s="68" t="n">
        <v>0.0486111111111111</v>
      </c>
      <c r="J22" s="68" t="n">
        <v>0.0486111111111111</v>
      </c>
      <c r="K22" s="68" t="n">
        <v>0.0486111111111111</v>
      </c>
      <c r="L22" s="68" t="n">
        <v>0.0486111111111111</v>
      </c>
      <c r="M22" s="57" t="s">
        <v>71</v>
      </c>
      <c r="N22" s="53" t="s">
        <v>65</v>
      </c>
      <c r="P22" s="53" t="s">
        <v>65</v>
      </c>
      <c r="Q22" s="57" t="s">
        <v>57</v>
      </c>
      <c r="R22" s="57" t="s">
        <v>72</v>
      </c>
      <c r="S22" s="57" t="s">
        <v>72</v>
      </c>
      <c r="T22" s="57" t="s">
        <v>72</v>
      </c>
      <c r="U22" s="57" t="s">
        <v>72</v>
      </c>
      <c r="V22" s="57" t="s">
        <v>72</v>
      </c>
      <c r="W22" s="69" t="s">
        <v>73</v>
      </c>
      <c r="X22" s="69" t="s">
        <v>73</v>
      </c>
      <c r="Y22" s="69" t="s">
        <v>73</v>
      </c>
      <c r="Z22" s="57" t="s">
        <v>74</v>
      </c>
      <c r="AA22" s="57" t="s">
        <v>74</v>
      </c>
      <c r="AB22" s="57" t="s">
        <v>74</v>
      </c>
      <c r="AC22" s="53" t="s">
        <v>65</v>
      </c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</row>
    <row r="23" customFormat="false" ht="15.75" hidden="false" customHeight="false" outlineLevel="0" collapsed="false">
      <c r="A23" s="53" t="s">
        <v>66</v>
      </c>
      <c r="B23" s="57" t="s">
        <v>71</v>
      </c>
      <c r="C23" s="68" t="n">
        <v>0.0486111111111111</v>
      </c>
      <c r="D23" s="68" t="n">
        <v>0.0486111111111111</v>
      </c>
      <c r="E23" s="68" t="n">
        <v>0.0486111111111111</v>
      </c>
      <c r="F23" s="68" t="n">
        <v>0.0486111111111111</v>
      </c>
      <c r="G23" s="68" t="n">
        <v>0.0486111111111111</v>
      </c>
      <c r="H23" s="68" t="n">
        <v>0.0486111111111111</v>
      </c>
      <c r="I23" s="68" t="n">
        <v>0.0486111111111111</v>
      </c>
      <c r="J23" s="68" t="n">
        <v>0.0486111111111111</v>
      </c>
      <c r="K23" s="68" t="n">
        <v>0.0486111111111111</v>
      </c>
      <c r="L23" s="68" t="n">
        <v>0.0486111111111111</v>
      </c>
      <c r="M23" s="57" t="s">
        <v>71</v>
      </c>
      <c r="N23" s="53" t="s">
        <v>66</v>
      </c>
      <c r="P23" s="53" t="s">
        <v>66</v>
      </c>
      <c r="Q23" s="57" t="s">
        <v>57</v>
      </c>
      <c r="R23" s="57" t="s">
        <v>72</v>
      </c>
      <c r="S23" s="57" t="s">
        <v>72</v>
      </c>
      <c r="T23" s="57" t="s">
        <v>72</v>
      </c>
      <c r="U23" s="57" t="s">
        <v>72</v>
      </c>
      <c r="V23" s="57" t="s">
        <v>72</v>
      </c>
      <c r="W23" s="69" t="s">
        <v>73</v>
      </c>
      <c r="X23" s="69" t="s">
        <v>73</v>
      </c>
      <c r="Y23" s="69" t="s">
        <v>73</v>
      </c>
      <c r="Z23" s="57" t="s">
        <v>74</v>
      </c>
      <c r="AA23" s="57" t="s">
        <v>74</v>
      </c>
      <c r="AB23" s="57" t="s">
        <v>74</v>
      </c>
      <c r="AC23" s="53" t="s">
        <v>66</v>
      </c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</row>
    <row r="24" customFormat="false" ht="15.75" hidden="false" customHeight="false" outlineLevel="0" collapsed="false">
      <c r="A24" s="53" t="s">
        <v>67</v>
      </c>
      <c r="B24" s="57" t="s">
        <v>71</v>
      </c>
      <c r="C24" s="68" t="n">
        <v>0.0486111111111111</v>
      </c>
      <c r="D24" s="68" t="n">
        <v>0.0486111111111111</v>
      </c>
      <c r="E24" s="68" t="n">
        <v>0.0486111111111111</v>
      </c>
      <c r="F24" s="68" t="n">
        <v>0.0486111111111111</v>
      </c>
      <c r="G24" s="68" t="n">
        <v>0.0486111111111111</v>
      </c>
      <c r="H24" s="68" t="n">
        <v>0.0486111111111111</v>
      </c>
      <c r="I24" s="68" t="n">
        <v>0.0486111111111111</v>
      </c>
      <c r="J24" s="68" t="n">
        <v>0.0486111111111111</v>
      </c>
      <c r="K24" s="68" t="n">
        <v>0.0486111111111111</v>
      </c>
      <c r="L24" s="68" t="n">
        <v>0.0486111111111111</v>
      </c>
      <c r="M24" s="57" t="s">
        <v>71</v>
      </c>
      <c r="N24" s="53" t="s">
        <v>67</v>
      </c>
      <c r="P24" s="53" t="s">
        <v>67</v>
      </c>
      <c r="Q24" s="57" t="s">
        <v>57</v>
      </c>
      <c r="R24" s="57" t="s">
        <v>72</v>
      </c>
      <c r="S24" s="57" t="s">
        <v>72</v>
      </c>
      <c r="T24" s="57" t="s">
        <v>72</v>
      </c>
      <c r="U24" s="57" t="s">
        <v>72</v>
      </c>
      <c r="V24" s="57" t="s">
        <v>72</v>
      </c>
      <c r="W24" s="69" t="s">
        <v>73</v>
      </c>
      <c r="X24" s="69" t="s">
        <v>73</v>
      </c>
      <c r="Y24" s="69" t="s">
        <v>73</v>
      </c>
      <c r="Z24" s="57" t="s">
        <v>74</v>
      </c>
      <c r="AA24" s="57" t="s">
        <v>74</v>
      </c>
      <c r="AB24" s="57" t="s">
        <v>74</v>
      </c>
      <c r="AC24" s="53" t="s">
        <v>67</v>
      </c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</row>
    <row r="25" customFormat="false" ht="15.75" hidden="false" customHeight="false" outlineLevel="0" collapsed="false">
      <c r="A25" s="53" t="s">
        <v>68</v>
      </c>
      <c r="B25" s="57" t="s">
        <v>71</v>
      </c>
      <c r="C25" s="68" t="n">
        <v>0.0486111111111111</v>
      </c>
      <c r="D25" s="68" t="n">
        <v>0.0486111111111111</v>
      </c>
      <c r="E25" s="68" t="n">
        <v>0.0486111111111111</v>
      </c>
      <c r="F25" s="68" t="n">
        <v>0.0486111111111111</v>
      </c>
      <c r="G25" s="68" t="n">
        <v>0.0486111111111111</v>
      </c>
      <c r="H25" s="68" t="n">
        <v>0.0486111111111111</v>
      </c>
      <c r="I25" s="68" t="n">
        <v>0.0486111111111111</v>
      </c>
      <c r="J25" s="68" t="n">
        <v>0.0486111111111111</v>
      </c>
      <c r="K25" s="68" t="n">
        <v>0.0486111111111111</v>
      </c>
      <c r="L25" s="68" t="n">
        <v>0.0486111111111111</v>
      </c>
      <c r="M25" s="57" t="s">
        <v>71</v>
      </c>
      <c r="N25" s="53" t="s">
        <v>68</v>
      </c>
      <c r="P25" s="53" t="s">
        <v>68</v>
      </c>
      <c r="Q25" s="57" t="s">
        <v>57</v>
      </c>
      <c r="R25" s="57" t="s">
        <v>57</v>
      </c>
      <c r="S25" s="57" t="s">
        <v>57</v>
      </c>
      <c r="T25" s="57" t="s">
        <v>57</v>
      </c>
      <c r="U25" s="57" t="s">
        <v>57</v>
      </c>
      <c r="V25" s="57" t="s">
        <v>57</v>
      </c>
      <c r="W25" s="57" t="s">
        <v>57</v>
      </c>
      <c r="X25" s="57" t="s">
        <v>57</v>
      </c>
      <c r="Y25" s="57" t="s">
        <v>57</v>
      </c>
      <c r="Z25" s="57" t="s">
        <v>57</v>
      </c>
      <c r="AA25" s="57" t="s">
        <v>57</v>
      </c>
      <c r="AB25" s="57" t="s">
        <v>57</v>
      </c>
      <c r="AC25" s="53" t="s">
        <v>68</v>
      </c>
      <c r="AE25" s="51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51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</row>
    <row r="26" customFormat="false" ht="15.75" hidden="false" customHeight="false" outlineLevel="0" collapsed="false">
      <c r="A26" s="54"/>
      <c r="B26" s="53" t="n">
        <v>1</v>
      </c>
      <c r="C26" s="53" t="n">
        <v>2</v>
      </c>
      <c r="D26" s="53" t="n">
        <v>3</v>
      </c>
      <c r="E26" s="53" t="n">
        <v>4</v>
      </c>
      <c r="F26" s="53" t="n">
        <v>5</v>
      </c>
      <c r="G26" s="53" t="n">
        <v>6</v>
      </c>
      <c r="H26" s="53" t="n">
        <v>7</v>
      </c>
      <c r="I26" s="53" t="n">
        <v>8</v>
      </c>
      <c r="J26" s="53" t="n">
        <v>9</v>
      </c>
      <c r="K26" s="53" t="n">
        <v>10</v>
      </c>
      <c r="L26" s="53" t="n">
        <v>11</v>
      </c>
      <c r="M26" s="53" t="n">
        <v>12</v>
      </c>
      <c r="N26" s="54"/>
      <c r="P26" s="54"/>
      <c r="Q26" s="53" t="n">
        <v>1</v>
      </c>
      <c r="R26" s="53" t="n">
        <v>2</v>
      </c>
      <c r="S26" s="53" t="n">
        <v>3</v>
      </c>
      <c r="T26" s="53" t="n">
        <v>4</v>
      </c>
      <c r="U26" s="53" t="n">
        <v>5</v>
      </c>
      <c r="V26" s="53" t="n">
        <v>6</v>
      </c>
      <c r="W26" s="53" t="n">
        <v>7</v>
      </c>
      <c r="X26" s="53" t="n">
        <v>8</v>
      </c>
      <c r="Y26" s="53" t="n">
        <v>9</v>
      </c>
      <c r="Z26" s="53" t="n">
        <v>10</v>
      </c>
      <c r="AA26" s="53" t="n">
        <v>11</v>
      </c>
      <c r="AB26" s="53" t="n">
        <v>12</v>
      </c>
      <c r="AC26" s="54"/>
      <c r="AE26" s="46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</row>
    <row r="27" customFormat="false" ht="15.75" hidden="false" customHeight="false" outlineLevel="0" collapsed="false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3"/>
      <c r="N27" s="46"/>
      <c r="O27" s="46"/>
      <c r="P27" s="71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3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</row>
    <row r="28" customFormat="false" ht="15.75" hidden="false" customHeight="false" outlineLevel="0" collapsed="false">
      <c r="A28" s="52" t="s">
        <v>75</v>
      </c>
      <c r="B28" s="74" t="n">
        <v>1</v>
      </c>
      <c r="C28" s="74" t="n">
        <v>2</v>
      </c>
      <c r="D28" s="74" t="n">
        <v>3</v>
      </c>
      <c r="E28" s="74" t="n">
        <v>4</v>
      </c>
      <c r="F28" s="74" t="n">
        <v>5</v>
      </c>
      <c r="G28" s="74" t="n">
        <v>6</v>
      </c>
      <c r="H28" s="74" t="n">
        <v>7</v>
      </c>
      <c r="I28" s="74" t="n">
        <v>8</v>
      </c>
      <c r="J28" s="74" t="n">
        <v>9</v>
      </c>
      <c r="K28" s="74" t="n">
        <v>10</v>
      </c>
      <c r="L28" s="74" t="n">
        <v>11</v>
      </c>
      <c r="M28" s="74" t="n">
        <v>12</v>
      </c>
      <c r="N28" s="46"/>
      <c r="O28" s="46"/>
      <c r="P28" s="52" t="s">
        <v>75</v>
      </c>
      <c r="Q28" s="74" t="n">
        <v>1</v>
      </c>
      <c r="R28" s="74" t="n">
        <v>2</v>
      </c>
      <c r="S28" s="74" t="n">
        <v>3</v>
      </c>
      <c r="T28" s="74" t="n">
        <v>4</v>
      </c>
      <c r="U28" s="74" t="n">
        <v>5</v>
      </c>
      <c r="V28" s="74" t="n">
        <v>6</v>
      </c>
      <c r="W28" s="74" t="n">
        <v>7</v>
      </c>
      <c r="X28" s="74" t="n">
        <v>8</v>
      </c>
      <c r="Y28" s="74" t="n">
        <v>9</v>
      </c>
      <c r="Z28" s="74" t="n">
        <v>10</v>
      </c>
      <c r="AA28" s="74" t="n">
        <v>11</v>
      </c>
      <c r="AB28" s="74" t="n">
        <v>12</v>
      </c>
      <c r="AC28" s="46"/>
      <c r="AD28" s="46"/>
      <c r="AE28" s="52" t="s">
        <v>75</v>
      </c>
      <c r="AF28" s="74" t="n">
        <v>1</v>
      </c>
      <c r="AG28" s="74" t="n">
        <v>2</v>
      </c>
      <c r="AH28" s="74" t="n">
        <v>3</v>
      </c>
      <c r="AI28" s="74" t="n">
        <v>4</v>
      </c>
      <c r="AJ28" s="74" t="n">
        <v>5</v>
      </c>
      <c r="AK28" s="74" t="n">
        <v>6</v>
      </c>
      <c r="AL28" s="74" t="n">
        <v>7</v>
      </c>
      <c r="AM28" s="74" t="n">
        <v>8</v>
      </c>
      <c r="AN28" s="74" t="n">
        <v>9</v>
      </c>
      <c r="AO28" s="74" t="n">
        <v>10</v>
      </c>
      <c r="AP28" s="74" t="n">
        <v>11</v>
      </c>
      <c r="AQ28" s="74" t="n">
        <v>12</v>
      </c>
      <c r="AR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</row>
    <row r="29" customFormat="false" ht="15.75" hidden="false" customHeight="false" outlineLevel="0" collapsed="false">
      <c r="A29" s="75" t="s">
        <v>56</v>
      </c>
      <c r="B29" s="54" t="s">
        <v>76</v>
      </c>
      <c r="C29" s="76" t="n">
        <f aca="false">C30*2</f>
        <v>8000</v>
      </c>
      <c r="D29" s="76" t="n">
        <f aca="false">D30*2</f>
        <v>8000</v>
      </c>
      <c r="E29" s="76" t="n">
        <f aca="false">E30*2</f>
        <v>8000</v>
      </c>
      <c r="F29" s="76" t="n">
        <f aca="false">F30*2</f>
        <v>8000</v>
      </c>
      <c r="G29" s="76" t="n">
        <f aca="false">G30*2</f>
        <v>8000</v>
      </c>
      <c r="H29" s="76" t="n">
        <f aca="false">H30*2</f>
        <v>8000</v>
      </c>
      <c r="I29" s="76" t="n">
        <f aca="false">I30*2</f>
        <v>8000</v>
      </c>
      <c r="J29" s="76" t="n">
        <f aca="false">J30*2</f>
        <v>8000</v>
      </c>
      <c r="K29" s="76" t="n">
        <f aca="false">K30*2</f>
        <v>8000</v>
      </c>
      <c r="L29" s="76" t="n">
        <f aca="false">L30*2</f>
        <v>8000</v>
      </c>
      <c r="M29" s="54" t="s">
        <v>76</v>
      </c>
      <c r="N29" s="67" t="s">
        <v>56</v>
      </c>
      <c r="O29" s="46"/>
      <c r="P29" s="75" t="s">
        <v>56</v>
      </c>
      <c r="Q29" s="54" t="s">
        <v>76</v>
      </c>
      <c r="R29" s="76" t="n">
        <f aca="false">R30*2</f>
        <v>4000</v>
      </c>
      <c r="S29" s="76" t="n">
        <f aca="false">S30*2</f>
        <v>4000</v>
      </c>
      <c r="T29" s="76" t="n">
        <f aca="false">T30*2</f>
        <v>4000</v>
      </c>
      <c r="U29" s="76" t="n">
        <f aca="false">U30*2</f>
        <v>4000</v>
      </c>
      <c r="V29" s="76" t="n">
        <f aca="false">V30*2</f>
        <v>4000</v>
      </c>
      <c r="W29" s="77" t="n">
        <f aca="false">W30*2</f>
        <v>4000</v>
      </c>
      <c r="X29" s="77" t="n">
        <f aca="false">X30*2</f>
        <v>4000</v>
      </c>
      <c r="Y29" s="77" t="n">
        <f aca="false">Y30*2</f>
        <v>4000</v>
      </c>
      <c r="Z29" s="76" t="n">
        <f aca="false">Z30*2</f>
        <v>4000</v>
      </c>
      <c r="AA29" s="76" t="n">
        <f aca="false">AA30*2</f>
        <v>4000</v>
      </c>
      <c r="AB29" s="76" t="n">
        <f aca="false">AB30*2</f>
        <v>4000</v>
      </c>
      <c r="AC29" s="67" t="s">
        <v>56</v>
      </c>
      <c r="AD29" s="46"/>
      <c r="AE29" s="75" t="s">
        <v>56</v>
      </c>
      <c r="AF29" s="54" t="s">
        <v>76</v>
      </c>
      <c r="AG29" s="76" t="n">
        <v>4000</v>
      </c>
      <c r="AH29" s="76" t="n">
        <v>4000</v>
      </c>
      <c r="AI29" s="76" t="n">
        <v>4000</v>
      </c>
      <c r="AJ29" s="76" t="n">
        <v>4000</v>
      </c>
      <c r="AK29" s="76" t="n">
        <v>4000</v>
      </c>
      <c r="AL29" s="76" t="n">
        <v>4000</v>
      </c>
      <c r="AM29" s="76" t="n">
        <v>4000</v>
      </c>
      <c r="AN29" s="76" t="n">
        <v>4000</v>
      </c>
      <c r="AO29" s="76" t="n">
        <v>4000</v>
      </c>
      <c r="AP29" s="76" t="n">
        <v>4000</v>
      </c>
      <c r="AQ29" s="54" t="s">
        <v>76</v>
      </c>
      <c r="AR29" s="67" t="s">
        <v>56</v>
      </c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</row>
    <row r="30" customFormat="false" ht="15.75" hidden="false" customHeight="false" outlineLevel="0" collapsed="false">
      <c r="A30" s="75" t="s">
        <v>62</v>
      </c>
      <c r="B30" s="54" t="s">
        <v>76</v>
      </c>
      <c r="C30" s="76" t="n">
        <f aca="false">C31*2</f>
        <v>4000</v>
      </c>
      <c r="D30" s="76" t="n">
        <f aca="false">D31*2</f>
        <v>4000</v>
      </c>
      <c r="E30" s="76" t="n">
        <f aca="false">E31*2</f>
        <v>4000</v>
      </c>
      <c r="F30" s="76" t="n">
        <f aca="false">F31*2</f>
        <v>4000</v>
      </c>
      <c r="G30" s="76" t="n">
        <f aca="false">G31*2</f>
        <v>4000</v>
      </c>
      <c r="H30" s="76" t="n">
        <f aca="false">H31*2</f>
        <v>4000</v>
      </c>
      <c r="I30" s="76" t="n">
        <f aca="false">I31*2</f>
        <v>4000</v>
      </c>
      <c r="J30" s="76" t="n">
        <f aca="false">J31*2</f>
        <v>4000</v>
      </c>
      <c r="K30" s="76" t="n">
        <f aca="false">K31*2</f>
        <v>4000</v>
      </c>
      <c r="L30" s="76" t="n">
        <f aca="false">L31*2</f>
        <v>4000</v>
      </c>
      <c r="M30" s="54" t="s">
        <v>76</v>
      </c>
      <c r="N30" s="67" t="s">
        <v>62</v>
      </c>
      <c r="O30" s="45"/>
      <c r="P30" s="75" t="s">
        <v>62</v>
      </c>
      <c r="Q30" s="54" t="s">
        <v>76</v>
      </c>
      <c r="R30" s="76" t="n">
        <f aca="false">R31*2</f>
        <v>2000</v>
      </c>
      <c r="S30" s="76" t="n">
        <f aca="false">S31*2</f>
        <v>2000</v>
      </c>
      <c r="T30" s="76" t="n">
        <f aca="false">T31*2</f>
        <v>2000</v>
      </c>
      <c r="U30" s="76" t="n">
        <f aca="false">U31*2</f>
        <v>2000</v>
      </c>
      <c r="V30" s="76" t="n">
        <f aca="false">V31*2</f>
        <v>2000</v>
      </c>
      <c r="W30" s="77" t="n">
        <f aca="false">W31*2</f>
        <v>2000</v>
      </c>
      <c r="X30" s="77" t="n">
        <f aca="false">X31*2</f>
        <v>2000</v>
      </c>
      <c r="Y30" s="77" t="n">
        <f aca="false">Y31*2</f>
        <v>2000</v>
      </c>
      <c r="Z30" s="76" t="n">
        <f aca="false">Z31*2</f>
        <v>2000</v>
      </c>
      <c r="AA30" s="76" t="n">
        <f aca="false">AA31*2</f>
        <v>2000</v>
      </c>
      <c r="AB30" s="76" t="n">
        <f aca="false">AB31*2</f>
        <v>2000</v>
      </c>
      <c r="AC30" s="67" t="s">
        <v>62</v>
      </c>
      <c r="AD30" s="45"/>
      <c r="AE30" s="75" t="s">
        <v>62</v>
      </c>
      <c r="AF30" s="54" t="s">
        <v>76</v>
      </c>
      <c r="AG30" s="76" t="n">
        <v>3000</v>
      </c>
      <c r="AH30" s="76" t="n">
        <v>3000</v>
      </c>
      <c r="AI30" s="76" t="n">
        <v>3000</v>
      </c>
      <c r="AJ30" s="76" t="n">
        <v>3000</v>
      </c>
      <c r="AK30" s="76" t="n">
        <v>3000</v>
      </c>
      <c r="AL30" s="76" t="n">
        <v>3000</v>
      </c>
      <c r="AM30" s="76" t="n">
        <v>3000</v>
      </c>
      <c r="AN30" s="76" t="n">
        <v>3000</v>
      </c>
      <c r="AO30" s="76" t="n">
        <v>3000</v>
      </c>
      <c r="AP30" s="76" t="n">
        <v>3000</v>
      </c>
      <c r="AQ30" s="54" t="s">
        <v>76</v>
      </c>
      <c r="AR30" s="67" t="s">
        <v>62</v>
      </c>
      <c r="AS30" s="3" t="s">
        <v>77</v>
      </c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</row>
    <row r="31" customFormat="false" ht="15.75" hidden="false" customHeight="false" outlineLevel="0" collapsed="false">
      <c r="A31" s="75" t="s">
        <v>63</v>
      </c>
      <c r="B31" s="54" t="s">
        <v>76</v>
      </c>
      <c r="C31" s="76" t="n">
        <f aca="false">C32*2</f>
        <v>2000</v>
      </c>
      <c r="D31" s="76" t="n">
        <f aca="false">D32*2</f>
        <v>2000</v>
      </c>
      <c r="E31" s="76" t="n">
        <f aca="false">E32*2</f>
        <v>2000</v>
      </c>
      <c r="F31" s="76" t="n">
        <f aca="false">F32*2</f>
        <v>2000</v>
      </c>
      <c r="G31" s="76" t="n">
        <f aca="false">G32*2</f>
        <v>2000</v>
      </c>
      <c r="H31" s="76" t="n">
        <f aca="false">H32*2</f>
        <v>2000</v>
      </c>
      <c r="I31" s="76" t="n">
        <f aca="false">I32*2</f>
        <v>2000</v>
      </c>
      <c r="J31" s="76" t="n">
        <f aca="false">J32*2</f>
        <v>2000</v>
      </c>
      <c r="K31" s="76" t="n">
        <f aca="false">K32*2</f>
        <v>2000</v>
      </c>
      <c r="L31" s="76" t="n">
        <f aca="false">L32*2</f>
        <v>2000</v>
      </c>
      <c r="M31" s="54" t="s">
        <v>76</v>
      </c>
      <c r="N31" s="67" t="s">
        <v>63</v>
      </c>
      <c r="O31" s="46"/>
      <c r="P31" s="75" t="s">
        <v>63</v>
      </c>
      <c r="Q31" s="54" t="s">
        <v>76</v>
      </c>
      <c r="R31" s="76" t="n">
        <f aca="false">R32*2</f>
        <v>1000</v>
      </c>
      <c r="S31" s="76" t="n">
        <f aca="false">S32*2</f>
        <v>1000</v>
      </c>
      <c r="T31" s="76" t="n">
        <f aca="false">T32*2</f>
        <v>1000</v>
      </c>
      <c r="U31" s="76" t="n">
        <f aca="false">U32*2</f>
        <v>1000</v>
      </c>
      <c r="V31" s="76" t="n">
        <f aca="false">V32*2</f>
        <v>1000</v>
      </c>
      <c r="W31" s="77" t="n">
        <f aca="false">W32*2</f>
        <v>1000</v>
      </c>
      <c r="X31" s="77" t="n">
        <f aca="false">X32*2</f>
        <v>1000</v>
      </c>
      <c r="Y31" s="77" t="n">
        <f aca="false">Y32*2</f>
        <v>1000</v>
      </c>
      <c r="Z31" s="76" t="n">
        <f aca="false">Z32*2</f>
        <v>1000</v>
      </c>
      <c r="AA31" s="76" t="n">
        <f aca="false">AA32*2</f>
        <v>1000</v>
      </c>
      <c r="AB31" s="76" t="n">
        <f aca="false">AB32*2</f>
        <v>1000</v>
      </c>
      <c r="AC31" s="67" t="s">
        <v>63</v>
      </c>
      <c r="AD31" s="46"/>
      <c r="AE31" s="75" t="s">
        <v>63</v>
      </c>
      <c r="AF31" s="54" t="s">
        <v>76</v>
      </c>
      <c r="AG31" s="76" t="n">
        <v>3000</v>
      </c>
      <c r="AH31" s="76" t="n">
        <v>3000</v>
      </c>
      <c r="AI31" s="76" t="n">
        <v>3000</v>
      </c>
      <c r="AJ31" s="76" t="n">
        <v>3000</v>
      </c>
      <c r="AK31" s="76" t="n">
        <v>3000</v>
      </c>
      <c r="AL31" s="76" t="n">
        <v>3000</v>
      </c>
      <c r="AM31" s="76" t="n">
        <v>3000</v>
      </c>
      <c r="AN31" s="76" t="n">
        <v>3000</v>
      </c>
      <c r="AO31" s="76" t="n">
        <v>3000</v>
      </c>
      <c r="AP31" s="76" t="n">
        <v>3000</v>
      </c>
      <c r="AQ31" s="54" t="s">
        <v>76</v>
      </c>
      <c r="AR31" s="67" t="s">
        <v>63</v>
      </c>
      <c r="AS31" s="3" t="s">
        <v>77</v>
      </c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</row>
    <row r="32" customFormat="false" ht="15.75" hidden="false" customHeight="false" outlineLevel="0" collapsed="false">
      <c r="A32" s="78" t="s">
        <v>64</v>
      </c>
      <c r="B32" s="54" t="s">
        <v>76</v>
      </c>
      <c r="C32" s="76" t="n">
        <f aca="false">C33*2</f>
        <v>1000</v>
      </c>
      <c r="D32" s="76" t="n">
        <f aca="false">D33*2</f>
        <v>1000</v>
      </c>
      <c r="E32" s="76" t="n">
        <f aca="false">E33*2</f>
        <v>1000</v>
      </c>
      <c r="F32" s="76" t="n">
        <f aca="false">F33*2</f>
        <v>1000</v>
      </c>
      <c r="G32" s="76" t="n">
        <f aca="false">G33*2</f>
        <v>1000</v>
      </c>
      <c r="H32" s="76" t="n">
        <f aca="false">H33*2</f>
        <v>1000</v>
      </c>
      <c r="I32" s="76" t="n">
        <f aca="false">I33*2</f>
        <v>1000</v>
      </c>
      <c r="J32" s="76" t="n">
        <f aca="false">J33*2</f>
        <v>1000</v>
      </c>
      <c r="K32" s="76" t="n">
        <f aca="false">K33*2</f>
        <v>1000</v>
      </c>
      <c r="L32" s="76" t="n">
        <f aca="false">L33*2</f>
        <v>1000</v>
      </c>
      <c r="M32" s="54" t="s">
        <v>76</v>
      </c>
      <c r="N32" s="67" t="s">
        <v>64</v>
      </c>
      <c r="O32" s="46"/>
      <c r="P32" s="78" t="s">
        <v>64</v>
      </c>
      <c r="Q32" s="54" t="s">
        <v>76</v>
      </c>
      <c r="R32" s="76" t="n">
        <v>500</v>
      </c>
      <c r="S32" s="76" t="n">
        <v>500</v>
      </c>
      <c r="T32" s="76" t="n">
        <v>500</v>
      </c>
      <c r="U32" s="76" t="n">
        <v>500</v>
      </c>
      <c r="V32" s="76" t="n">
        <v>500</v>
      </c>
      <c r="W32" s="77" t="n">
        <v>500</v>
      </c>
      <c r="X32" s="77" t="n">
        <v>500</v>
      </c>
      <c r="Y32" s="77" t="n">
        <v>500</v>
      </c>
      <c r="Z32" s="76" t="n">
        <v>500</v>
      </c>
      <c r="AA32" s="76" t="n">
        <v>500</v>
      </c>
      <c r="AB32" s="76" t="n">
        <v>500</v>
      </c>
      <c r="AC32" s="67" t="s">
        <v>64</v>
      </c>
      <c r="AD32" s="46"/>
      <c r="AE32" s="78" t="s">
        <v>64</v>
      </c>
      <c r="AF32" s="54" t="s">
        <v>76</v>
      </c>
      <c r="AG32" s="76" t="n">
        <v>2000</v>
      </c>
      <c r="AH32" s="76" t="n">
        <v>2000</v>
      </c>
      <c r="AI32" s="76" t="n">
        <v>2000</v>
      </c>
      <c r="AJ32" s="76" t="n">
        <v>2000</v>
      </c>
      <c r="AK32" s="76" t="n">
        <v>2000</v>
      </c>
      <c r="AL32" s="76" t="n">
        <v>2000</v>
      </c>
      <c r="AM32" s="76" t="n">
        <v>2000</v>
      </c>
      <c r="AN32" s="76" t="n">
        <v>2000</v>
      </c>
      <c r="AO32" s="76" t="n">
        <v>2000</v>
      </c>
      <c r="AP32" s="76" t="n">
        <v>2000</v>
      </c>
      <c r="AQ32" s="54" t="s">
        <v>76</v>
      </c>
      <c r="AR32" s="67" t="s">
        <v>64</v>
      </c>
      <c r="AS32" s="3" t="s">
        <v>78</v>
      </c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</row>
    <row r="33" customFormat="false" ht="15.75" hidden="false" customHeight="false" outlineLevel="0" collapsed="false">
      <c r="A33" s="78" t="s">
        <v>65</v>
      </c>
      <c r="B33" s="54" t="s">
        <v>76</v>
      </c>
      <c r="C33" s="76" t="n">
        <v>500</v>
      </c>
      <c r="D33" s="76" t="n">
        <v>500</v>
      </c>
      <c r="E33" s="76" t="n">
        <v>500</v>
      </c>
      <c r="F33" s="76" t="n">
        <v>500</v>
      </c>
      <c r="G33" s="76" t="n">
        <v>500</v>
      </c>
      <c r="H33" s="76" t="n">
        <v>500</v>
      </c>
      <c r="I33" s="76" t="n">
        <v>500</v>
      </c>
      <c r="J33" s="76" t="n">
        <v>500</v>
      </c>
      <c r="K33" s="76" t="n">
        <v>500</v>
      </c>
      <c r="L33" s="76" t="n">
        <v>500</v>
      </c>
      <c r="M33" s="54" t="s">
        <v>76</v>
      </c>
      <c r="N33" s="67" t="s">
        <v>65</v>
      </c>
      <c r="O33" s="46"/>
      <c r="P33" s="78" t="s">
        <v>65</v>
      </c>
      <c r="Q33" s="54" t="s">
        <v>76</v>
      </c>
      <c r="R33" s="54" t="s">
        <v>76</v>
      </c>
      <c r="S33" s="54" t="s">
        <v>76</v>
      </c>
      <c r="T33" s="54" t="s">
        <v>76</v>
      </c>
      <c r="U33" s="54" t="s">
        <v>76</v>
      </c>
      <c r="V33" s="54" t="s">
        <v>76</v>
      </c>
      <c r="W33" s="54" t="s">
        <v>76</v>
      </c>
      <c r="X33" s="54" t="s">
        <v>76</v>
      </c>
      <c r="Y33" s="54" t="s">
        <v>76</v>
      </c>
      <c r="Z33" s="54" t="s">
        <v>76</v>
      </c>
      <c r="AA33" s="54" t="s">
        <v>76</v>
      </c>
      <c r="AB33" s="54" t="s">
        <v>76</v>
      </c>
      <c r="AC33" s="67" t="s">
        <v>65</v>
      </c>
      <c r="AD33" s="46"/>
      <c r="AE33" s="78" t="s">
        <v>65</v>
      </c>
      <c r="AF33" s="54" t="s">
        <v>76</v>
      </c>
      <c r="AG33" s="76" t="n">
        <v>2000</v>
      </c>
      <c r="AH33" s="76" t="n">
        <v>2000</v>
      </c>
      <c r="AI33" s="76" t="n">
        <v>2000</v>
      </c>
      <c r="AJ33" s="76" t="n">
        <v>2000</v>
      </c>
      <c r="AK33" s="76" t="n">
        <v>2000</v>
      </c>
      <c r="AL33" s="76" t="n">
        <v>2000</v>
      </c>
      <c r="AM33" s="76" t="n">
        <v>2000</v>
      </c>
      <c r="AN33" s="76" t="n">
        <v>2000</v>
      </c>
      <c r="AO33" s="76" t="n">
        <v>2000</v>
      </c>
      <c r="AP33" s="76" t="n">
        <v>2000</v>
      </c>
      <c r="AQ33" s="54" t="s">
        <v>76</v>
      </c>
      <c r="AR33" s="67" t="s">
        <v>65</v>
      </c>
      <c r="AS33" s="3" t="s">
        <v>78</v>
      </c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</row>
    <row r="34" customFormat="false" ht="15.75" hidden="false" customHeight="false" outlineLevel="0" collapsed="false">
      <c r="A34" s="78" t="s">
        <v>66</v>
      </c>
      <c r="B34" s="54" t="s">
        <v>76</v>
      </c>
      <c r="C34" s="54" t="s">
        <v>76</v>
      </c>
      <c r="D34" s="54" t="s">
        <v>76</v>
      </c>
      <c r="E34" s="54" t="s">
        <v>76</v>
      </c>
      <c r="F34" s="54" t="s">
        <v>76</v>
      </c>
      <c r="G34" s="54" t="s">
        <v>76</v>
      </c>
      <c r="H34" s="54" t="s">
        <v>76</v>
      </c>
      <c r="I34" s="54" t="s">
        <v>76</v>
      </c>
      <c r="J34" s="54" t="s">
        <v>76</v>
      </c>
      <c r="K34" s="54" t="s">
        <v>76</v>
      </c>
      <c r="L34" s="54" t="s">
        <v>76</v>
      </c>
      <c r="M34" s="54" t="s">
        <v>76</v>
      </c>
      <c r="N34" s="67" t="s">
        <v>66</v>
      </c>
      <c r="O34" s="46"/>
      <c r="P34" s="78" t="s">
        <v>66</v>
      </c>
      <c r="Q34" s="54" t="s">
        <v>76</v>
      </c>
      <c r="R34" s="54" t="s">
        <v>76</v>
      </c>
      <c r="S34" s="54" t="s">
        <v>76</v>
      </c>
      <c r="T34" s="54" t="s">
        <v>76</v>
      </c>
      <c r="U34" s="54" t="s">
        <v>76</v>
      </c>
      <c r="V34" s="54" t="s">
        <v>76</v>
      </c>
      <c r="W34" s="54" t="s">
        <v>76</v>
      </c>
      <c r="X34" s="54" t="s">
        <v>76</v>
      </c>
      <c r="Y34" s="54" t="s">
        <v>76</v>
      </c>
      <c r="Z34" s="54" t="s">
        <v>76</v>
      </c>
      <c r="AA34" s="54" t="s">
        <v>76</v>
      </c>
      <c r="AB34" s="54" t="s">
        <v>76</v>
      </c>
      <c r="AC34" s="67" t="s">
        <v>66</v>
      </c>
      <c r="AD34" s="46"/>
      <c r="AE34" s="78" t="s">
        <v>66</v>
      </c>
      <c r="AF34" s="54" t="s">
        <v>76</v>
      </c>
      <c r="AG34" s="76" t="n">
        <v>1000</v>
      </c>
      <c r="AH34" s="76" t="n">
        <v>1000</v>
      </c>
      <c r="AI34" s="76" t="n">
        <v>1000</v>
      </c>
      <c r="AJ34" s="76" t="n">
        <v>1000</v>
      </c>
      <c r="AK34" s="76" t="n">
        <v>1000</v>
      </c>
      <c r="AL34" s="76" t="n">
        <v>1000</v>
      </c>
      <c r="AM34" s="76" t="n">
        <v>1000</v>
      </c>
      <c r="AN34" s="76" t="n">
        <v>1000</v>
      </c>
      <c r="AO34" s="76" t="n">
        <v>1000</v>
      </c>
      <c r="AP34" s="76" t="n">
        <v>1000</v>
      </c>
      <c r="AQ34" s="54" t="s">
        <v>76</v>
      </c>
      <c r="AR34" s="67" t="s">
        <v>66</v>
      </c>
      <c r="AS34" s="3" t="s">
        <v>79</v>
      </c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</row>
    <row r="35" customFormat="false" ht="15.75" hidden="false" customHeight="false" outlineLevel="0" collapsed="false">
      <c r="A35" s="78" t="s">
        <v>67</v>
      </c>
      <c r="B35" s="54" t="s">
        <v>76</v>
      </c>
      <c r="C35" s="54" t="s">
        <v>76</v>
      </c>
      <c r="D35" s="54" t="s">
        <v>76</v>
      </c>
      <c r="E35" s="54" t="s">
        <v>76</v>
      </c>
      <c r="F35" s="54" t="s">
        <v>76</v>
      </c>
      <c r="G35" s="54" t="s">
        <v>76</v>
      </c>
      <c r="H35" s="54" t="s">
        <v>76</v>
      </c>
      <c r="I35" s="54" t="s">
        <v>76</v>
      </c>
      <c r="J35" s="54" t="s">
        <v>76</v>
      </c>
      <c r="K35" s="54" t="s">
        <v>76</v>
      </c>
      <c r="L35" s="54" t="s">
        <v>76</v>
      </c>
      <c r="M35" s="54" t="s">
        <v>76</v>
      </c>
      <c r="N35" s="67" t="s">
        <v>67</v>
      </c>
      <c r="O35" s="46"/>
      <c r="P35" s="78" t="s">
        <v>67</v>
      </c>
      <c r="Q35" s="54" t="s">
        <v>76</v>
      </c>
      <c r="R35" s="54" t="s">
        <v>76</v>
      </c>
      <c r="S35" s="54" t="s">
        <v>76</v>
      </c>
      <c r="T35" s="54" t="s">
        <v>76</v>
      </c>
      <c r="U35" s="54" t="s">
        <v>76</v>
      </c>
      <c r="V35" s="54" t="s">
        <v>76</v>
      </c>
      <c r="W35" s="54" t="s">
        <v>76</v>
      </c>
      <c r="X35" s="54" t="s">
        <v>76</v>
      </c>
      <c r="Y35" s="54" t="s">
        <v>76</v>
      </c>
      <c r="Z35" s="54" t="s">
        <v>76</v>
      </c>
      <c r="AA35" s="54" t="s">
        <v>76</v>
      </c>
      <c r="AB35" s="54" t="s">
        <v>76</v>
      </c>
      <c r="AC35" s="67" t="s">
        <v>67</v>
      </c>
      <c r="AD35" s="46"/>
      <c r="AE35" s="78" t="s">
        <v>67</v>
      </c>
      <c r="AF35" s="54" t="s">
        <v>76</v>
      </c>
      <c r="AG35" s="54" t="s">
        <v>76</v>
      </c>
      <c r="AH35" s="54" t="s">
        <v>76</v>
      </c>
      <c r="AI35" s="54" t="s">
        <v>76</v>
      </c>
      <c r="AJ35" s="54" t="s">
        <v>76</v>
      </c>
      <c r="AK35" s="54" t="s">
        <v>76</v>
      </c>
      <c r="AL35" s="54" t="s">
        <v>76</v>
      </c>
      <c r="AM35" s="54" t="s">
        <v>76</v>
      </c>
      <c r="AN35" s="54" t="s">
        <v>76</v>
      </c>
      <c r="AO35" s="54" t="s">
        <v>76</v>
      </c>
      <c r="AP35" s="54" t="s">
        <v>76</v>
      </c>
      <c r="AQ35" s="54" t="s">
        <v>76</v>
      </c>
      <c r="AR35" s="67" t="s">
        <v>67</v>
      </c>
      <c r="AS35" s="3" t="s">
        <v>80</v>
      </c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</row>
    <row r="36" customFormat="false" ht="15.75" hidden="false" customHeight="false" outlineLevel="0" collapsed="false">
      <c r="A36" s="78" t="s">
        <v>68</v>
      </c>
      <c r="B36" s="54" t="s">
        <v>76</v>
      </c>
      <c r="C36" s="54" t="s">
        <v>76</v>
      </c>
      <c r="D36" s="54" t="s">
        <v>76</v>
      </c>
      <c r="E36" s="54" t="s">
        <v>76</v>
      </c>
      <c r="F36" s="54" t="s">
        <v>76</v>
      </c>
      <c r="G36" s="54" t="s">
        <v>76</v>
      </c>
      <c r="H36" s="54" t="s">
        <v>76</v>
      </c>
      <c r="I36" s="54" t="s">
        <v>76</v>
      </c>
      <c r="J36" s="54" t="s">
        <v>76</v>
      </c>
      <c r="K36" s="54" t="s">
        <v>76</v>
      </c>
      <c r="L36" s="54" t="s">
        <v>76</v>
      </c>
      <c r="M36" s="54" t="s">
        <v>76</v>
      </c>
      <c r="N36" s="67" t="s">
        <v>68</v>
      </c>
      <c r="O36" s="46"/>
      <c r="P36" s="78" t="s">
        <v>68</v>
      </c>
      <c r="Q36" s="54" t="s">
        <v>76</v>
      </c>
      <c r="R36" s="54" t="s">
        <v>76</v>
      </c>
      <c r="S36" s="54" t="s">
        <v>76</v>
      </c>
      <c r="T36" s="54" t="s">
        <v>76</v>
      </c>
      <c r="U36" s="54" t="s">
        <v>76</v>
      </c>
      <c r="V36" s="54" t="s">
        <v>76</v>
      </c>
      <c r="W36" s="54" t="s">
        <v>76</v>
      </c>
      <c r="X36" s="54" t="s">
        <v>76</v>
      </c>
      <c r="Y36" s="54" t="s">
        <v>76</v>
      </c>
      <c r="Z36" s="54" t="s">
        <v>76</v>
      </c>
      <c r="AA36" s="54" t="s">
        <v>76</v>
      </c>
      <c r="AB36" s="54" t="s">
        <v>76</v>
      </c>
      <c r="AC36" s="67" t="s">
        <v>68</v>
      </c>
      <c r="AD36" s="46"/>
      <c r="AE36" s="78" t="s">
        <v>68</v>
      </c>
      <c r="AF36" s="54" t="s">
        <v>76</v>
      </c>
      <c r="AG36" s="54" t="s">
        <v>76</v>
      </c>
      <c r="AH36" s="54" t="s">
        <v>76</v>
      </c>
      <c r="AI36" s="54" t="s">
        <v>76</v>
      </c>
      <c r="AJ36" s="54" t="s">
        <v>76</v>
      </c>
      <c r="AK36" s="54" t="s">
        <v>76</v>
      </c>
      <c r="AL36" s="54" t="s">
        <v>76</v>
      </c>
      <c r="AM36" s="54" t="s">
        <v>76</v>
      </c>
      <c r="AN36" s="54" t="s">
        <v>76</v>
      </c>
      <c r="AO36" s="54" t="s">
        <v>76</v>
      </c>
      <c r="AP36" s="54" t="s">
        <v>76</v>
      </c>
      <c r="AQ36" s="54" t="s">
        <v>76</v>
      </c>
      <c r="AR36" s="67" t="s">
        <v>68</v>
      </c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</row>
    <row r="37" customFormat="false" ht="15.75" hidden="false" customHeight="false" outlineLevel="0" collapsed="false">
      <c r="A37" s="79" t="s">
        <v>76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46"/>
      <c r="O37" s="46"/>
      <c r="P37" s="79" t="s">
        <v>76</v>
      </c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46"/>
      <c r="AD37" s="46"/>
      <c r="AE37" s="79" t="s">
        <v>76</v>
      </c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</row>
    <row r="38" customFormat="false" ht="15.75" hidden="false" customHeight="false" outlineLevel="0" collapsed="false">
      <c r="A38" s="80" t="s">
        <v>81</v>
      </c>
      <c r="B38" s="81" t="n">
        <v>7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46"/>
      <c r="O38" s="46"/>
      <c r="P38" s="80" t="s">
        <v>81</v>
      </c>
      <c r="Q38" s="81" t="n">
        <v>7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46"/>
      <c r="AD38" s="46"/>
      <c r="AE38" s="80" t="s">
        <v>81</v>
      </c>
      <c r="AF38" s="81" t="n">
        <v>7</v>
      </c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</row>
    <row r="39" customFormat="false" ht="15.75" hidden="false" customHeight="false" outlineLevel="0" collapsed="false">
      <c r="A39" s="82" t="s">
        <v>82</v>
      </c>
      <c r="B39" s="83" t="n">
        <v>1</v>
      </c>
      <c r="C39" s="83" t="n">
        <v>2</v>
      </c>
      <c r="D39" s="83" t="n">
        <v>3</v>
      </c>
      <c r="E39" s="83" t="n">
        <v>4</v>
      </c>
      <c r="F39" s="83" t="n">
        <v>5</v>
      </c>
      <c r="G39" s="83" t="n">
        <v>6</v>
      </c>
      <c r="H39" s="83" t="n">
        <v>7</v>
      </c>
      <c r="I39" s="83" t="n">
        <v>8</v>
      </c>
      <c r="J39" s="83" t="n">
        <v>9</v>
      </c>
      <c r="K39" s="83" t="n">
        <v>10</v>
      </c>
      <c r="L39" s="83" t="n">
        <v>11</v>
      </c>
      <c r="M39" s="83" t="n">
        <v>12</v>
      </c>
      <c r="N39" s="46"/>
      <c r="O39" s="46"/>
      <c r="P39" s="82" t="s">
        <v>82</v>
      </c>
      <c r="Q39" s="83" t="n">
        <v>1</v>
      </c>
      <c r="R39" s="83" t="n">
        <v>2</v>
      </c>
      <c r="S39" s="83" t="n">
        <v>3</v>
      </c>
      <c r="T39" s="83" t="n">
        <v>4</v>
      </c>
      <c r="U39" s="83" t="n">
        <v>5</v>
      </c>
      <c r="V39" s="83" t="n">
        <v>6</v>
      </c>
      <c r="W39" s="83" t="n">
        <v>7</v>
      </c>
      <c r="X39" s="83" t="n">
        <v>8</v>
      </c>
      <c r="Y39" s="83" t="n">
        <v>9</v>
      </c>
      <c r="Z39" s="83" t="n">
        <v>10</v>
      </c>
      <c r="AA39" s="83" t="n">
        <v>11</v>
      </c>
      <c r="AB39" s="83" t="n">
        <v>12</v>
      </c>
      <c r="AC39" s="46"/>
      <c r="AD39" s="46"/>
      <c r="AE39" s="82" t="s">
        <v>82</v>
      </c>
      <c r="AF39" s="83" t="n">
        <v>1</v>
      </c>
      <c r="AG39" s="83" t="n">
        <v>2</v>
      </c>
      <c r="AH39" s="83" t="n">
        <v>3</v>
      </c>
      <c r="AI39" s="83" t="n">
        <v>4</v>
      </c>
      <c r="AJ39" s="83" t="n">
        <v>5</v>
      </c>
      <c r="AK39" s="83" t="n">
        <v>6</v>
      </c>
      <c r="AL39" s="83" t="n">
        <v>7</v>
      </c>
      <c r="AM39" s="83" t="n">
        <v>8</v>
      </c>
      <c r="AN39" s="83" t="n">
        <v>9</v>
      </c>
      <c r="AO39" s="83" t="n">
        <v>10</v>
      </c>
      <c r="AP39" s="83" t="n">
        <v>11</v>
      </c>
      <c r="AQ39" s="83" t="n">
        <v>12</v>
      </c>
      <c r="AR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</row>
    <row r="40" customFormat="false" ht="15.75" hidden="false" customHeight="false" outlineLevel="0" collapsed="false">
      <c r="A40" s="56" t="s">
        <v>56</v>
      </c>
      <c r="B40" s="54" t="s">
        <v>76</v>
      </c>
      <c r="C40" s="84" t="n">
        <f aca="false">(C29/1000)*7</f>
        <v>56</v>
      </c>
      <c r="D40" s="84" t="n">
        <f aca="false">(D29/1000)*7</f>
        <v>56</v>
      </c>
      <c r="E40" s="84" t="n">
        <f aca="false">(E29/1000)*7</f>
        <v>56</v>
      </c>
      <c r="F40" s="84" t="n">
        <f aca="false">(F29/1000)*7</f>
        <v>56</v>
      </c>
      <c r="G40" s="84" t="n">
        <f aca="false">(G29/1000)*7</f>
        <v>56</v>
      </c>
      <c r="H40" s="84" t="n">
        <f aca="false">(H29/1000)*7</f>
        <v>56</v>
      </c>
      <c r="I40" s="84" t="n">
        <f aca="false">(I29/1000)*7</f>
        <v>56</v>
      </c>
      <c r="J40" s="84" t="n">
        <f aca="false">(J29/1000)*7</f>
        <v>56</v>
      </c>
      <c r="K40" s="84" t="n">
        <f aca="false">(K29/1000)*7</f>
        <v>56</v>
      </c>
      <c r="L40" s="84" t="n">
        <f aca="false">(L29/1000)*7</f>
        <v>56</v>
      </c>
      <c r="M40" s="54" t="s">
        <v>76</v>
      </c>
      <c r="N40" s="67" t="s">
        <v>56</v>
      </c>
      <c r="O40" s="46"/>
      <c r="P40" s="56" t="s">
        <v>56</v>
      </c>
      <c r="Q40" s="54" t="s">
        <v>76</v>
      </c>
      <c r="R40" s="84" t="n">
        <f aca="false">(R29/1000)*7</f>
        <v>28</v>
      </c>
      <c r="S40" s="84" t="n">
        <f aca="false">(S29/1000)*7</f>
        <v>28</v>
      </c>
      <c r="T40" s="84" t="n">
        <f aca="false">(T29/1000)*7</f>
        <v>28</v>
      </c>
      <c r="U40" s="84" t="n">
        <f aca="false">(U29/1000)*7</f>
        <v>28</v>
      </c>
      <c r="V40" s="84" t="n">
        <f aca="false">(V29/1000)*7</f>
        <v>28</v>
      </c>
      <c r="W40" s="85" t="n">
        <f aca="false">(W29/1000)*7</f>
        <v>28</v>
      </c>
      <c r="X40" s="85" t="n">
        <f aca="false">(X29/1000)*7</f>
        <v>28</v>
      </c>
      <c r="Y40" s="85" t="n">
        <f aca="false">(Y29/1000)*7</f>
        <v>28</v>
      </c>
      <c r="Z40" s="84" t="n">
        <f aca="false">(Z29/1000)*7</f>
        <v>28</v>
      </c>
      <c r="AA40" s="84" t="n">
        <f aca="false">(AA29/1000)*7</f>
        <v>28</v>
      </c>
      <c r="AB40" s="84" t="n">
        <f aca="false">(AB29/1000)*7</f>
        <v>28</v>
      </c>
      <c r="AC40" s="67" t="s">
        <v>56</v>
      </c>
      <c r="AD40" s="46"/>
      <c r="AE40" s="56" t="s">
        <v>56</v>
      </c>
      <c r="AF40" s="54" t="s">
        <v>76</v>
      </c>
      <c r="AG40" s="84" t="n">
        <f aca="false">(AG29/1000)*7</f>
        <v>28</v>
      </c>
      <c r="AH40" s="84" t="n">
        <f aca="false">(AH29/1000)*7</f>
        <v>28</v>
      </c>
      <c r="AI40" s="84" t="n">
        <f aca="false">(AI29/1000)*7</f>
        <v>28</v>
      </c>
      <c r="AJ40" s="84" t="n">
        <f aca="false">(AJ29/1000)*7</f>
        <v>28</v>
      </c>
      <c r="AK40" s="84" t="n">
        <f aca="false">(AK29/1000)*7</f>
        <v>28</v>
      </c>
      <c r="AL40" s="84" t="n">
        <f aca="false">(AL29/1000)*7</f>
        <v>28</v>
      </c>
      <c r="AM40" s="84" t="n">
        <f aca="false">(AM29/1000)*7</f>
        <v>28</v>
      </c>
      <c r="AN40" s="84" t="n">
        <f aca="false">(AN29/1000)*7</f>
        <v>28</v>
      </c>
      <c r="AO40" s="84" t="n">
        <f aca="false">(AO29/1000)*7</f>
        <v>28</v>
      </c>
      <c r="AP40" s="84" t="n">
        <f aca="false">(AP29/1000)*7</f>
        <v>28</v>
      </c>
      <c r="AQ40" s="54" t="s">
        <v>76</v>
      </c>
      <c r="AR40" s="67" t="s">
        <v>56</v>
      </c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</row>
    <row r="41" customFormat="false" ht="15.75" hidden="false" customHeight="false" outlineLevel="0" collapsed="false">
      <c r="A41" s="56" t="s">
        <v>62</v>
      </c>
      <c r="B41" s="54" t="s">
        <v>76</v>
      </c>
      <c r="C41" s="84" t="n">
        <f aca="false">(C30/1000)*7</f>
        <v>28</v>
      </c>
      <c r="D41" s="84" t="n">
        <f aca="false">(D30/1000)*7</f>
        <v>28</v>
      </c>
      <c r="E41" s="84" t="n">
        <f aca="false">(E30/1000)*7</f>
        <v>28</v>
      </c>
      <c r="F41" s="84" t="n">
        <f aca="false">(F30/1000)*7</f>
        <v>28</v>
      </c>
      <c r="G41" s="84" t="n">
        <f aca="false">(G30/1000)*7</f>
        <v>28</v>
      </c>
      <c r="H41" s="84" t="n">
        <f aca="false">(H30/1000)*7</f>
        <v>28</v>
      </c>
      <c r="I41" s="84" t="n">
        <f aca="false">(I30/1000)*7</f>
        <v>28</v>
      </c>
      <c r="J41" s="84" t="n">
        <f aca="false">(J30/1000)*7</f>
        <v>28</v>
      </c>
      <c r="K41" s="84" t="n">
        <f aca="false">(K30/1000)*7</f>
        <v>28</v>
      </c>
      <c r="L41" s="84" t="n">
        <f aca="false">(L30/1000)*7</f>
        <v>28</v>
      </c>
      <c r="M41" s="54" t="s">
        <v>76</v>
      </c>
      <c r="N41" s="67" t="s">
        <v>62</v>
      </c>
      <c r="O41" s="46"/>
      <c r="P41" s="56" t="s">
        <v>62</v>
      </c>
      <c r="Q41" s="54" t="s">
        <v>76</v>
      </c>
      <c r="R41" s="84" t="n">
        <f aca="false">R40/2</f>
        <v>14</v>
      </c>
      <c r="S41" s="84" t="n">
        <f aca="false">S40/2</f>
        <v>14</v>
      </c>
      <c r="T41" s="84" t="n">
        <f aca="false">T40/2</f>
        <v>14</v>
      </c>
      <c r="U41" s="84" t="n">
        <f aca="false">U40/2</f>
        <v>14</v>
      </c>
      <c r="V41" s="84" t="n">
        <f aca="false">V40/2</f>
        <v>14</v>
      </c>
      <c r="W41" s="85" t="n">
        <f aca="false">W40/2</f>
        <v>14</v>
      </c>
      <c r="X41" s="85" t="n">
        <f aca="false">X40/2</f>
        <v>14</v>
      </c>
      <c r="Y41" s="85" t="n">
        <f aca="false">Y40/2</f>
        <v>14</v>
      </c>
      <c r="Z41" s="84" t="n">
        <f aca="false">Z40/2</f>
        <v>14</v>
      </c>
      <c r="AA41" s="84" t="n">
        <f aca="false">AA40/2</f>
        <v>14</v>
      </c>
      <c r="AB41" s="84" t="n">
        <f aca="false">AB40/2</f>
        <v>14</v>
      </c>
      <c r="AC41" s="67" t="s">
        <v>62</v>
      </c>
      <c r="AD41" s="46"/>
      <c r="AE41" s="56" t="s">
        <v>62</v>
      </c>
      <c r="AF41" s="54" t="s">
        <v>76</v>
      </c>
      <c r="AG41" s="84" t="n">
        <f aca="false">(AG30/1000)*7</f>
        <v>21</v>
      </c>
      <c r="AH41" s="84" t="n">
        <f aca="false">(AH30/1000)*7</f>
        <v>21</v>
      </c>
      <c r="AI41" s="84" t="n">
        <f aca="false">(AI30/1000)*7</f>
        <v>21</v>
      </c>
      <c r="AJ41" s="84" t="n">
        <f aca="false">(AJ30/1000)*7</f>
        <v>21</v>
      </c>
      <c r="AK41" s="84" t="n">
        <f aca="false">(AK30/1000)*7</f>
        <v>21</v>
      </c>
      <c r="AL41" s="84" t="n">
        <f aca="false">(AL30/1000)*7</f>
        <v>21</v>
      </c>
      <c r="AM41" s="84" t="n">
        <f aca="false">(AM30/1000)*7</f>
        <v>21</v>
      </c>
      <c r="AN41" s="84" t="n">
        <f aca="false">(AN30/1000)*7</f>
        <v>21</v>
      </c>
      <c r="AO41" s="84" t="n">
        <f aca="false">(AO30/1000)*7</f>
        <v>21</v>
      </c>
      <c r="AP41" s="84" t="n">
        <f aca="false">(AP30/1000)*7</f>
        <v>21</v>
      </c>
      <c r="AQ41" s="54" t="s">
        <v>76</v>
      </c>
      <c r="AR41" s="67" t="s">
        <v>62</v>
      </c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</row>
    <row r="42" customFormat="false" ht="15.75" hidden="false" customHeight="false" outlineLevel="0" collapsed="false">
      <c r="A42" s="53" t="s">
        <v>63</v>
      </c>
      <c r="B42" s="54" t="s">
        <v>76</v>
      </c>
      <c r="C42" s="84" t="n">
        <f aca="false">(C31/1000)*7</f>
        <v>14</v>
      </c>
      <c r="D42" s="84" t="n">
        <f aca="false">(D31/1000)*7</f>
        <v>14</v>
      </c>
      <c r="E42" s="84" t="n">
        <f aca="false">(E31/1000)*7</f>
        <v>14</v>
      </c>
      <c r="F42" s="84" t="n">
        <f aca="false">(F31/1000)*7</f>
        <v>14</v>
      </c>
      <c r="G42" s="84" t="n">
        <f aca="false">(G31/1000)*7</f>
        <v>14</v>
      </c>
      <c r="H42" s="84" t="n">
        <f aca="false">(H31/1000)*7</f>
        <v>14</v>
      </c>
      <c r="I42" s="84" t="n">
        <f aca="false">(I31/1000)*7</f>
        <v>14</v>
      </c>
      <c r="J42" s="84" t="n">
        <f aca="false">(J31/1000)*7</f>
        <v>14</v>
      </c>
      <c r="K42" s="84" t="n">
        <f aca="false">(K31/1000)*7</f>
        <v>14</v>
      </c>
      <c r="L42" s="84" t="n">
        <f aca="false">(L31/1000)*7</f>
        <v>14</v>
      </c>
      <c r="M42" s="54" t="s">
        <v>76</v>
      </c>
      <c r="N42" s="67" t="s">
        <v>63</v>
      </c>
      <c r="O42" s="46"/>
      <c r="P42" s="53" t="s">
        <v>63</v>
      </c>
      <c r="Q42" s="54" t="s">
        <v>76</v>
      </c>
      <c r="R42" s="84" t="n">
        <f aca="false">R41/2</f>
        <v>7</v>
      </c>
      <c r="S42" s="84" t="n">
        <f aca="false">S41/2</f>
        <v>7</v>
      </c>
      <c r="T42" s="84" t="n">
        <f aca="false">T41/2</f>
        <v>7</v>
      </c>
      <c r="U42" s="84" t="n">
        <f aca="false">U41/2</f>
        <v>7</v>
      </c>
      <c r="V42" s="84" t="n">
        <f aca="false">V41/2</f>
        <v>7</v>
      </c>
      <c r="W42" s="85" t="n">
        <f aca="false">W41/2</f>
        <v>7</v>
      </c>
      <c r="X42" s="85" t="n">
        <f aca="false">X41/2</f>
        <v>7</v>
      </c>
      <c r="Y42" s="85" t="n">
        <f aca="false">Y41/2</f>
        <v>7</v>
      </c>
      <c r="Z42" s="84" t="n">
        <f aca="false">Z41/2</f>
        <v>7</v>
      </c>
      <c r="AA42" s="84" t="n">
        <f aca="false">AA41/2</f>
        <v>7</v>
      </c>
      <c r="AB42" s="84" t="n">
        <f aca="false">AB41/2</f>
        <v>7</v>
      </c>
      <c r="AC42" s="67" t="s">
        <v>63</v>
      </c>
      <c r="AD42" s="46"/>
      <c r="AE42" s="53" t="s">
        <v>63</v>
      </c>
      <c r="AF42" s="54" t="s">
        <v>76</v>
      </c>
      <c r="AG42" s="84" t="n">
        <f aca="false">(AG31/1000)*7</f>
        <v>21</v>
      </c>
      <c r="AH42" s="84" t="n">
        <f aca="false">(AH31/1000)*7</f>
        <v>21</v>
      </c>
      <c r="AI42" s="84" t="n">
        <f aca="false">(AI31/1000)*7</f>
        <v>21</v>
      </c>
      <c r="AJ42" s="84" t="n">
        <f aca="false">(AJ31/1000)*7</f>
        <v>21</v>
      </c>
      <c r="AK42" s="84" t="n">
        <f aca="false">(AK31/1000)*7</f>
        <v>21</v>
      </c>
      <c r="AL42" s="84" t="n">
        <f aca="false">(AL31/1000)*7</f>
        <v>21</v>
      </c>
      <c r="AM42" s="84" t="n">
        <f aca="false">(AM31/1000)*7</f>
        <v>21</v>
      </c>
      <c r="AN42" s="84" t="n">
        <f aca="false">(AN31/1000)*7</f>
        <v>21</v>
      </c>
      <c r="AO42" s="84" t="n">
        <f aca="false">(AO31/1000)*7</f>
        <v>21</v>
      </c>
      <c r="AP42" s="84" t="n">
        <f aca="false">(AP31/1000)*7</f>
        <v>21</v>
      </c>
      <c r="AQ42" s="54" t="s">
        <v>76</v>
      </c>
      <c r="AR42" s="67" t="s">
        <v>63</v>
      </c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</row>
    <row r="43" customFormat="false" ht="15.75" hidden="false" customHeight="false" outlineLevel="0" collapsed="false">
      <c r="A43" s="53" t="s">
        <v>64</v>
      </c>
      <c r="B43" s="54" t="s">
        <v>76</v>
      </c>
      <c r="C43" s="84" t="n">
        <f aca="false">(C32/1000)*7</f>
        <v>7</v>
      </c>
      <c r="D43" s="84" t="n">
        <f aca="false">(D32/1000)*7</f>
        <v>7</v>
      </c>
      <c r="E43" s="84" t="n">
        <f aca="false">(E32/1000)*7</f>
        <v>7</v>
      </c>
      <c r="F43" s="84" t="n">
        <f aca="false">(F32/1000)*7</f>
        <v>7</v>
      </c>
      <c r="G43" s="84" t="n">
        <f aca="false">(G32/1000)*7</f>
        <v>7</v>
      </c>
      <c r="H43" s="84" t="n">
        <f aca="false">(H32/1000)*7</f>
        <v>7</v>
      </c>
      <c r="I43" s="84" t="n">
        <f aca="false">(I32/1000)*7</f>
        <v>7</v>
      </c>
      <c r="J43" s="84" t="n">
        <f aca="false">(J32/1000)*7</f>
        <v>7</v>
      </c>
      <c r="K43" s="84" t="n">
        <f aca="false">(K32/1000)*7</f>
        <v>7</v>
      </c>
      <c r="L43" s="84" t="n">
        <f aca="false">(L32/1000)*7</f>
        <v>7</v>
      </c>
      <c r="M43" s="54" t="s">
        <v>76</v>
      </c>
      <c r="N43" s="67" t="s">
        <v>64</v>
      </c>
      <c r="O43" s="46"/>
      <c r="P43" s="53" t="s">
        <v>64</v>
      </c>
      <c r="Q43" s="54" t="s">
        <v>76</v>
      </c>
      <c r="R43" s="84" t="n">
        <f aca="false">R42/2</f>
        <v>3.5</v>
      </c>
      <c r="S43" s="84" t="n">
        <f aca="false">S42/2</f>
        <v>3.5</v>
      </c>
      <c r="T43" s="84" t="n">
        <f aca="false">T42/2</f>
        <v>3.5</v>
      </c>
      <c r="U43" s="84" t="n">
        <f aca="false">U42/2</f>
        <v>3.5</v>
      </c>
      <c r="V43" s="84" t="n">
        <f aca="false">V42/2</f>
        <v>3.5</v>
      </c>
      <c r="W43" s="85" t="n">
        <f aca="false">W42/2</f>
        <v>3.5</v>
      </c>
      <c r="X43" s="85" t="n">
        <f aca="false">X42/2</f>
        <v>3.5</v>
      </c>
      <c r="Y43" s="85" t="n">
        <f aca="false">Y42/2</f>
        <v>3.5</v>
      </c>
      <c r="Z43" s="84" t="n">
        <f aca="false">Z42/2</f>
        <v>3.5</v>
      </c>
      <c r="AA43" s="84" t="n">
        <f aca="false">AA42/2</f>
        <v>3.5</v>
      </c>
      <c r="AB43" s="84" t="n">
        <f aca="false">AB42/2</f>
        <v>3.5</v>
      </c>
      <c r="AC43" s="67" t="s">
        <v>64</v>
      </c>
      <c r="AD43" s="46"/>
      <c r="AE43" s="53" t="s">
        <v>64</v>
      </c>
      <c r="AF43" s="54" t="s">
        <v>76</v>
      </c>
      <c r="AG43" s="84" t="n">
        <f aca="false">(AG32/1000)*7</f>
        <v>14</v>
      </c>
      <c r="AH43" s="84" t="n">
        <f aca="false">(AH32/1000)*7</f>
        <v>14</v>
      </c>
      <c r="AI43" s="84" t="n">
        <f aca="false">(AI32/1000)*7</f>
        <v>14</v>
      </c>
      <c r="AJ43" s="84" t="n">
        <f aca="false">(AJ32/1000)*7</f>
        <v>14</v>
      </c>
      <c r="AK43" s="84" t="n">
        <f aca="false">(AK32/1000)*7</f>
        <v>14</v>
      </c>
      <c r="AL43" s="84" t="n">
        <f aca="false">(AL32/1000)*7</f>
        <v>14</v>
      </c>
      <c r="AM43" s="84" t="n">
        <f aca="false">(AM32/1000)*7</f>
        <v>14</v>
      </c>
      <c r="AN43" s="84" t="n">
        <f aca="false">(AN32/1000)*7</f>
        <v>14</v>
      </c>
      <c r="AO43" s="84" t="n">
        <f aca="false">(AO32/1000)*7</f>
        <v>14</v>
      </c>
      <c r="AP43" s="84" t="n">
        <f aca="false">(AP32/1000)*7</f>
        <v>14</v>
      </c>
      <c r="AQ43" s="54" t="s">
        <v>76</v>
      </c>
      <c r="AR43" s="67" t="s">
        <v>64</v>
      </c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</row>
    <row r="44" customFormat="false" ht="15.75" hidden="false" customHeight="false" outlineLevel="0" collapsed="false">
      <c r="A44" s="53" t="s">
        <v>65</v>
      </c>
      <c r="B44" s="54" t="s">
        <v>76</v>
      </c>
      <c r="C44" s="84" t="n">
        <f aca="false">(C33/1000)*7</f>
        <v>3.5</v>
      </c>
      <c r="D44" s="84" t="n">
        <f aca="false">(D33/1000)*7</f>
        <v>3.5</v>
      </c>
      <c r="E44" s="84" t="n">
        <f aca="false">(E33/1000)*7</f>
        <v>3.5</v>
      </c>
      <c r="F44" s="84" t="n">
        <f aca="false">(F33/1000)*7</f>
        <v>3.5</v>
      </c>
      <c r="G44" s="84" t="n">
        <f aca="false">(G33/1000)*7</f>
        <v>3.5</v>
      </c>
      <c r="H44" s="84" t="n">
        <f aca="false">(H33/1000)*7</f>
        <v>3.5</v>
      </c>
      <c r="I44" s="84" t="n">
        <f aca="false">(I33/1000)*7</f>
        <v>3.5</v>
      </c>
      <c r="J44" s="84" t="n">
        <f aca="false">(J33/1000)*7</f>
        <v>3.5</v>
      </c>
      <c r="K44" s="84" t="n">
        <f aca="false">(K33/1000)*7</f>
        <v>3.5</v>
      </c>
      <c r="L44" s="84" t="n">
        <f aca="false">(L33/1000)*7</f>
        <v>3.5</v>
      </c>
      <c r="M44" s="54" t="s">
        <v>76</v>
      </c>
      <c r="N44" s="67" t="s">
        <v>65</v>
      </c>
      <c r="O44" s="46"/>
      <c r="P44" s="53" t="s">
        <v>65</v>
      </c>
      <c r="Q44" s="54" t="s">
        <v>76</v>
      </c>
      <c r="R44" s="54" t="s">
        <v>76</v>
      </c>
      <c r="S44" s="54" t="s">
        <v>76</v>
      </c>
      <c r="T44" s="54" t="s">
        <v>76</v>
      </c>
      <c r="U44" s="54" t="s">
        <v>76</v>
      </c>
      <c r="V44" s="54" t="s">
        <v>76</v>
      </c>
      <c r="W44" s="54" t="s">
        <v>76</v>
      </c>
      <c r="X44" s="54" t="s">
        <v>76</v>
      </c>
      <c r="Y44" s="54" t="s">
        <v>76</v>
      </c>
      <c r="Z44" s="54" t="s">
        <v>76</v>
      </c>
      <c r="AA44" s="54" t="s">
        <v>76</v>
      </c>
      <c r="AB44" s="54" t="s">
        <v>76</v>
      </c>
      <c r="AC44" s="67" t="s">
        <v>65</v>
      </c>
      <c r="AD44" s="46"/>
      <c r="AE44" s="53" t="s">
        <v>65</v>
      </c>
      <c r="AF44" s="54" t="s">
        <v>76</v>
      </c>
      <c r="AG44" s="84" t="n">
        <f aca="false">(AG33/1000)*7</f>
        <v>14</v>
      </c>
      <c r="AH44" s="84" t="n">
        <f aca="false">(AH33/1000)*7</f>
        <v>14</v>
      </c>
      <c r="AI44" s="84" t="n">
        <f aca="false">(AI33/1000)*7</f>
        <v>14</v>
      </c>
      <c r="AJ44" s="84" t="n">
        <f aca="false">(AJ33/1000)*7</f>
        <v>14</v>
      </c>
      <c r="AK44" s="84" t="n">
        <f aca="false">(AK33/1000)*7</f>
        <v>14</v>
      </c>
      <c r="AL44" s="84" t="n">
        <f aca="false">(AL33/1000)*7</f>
        <v>14</v>
      </c>
      <c r="AM44" s="84" t="n">
        <f aca="false">(AM33/1000)*7</f>
        <v>14</v>
      </c>
      <c r="AN44" s="84" t="n">
        <f aca="false">(AN33/1000)*7</f>
        <v>14</v>
      </c>
      <c r="AO44" s="84" t="n">
        <f aca="false">(AO33/1000)*7</f>
        <v>14</v>
      </c>
      <c r="AP44" s="84" t="n">
        <f aca="false">(AP33/1000)*7</f>
        <v>14</v>
      </c>
      <c r="AQ44" s="54" t="s">
        <v>76</v>
      </c>
      <c r="AR44" s="67" t="s">
        <v>65</v>
      </c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</row>
    <row r="45" customFormat="false" ht="15.75" hidden="false" customHeight="false" outlineLevel="0" collapsed="false">
      <c r="A45" s="53" t="s">
        <v>66</v>
      </c>
      <c r="B45" s="54" t="s">
        <v>76</v>
      </c>
      <c r="C45" s="54" t="s">
        <v>76</v>
      </c>
      <c r="D45" s="54" t="s">
        <v>76</v>
      </c>
      <c r="E45" s="54" t="s">
        <v>76</v>
      </c>
      <c r="F45" s="54" t="s">
        <v>76</v>
      </c>
      <c r="G45" s="54" t="s">
        <v>76</v>
      </c>
      <c r="H45" s="54" t="s">
        <v>76</v>
      </c>
      <c r="I45" s="54" t="s">
        <v>76</v>
      </c>
      <c r="J45" s="54" t="s">
        <v>76</v>
      </c>
      <c r="K45" s="54" t="s">
        <v>76</v>
      </c>
      <c r="L45" s="54" t="s">
        <v>76</v>
      </c>
      <c r="M45" s="54" t="s">
        <v>76</v>
      </c>
      <c r="N45" s="67" t="s">
        <v>66</v>
      </c>
      <c r="O45" s="46"/>
      <c r="P45" s="53" t="s">
        <v>66</v>
      </c>
      <c r="Q45" s="54" t="s">
        <v>76</v>
      </c>
      <c r="R45" s="54" t="s">
        <v>76</v>
      </c>
      <c r="S45" s="54" t="s">
        <v>76</v>
      </c>
      <c r="T45" s="54" t="s">
        <v>76</v>
      </c>
      <c r="U45" s="54" t="s">
        <v>76</v>
      </c>
      <c r="V45" s="54" t="s">
        <v>76</v>
      </c>
      <c r="W45" s="54" t="s">
        <v>76</v>
      </c>
      <c r="X45" s="54" t="s">
        <v>76</v>
      </c>
      <c r="Y45" s="54" t="s">
        <v>76</v>
      </c>
      <c r="Z45" s="54" t="s">
        <v>76</v>
      </c>
      <c r="AA45" s="54" t="s">
        <v>76</v>
      </c>
      <c r="AB45" s="54" t="s">
        <v>76</v>
      </c>
      <c r="AC45" s="67" t="s">
        <v>66</v>
      </c>
      <c r="AD45" s="46"/>
      <c r="AE45" s="53" t="s">
        <v>66</v>
      </c>
      <c r="AF45" s="54" t="s">
        <v>76</v>
      </c>
      <c r="AG45" s="84" t="n">
        <f aca="false">(AG34/1000)*7</f>
        <v>7</v>
      </c>
      <c r="AH45" s="84" t="n">
        <f aca="false">(AH34/1000)*7</f>
        <v>7</v>
      </c>
      <c r="AI45" s="84" t="n">
        <f aca="false">(AI34/1000)*7</f>
        <v>7</v>
      </c>
      <c r="AJ45" s="84" t="n">
        <f aca="false">(AJ34/1000)*7</f>
        <v>7</v>
      </c>
      <c r="AK45" s="84" t="n">
        <f aca="false">(AK34/1000)*7</f>
        <v>7</v>
      </c>
      <c r="AL45" s="84" t="n">
        <f aca="false">(AL34/1000)*7</f>
        <v>7</v>
      </c>
      <c r="AM45" s="84" t="n">
        <f aca="false">(AM34/1000)*7</f>
        <v>7</v>
      </c>
      <c r="AN45" s="84" t="n">
        <f aca="false">(AN34/1000)*7</f>
        <v>7</v>
      </c>
      <c r="AO45" s="84" t="n">
        <f aca="false">(AO34/1000)*7</f>
        <v>7</v>
      </c>
      <c r="AP45" s="84" t="n">
        <f aca="false">(AP34/1000)*7</f>
        <v>7</v>
      </c>
      <c r="AQ45" s="54" t="s">
        <v>76</v>
      </c>
      <c r="AR45" s="67" t="s">
        <v>66</v>
      </c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customFormat="false" ht="15.75" hidden="false" customHeight="false" outlineLevel="0" collapsed="false">
      <c r="A46" s="53" t="s">
        <v>67</v>
      </c>
      <c r="B46" s="54" t="s">
        <v>76</v>
      </c>
      <c r="C46" s="54" t="s">
        <v>76</v>
      </c>
      <c r="D46" s="54" t="s">
        <v>76</v>
      </c>
      <c r="E46" s="54" t="s">
        <v>76</v>
      </c>
      <c r="F46" s="54" t="s">
        <v>76</v>
      </c>
      <c r="G46" s="54" t="s">
        <v>76</v>
      </c>
      <c r="H46" s="54" t="s">
        <v>76</v>
      </c>
      <c r="I46" s="54" t="s">
        <v>76</v>
      </c>
      <c r="J46" s="54" t="s">
        <v>76</v>
      </c>
      <c r="K46" s="54" t="s">
        <v>76</v>
      </c>
      <c r="L46" s="54" t="s">
        <v>76</v>
      </c>
      <c r="M46" s="54" t="s">
        <v>76</v>
      </c>
      <c r="N46" s="67" t="s">
        <v>67</v>
      </c>
      <c r="O46" s="46"/>
      <c r="P46" s="53" t="s">
        <v>67</v>
      </c>
      <c r="Q46" s="54" t="s">
        <v>76</v>
      </c>
      <c r="R46" s="54" t="s">
        <v>76</v>
      </c>
      <c r="S46" s="54" t="s">
        <v>76</v>
      </c>
      <c r="T46" s="54" t="s">
        <v>76</v>
      </c>
      <c r="U46" s="54" t="s">
        <v>76</v>
      </c>
      <c r="V46" s="54" t="s">
        <v>76</v>
      </c>
      <c r="W46" s="54" t="s">
        <v>76</v>
      </c>
      <c r="X46" s="54" t="s">
        <v>76</v>
      </c>
      <c r="Y46" s="54" t="s">
        <v>76</v>
      </c>
      <c r="Z46" s="54" t="s">
        <v>76</v>
      </c>
      <c r="AA46" s="54" t="s">
        <v>76</v>
      </c>
      <c r="AB46" s="54" t="s">
        <v>76</v>
      </c>
      <c r="AC46" s="67" t="s">
        <v>67</v>
      </c>
      <c r="AD46" s="46"/>
      <c r="AE46" s="53" t="s">
        <v>67</v>
      </c>
      <c r="AF46" s="54" t="s">
        <v>76</v>
      </c>
      <c r="AG46" s="54" t="s">
        <v>76</v>
      </c>
      <c r="AH46" s="54" t="s">
        <v>76</v>
      </c>
      <c r="AI46" s="54" t="s">
        <v>76</v>
      </c>
      <c r="AJ46" s="54" t="s">
        <v>76</v>
      </c>
      <c r="AK46" s="54" t="s">
        <v>76</v>
      </c>
      <c r="AL46" s="54" t="s">
        <v>76</v>
      </c>
      <c r="AM46" s="54" t="s">
        <v>76</v>
      </c>
      <c r="AN46" s="54" t="s">
        <v>76</v>
      </c>
      <c r="AO46" s="54" t="s">
        <v>76</v>
      </c>
      <c r="AP46" s="54" t="s">
        <v>76</v>
      </c>
      <c r="AQ46" s="54" t="s">
        <v>76</v>
      </c>
      <c r="AR46" s="67" t="s">
        <v>67</v>
      </c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</row>
    <row r="47" customFormat="false" ht="15.75" hidden="false" customHeight="false" outlineLevel="0" collapsed="false">
      <c r="A47" s="53" t="s">
        <v>68</v>
      </c>
      <c r="B47" s="54" t="s">
        <v>76</v>
      </c>
      <c r="C47" s="54" t="s">
        <v>76</v>
      </c>
      <c r="D47" s="54" t="s">
        <v>76</v>
      </c>
      <c r="E47" s="54" t="s">
        <v>76</v>
      </c>
      <c r="F47" s="54" t="s">
        <v>76</v>
      </c>
      <c r="G47" s="54" t="s">
        <v>76</v>
      </c>
      <c r="H47" s="54" t="s">
        <v>76</v>
      </c>
      <c r="I47" s="54" t="s">
        <v>76</v>
      </c>
      <c r="J47" s="54" t="s">
        <v>76</v>
      </c>
      <c r="K47" s="54" t="s">
        <v>76</v>
      </c>
      <c r="L47" s="54" t="s">
        <v>76</v>
      </c>
      <c r="M47" s="54" t="s">
        <v>76</v>
      </c>
      <c r="N47" s="67" t="s">
        <v>68</v>
      </c>
      <c r="O47" s="46"/>
      <c r="P47" s="53" t="s">
        <v>68</v>
      </c>
      <c r="Q47" s="54" t="s">
        <v>76</v>
      </c>
      <c r="R47" s="54" t="s">
        <v>76</v>
      </c>
      <c r="S47" s="54" t="s">
        <v>76</v>
      </c>
      <c r="T47" s="54" t="s">
        <v>76</v>
      </c>
      <c r="U47" s="54" t="s">
        <v>76</v>
      </c>
      <c r="V47" s="54" t="s">
        <v>76</v>
      </c>
      <c r="W47" s="54" t="s">
        <v>76</v>
      </c>
      <c r="X47" s="54" t="s">
        <v>76</v>
      </c>
      <c r="Y47" s="54" t="s">
        <v>76</v>
      </c>
      <c r="Z47" s="54" t="s">
        <v>76</v>
      </c>
      <c r="AA47" s="54" t="s">
        <v>76</v>
      </c>
      <c r="AB47" s="54" t="s">
        <v>76</v>
      </c>
      <c r="AC47" s="67" t="s">
        <v>68</v>
      </c>
      <c r="AD47" s="46"/>
      <c r="AE47" s="53" t="s">
        <v>68</v>
      </c>
      <c r="AF47" s="54" t="s">
        <v>76</v>
      </c>
      <c r="AG47" s="54" t="s">
        <v>76</v>
      </c>
      <c r="AH47" s="54" t="s">
        <v>76</v>
      </c>
      <c r="AI47" s="54" t="s">
        <v>76</v>
      </c>
      <c r="AJ47" s="54" t="s">
        <v>76</v>
      </c>
      <c r="AK47" s="54" t="s">
        <v>76</v>
      </c>
      <c r="AL47" s="54" t="s">
        <v>76</v>
      </c>
      <c r="AM47" s="54" t="s">
        <v>76</v>
      </c>
      <c r="AN47" s="54" t="s">
        <v>76</v>
      </c>
      <c r="AO47" s="54" t="s">
        <v>76</v>
      </c>
      <c r="AP47" s="54" t="s">
        <v>76</v>
      </c>
      <c r="AQ47" s="54" t="s">
        <v>76</v>
      </c>
      <c r="AR47" s="67" t="s">
        <v>68</v>
      </c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</row>
    <row r="48" customFormat="false" ht="15.75" hidden="false" customHeight="false" outlineLevel="0" collapsed="false">
      <c r="A48" s="54"/>
      <c r="B48" s="53" t="n">
        <v>1</v>
      </c>
      <c r="C48" s="53" t="n">
        <v>2</v>
      </c>
      <c r="D48" s="53" t="n">
        <v>3</v>
      </c>
      <c r="E48" s="53" t="n">
        <v>4</v>
      </c>
      <c r="F48" s="53" t="n">
        <v>5</v>
      </c>
      <c r="G48" s="53" t="n">
        <v>6</v>
      </c>
      <c r="H48" s="53" t="n">
        <v>7</v>
      </c>
      <c r="I48" s="53" t="n">
        <v>8</v>
      </c>
      <c r="J48" s="53" t="n">
        <v>9</v>
      </c>
      <c r="K48" s="53" t="n">
        <v>10</v>
      </c>
      <c r="L48" s="53" t="n">
        <v>11</v>
      </c>
      <c r="M48" s="53" t="n">
        <v>12</v>
      </c>
      <c r="N48" s="46"/>
      <c r="O48" s="46"/>
      <c r="P48" s="54"/>
      <c r="Q48" s="53" t="n">
        <v>1</v>
      </c>
      <c r="R48" s="53" t="n">
        <v>2</v>
      </c>
      <c r="S48" s="53" t="n">
        <v>3</v>
      </c>
      <c r="T48" s="53" t="n">
        <v>4</v>
      </c>
      <c r="U48" s="53" t="n">
        <v>5</v>
      </c>
      <c r="V48" s="53" t="n">
        <v>6</v>
      </c>
      <c r="W48" s="53" t="n">
        <v>7</v>
      </c>
      <c r="X48" s="53" t="n">
        <v>8</v>
      </c>
      <c r="Y48" s="53" t="n">
        <v>9</v>
      </c>
      <c r="Z48" s="53" t="n">
        <v>10</v>
      </c>
      <c r="AA48" s="53" t="n">
        <v>11</v>
      </c>
      <c r="AB48" s="53" t="n">
        <v>12</v>
      </c>
      <c r="AC48" s="46"/>
      <c r="AD48" s="46"/>
      <c r="AE48" s="54"/>
      <c r="AF48" s="53" t="n">
        <v>1</v>
      </c>
      <c r="AG48" s="53" t="n">
        <v>2</v>
      </c>
      <c r="AH48" s="53" t="n">
        <v>3</v>
      </c>
      <c r="AI48" s="53" t="n">
        <v>4</v>
      </c>
      <c r="AJ48" s="53" t="n">
        <v>5</v>
      </c>
      <c r="AK48" s="53" t="n">
        <v>6</v>
      </c>
      <c r="AL48" s="53" t="n">
        <v>7</v>
      </c>
      <c r="AM48" s="53" t="n">
        <v>8</v>
      </c>
      <c r="AN48" s="53" t="n">
        <v>9</v>
      </c>
      <c r="AO48" s="53" t="n">
        <v>10</v>
      </c>
      <c r="AP48" s="53" t="n">
        <v>11</v>
      </c>
      <c r="AQ48" s="53" t="n">
        <v>12</v>
      </c>
      <c r="AR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</row>
    <row r="49" customFormat="false" ht="15.75" hidden="false" customHeight="false" outlineLevel="0" collapsed="false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46"/>
      <c r="O49" s="46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46"/>
      <c r="AD49" s="46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</row>
    <row r="50" customFormat="false" ht="15.75" hidden="false" customHeight="false" outlineLevel="0" collapsed="false">
      <c r="A50" s="11" t="s">
        <v>83</v>
      </c>
      <c r="B50" s="86" t="n">
        <v>11</v>
      </c>
      <c r="C50" s="11"/>
      <c r="D50" s="11"/>
      <c r="E50" s="11"/>
      <c r="F50" s="87"/>
      <c r="G50" s="11"/>
      <c r="H50" s="87"/>
      <c r="I50" s="11"/>
      <c r="J50" s="87"/>
      <c r="K50" s="11"/>
      <c r="L50" s="11"/>
      <c r="M50" s="11"/>
      <c r="N50" s="3"/>
      <c r="O50" s="46"/>
      <c r="P50" s="11" t="s">
        <v>83</v>
      </c>
      <c r="Q50" s="88"/>
      <c r="R50" s="86" t="n">
        <v>2</v>
      </c>
      <c r="S50" s="11"/>
      <c r="T50" s="11"/>
      <c r="U50" s="88"/>
      <c r="V50" s="11"/>
      <c r="W50" s="86" t="n">
        <v>5</v>
      </c>
      <c r="X50" s="11"/>
      <c r="Y50" s="88"/>
      <c r="Z50" s="86" t="n">
        <v>7</v>
      </c>
      <c r="AA50" s="11"/>
      <c r="AB50" s="11"/>
      <c r="AC50" s="3"/>
      <c r="AD50" s="46"/>
      <c r="AE50" s="11"/>
      <c r="AF50" s="86"/>
      <c r="AG50" s="11"/>
      <c r="AH50" s="11"/>
      <c r="AI50" s="11"/>
      <c r="AJ50" s="87"/>
      <c r="AK50" s="11"/>
      <c r="AL50" s="87"/>
      <c r="AM50" s="11"/>
      <c r="AN50" s="87"/>
      <c r="AO50" s="11"/>
      <c r="AP50" s="11"/>
      <c r="AQ50" s="11"/>
      <c r="AR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customFormat="false" ht="15.75" hidden="false" customHeight="false" outlineLevel="0" collapsed="false">
      <c r="A51" s="89" t="s">
        <v>84</v>
      </c>
      <c r="B51" s="90" t="n">
        <v>1</v>
      </c>
      <c r="C51" s="90" t="n">
        <v>2</v>
      </c>
      <c r="D51" s="90" t="n">
        <v>3</v>
      </c>
      <c r="E51" s="90" t="n">
        <v>4</v>
      </c>
      <c r="F51" s="90" t="n">
        <v>5</v>
      </c>
      <c r="G51" s="90" t="n">
        <v>6</v>
      </c>
      <c r="H51" s="90" t="n">
        <v>7</v>
      </c>
      <c r="I51" s="90" t="n">
        <v>8</v>
      </c>
      <c r="J51" s="90" t="n">
        <v>9</v>
      </c>
      <c r="K51" s="90" t="n">
        <v>10</v>
      </c>
      <c r="L51" s="90" t="n">
        <v>11</v>
      </c>
      <c r="M51" s="90" t="n">
        <v>12</v>
      </c>
      <c r="N51" s="3"/>
      <c r="O51" s="46"/>
      <c r="P51" s="89" t="s">
        <v>84</v>
      </c>
      <c r="Q51" s="90" t="n">
        <v>1</v>
      </c>
      <c r="R51" s="90" t="n">
        <v>2</v>
      </c>
      <c r="S51" s="90" t="n">
        <v>3</v>
      </c>
      <c r="T51" s="90" t="n">
        <v>4</v>
      </c>
      <c r="U51" s="90" t="n">
        <v>5</v>
      </c>
      <c r="V51" s="90" t="n">
        <v>6</v>
      </c>
      <c r="W51" s="90" t="n">
        <v>7</v>
      </c>
      <c r="X51" s="90" t="n">
        <v>8</v>
      </c>
      <c r="Y51" s="90" t="n">
        <v>9</v>
      </c>
      <c r="Z51" s="90" t="n">
        <v>10</v>
      </c>
      <c r="AA51" s="90" t="n">
        <v>11</v>
      </c>
      <c r="AB51" s="90" t="n">
        <v>12</v>
      </c>
      <c r="AC51" s="3"/>
      <c r="AD51" s="46"/>
      <c r="AE51" s="89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customFormat="false" ht="15.75" hidden="false" customHeight="false" outlineLevel="0" collapsed="false">
      <c r="A52" s="91" t="s">
        <v>56</v>
      </c>
      <c r="B52" s="54" t="s">
        <v>76</v>
      </c>
      <c r="C52" s="92" t="n">
        <f aca="false">C40/$B$50</f>
        <v>5.09090909090909</v>
      </c>
      <c r="D52" s="92" t="n">
        <f aca="false">D40/$B$50</f>
        <v>5.09090909090909</v>
      </c>
      <c r="E52" s="92" t="n">
        <f aca="false">E40/$B$50</f>
        <v>5.09090909090909</v>
      </c>
      <c r="F52" s="92" t="n">
        <f aca="false">F40/$B$50</f>
        <v>5.09090909090909</v>
      </c>
      <c r="G52" s="92" t="n">
        <f aca="false">G40/$B$50</f>
        <v>5.09090909090909</v>
      </c>
      <c r="H52" s="92" t="n">
        <f aca="false">H40/$B$50</f>
        <v>5.09090909090909</v>
      </c>
      <c r="I52" s="92" t="n">
        <f aca="false">I40/$B$50</f>
        <v>5.09090909090909</v>
      </c>
      <c r="J52" s="92" t="n">
        <f aca="false">J40/$B$50</f>
        <v>5.09090909090909</v>
      </c>
      <c r="K52" s="92" t="n">
        <f aca="false">K40/$B$50</f>
        <v>5.09090909090909</v>
      </c>
      <c r="L52" s="92" t="n">
        <f aca="false">L40/$B$50</f>
        <v>5.09090909090909</v>
      </c>
      <c r="M52" s="54" t="s">
        <v>76</v>
      </c>
      <c r="N52" s="93" t="s">
        <v>56</v>
      </c>
      <c r="O52" s="46"/>
      <c r="P52" s="91" t="s">
        <v>56</v>
      </c>
      <c r="Q52" s="54" t="s">
        <v>76</v>
      </c>
      <c r="R52" s="11" t="n">
        <f aca="false">R40/$R$50</f>
        <v>14</v>
      </c>
      <c r="S52" s="11" t="n">
        <f aca="false">S40/$R$50</f>
        <v>14</v>
      </c>
      <c r="T52" s="11" t="n">
        <f aca="false">T40/$R$50</f>
        <v>14</v>
      </c>
      <c r="U52" s="11" t="n">
        <f aca="false">U40/$R$50</f>
        <v>14</v>
      </c>
      <c r="V52" s="11" t="n">
        <f aca="false">V40/$R$50</f>
        <v>14</v>
      </c>
      <c r="W52" s="94" t="n">
        <f aca="false">W40/$W$50</f>
        <v>5.6</v>
      </c>
      <c r="X52" s="94" t="n">
        <f aca="false">X40/$W$50</f>
        <v>5.6</v>
      </c>
      <c r="Y52" s="94" t="n">
        <f aca="false">Y40/$W$50</f>
        <v>5.6</v>
      </c>
      <c r="Z52" s="95" t="n">
        <f aca="false">Z40/$Z$50</f>
        <v>4</v>
      </c>
      <c r="AA52" s="95" t="n">
        <f aca="false">AA40/$Z$50</f>
        <v>4</v>
      </c>
      <c r="AB52" s="95" t="n">
        <f aca="false">AB40/$Z$50</f>
        <v>4</v>
      </c>
      <c r="AC52" s="93" t="s">
        <v>56</v>
      </c>
      <c r="AD52" s="46"/>
      <c r="AE52" s="91"/>
      <c r="AF52" s="11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11"/>
      <c r="AR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</row>
    <row r="53" customFormat="false" ht="15.75" hidden="false" customHeight="false" outlineLevel="0" collapsed="false">
      <c r="A53" s="91" t="s">
        <v>62</v>
      </c>
      <c r="B53" s="54" t="s">
        <v>76</v>
      </c>
      <c r="C53" s="92" t="n">
        <f aca="false">C41/$B$50</f>
        <v>2.54545454545455</v>
      </c>
      <c r="D53" s="92" t="n">
        <f aca="false">D41/$B$50</f>
        <v>2.54545454545455</v>
      </c>
      <c r="E53" s="92" t="n">
        <f aca="false">E41/$B$50</f>
        <v>2.54545454545455</v>
      </c>
      <c r="F53" s="92" t="n">
        <f aca="false">F41/$B$50</f>
        <v>2.54545454545455</v>
      </c>
      <c r="G53" s="92" t="n">
        <f aca="false">G41/$B$50</f>
        <v>2.54545454545455</v>
      </c>
      <c r="H53" s="92" t="n">
        <f aca="false">H41/$B$50</f>
        <v>2.54545454545455</v>
      </c>
      <c r="I53" s="92" t="n">
        <f aca="false">I41/$B$50</f>
        <v>2.54545454545455</v>
      </c>
      <c r="J53" s="92" t="n">
        <f aca="false">J41/$B$50</f>
        <v>2.54545454545455</v>
      </c>
      <c r="K53" s="92" t="n">
        <f aca="false">K41/$B$50</f>
        <v>2.54545454545455</v>
      </c>
      <c r="L53" s="92" t="n">
        <f aca="false">L41/$B$50</f>
        <v>2.54545454545455</v>
      </c>
      <c r="M53" s="54" t="s">
        <v>76</v>
      </c>
      <c r="N53" s="93" t="s">
        <v>62</v>
      </c>
      <c r="O53" s="46"/>
      <c r="P53" s="91" t="s">
        <v>62</v>
      </c>
      <c r="Q53" s="54" t="s">
        <v>76</v>
      </c>
      <c r="R53" s="11" t="n">
        <f aca="false">R41/$R$50</f>
        <v>7</v>
      </c>
      <c r="S53" s="11" t="n">
        <f aca="false">S41/$R$50</f>
        <v>7</v>
      </c>
      <c r="T53" s="11" t="n">
        <f aca="false">T41/$R$50</f>
        <v>7</v>
      </c>
      <c r="U53" s="11" t="n">
        <f aca="false">U41/$R$50</f>
        <v>7</v>
      </c>
      <c r="V53" s="11" t="n">
        <f aca="false">V41/$R$50</f>
        <v>7</v>
      </c>
      <c r="W53" s="94" t="n">
        <f aca="false">W41/$W$50</f>
        <v>2.8</v>
      </c>
      <c r="X53" s="94" t="n">
        <f aca="false">X41/$W$50</f>
        <v>2.8</v>
      </c>
      <c r="Y53" s="94" t="n">
        <f aca="false">Y41/$W$50</f>
        <v>2.8</v>
      </c>
      <c r="Z53" s="95" t="n">
        <f aca="false">Z41/$Z$50</f>
        <v>2</v>
      </c>
      <c r="AA53" s="95" t="n">
        <f aca="false">AA41/$Z$50</f>
        <v>2</v>
      </c>
      <c r="AB53" s="95" t="n">
        <f aca="false">AB41/$Z$50</f>
        <v>2</v>
      </c>
      <c r="AC53" s="93" t="s">
        <v>62</v>
      </c>
      <c r="AD53" s="46"/>
      <c r="AE53" s="91"/>
      <c r="AF53" s="11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11"/>
      <c r="AR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</row>
    <row r="54" customFormat="false" ht="15.75" hidden="false" customHeight="false" outlineLevel="0" collapsed="false">
      <c r="A54" s="97" t="s">
        <v>63</v>
      </c>
      <c r="B54" s="54" t="s">
        <v>76</v>
      </c>
      <c r="C54" s="92" t="n">
        <f aca="false">C42/$B$50</f>
        <v>1.27272727272727</v>
      </c>
      <c r="D54" s="92" t="n">
        <f aca="false">D42/$B$50</f>
        <v>1.27272727272727</v>
      </c>
      <c r="E54" s="92" t="n">
        <f aca="false">E42/$B$50</f>
        <v>1.27272727272727</v>
      </c>
      <c r="F54" s="92" t="n">
        <f aca="false">F42/$B$50</f>
        <v>1.27272727272727</v>
      </c>
      <c r="G54" s="92" t="n">
        <f aca="false">G42/$B$50</f>
        <v>1.27272727272727</v>
      </c>
      <c r="H54" s="92" t="n">
        <f aca="false">H42/$B$50</f>
        <v>1.27272727272727</v>
      </c>
      <c r="I54" s="92" t="n">
        <f aca="false">I42/$B$50</f>
        <v>1.27272727272727</v>
      </c>
      <c r="J54" s="92" t="n">
        <f aca="false">J42/$B$50</f>
        <v>1.27272727272727</v>
      </c>
      <c r="K54" s="92" t="n">
        <f aca="false">K42/$B$50</f>
        <v>1.27272727272727</v>
      </c>
      <c r="L54" s="92" t="n">
        <f aca="false">L42/$B$50</f>
        <v>1.27272727272727</v>
      </c>
      <c r="M54" s="54" t="s">
        <v>76</v>
      </c>
      <c r="N54" s="93" t="s">
        <v>63</v>
      </c>
      <c r="O54" s="46"/>
      <c r="P54" s="97" t="s">
        <v>63</v>
      </c>
      <c r="Q54" s="54" t="s">
        <v>76</v>
      </c>
      <c r="R54" s="11" t="n">
        <f aca="false">R42/$R$50</f>
        <v>3.5</v>
      </c>
      <c r="S54" s="11" t="n">
        <f aca="false">S42/$R$50</f>
        <v>3.5</v>
      </c>
      <c r="T54" s="11" t="n">
        <f aca="false">T42/$R$50</f>
        <v>3.5</v>
      </c>
      <c r="U54" s="11" t="n">
        <f aca="false">U42/$R$50</f>
        <v>3.5</v>
      </c>
      <c r="V54" s="11" t="n">
        <f aca="false">V42/$R$50</f>
        <v>3.5</v>
      </c>
      <c r="W54" s="94" t="n">
        <f aca="false">W42/$W$50</f>
        <v>1.4</v>
      </c>
      <c r="X54" s="94" t="n">
        <f aca="false">X42/$W$50</f>
        <v>1.4</v>
      </c>
      <c r="Y54" s="94" t="n">
        <f aca="false">Y42/$W$50</f>
        <v>1.4</v>
      </c>
      <c r="Z54" s="95" t="n">
        <f aca="false">Z42/$Z$50</f>
        <v>1</v>
      </c>
      <c r="AA54" s="95" t="n">
        <f aca="false">AA42/$Z$50</f>
        <v>1</v>
      </c>
      <c r="AB54" s="95" t="n">
        <f aca="false">AB42/$Z$50</f>
        <v>1</v>
      </c>
      <c r="AC54" s="93" t="s">
        <v>63</v>
      </c>
      <c r="AD54" s="46"/>
      <c r="AE54" s="97"/>
      <c r="AF54" s="11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11"/>
      <c r="AR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</row>
    <row r="55" customFormat="false" ht="15.75" hidden="false" customHeight="false" outlineLevel="0" collapsed="false">
      <c r="A55" s="97" t="s">
        <v>64</v>
      </c>
      <c r="B55" s="54" t="s">
        <v>76</v>
      </c>
      <c r="C55" s="92" t="n">
        <f aca="false">C43/$B$50</f>
        <v>0.636363636363636</v>
      </c>
      <c r="D55" s="92" t="n">
        <f aca="false">D43/$B$50</f>
        <v>0.636363636363636</v>
      </c>
      <c r="E55" s="92" t="n">
        <f aca="false">E43/$B$50</f>
        <v>0.636363636363636</v>
      </c>
      <c r="F55" s="92" t="n">
        <f aca="false">F43/$B$50</f>
        <v>0.636363636363636</v>
      </c>
      <c r="G55" s="92" t="n">
        <f aca="false">G43/$B$50</f>
        <v>0.636363636363636</v>
      </c>
      <c r="H55" s="92" t="n">
        <f aca="false">H43/$B$50</f>
        <v>0.636363636363636</v>
      </c>
      <c r="I55" s="92" t="n">
        <f aca="false">I43/$B$50</f>
        <v>0.636363636363636</v>
      </c>
      <c r="J55" s="92" t="n">
        <f aca="false">J43/$B$50</f>
        <v>0.636363636363636</v>
      </c>
      <c r="K55" s="92" t="n">
        <f aca="false">K43/$B$50</f>
        <v>0.636363636363636</v>
      </c>
      <c r="L55" s="92" t="n">
        <f aca="false">L43/$B$50</f>
        <v>0.636363636363636</v>
      </c>
      <c r="M55" s="54" t="s">
        <v>76</v>
      </c>
      <c r="N55" s="93" t="s">
        <v>64</v>
      </c>
      <c r="O55" s="46"/>
      <c r="P55" s="97" t="s">
        <v>64</v>
      </c>
      <c r="Q55" s="54" t="s">
        <v>76</v>
      </c>
      <c r="R55" s="11" t="n">
        <f aca="false">R43/$R$50</f>
        <v>1.75</v>
      </c>
      <c r="S55" s="11" t="n">
        <f aca="false">S43/$R$50</f>
        <v>1.75</v>
      </c>
      <c r="T55" s="11" t="n">
        <f aca="false">T43/$R$50</f>
        <v>1.75</v>
      </c>
      <c r="U55" s="11" t="n">
        <f aca="false">U43/$R$50</f>
        <v>1.75</v>
      </c>
      <c r="V55" s="11" t="n">
        <f aca="false">V43/$R$50</f>
        <v>1.75</v>
      </c>
      <c r="W55" s="94" t="n">
        <f aca="false">W43/$W$50</f>
        <v>0.7</v>
      </c>
      <c r="X55" s="94" t="n">
        <f aca="false">X43/$W$50</f>
        <v>0.7</v>
      </c>
      <c r="Y55" s="94" t="n">
        <f aca="false">Y43/$W$50</f>
        <v>0.7</v>
      </c>
      <c r="Z55" s="95" t="n">
        <f aca="false">Z43/$Z$50</f>
        <v>0.5</v>
      </c>
      <c r="AA55" s="95" t="n">
        <f aca="false">AA43/$Z$50</f>
        <v>0.5</v>
      </c>
      <c r="AB55" s="95" t="n">
        <f aca="false">AB43/$Z$50</f>
        <v>0.5</v>
      </c>
      <c r="AC55" s="93" t="s">
        <v>64</v>
      </c>
      <c r="AD55" s="46"/>
      <c r="AE55" s="97"/>
      <c r="AF55" s="11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11"/>
      <c r="AR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</row>
    <row r="56" customFormat="false" ht="15.75" hidden="false" customHeight="false" outlineLevel="0" collapsed="false">
      <c r="A56" s="97" t="s">
        <v>65</v>
      </c>
      <c r="B56" s="54" t="s">
        <v>76</v>
      </c>
      <c r="C56" s="92" t="n">
        <f aca="false">C44/$B$50</f>
        <v>0.318181818181818</v>
      </c>
      <c r="D56" s="92" t="n">
        <f aca="false">D44/$B$50</f>
        <v>0.318181818181818</v>
      </c>
      <c r="E56" s="92" t="n">
        <f aca="false">E44/$B$50</f>
        <v>0.318181818181818</v>
      </c>
      <c r="F56" s="92" t="n">
        <f aca="false">F44/$B$50</f>
        <v>0.318181818181818</v>
      </c>
      <c r="G56" s="92" t="n">
        <f aca="false">G44/$B$50</f>
        <v>0.318181818181818</v>
      </c>
      <c r="H56" s="92" t="n">
        <f aca="false">H44/$B$50</f>
        <v>0.318181818181818</v>
      </c>
      <c r="I56" s="92" t="n">
        <f aca="false">I44/$B$50</f>
        <v>0.318181818181818</v>
      </c>
      <c r="J56" s="92" t="n">
        <f aca="false">J44/$B$50</f>
        <v>0.318181818181818</v>
      </c>
      <c r="K56" s="92" t="n">
        <f aca="false">K44/$B$50</f>
        <v>0.318181818181818</v>
      </c>
      <c r="L56" s="92" t="n">
        <f aca="false">L44/$B$50</f>
        <v>0.318181818181818</v>
      </c>
      <c r="M56" s="54" t="s">
        <v>76</v>
      </c>
      <c r="N56" s="93" t="s">
        <v>65</v>
      </c>
      <c r="O56" s="46"/>
      <c r="P56" s="97" t="s">
        <v>65</v>
      </c>
      <c r="Q56" s="54" t="s">
        <v>76</v>
      </c>
      <c r="R56" s="54" t="s">
        <v>76</v>
      </c>
      <c r="S56" s="54" t="s">
        <v>76</v>
      </c>
      <c r="T56" s="54" t="s">
        <v>76</v>
      </c>
      <c r="U56" s="54" t="s">
        <v>76</v>
      </c>
      <c r="V56" s="54" t="s">
        <v>76</v>
      </c>
      <c r="W56" s="54" t="s">
        <v>76</v>
      </c>
      <c r="X56" s="54" t="s">
        <v>76</v>
      </c>
      <c r="Y56" s="54" t="s">
        <v>76</v>
      </c>
      <c r="Z56" s="54" t="s">
        <v>76</v>
      </c>
      <c r="AA56" s="54" t="s">
        <v>76</v>
      </c>
      <c r="AB56" s="54" t="s">
        <v>76</v>
      </c>
      <c r="AC56" s="93" t="s">
        <v>65</v>
      </c>
      <c r="AD56" s="46"/>
      <c r="AE56" s="97"/>
      <c r="AF56" s="11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11"/>
      <c r="AR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</row>
    <row r="57" customFormat="false" ht="15.75" hidden="false" customHeight="false" outlineLevel="0" collapsed="false">
      <c r="A57" s="97" t="s">
        <v>66</v>
      </c>
      <c r="B57" s="54" t="s">
        <v>76</v>
      </c>
      <c r="C57" s="54" t="s">
        <v>76</v>
      </c>
      <c r="D57" s="54" t="s">
        <v>76</v>
      </c>
      <c r="E57" s="54" t="s">
        <v>76</v>
      </c>
      <c r="F57" s="54" t="s">
        <v>76</v>
      </c>
      <c r="G57" s="54" t="s">
        <v>76</v>
      </c>
      <c r="H57" s="54" t="s">
        <v>76</v>
      </c>
      <c r="I57" s="54" t="s">
        <v>76</v>
      </c>
      <c r="J57" s="54" t="s">
        <v>76</v>
      </c>
      <c r="K57" s="54" t="s">
        <v>76</v>
      </c>
      <c r="L57" s="54" t="s">
        <v>76</v>
      </c>
      <c r="M57" s="54" t="s">
        <v>76</v>
      </c>
      <c r="N57" s="93" t="s">
        <v>66</v>
      </c>
      <c r="O57" s="46"/>
      <c r="P57" s="97" t="s">
        <v>66</v>
      </c>
      <c r="Q57" s="54" t="s">
        <v>76</v>
      </c>
      <c r="R57" s="54" t="s">
        <v>76</v>
      </c>
      <c r="S57" s="54" t="s">
        <v>76</v>
      </c>
      <c r="T57" s="54" t="s">
        <v>76</v>
      </c>
      <c r="U57" s="54" t="s">
        <v>76</v>
      </c>
      <c r="V57" s="54" t="s">
        <v>76</v>
      </c>
      <c r="W57" s="54" t="s">
        <v>76</v>
      </c>
      <c r="X57" s="54" t="s">
        <v>76</v>
      </c>
      <c r="Y57" s="54" t="s">
        <v>76</v>
      </c>
      <c r="Z57" s="54" t="s">
        <v>76</v>
      </c>
      <c r="AA57" s="54" t="s">
        <v>76</v>
      </c>
      <c r="AB57" s="54" t="s">
        <v>76</v>
      </c>
      <c r="AC57" s="93" t="s">
        <v>66</v>
      </c>
      <c r="AD57" s="46"/>
      <c r="AE57" s="97"/>
      <c r="AF57" s="11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11"/>
      <c r="AR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</row>
    <row r="58" customFormat="false" ht="15.75" hidden="false" customHeight="false" outlineLevel="0" collapsed="false">
      <c r="A58" s="97" t="s">
        <v>67</v>
      </c>
      <c r="B58" s="54" t="s">
        <v>76</v>
      </c>
      <c r="C58" s="54" t="s">
        <v>76</v>
      </c>
      <c r="D58" s="54" t="s">
        <v>76</v>
      </c>
      <c r="E58" s="54" t="s">
        <v>76</v>
      </c>
      <c r="F58" s="54" t="s">
        <v>76</v>
      </c>
      <c r="G58" s="54" t="s">
        <v>76</v>
      </c>
      <c r="H58" s="54" t="s">
        <v>76</v>
      </c>
      <c r="I58" s="54" t="s">
        <v>76</v>
      </c>
      <c r="J58" s="54" t="s">
        <v>76</v>
      </c>
      <c r="K58" s="54" t="s">
        <v>76</v>
      </c>
      <c r="L58" s="54" t="s">
        <v>76</v>
      </c>
      <c r="M58" s="54" t="s">
        <v>76</v>
      </c>
      <c r="N58" s="93" t="s">
        <v>67</v>
      </c>
      <c r="O58" s="46"/>
      <c r="P58" s="97" t="s">
        <v>67</v>
      </c>
      <c r="Q58" s="54" t="s">
        <v>76</v>
      </c>
      <c r="R58" s="54" t="s">
        <v>76</v>
      </c>
      <c r="S58" s="54" t="s">
        <v>76</v>
      </c>
      <c r="T58" s="54" t="s">
        <v>76</v>
      </c>
      <c r="U58" s="54" t="s">
        <v>76</v>
      </c>
      <c r="V58" s="54" t="s">
        <v>76</v>
      </c>
      <c r="W58" s="54" t="s">
        <v>76</v>
      </c>
      <c r="X58" s="54" t="s">
        <v>76</v>
      </c>
      <c r="Y58" s="54" t="s">
        <v>76</v>
      </c>
      <c r="Z58" s="54" t="s">
        <v>76</v>
      </c>
      <c r="AA58" s="54" t="s">
        <v>76</v>
      </c>
      <c r="AB58" s="54" t="s">
        <v>76</v>
      </c>
      <c r="AC58" s="93" t="s">
        <v>67</v>
      </c>
      <c r="AD58" s="46"/>
      <c r="AE58" s="97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</row>
    <row r="59" customFormat="false" ht="15.75" hidden="false" customHeight="false" outlineLevel="0" collapsed="false">
      <c r="A59" s="97" t="s">
        <v>68</v>
      </c>
      <c r="B59" s="54" t="s">
        <v>76</v>
      </c>
      <c r="C59" s="54" t="s">
        <v>76</v>
      </c>
      <c r="D59" s="54" t="s">
        <v>76</v>
      </c>
      <c r="E59" s="54" t="s">
        <v>76</v>
      </c>
      <c r="F59" s="54" t="s">
        <v>76</v>
      </c>
      <c r="G59" s="54" t="s">
        <v>76</v>
      </c>
      <c r="H59" s="54" t="s">
        <v>76</v>
      </c>
      <c r="I59" s="54" t="s">
        <v>76</v>
      </c>
      <c r="J59" s="54" t="s">
        <v>76</v>
      </c>
      <c r="K59" s="54" t="s">
        <v>76</v>
      </c>
      <c r="L59" s="54" t="s">
        <v>76</v>
      </c>
      <c r="M59" s="54" t="s">
        <v>76</v>
      </c>
      <c r="N59" s="93" t="s">
        <v>68</v>
      </c>
      <c r="O59" s="46"/>
      <c r="P59" s="97" t="s">
        <v>68</v>
      </c>
      <c r="Q59" s="54" t="s">
        <v>76</v>
      </c>
      <c r="R59" s="54" t="s">
        <v>76</v>
      </c>
      <c r="S59" s="54" t="s">
        <v>76</v>
      </c>
      <c r="T59" s="54" t="s">
        <v>76</v>
      </c>
      <c r="U59" s="54" t="s">
        <v>76</v>
      </c>
      <c r="V59" s="54" t="s">
        <v>76</v>
      </c>
      <c r="W59" s="54" t="s">
        <v>76</v>
      </c>
      <c r="X59" s="54" t="s">
        <v>76</v>
      </c>
      <c r="Y59" s="54" t="s">
        <v>76</v>
      </c>
      <c r="Z59" s="54" t="s">
        <v>76</v>
      </c>
      <c r="AA59" s="54" t="s">
        <v>76</v>
      </c>
      <c r="AB59" s="54" t="s">
        <v>76</v>
      </c>
      <c r="AC59" s="93" t="s">
        <v>68</v>
      </c>
      <c r="AD59" s="46"/>
      <c r="AE59" s="97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</row>
    <row r="60" customFormat="false" ht="15.75" hidden="false" customHeight="false" outlineLevel="0" collapsed="false">
      <c r="A60" s="11"/>
      <c r="B60" s="97" t="n">
        <v>1</v>
      </c>
      <c r="C60" s="97" t="n">
        <v>2</v>
      </c>
      <c r="D60" s="97" t="n">
        <v>3</v>
      </c>
      <c r="E60" s="97" t="n">
        <v>4</v>
      </c>
      <c r="F60" s="97" t="n">
        <v>5</v>
      </c>
      <c r="G60" s="97" t="n">
        <v>6</v>
      </c>
      <c r="H60" s="97" t="n">
        <v>7</v>
      </c>
      <c r="I60" s="97" t="n">
        <v>8</v>
      </c>
      <c r="J60" s="97" t="n">
        <v>9</v>
      </c>
      <c r="K60" s="97" t="n">
        <v>10</v>
      </c>
      <c r="L60" s="97" t="n">
        <v>11</v>
      </c>
      <c r="M60" s="97" t="n">
        <v>12</v>
      </c>
      <c r="N60" s="3"/>
      <c r="O60" s="46"/>
      <c r="P60" s="11"/>
      <c r="Q60" s="97" t="n">
        <v>1</v>
      </c>
      <c r="R60" s="97" t="n">
        <v>2</v>
      </c>
      <c r="S60" s="97" t="n">
        <v>3</v>
      </c>
      <c r="T60" s="97" t="n">
        <v>4</v>
      </c>
      <c r="U60" s="97" t="n">
        <v>5</v>
      </c>
      <c r="V60" s="97" t="n">
        <v>6</v>
      </c>
      <c r="W60" s="97" t="n">
        <v>7</v>
      </c>
      <c r="X60" s="97" t="n">
        <v>8</v>
      </c>
      <c r="Y60" s="97" t="n">
        <v>9</v>
      </c>
      <c r="Z60" s="97" t="n">
        <v>10</v>
      </c>
      <c r="AA60" s="97" t="n">
        <v>11</v>
      </c>
      <c r="AB60" s="97" t="n">
        <v>12</v>
      </c>
      <c r="AC60" s="3"/>
      <c r="AD60" s="46"/>
      <c r="AE60" s="11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customFormat="false" ht="15.75" hidden="false" customHeight="false" outlineLevel="0" collapsed="false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</row>
    <row r="62" customFormat="false" ht="15.75" hidden="false" customHeight="false" outlineLevel="0" collapsed="false">
      <c r="A62" s="46"/>
      <c r="B62" s="46"/>
      <c r="C62" s="98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 t="s">
        <v>85</v>
      </c>
      <c r="S62" s="46"/>
      <c r="T62" s="46"/>
      <c r="V62" s="46"/>
      <c r="W62" s="46" t="s">
        <v>86</v>
      </c>
      <c r="X62" s="46"/>
      <c r="Z62" s="46" t="s">
        <v>87</v>
      </c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</row>
    <row r="63" customFormat="false" ht="15.75" hidden="false" customHeight="false" outlineLevel="0" collapsed="false">
      <c r="A63" s="46"/>
      <c r="B63" s="46" t="s">
        <v>88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 t="s">
        <v>88</v>
      </c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</row>
    <row r="64" customFormat="false" ht="15.75" hidden="false" customHeight="false" outlineLevel="0" collapsed="false">
      <c r="A64" s="46"/>
      <c r="B64" s="46" t="s">
        <v>89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 t="s">
        <v>90</v>
      </c>
      <c r="Q64" s="46"/>
      <c r="R64" s="46"/>
      <c r="S64" s="51"/>
      <c r="T64" s="51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51"/>
      <c r="AI64" s="51"/>
      <c r="AJ64" s="46"/>
      <c r="AK64" s="46"/>
      <c r="AL64" s="46"/>
      <c r="AM64" s="46"/>
      <c r="AN64" s="46"/>
      <c r="AO64" s="46"/>
      <c r="AP64" s="46"/>
      <c r="AQ64" s="46"/>
      <c r="AR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</row>
    <row r="65" customFormat="false" ht="15.75" hidden="false" customHeight="false" outlineLevel="0" collapsed="false">
      <c r="A65" s="46"/>
      <c r="B65" s="46"/>
      <c r="C65" s="46"/>
      <c r="D65" s="46"/>
      <c r="E65" s="46"/>
      <c r="F65" s="54"/>
      <c r="G65" s="54"/>
      <c r="H65" s="82" t="s">
        <v>91</v>
      </c>
      <c r="I65" s="99" t="n">
        <v>7</v>
      </c>
      <c r="J65" s="54"/>
      <c r="K65" s="100" t="s">
        <v>92</v>
      </c>
      <c r="L65" s="101" t="n">
        <v>70035039</v>
      </c>
      <c r="M65" s="46"/>
      <c r="N65" s="46"/>
      <c r="O65" s="46"/>
      <c r="P65" s="3"/>
      <c r="Q65" s="3"/>
      <c r="R65" s="3"/>
      <c r="S65" s="3"/>
      <c r="T65" s="3"/>
      <c r="U65" s="3"/>
      <c r="V65" s="102" t="s">
        <v>91</v>
      </c>
      <c r="W65" s="87" t="n">
        <v>7</v>
      </c>
      <c r="X65" s="11"/>
      <c r="Y65" s="103" t="s">
        <v>92</v>
      </c>
      <c r="Z65" s="86" t="n">
        <v>70035039</v>
      </c>
      <c r="AA65" s="3"/>
      <c r="AE65" s="3"/>
      <c r="AF65" s="3"/>
      <c r="AG65" s="3"/>
      <c r="AH65" s="3"/>
      <c r="AI65" s="3"/>
      <c r="AJ65" s="3"/>
      <c r="AK65" s="102" t="s">
        <v>91</v>
      </c>
      <c r="AL65" s="87" t="n">
        <v>7</v>
      </c>
      <c r="AM65" s="11"/>
      <c r="AN65" s="103" t="s">
        <v>92</v>
      </c>
      <c r="AO65" s="86" t="n">
        <v>70035039</v>
      </c>
      <c r="AP65" s="3"/>
      <c r="AQ65" s="3"/>
      <c r="AR65" s="46"/>
      <c r="AS65" s="31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</row>
    <row r="66" customFormat="false" ht="15.75" hidden="false" customHeight="false" outlineLevel="0" collapsed="false">
      <c r="A66" s="46"/>
      <c r="B66" s="54"/>
      <c r="C66" s="54"/>
      <c r="D66" s="54"/>
      <c r="E66" s="54"/>
      <c r="F66" s="54"/>
      <c r="G66" s="54"/>
      <c r="H66" s="82" t="s">
        <v>93</v>
      </c>
      <c r="I66" s="99" t="n">
        <v>10</v>
      </c>
      <c r="J66" s="54"/>
      <c r="K66" s="54"/>
      <c r="L66" s="54"/>
      <c r="M66" s="46"/>
      <c r="N66" s="46"/>
      <c r="O66" s="46"/>
      <c r="P66" s="3"/>
      <c r="Q66" s="3"/>
      <c r="R66" s="3"/>
      <c r="S66" s="3"/>
      <c r="T66" s="3"/>
      <c r="U66" s="3"/>
      <c r="V66" s="102" t="s">
        <v>93</v>
      </c>
      <c r="W66" s="87" t="n">
        <v>12</v>
      </c>
      <c r="X66" s="11"/>
      <c r="Y66" s="11"/>
      <c r="Z66" s="11"/>
      <c r="AA66" s="3"/>
      <c r="AE66" s="3"/>
      <c r="AF66" s="3"/>
      <c r="AG66" s="3"/>
      <c r="AH66" s="3"/>
      <c r="AI66" s="3"/>
      <c r="AJ66" s="3"/>
      <c r="AK66" s="102" t="s">
        <v>93</v>
      </c>
      <c r="AL66" s="87" t="n">
        <v>12</v>
      </c>
      <c r="AM66" s="11"/>
      <c r="AN66" s="11"/>
      <c r="AO66" s="11"/>
      <c r="AP66" s="3"/>
      <c r="AQ66" s="104"/>
      <c r="AR66" s="105"/>
      <c r="AS66" s="31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</row>
    <row r="67" customFormat="false" ht="15.75" hidden="false" customHeight="false" outlineLevel="0" collapsed="false">
      <c r="A67" s="46"/>
      <c r="B67" s="54" t="s">
        <v>94</v>
      </c>
      <c r="C67" s="54"/>
      <c r="D67" s="54"/>
      <c r="E67" s="54"/>
      <c r="F67" s="54"/>
      <c r="G67" s="54"/>
      <c r="H67" s="82" t="s">
        <v>95</v>
      </c>
      <c r="I67" s="106" t="n">
        <v>10</v>
      </c>
      <c r="J67" s="54"/>
      <c r="K67" s="54" t="s">
        <v>96</v>
      </c>
      <c r="L67" s="83" t="s">
        <v>97</v>
      </c>
      <c r="M67" s="46"/>
      <c r="N67" s="46"/>
      <c r="O67" s="46"/>
      <c r="P67" s="11" t="s">
        <v>94</v>
      </c>
      <c r="Q67" s="11"/>
      <c r="R67" s="11"/>
      <c r="S67" s="11"/>
      <c r="T67" s="11"/>
      <c r="U67" s="11"/>
      <c r="V67" s="102" t="s">
        <v>95</v>
      </c>
      <c r="W67" s="107" t="n">
        <v>12</v>
      </c>
      <c r="X67" s="11"/>
      <c r="Y67" s="11" t="s">
        <v>96</v>
      </c>
      <c r="Z67" s="9" t="s">
        <v>97</v>
      </c>
      <c r="AA67" s="3"/>
      <c r="AE67" s="11" t="s">
        <v>94</v>
      </c>
      <c r="AF67" s="11"/>
      <c r="AG67" s="11"/>
      <c r="AH67" s="11"/>
      <c r="AI67" s="11"/>
      <c r="AJ67" s="11"/>
      <c r="AK67" s="102" t="s">
        <v>95</v>
      </c>
      <c r="AL67" s="107" t="n">
        <v>20</v>
      </c>
      <c r="AM67" s="11"/>
      <c r="AN67" s="11" t="s">
        <v>96</v>
      </c>
      <c r="AO67" s="9" t="s">
        <v>97</v>
      </c>
      <c r="AP67" s="3"/>
      <c r="AQ67" s="104"/>
      <c r="AR67" s="105"/>
      <c r="AS67" s="31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</row>
    <row r="68" customFormat="false" ht="15.75" hidden="false" customHeight="false" outlineLevel="0" collapsed="false">
      <c r="A68" s="46"/>
      <c r="B68" s="108" t="s">
        <v>98</v>
      </c>
      <c r="C68" s="54"/>
      <c r="D68" s="54"/>
      <c r="E68" s="54"/>
      <c r="F68" s="54"/>
      <c r="G68" s="54"/>
      <c r="H68" s="82" t="s">
        <v>99</v>
      </c>
      <c r="I68" s="101" t="n">
        <v>2</v>
      </c>
      <c r="J68" s="54" t="s">
        <v>100</v>
      </c>
      <c r="K68" s="109" t="n">
        <v>375000</v>
      </c>
      <c r="L68" s="54"/>
      <c r="M68" s="46"/>
      <c r="N68" s="46"/>
      <c r="O68" s="46"/>
      <c r="P68" s="110" t="s">
        <v>98</v>
      </c>
      <c r="Q68" s="11"/>
      <c r="R68" s="11"/>
      <c r="S68" s="11"/>
      <c r="T68" s="11"/>
      <c r="U68" s="11"/>
      <c r="V68" s="102" t="s">
        <v>99</v>
      </c>
      <c r="W68" s="86" t="n">
        <v>2</v>
      </c>
      <c r="X68" s="11" t="s">
        <v>100</v>
      </c>
      <c r="Y68" s="111" t="n">
        <v>375000</v>
      </c>
      <c r="Z68" s="11"/>
      <c r="AA68" s="3"/>
      <c r="AE68" s="110" t="s">
        <v>98</v>
      </c>
      <c r="AF68" s="11"/>
      <c r="AG68" s="11"/>
      <c r="AH68" s="11"/>
      <c r="AI68" s="11"/>
      <c r="AJ68" s="11"/>
      <c r="AK68" s="102" t="s">
        <v>99</v>
      </c>
      <c r="AL68" s="86" t="n">
        <v>2</v>
      </c>
      <c r="AM68" s="11" t="s">
        <v>100</v>
      </c>
      <c r="AN68" s="111" t="n">
        <v>375000</v>
      </c>
      <c r="AO68" s="11"/>
      <c r="AP68" s="3"/>
      <c r="AQ68" s="104"/>
      <c r="AR68" s="105"/>
      <c r="AS68" s="31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</row>
    <row r="69" customFormat="false" ht="15.75" hidden="false" customHeight="false" outlineLevel="0" collapsed="false">
      <c r="A69" s="46"/>
      <c r="B69" s="54" t="str">
        <f aca="false">"&gt;We aim for " &amp; TEXT(G69,"0") &amp;" copies at the highest dilution in "&amp; TEXT(I65,"0") &amp;" uL volume (amount added to PCR rxn)"</f>
        <v>&gt;We aim for 56 copies at the highest dilution in 7 uL volume (amount added to PCR rxn)</v>
      </c>
      <c r="C69" s="54"/>
      <c r="D69" s="54"/>
      <c r="E69" s="54"/>
      <c r="F69" s="54"/>
      <c r="G69" s="101" t="n">
        <v>56</v>
      </c>
      <c r="H69" s="112" t="s">
        <v>101</v>
      </c>
      <c r="I69" s="101" t="n">
        <v>20</v>
      </c>
      <c r="J69" s="113" t="str">
        <f aca="false">"1 : " &amp; TEXT(L69,"0")</f>
        <v>1 : 300</v>
      </c>
      <c r="K69" s="114" t="n">
        <f aca="false">K68/L69</f>
        <v>1250</v>
      </c>
      <c r="L69" s="115" t="n">
        <v>300</v>
      </c>
      <c r="M69" s="46"/>
      <c r="N69" s="46"/>
      <c r="O69" s="46"/>
      <c r="P69" s="11" t="str">
        <f aca="false">"&gt;We aim for " &amp; TEXT(U69,"0") &amp;" copies at the highest dilution in "&amp; TEXT(W65,"0") &amp;" uL volume (amount added to PCR rxn)"</f>
        <v>&gt;We aim for 28 copies at the highest dilution in 7 uL volume (amount added to PCR rxn)</v>
      </c>
      <c r="Q69" s="11"/>
      <c r="R69" s="11"/>
      <c r="S69" s="11"/>
      <c r="T69" s="11"/>
      <c r="U69" s="86" t="n">
        <v>28</v>
      </c>
      <c r="V69" s="116" t="s">
        <v>101</v>
      </c>
      <c r="W69" s="86" t="n">
        <v>24</v>
      </c>
      <c r="X69" s="117" t="str">
        <f aca="false">"1 : " &amp; TEXT(Z69,"0")</f>
        <v>1 : 300</v>
      </c>
      <c r="Y69" s="118" t="n">
        <f aca="false">Y68/Z69</f>
        <v>1250</v>
      </c>
      <c r="Z69" s="119" t="n">
        <v>300</v>
      </c>
      <c r="AA69" s="3"/>
      <c r="AE69" s="11" t="str">
        <f aca="false">"&gt;We aim for " &amp; TEXT(AJ69,"0") &amp;" copies at the highest dilution in "&amp; TEXT(AL65,"0") &amp;" uL volume (amount added to PCR rxn)"</f>
        <v>&gt;We aim for 28 copies at the highest dilution in 7 uL volume (amount added to PCR rxn)</v>
      </c>
      <c r="AF69" s="11"/>
      <c r="AG69" s="11"/>
      <c r="AH69" s="11"/>
      <c r="AI69" s="11"/>
      <c r="AJ69" s="86" t="n">
        <v>28</v>
      </c>
      <c r="AK69" s="116" t="s">
        <v>101</v>
      </c>
      <c r="AL69" s="86" t="n">
        <v>80</v>
      </c>
      <c r="AM69" s="117" t="str">
        <f aca="false">"1 : " &amp; TEXT(AO69,"0")</f>
        <v>1 : 300</v>
      </c>
      <c r="AN69" s="118" t="n">
        <f aca="false">AN68/AO69</f>
        <v>1250</v>
      </c>
      <c r="AO69" s="119" t="n">
        <v>300</v>
      </c>
      <c r="AP69" s="3"/>
      <c r="AQ69" s="104"/>
      <c r="AR69" s="105"/>
      <c r="AS69" s="31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</row>
    <row r="70" customFormat="false" ht="15.75" hidden="false" customHeight="false" outlineLevel="0" collapsed="false">
      <c r="A70" s="46"/>
      <c r="B70" s="54" t="str">
        <f aca="false">"&gt; that translates into " &amp; TEXT(G70,"0.0") &amp;" copies/ul  in D1 "</f>
        <v>&gt; that translates into 8.0 copies/ul  in D1</v>
      </c>
      <c r="C70" s="54"/>
      <c r="D70" s="54"/>
      <c r="E70" s="54"/>
      <c r="F70" s="54"/>
      <c r="G70" s="120" t="n">
        <f aca="false">G69/I65</f>
        <v>8</v>
      </c>
      <c r="H70" s="82" t="s">
        <v>102</v>
      </c>
      <c r="I70" s="101" t="n">
        <v>1</v>
      </c>
      <c r="J70" s="46"/>
      <c r="K70" s="121"/>
      <c r="L70" s="46"/>
      <c r="M70" s="46"/>
      <c r="N70" s="46"/>
      <c r="O70" s="46"/>
      <c r="P70" s="11" t="str">
        <f aca="false">"&gt; that translates into " &amp; TEXT(U70,"0.0") &amp;" copies/ul  in D1 "</f>
        <v>&gt; that translates into 4.0 copies/ul  in D1</v>
      </c>
      <c r="Q70" s="11"/>
      <c r="R70" s="11"/>
      <c r="S70" s="11"/>
      <c r="T70" s="11"/>
      <c r="U70" s="122" t="n">
        <f aca="false">U69/W65</f>
        <v>4</v>
      </c>
      <c r="V70" s="102" t="s">
        <v>102</v>
      </c>
      <c r="W70" s="86" t="n">
        <v>1</v>
      </c>
      <c r="X70" s="3"/>
      <c r="Y70" s="123"/>
      <c r="Z70" s="3"/>
      <c r="AA70" s="3"/>
      <c r="AE70" s="11" t="str">
        <f aca="false">"&gt; that translates into " &amp; TEXT(AJ70,"0.0") &amp;" copies/ul  in D1 "</f>
        <v>&gt; that translates into 4.0 copies/ul  in D1</v>
      </c>
      <c r="AF70" s="11"/>
      <c r="AG70" s="11"/>
      <c r="AH70" s="11"/>
      <c r="AI70" s="11"/>
      <c r="AJ70" s="122" t="n">
        <f aca="false">AJ69/AL65</f>
        <v>4</v>
      </c>
      <c r="AK70" s="102" t="s">
        <v>102</v>
      </c>
      <c r="AL70" s="86" t="n">
        <v>1</v>
      </c>
      <c r="AM70" s="3"/>
      <c r="AN70" s="123"/>
      <c r="AO70" s="3"/>
      <c r="AP70" s="3"/>
      <c r="AQ70" s="104"/>
      <c r="AR70" s="105"/>
      <c r="AS70" s="31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</row>
    <row r="71" customFormat="false" ht="15.75" hidden="false" customHeight="false" outlineLevel="0" collapsed="false">
      <c r="A71" s="46"/>
      <c r="B71" s="54" t="str">
        <f aca="false">"&gt; that translates into " &amp; TEXT(G71,"0") &amp;" copies in " &amp; TEXT(I69,"0") &amp;" uL D1"</f>
        <v>&gt; that translates into 160 copies in 20 uL D1</v>
      </c>
      <c r="C71" s="54"/>
      <c r="D71" s="54"/>
      <c r="E71" s="54"/>
      <c r="F71" s="54"/>
      <c r="G71" s="120" t="n">
        <f aca="false">G70*I69</f>
        <v>160</v>
      </c>
      <c r="H71" s="82" t="str">
        <f aca="false">"copies for " &amp; TEXT(I70,"0") &amp;" 96-well plates"</f>
        <v>copies for 1 96-well plates</v>
      </c>
      <c r="I71" s="106" t="n">
        <f aca="false">G71*I70</f>
        <v>160</v>
      </c>
      <c r="J71" s="46"/>
      <c r="K71" s="46"/>
      <c r="L71" s="46"/>
      <c r="M71" s="46"/>
      <c r="N71" s="46"/>
      <c r="O71" s="46"/>
      <c r="P71" s="11" t="str">
        <f aca="false">"&gt; that translates into " &amp; TEXT(U71,"0") &amp;" copies in " &amp; TEXT(W69,"0") &amp;" uL D1"</f>
        <v>&gt; that translates into 96 copies in 24 uL D1</v>
      </c>
      <c r="Q71" s="11"/>
      <c r="R71" s="11"/>
      <c r="S71" s="11"/>
      <c r="T71" s="11"/>
      <c r="U71" s="122" t="n">
        <f aca="false">U70*W69</f>
        <v>96</v>
      </c>
      <c r="V71" s="102" t="str">
        <f aca="false">"copies for " &amp; TEXT(W70,"0") &amp;" 96-well plates"</f>
        <v>copies for 1 96-well plates</v>
      </c>
      <c r="W71" s="107" t="n">
        <f aca="false">U71*W70</f>
        <v>96</v>
      </c>
      <c r="X71" s="3"/>
      <c r="Y71" s="3"/>
      <c r="Z71" s="3"/>
      <c r="AA71" s="3"/>
      <c r="AE71" s="11" t="str">
        <f aca="false">"&gt; that translates into " &amp; TEXT(AJ71,"0") &amp;" copies in " &amp; TEXT(AL69,"0") &amp;" uL D1"</f>
        <v>&gt; that translates into 320 copies in 80 uL D1</v>
      </c>
      <c r="AF71" s="11"/>
      <c r="AG71" s="11"/>
      <c r="AH71" s="11"/>
      <c r="AI71" s="11"/>
      <c r="AJ71" s="122" t="n">
        <f aca="false">AJ70*AL69</f>
        <v>320</v>
      </c>
      <c r="AK71" s="102" t="str">
        <f aca="false">"copies for " &amp; TEXT(AL70,"0") &amp;" 96-well plates"</f>
        <v>copies for 1 96-well plates</v>
      </c>
      <c r="AL71" s="107" t="n">
        <f aca="false">AJ71*AL70</f>
        <v>320</v>
      </c>
      <c r="AM71" s="3"/>
      <c r="AN71" s="3"/>
      <c r="AO71" s="3"/>
      <c r="AP71" s="3"/>
      <c r="AQ71" s="104"/>
      <c r="AR71" s="105"/>
      <c r="AS71" s="31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</row>
    <row r="72" customFormat="false" ht="15.75" hidden="false" customHeight="false" outlineLevel="0" collapsed="false">
      <c r="A72" s="46"/>
      <c r="B72" s="100" t="str">
        <f aca="false">"&gt; that translates to " &amp; TEXT(K71,"0") &amp; " copies in " &amp; TEXT(AA69, "0") &amp; " uL (" &amp; TEXT(AA66,"0.0") &amp; " is total of well + " &amp; TEXT(AA67,"0.0") &amp; " added for dilution)"</f>
        <v>&gt; that translates to 0 copies in 0 uL (0.0 is total of well + 0.0 added for dilution)</v>
      </c>
      <c r="C72" s="100"/>
      <c r="D72" s="100"/>
      <c r="E72" s="100"/>
      <c r="F72" s="100"/>
      <c r="G72" s="124" t="n">
        <f aca="false">G70*I69</f>
        <v>160</v>
      </c>
      <c r="H72" s="54"/>
      <c r="I72" s="54"/>
      <c r="J72" s="46"/>
      <c r="K72" s="46"/>
      <c r="L72" s="46"/>
      <c r="M72" s="46"/>
      <c r="N72" s="46"/>
      <c r="O72" s="46"/>
      <c r="P72" s="103" t="str">
        <f aca="false">"&gt; that translates to " &amp; TEXT(Q86,"0") &amp; " copies in " &amp; TEXT(S84, "0") &amp; " uL (" &amp; TEXT(#REF!,"0.0") &amp; " is total of well + " &amp; TEXT(#REF!,"0.0") &amp; " added for dilution)"</f>
        <v>#REF!</v>
      </c>
      <c r="Q72" s="103"/>
      <c r="R72" s="103"/>
      <c r="S72" s="103"/>
      <c r="T72" s="103"/>
      <c r="U72" s="125" t="n">
        <f aca="false">U70*W69</f>
        <v>96</v>
      </c>
      <c r="V72" s="11"/>
      <c r="W72" s="11"/>
      <c r="X72" s="3"/>
      <c r="Y72" s="3"/>
      <c r="Z72" s="3"/>
      <c r="AA72" s="3"/>
      <c r="AE72" s="103" t="str">
        <f aca="false">"&gt; that translates to " &amp; TEXT(AF89,"0") &amp; " copies in " &amp; TEXT(AH87, "0") &amp; " uL (" &amp; TEXT(AH84,"0.0") &amp; " is total of well + " &amp; TEXT(AH85,"0.0") &amp; " added for dilution)"</f>
        <v>&gt; that translates to 0 copies in 0 uL (0.0 is total of well + 0.0 added for dilution)</v>
      </c>
      <c r="AF72" s="103"/>
      <c r="AG72" s="103"/>
      <c r="AH72" s="103"/>
      <c r="AI72" s="103"/>
      <c r="AJ72" s="125" t="n">
        <f aca="false">AJ70*AL69</f>
        <v>320</v>
      </c>
      <c r="AK72" s="11"/>
      <c r="AL72" s="11"/>
      <c r="AM72" s="3"/>
      <c r="AN72" s="3"/>
      <c r="AO72" s="3"/>
      <c r="AP72" s="3"/>
      <c r="AQ72" s="104"/>
      <c r="AR72" s="105"/>
      <c r="AS72" s="31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</row>
    <row r="73" customFormat="false" ht="15.75" hidden="false" customHeight="false" outlineLevel="0" collapsed="false">
      <c r="A73" s="46"/>
      <c r="B73" s="54"/>
      <c r="C73" s="46"/>
      <c r="D73" s="46"/>
      <c r="E73" s="46"/>
      <c r="F73" s="46"/>
      <c r="G73" s="126"/>
      <c r="H73" s="46"/>
      <c r="I73" s="46"/>
      <c r="J73" s="46"/>
      <c r="K73" s="46"/>
      <c r="L73" s="46"/>
      <c r="M73" s="46"/>
      <c r="N73" s="46"/>
      <c r="O73" s="46"/>
      <c r="P73" s="11"/>
      <c r="Q73" s="3"/>
      <c r="R73" s="3"/>
      <c r="S73" s="3"/>
      <c r="T73" s="3"/>
      <c r="U73" s="127"/>
      <c r="V73" s="3"/>
      <c r="W73" s="3"/>
      <c r="X73" s="3"/>
      <c r="Y73" s="3"/>
      <c r="Z73" s="3"/>
      <c r="AA73" s="3"/>
      <c r="AE73" s="11"/>
      <c r="AF73" s="3"/>
      <c r="AG73" s="3"/>
      <c r="AH73" s="3"/>
      <c r="AI73" s="3"/>
      <c r="AJ73" s="127"/>
      <c r="AK73" s="3"/>
      <c r="AL73" s="3"/>
      <c r="AM73" s="3"/>
      <c r="AN73" s="3"/>
      <c r="AO73" s="3"/>
      <c r="AP73" s="3"/>
      <c r="AQ73" s="104"/>
      <c r="AR73" s="105"/>
      <c r="AS73" s="31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</row>
    <row r="74" customFormat="false" ht="15.75" hidden="false" customHeight="false" outlineLevel="0" collapsed="false">
      <c r="A74" s="46"/>
      <c r="B74" s="108" t="s">
        <v>103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110" t="s">
        <v>103</v>
      </c>
      <c r="Q74" s="1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110" t="s">
        <v>103</v>
      </c>
      <c r="AF74" s="11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46"/>
      <c r="AR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</row>
    <row r="75" customFormat="false" ht="15.75" hidden="false" customHeight="false" outlineLevel="0" collapsed="false">
      <c r="A75" s="46"/>
      <c r="B75" s="54"/>
      <c r="C75" s="54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11"/>
      <c r="Q75" s="11"/>
      <c r="R75" s="11"/>
      <c r="S75" s="11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11"/>
      <c r="AF75" s="11"/>
      <c r="AG75" s="11"/>
      <c r="AH75" s="11"/>
      <c r="AI75" s="3"/>
      <c r="AJ75" s="3"/>
      <c r="AK75" s="3"/>
      <c r="AL75" s="3"/>
      <c r="AM75" s="3"/>
      <c r="AN75" s="3"/>
      <c r="AO75" s="3"/>
      <c r="AP75" s="3"/>
      <c r="AQ75" s="46"/>
      <c r="AR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</row>
    <row r="76" customFormat="false" ht="15.75" hidden="false" customHeight="false" outlineLevel="0" collapsed="false">
      <c r="A76" s="46"/>
      <c r="B76" s="54" t="str">
        <f aca="false">"&gt;prepare a 1 to "&amp; TEXT(L69,"0") &amp;" dilution to "&amp; TEXT(K69,"0") &amp;" copies per uL"</f>
        <v>&gt;prepare a 1 to 300 dilution to 1250 copies per uL</v>
      </c>
      <c r="C76" s="54"/>
      <c r="D76" s="54"/>
      <c r="E76" s="54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11" t="str">
        <f aca="false">"&gt;prepare a 1 to "&amp; TEXT(Z69,"0") &amp;" dilution to "&amp; TEXT(Y69,"0") &amp;" copies per uL"</f>
        <v>&gt;prepare a 1 to 300 dilution to 1250 copies per uL</v>
      </c>
      <c r="Q76" s="11"/>
      <c r="R76" s="11"/>
      <c r="S76" s="1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11" t="str">
        <f aca="false">"&gt;prepare a 1 to "&amp; TEXT(AO69,"0") &amp;" dilution to "&amp; TEXT(AN69,"0") &amp;" copies per uL"</f>
        <v>&gt;prepare a 1 to 300 dilution to 1250 copies per uL</v>
      </c>
      <c r="AF76" s="11"/>
      <c r="AG76" s="11"/>
      <c r="AH76" s="11"/>
      <c r="AI76" s="3"/>
      <c r="AJ76" s="3"/>
      <c r="AK76" s="3"/>
      <c r="AL76" s="3"/>
      <c r="AM76" s="3"/>
      <c r="AN76" s="3"/>
      <c r="AO76" s="3"/>
      <c r="AP76" s="3"/>
      <c r="AQ76" s="46"/>
      <c r="AR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</row>
    <row r="77" customFormat="false" ht="15.75" hidden="false" customHeight="false" outlineLevel="0" collapsed="false">
      <c r="A77" s="46"/>
      <c r="B77" s="54" t="str">
        <f aca="false">"&gt; add "&amp; TEXT(E80,"0.0") &amp;" uL to "&amp; TEXT(E81,"0.0") &amp;" uL background in first dilution well D1 (for "&amp; TEXT(G71,"0") &amp;" total viral copies)"</f>
        <v>&gt; add 0.1 uL to 9.9 uL background in first dilution well D1 (for 160 total viral copies)</v>
      </c>
      <c r="C77" s="54"/>
      <c r="D77" s="54"/>
      <c r="E77" s="54"/>
      <c r="F77" s="46"/>
      <c r="G77" s="46"/>
      <c r="H77" s="46"/>
      <c r="I77" s="46"/>
      <c r="J77" s="46"/>
      <c r="K77" s="46"/>
      <c r="L77" s="128" t="n">
        <f aca="false">G71</f>
        <v>160</v>
      </c>
      <c r="M77" s="46"/>
      <c r="N77" s="46"/>
      <c r="O77" s="46"/>
      <c r="P77" s="11" t="str">
        <f aca="false">"&gt; add "&amp; TEXT(S80,"0.0") &amp;" uL to "&amp; TEXT(S81,"0.0") &amp;" uL background in first dilution well D1 (for "&amp; TEXT(U71,"0") &amp;" total viral copies)"</f>
        <v>&gt; add 0.1 uL to 11.9 uL background in first dilution well D1 (for 96 total viral copies)</v>
      </c>
      <c r="Q77" s="11"/>
      <c r="R77" s="11"/>
      <c r="S77" s="11"/>
      <c r="T77" s="11"/>
      <c r="U77" s="3"/>
      <c r="V77" s="3"/>
      <c r="W77" s="3"/>
      <c r="X77" s="3"/>
      <c r="Y77" s="3"/>
      <c r="Z77" s="129" t="n">
        <f aca="false">U71</f>
        <v>96</v>
      </c>
      <c r="AA77" s="3"/>
      <c r="AB77" s="3"/>
      <c r="AC77" s="3"/>
      <c r="AD77" s="3"/>
      <c r="AE77" s="11" t="str">
        <f aca="false">"&gt; add "&amp; TEXT(AH80,"0.0") &amp;" uL to "&amp; TEXT(AH81,"0.0") &amp;" uL background in first dilution well D1 (for "&amp; TEXT(AJ71,"0") &amp;" total viral copies)"</f>
        <v>&gt; add 0.3 uL to 19.7 uL background in first dilution well D1 (for 320 total viral copies)</v>
      </c>
      <c r="AF77" s="11"/>
      <c r="AG77" s="11"/>
      <c r="AH77" s="11"/>
      <c r="AI77" s="11"/>
      <c r="AJ77" s="3"/>
      <c r="AK77" s="3"/>
      <c r="AL77" s="3"/>
      <c r="AM77" s="3"/>
      <c r="AN77" s="3"/>
      <c r="AO77" s="129" t="n">
        <f aca="false">AJ71</f>
        <v>320</v>
      </c>
      <c r="AP77" s="3"/>
      <c r="AQ77" s="46"/>
      <c r="AR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</row>
    <row r="78" customFormat="false" ht="15.75" hidden="false" customHeight="false" outlineLevel="0" collapsed="false">
      <c r="A78" s="46"/>
      <c r="B78" s="54" t="s">
        <v>104</v>
      </c>
      <c r="C78" s="54"/>
      <c r="D78" s="54"/>
      <c r="E78" s="54"/>
      <c r="F78" s="54"/>
      <c r="G78" s="46"/>
      <c r="H78" s="46"/>
      <c r="I78" s="46"/>
      <c r="J78" s="46" t="s">
        <v>105</v>
      </c>
      <c r="K78" s="46"/>
      <c r="L78" s="46"/>
      <c r="M78" s="46"/>
      <c r="N78" s="46"/>
      <c r="O78" s="46"/>
      <c r="P78" s="11" t="s">
        <v>104</v>
      </c>
      <c r="Q78" s="11"/>
      <c r="R78" s="11"/>
      <c r="S78" s="11"/>
      <c r="T78" s="11"/>
      <c r="U78" s="3"/>
      <c r="V78" s="3"/>
      <c r="W78" s="3"/>
      <c r="X78" s="3" t="s">
        <v>105</v>
      </c>
      <c r="Y78" s="3"/>
      <c r="Z78" s="3"/>
      <c r="AA78" s="3"/>
      <c r="AB78" s="3"/>
      <c r="AC78" s="3"/>
      <c r="AD78" s="3"/>
      <c r="AE78" s="11" t="s">
        <v>104</v>
      </c>
      <c r="AF78" s="11"/>
      <c r="AG78" s="11"/>
      <c r="AH78" s="11"/>
      <c r="AI78" s="11"/>
      <c r="AJ78" s="3"/>
      <c r="AK78" s="3"/>
      <c r="AL78" s="3"/>
      <c r="AM78" s="3" t="s">
        <v>105</v>
      </c>
      <c r="AN78" s="3"/>
      <c r="AO78" s="3"/>
      <c r="AP78" s="3"/>
      <c r="AQ78" s="46"/>
      <c r="AR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</row>
    <row r="79" customFormat="false" ht="15.75" hidden="false" customHeight="false" outlineLevel="0" collapsed="false">
      <c r="A79" s="46"/>
      <c r="B79" s="54"/>
      <c r="C79" s="54"/>
      <c r="D79" s="82" t="s">
        <v>106</v>
      </c>
      <c r="E79" s="130" t="n">
        <f aca="false">K69</f>
        <v>1250</v>
      </c>
      <c r="F79" s="54"/>
      <c r="G79" s="46"/>
      <c r="H79" s="46" t="s">
        <v>107</v>
      </c>
      <c r="I79" s="3" t="s">
        <v>108</v>
      </c>
      <c r="J79" s="46"/>
      <c r="K79" s="46"/>
      <c r="L79" s="46"/>
      <c r="M79" s="46"/>
      <c r="N79" s="46"/>
      <c r="O79" s="46"/>
      <c r="P79" s="11"/>
      <c r="Q79" s="11"/>
      <c r="R79" s="102" t="s">
        <v>106</v>
      </c>
      <c r="S79" s="131" t="n">
        <f aca="false">Y69</f>
        <v>1250</v>
      </c>
      <c r="T79" s="11"/>
      <c r="U79" s="3"/>
      <c r="V79" s="3" t="s">
        <v>107</v>
      </c>
      <c r="W79" s="3" t="s">
        <v>108</v>
      </c>
      <c r="X79" s="3"/>
      <c r="Y79" s="3"/>
      <c r="Z79" s="3"/>
      <c r="AA79" s="3"/>
      <c r="AB79" s="3"/>
      <c r="AC79" s="3"/>
      <c r="AD79" s="3"/>
      <c r="AE79" s="11"/>
      <c r="AF79" s="11"/>
      <c r="AG79" s="102" t="s">
        <v>106</v>
      </c>
      <c r="AH79" s="131" t="n">
        <f aca="false">AN69</f>
        <v>1250</v>
      </c>
      <c r="AI79" s="11"/>
      <c r="AJ79" s="3"/>
      <c r="AK79" s="3" t="s">
        <v>107</v>
      </c>
      <c r="AL79" s="3" t="s">
        <v>108</v>
      </c>
      <c r="AM79" s="3"/>
      <c r="AN79" s="3"/>
      <c r="AO79" s="3"/>
      <c r="AP79" s="3"/>
      <c r="AQ79" s="46"/>
      <c r="AR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</row>
    <row r="80" customFormat="false" ht="15.75" hidden="false" customHeight="false" outlineLevel="0" collapsed="false">
      <c r="A80" s="46"/>
      <c r="B80" s="54"/>
      <c r="C80" s="54"/>
      <c r="D80" s="82" t="s">
        <v>109</v>
      </c>
      <c r="E80" s="132" t="n">
        <f aca="false">I71/E79</f>
        <v>0.128</v>
      </c>
      <c r="F80" s="133" t="n">
        <f aca="false">E80*12</f>
        <v>1.536</v>
      </c>
      <c r="G80" s="46"/>
      <c r="H80" s="46" t="n">
        <f aca="false">F80/3</f>
        <v>0.512</v>
      </c>
      <c r="I80" s="46" t="n">
        <f aca="false">H80*2</f>
        <v>1.024</v>
      </c>
      <c r="J80" s="46"/>
      <c r="K80" s="46" t="s">
        <v>110</v>
      </c>
      <c r="L80" s="46"/>
      <c r="M80" s="46"/>
      <c r="N80" s="46"/>
      <c r="O80" s="46"/>
      <c r="P80" s="11"/>
      <c r="Q80" s="11"/>
      <c r="R80" s="102" t="s">
        <v>109</v>
      </c>
      <c r="S80" s="134" t="n">
        <f aca="false">W71/S79</f>
        <v>0.0768</v>
      </c>
      <c r="T80" s="135" t="n">
        <f aca="false">S80*15</f>
        <v>1.152</v>
      </c>
      <c r="U80" s="3"/>
      <c r="V80" s="60" t="n">
        <f aca="false">T80/3</f>
        <v>0.384</v>
      </c>
      <c r="W80" s="60" t="n">
        <f aca="false">V80*2</f>
        <v>0.768</v>
      </c>
      <c r="X80" s="3"/>
      <c r="Y80" s="3" t="s">
        <v>111</v>
      </c>
      <c r="Z80" s="3"/>
      <c r="AA80" s="3"/>
      <c r="AB80" s="3"/>
      <c r="AC80" s="3"/>
      <c r="AD80" s="3"/>
      <c r="AE80" s="11"/>
      <c r="AF80" s="11"/>
      <c r="AG80" s="102" t="s">
        <v>109</v>
      </c>
      <c r="AH80" s="134" t="n">
        <f aca="false">AL71/AH79</f>
        <v>0.256</v>
      </c>
      <c r="AI80" s="135" t="n">
        <f aca="false">AH80*12</f>
        <v>3.072</v>
      </c>
      <c r="AJ80" s="3"/>
      <c r="AK80" s="60" t="n">
        <f aca="false">AI80/3</f>
        <v>1.024</v>
      </c>
      <c r="AL80" s="60" t="n">
        <f aca="false">AK80*2</f>
        <v>2.048</v>
      </c>
      <c r="AM80" s="3"/>
      <c r="AN80" s="11" t="s">
        <v>111</v>
      </c>
      <c r="AO80" s="3"/>
      <c r="AP80" s="3"/>
      <c r="AQ80" s="46"/>
      <c r="AR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</row>
    <row r="81" customFormat="false" ht="15.75" hidden="false" customHeight="false" outlineLevel="0" collapsed="false">
      <c r="A81" s="46"/>
      <c r="B81" s="54"/>
      <c r="C81" s="54"/>
      <c r="D81" s="82" t="s">
        <v>112</v>
      </c>
      <c r="E81" s="132" t="n">
        <f aca="false">I67-E80</f>
        <v>9.872</v>
      </c>
      <c r="F81" s="133" t="n">
        <f aca="false">E81*12</f>
        <v>118.464</v>
      </c>
      <c r="G81" s="46"/>
      <c r="H81" s="46"/>
      <c r="I81" s="46"/>
      <c r="J81" s="46"/>
      <c r="K81" s="46"/>
      <c r="L81" s="46"/>
      <c r="M81" s="46"/>
      <c r="N81" s="46"/>
      <c r="O81" s="46"/>
      <c r="P81" s="11"/>
      <c r="Q81" s="11"/>
      <c r="R81" s="102" t="s">
        <v>112</v>
      </c>
      <c r="S81" s="134" t="n">
        <f aca="false">W67-S80</f>
        <v>11.9232</v>
      </c>
      <c r="T81" s="135" t="n">
        <f aca="false">S81*15</f>
        <v>178.848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11"/>
      <c r="AF81" s="11"/>
      <c r="AG81" s="102" t="s">
        <v>112</v>
      </c>
      <c r="AH81" s="134" t="n">
        <f aca="false">AL67-AH80</f>
        <v>19.744</v>
      </c>
      <c r="AI81" s="135" t="n">
        <f aca="false">AH81*12</f>
        <v>236.928</v>
      </c>
      <c r="AJ81" s="3"/>
      <c r="AK81" s="3"/>
      <c r="AL81" s="3"/>
      <c r="AM81" s="3"/>
      <c r="AN81" s="3"/>
      <c r="AO81" s="3"/>
      <c r="AP81" s="3"/>
      <c r="AQ81" s="46"/>
      <c r="AR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</row>
    <row r="82" customFormat="false" ht="15.75" hidden="false" customHeight="false" outlineLevel="0" collapsed="false">
      <c r="A82" s="46"/>
      <c r="B82" s="46"/>
      <c r="C82" s="46"/>
      <c r="D82" s="46"/>
      <c r="E82" s="136"/>
      <c r="F82" s="46"/>
      <c r="G82" s="46"/>
      <c r="H82" s="46"/>
      <c r="I82" s="46"/>
      <c r="J82" s="46"/>
      <c r="K82" s="46"/>
      <c r="L82" s="46"/>
      <c r="M82" s="46"/>
      <c r="N82" s="46"/>
      <c r="O82" s="46"/>
      <c r="AA82" s="46"/>
      <c r="AB82" s="46"/>
      <c r="AC82" s="46"/>
      <c r="AD82" s="46"/>
      <c r="AE82" s="46"/>
      <c r="AF82" s="46"/>
      <c r="AG82" s="46"/>
      <c r="AH82" s="13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</row>
    <row r="83" customFormat="false" ht="15.75" hidden="false" customHeight="false" outlineLevel="0" collapsed="false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3" t="s">
        <v>113</v>
      </c>
      <c r="Q83" s="3" t="s">
        <v>114</v>
      </c>
      <c r="R83" s="3"/>
      <c r="S83" s="3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</row>
    <row r="84" customFormat="false" ht="15.75" hidden="false" customHeight="false" outlineLevel="0" collapsed="false">
      <c r="A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104" t="n">
        <v>11</v>
      </c>
      <c r="Q84" s="105" t="s">
        <v>64</v>
      </c>
      <c r="R84" s="104" t="n">
        <v>368287683</v>
      </c>
      <c r="S84" s="105" t="s">
        <v>115</v>
      </c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</row>
    <row r="85" customFormat="false" ht="15.75" hidden="false" customHeight="false" outlineLevel="0" collapsed="false">
      <c r="A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104" t="n">
        <v>11</v>
      </c>
      <c r="Q85" s="105" t="s">
        <v>65</v>
      </c>
      <c r="R85" s="104" t="n">
        <v>368310188</v>
      </c>
      <c r="S85" s="105" t="s">
        <v>115</v>
      </c>
      <c r="AA85" s="46"/>
      <c r="AB85" s="45"/>
      <c r="AC85" s="45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5"/>
      <c r="AR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</row>
    <row r="86" customFormat="false" ht="15.75" hidden="false" customHeight="false" outlineLevel="0" collapsed="false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104" t="n">
        <v>11</v>
      </c>
      <c r="Q86" s="105" t="s">
        <v>66</v>
      </c>
      <c r="R86" s="104" t="n">
        <v>368313625</v>
      </c>
      <c r="S86" s="105" t="s">
        <v>115</v>
      </c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</row>
    <row r="87" customFormat="false" ht="15.75" hidden="false" customHeight="false" outlineLevel="0" collapsed="false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104" t="n">
        <v>11</v>
      </c>
      <c r="Q87" s="105" t="s">
        <v>67</v>
      </c>
      <c r="R87" s="104" t="n">
        <v>368265035</v>
      </c>
      <c r="S87" s="105" t="s">
        <v>115</v>
      </c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</row>
    <row r="88" customFormat="false" ht="15.75" hidden="false" customHeight="false" outlineLevel="0" collapsed="false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104" t="n">
        <v>11</v>
      </c>
      <c r="Q88" s="105" t="s">
        <v>68</v>
      </c>
      <c r="R88" s="104" t="n">
        <v>368287708</v>
      </c>
      <c r="S88" s="105" t="s">
        <v>115</v>
      </c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</row>
  </sheetData>
  <mergeCells count="9">
    <mergeCell ref="A37:M37"/>
    <mergeCell ref="P37:AB37"/>
    <mergeCell ref="AE37:AQ37"/>
    <mergeCell ref="A49:M49"/>
    <mergeCell ref="P49:AB49"/>
    <mergeCell ref="AE49:AQ49"/>
    <mergeCell ref="B72:F72"/>
    <mergeCell ref="P72:T72"/>
    <mergeCell ref="AE72:AI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42" t="s">
        <v>116</v>
      </c>
      <c r="B1" s="117"/>
      <c r="C1" s="137"/>
      <c r="D1" s="138"/>
      <c r="E1" s="138"/>
      <c r="F1" s="137"/>
      <c r="G1" s="3" t="n">
        <v>3</v>
      </c>
      <c r="H1" s="137"/>
      <c r="I1" s="137"/>
      <c r="J1" s="139"/>
      <c r="K1" s="139"/>
      <c r="L1" s="137"/>
      <c r="M1" s="137"/>
      <c r="N1" s="3"/>
    </row>
    <row r="2" customFormat="false" ht="13.8" hidden="false" customHeight="false" outlineLevel="0" collapsed="false">
      <c r="A2" s="42" t="n">
        <v>5</v>
      </c>
      <c r="B2" s="42" t="n">
        <v>6</v>
      </c>
      <c r="C2" s="117"/>
      <c r="D2" s="20" t="str">
        <f aca="false">'Run set up notes'!E21</f>
        <v>contam 1</v>
      </c>
      <c r="E2" s="20" t="str">
        <f aca="false">'Run set up notes'!F21</f>
        <v>contam 1</v>
      </c>
      <c r="F2" s="137"/>
      <c r="G2" s="3" t="n">
        <v>8</v>
      </c>
      <c r="H2" s="137"/>
      <c r="I2" s="137"/>
      <c r="J2" s="139"/>
      <c r="K2" s="139"/>
      <c r="L2" s="137"/>
      <c r="M2" s="137"/>
      <c r="N2" s="3"/>
    </row>
    <row r="3" customFormat="false" ht="13.8" hidden="false" customHeight="false" outlineLevel="0" collapsed="false">
      <c r="A3" s="140" t="n">
        <v>7</v>
      </c>
      <c r="B3" s="140" t="n">
        <v>8</v>
      </c>
      <c r="C3" s="141"/>
      <c r="D3" s="142" t="str">
        <f aca="false">'Run set up notes'!E22</f>
        <v>contam 2</v>
      </c>
      <c r="E3" s="142" t="str">
        <f aca="false">'Run set up notes'!F22</f>
        <v>contam 2</v>
      </c>
      <c r="F3" s="137"/>
      <c r="G3" s="3" t="n">
        <v>9</v>
      </c>
      <c r="H3" s="137"/>
      <c r="I3" s="137"/>
      <c r="J3" s="3"/>
      <c r="K3" s="139"/>
      <c r="L3" s="137"/>
      <c r="M3" s="137"/>
      <c r="N3" s="3"/>
    </row>
    <row r="4" customFormat="false" ht="13.8" hidden="false" customHeight="false" outlineLevel="0" collapsed="false">
      <c r="A4" s="3"/>
      <c r="B4" s="3"/>
      <c r="C4" s="3"/>
      <c r="D4" s="3"/>
      <c r="E4" s="3"/>
      <c r="F4" s="3"/>
      <c r="G4" s="3" t="n">
        <v>14</v>
      </c>
      <c r="H4" s="3"/>
      <c r="I4" s="3"/>
      <c r="J4" s="3"/>
      <c r="K4" s="3"/>
      <c r="L4" s="3"/>
      <c r="M4" s="3"/>
      <c r="N4" s="3"/>
    </row>
    <row r="5" customFormat="false" ht="15.75" hidden="false" customHeight="false" outlineLevel="0" collapsed="false">
      <c r="A5" s="52" t="str">
        <f aca="false">D2</f>
        <v>contam 1</v>
      </c>
      <c r="B5" s="53" t="n">
        <v>1</v>
      </c>
      <c r="C5" s="53" t="n">
        <v>2</v>
      </c>
      <c r="D5" s="53" t="n">
        <v>3</v>
      </c>
      <c r="E5" s="53" t="n">
        <v>4</v>
      </c>
      <c r="F5" s="53" t="n">
        <v>5</v>
      </c>
      <c r="G5" s="53" t="n">
        <v>6</v>
      </c>
      <c r="H5" s="53" t="n">
        <v>7</v>
      </c>
      <c r="I5" s="53" t="n">
        <v>8</v>
      </c>
      <c r="J5" s="53" t="n">
        <v>9</v>
      </c>
      <c r="K5" s="53" t="n">
        <v>10</v>
      </c>
      <c r="L5" s="53" t="n">
        <v>11</v>
      </c>
      <c r="M5" s="53" t="n">
        <v>12</v>
      </c>
      <c r="N5" s="54"/>
    </row>
    <row r="6" customFormat="false" ht="15.75" hidden="false" customHeight="false" outlineLevel="0" collapsed="false">
      <c r="A6" s="56" t="s">
        <v>56</v>
      </c>
      <c r="B6" s="57" t="s">
        <v>117</v>
      </c>
      <c r="C6" s="57" t="s">
        <v>117</v>
      </c>
      <c r="D6" s="57" t="s">
        <v>117</v>
      </c>
      <c r="E6" s="57" t="s">
        <v>117</v>
      </c>
      <c r="F6" s="57" t="s">
        <v>117</v>
      </c>
      <c r="G6" s="57" t="s">
        <v>117</v>
      </c>
      <c r="H6" s="57" t="s">
        <v>117</v>
      </c>
      <c r="I6" s="57" t="s">
        <v>117</v>
      </c>
      <c r="J6" s="57" t="s">
        <v>117</v>
      </c>
      <c r="K6" s="143" t="s">
        <v>118</v>
      </c>
      <c r="L6" s="57" t="s">
        <v>117</v>
      </c>
      <c r="M6" s="57" t="s">
        <v>117</v>
      </c>
      <c r="N6" s="53" t="s">
        <v>56</v>
      </c>
    </row>
    <row r="7" customFormat="false" ht="15.75" hidden="false" customHeight="false" outlineLevel="0" collapsed="false">
      <c r="A7" s="53" t="s">
        <v>62</v>
      </c>
      <c r="B7" s="57" t="s">
        <v>117</v>
      </c>
      <c r="C7" s="144" t="s">
        <v>119</v>
      </c>
      <c r="D7" s="57" t="s">
        <v>117</v>
      </c>
      <c r="E7" s="57" t="s">
        <v>117</v>
      </c>
      <c r="F7" s="57" t="s">
        <v>117</v>
      </c>
      <c r="G7" s="57" t="s">
        <v>117</v>
      </c>
      <c r="H7" s="57" t="s">
        <v>117</v>
      </c>
      <c r="I7" s="57" t="s">
        <v>117</v>
      </c>
      <c r="J7" s="57" t="s">
        <v>117</v>
      </c>
      <c r="K7" s="57" t="s">
        <v>117</v>
      </c>
      <c r="L7" s="57" t="s">
        <v>117</v>
      </c>
      <c r="M7" s="57" t="s">
        <v>117</v>
      </c>
      <c r="N7" s="53" t="s">
        <v>62</v>
      </c>
    </row>
    <row r="8" customFormat="false" ht="15.75" hidden="false" customHeight="false" outlineLevel="0" collapsed="false">
      <c r="A8" s="53" t="s">
        <v>63</v>
      </c>
      <c r="B8" s="57" t="s">
        <v>117</v>
      </c>
      <c r="C8" s="57" t="s">
        <v>117</v>
      </c>
      <c r="D8" s="57" t="s">
        <v>117</v>
      </c>
      <c r="E8" s="57" t="s">
        <v>117</v>
      </c>
      <c r="F8" s="143" t="s">
        <v>118</v>
      </c>
      <c r="G8" s="57" t="s">
        <v>117</v>
      </c>
      <c r="H8" s="57" t="s">
        <v>117</v>
      </c>
      <c r="I8" s="57" t="s">
        <v>117</v>
      </c>
      <c r="J8" s="57" t="s">
        <v>117</v>
      </c>
      <c r="K8" s="57" t="s">
        <v>117</v>
      </c>
      <c r="L8" s="57" t="s">
        <v>117</v>
      </c>
      <c r="M8" s="57" t="s">
        <v>117</v>
      </c>
      <c r="N8" s="53" t="s">
        <v>63</v>
      </c>
    </row>
    <row r="9" customFormat="false" ht="15.75" hidden="false" customHeight="false" outlineLevel="0" collapsed="false">
      <c r="A9" s="53" t="s">
        <v>64</v>
      </c>
      <c r="B9" s="57" t="s">
        <v>117</v>
      </c>
      <c r="C9" s="57" t="s">
        <v>117</v>
      </c>
      <c r="D9" s="57" t="s">
        <v>117</v>
      </c>
      <c r="E9" s="57" t="s">
        <v>117</v>
      </c>
      <c r="F9" s="57" t="s">
        <v>117</v>
      </c>
      <c r="G9" s="57" t="s">
        <v>117</v>
      </c>
      <c r="H9" s="57" t="s">
        <v>117</v>
      </c>
      <c r="I9" s="57" t="s">
        <v>117</v>
      </c>
      <c r="J9" s="57" t="s">
        <v>117</v>
      </c>
      <c r="K9" s="57" t="s">
        <v>117</v>
      </c>
      <c r="L9" s="57" t="s">
        <v>117</v>
      </c>
      <c r="M9" s="57" t="s">
        <v>117</v>
      </c>
      <c r="N9" s="53" t="s">
        <v>64</v>
      </c>
    </row>
    <row r="10" customFormat="false" ht="15.75" hidden="false" customHeight="false" outlineLevel="0" collapsed="false">
      <c r="A10" s="53" t="s">
        <v>65</v>
      </c>
      <c r="B10" s="57" t="s">
        <v>117</v>
      </c>
      <c r="C10" s="57" t="s">
        <v>117</v>
      </c>
      <c r="D10" s="57" t="s">
        <v>117</v>
      </c>
      <c r="E10" s="69" t="s">
        <v>120</v>
      </c>
      <c r="F10" s="57" t="s">
        <v>117</v>
      </c>
      <c r="G10" s="57" t="s">
        <v>117</v>
      </c>
      <c r="H10" s="57" t="s">
        <v>117</v>
      </c>
      <c r="I10" s="57" t="s">
        <v>117</v>
      </c>
      <c r="J10" s="57" t="s">
        <v>117</v>
      </c>
      <c r="K10" s="57" t="s">
        <v>117</v>
      </c>
      <c r="L10" s="57" t="s">
        <v>117</v>
      </c>
      <c r="M10" s="57" t="s">
        <v>117</v>
      </c>
      <c r="N10" s="53" t="s">
        <v>65</v>
      </c>
    </row>
    <row r="11" customFormat="false" ht="15.75" hidden="false" customHeight="false" outlineLevel="0" collapsed="false">
      <c r="A11" s="53" t="s">
        <v>66</v>
      </c>
      <c r="B11" s="57" t="s">
        <v>117</v>
      </c>
      <c r="C11" s="57" t="s">
        <v>117</v>
      </c>
      <c r="D11" s="57" t="s">
        <v>117</v>
      </c>
      <c r="E11" s="57" t="s">
        <v>117</v>
      </c>
      <c r="F11" s="57" t="s">
        <v>117</v>
      </c>
      <c r="G11" s="57" t="s">
        <v>117</v>
      </c>
      <c r="H11" s="57" t="s">
        <v>117</v>
      </c>
      <c r="I11" s="57" t="s">
        <v>117</v>
      </c>
      <c r="J11" s="57" t="s">
        <v>117</v>
      </c>
      <c r="K11" s="57" t="s">
        <v>117</v>
      </c>
      <c r="L11" s="57" t="s">
        <v>117</v>
      </c>
      <c r="M11" s="144" t="s">
        <v>119</v>
      </c>
      <c r="N11" s="53" t="s">
        <v>66</v>
      </c>
    </row>
    <row r="12" customFormat="false" ht="15.75" hidden="false" customHeight="false" outlineLevel="0" collapsed="false">
      <c r="A12" s="53" t="s">
        <v>67</v>
      </c>
      <c r="B12" s="57" t="s">
        <v>117</v>
      </c>
      <c r="C12" s="57" t="s">
        <v>117</v>
      </c>
      <c r="D12" s="57" t="s">
        <v>117</v>
      </c>
      <c r="E12" s="57" t="s">
        <v>117</v>
      </c>
      <c r="F12" s="57" t="s">
        <v>117</v>
      </c>
      <c r="G12" s="57" t="s">
        <v>117</v>
      </c>
      <c r="H12" s="57" t="s">
        <v>117</v>
      </c>
      <c r="I12" s="69" t="s">
        <v>120</v>
      </c>
      <c r="J12" s="57" t="s">
        <v>117</v>
      </c>
      <c r="K12" s="57" t="s">
        <v>117</v>
      </c>
      <c r="L12" s="57" t="s">
        <v>117</v>
      </c>
      <c r="M12" s="57" t="s">
        <v>117</v>
      </c>
      <c r="N12" s="53" t="s">
        <v>67</v>
      </c>
    </row>
    <row r="13" customFormat="false" ht="15.75" hidden="false" customHeight="false" outlineLevel="0" collapsed="false">
      <c r="A13" s="53" t="s">
        <v>68</v>
      </c>
      <c r="B13" s="57" t="s">
        <v>117</v>
      </c>
      <c r="C13" s="57" t="s">
        <v>117</v>
      </c>
      <c r="D13" s="57" t="s">
        <v>117</v>
      </c>
      <c r="E13" s="57" t="s">
        <v>117</v>
      </c>
      <c r="F13" s="57" t="s">
        <v>117</v>
      </c>
      <c r="G13" s="57" t="s">
        <v>117</v>
      </c>
      <c r="H13" s="57" t="s">
        <v>117</v>
      </c>
      <c r="I13" s="57" t="s">
        <v>117</v>
      </c>
      <c r="J13" s="57" t="s">
        <v>117</v>
      </c>
      <c r="K13" s="57" t="s">
        <v>117</v>
      </c>
      <c r="L13" s="57" t="s">
        <v>117</v>
      </c>
      <c r="M13" s="57" t="s">
        <v>117</v>
      </c>
      <c r="N13" s="53" t="s">
        <v>68</v>
      </c>
    </row>
    <row r="14" customFormat="false" ht="15.75" hidden="false" customHeight="false" outlineLevel="0" collapsed="false">
      <c r="A14" s="54"/>
      <c r="B14" s="53" t="n">
        <v>1</v>
      </c>
      <c r="C14" s="53" t="n">
        <v>2</v>
      </c>
      <c r="D14" s="53" t="n">
        <v>3</v>
      </c>
      <c r="E14" s="53" t="n">
        <v>4</v>
      </c>
      <c r="F14" s="53" t="n">
        <v>5</v>
      </c>
      <c r="G14" s="53" t="n">
        <v>6</v>
      </c>
      <c r="H14" s="53" t="n">
        <v>7</v>
      </c>
      <c r="I14" s="53" t="n">
        <v>8</v>
      </c>
      <c r="J14" s="53" t="n">
        <v>9</v>
      </c>
      <c r="K14" s="53" t="n">
        <v>10</v>
      </c>
      <c r="L14" s="53" t="n">
        <v>11</v>
      </c>
      <c r="M14" s="53" t="n">
        <v>12</v>
      </c>
      <c r="N14" s="54"/>
    </row>
    <row r="15" customFormat="false" ht="15.75" hidden="false" customHeight="false" outlineLevel="0" collapsed="false">
      <c r="A15" s="145" t="s">
        <v>121</v>
      </c>
      <c r="B15" s="145"/>
      <c r="C15" s="145"/>
      <c r="D15" s="145"/>
      <c r="E15" s="145"/>
      <c r="F15" s="145"/>
      <c r="G15" s="145"/>
      <c r="H15" s="145"/>
      <c r="I15" s="146"/>
      <c r="J15" s="146"/>
      <c r="K15" s="146"/>
      <c r="L15" s="146"/>
      <c r="M15" s="146"/>
      <c r="N15" s="3"/>
    </row>
    <row r="16" customFormat="false" ht="15.75" hidden="false" customHeight="false" outlineLevel="0" collapsed="false">
      <c r="A16" s="145" t="s">
        <v>122</v>
      </c>
      <c r="B16" s="145"/>
      <c r="C16" s="145"/>
      <c r="D16" s="145"/>
      <c r="E16" s="145"/>
      <c r="F16" s="145"/>
      <c r="G16" s="145"/>
      <c r="H16" s="145"/>
      <c r="I16" s="3"/>
      <c r="J16" s="3"/>
      <c r="K16" s="3"/>
      <c r="L16" s="3"/>
      <c r="M16" s="3"/>
      <c r="N16" s="3"/>
    </row>
    <row r="17" customFormat="false" ht="15.75" hidden="false" customHeight="false" outlineLevel="0" collapsed="false">
      <c r="A17" s="145" t="s">
        <v>123</v>
      </c>
      <c r="B17" s="145"/>
      <c r="C17" s="145"/>
      <c r="D17" s="145"/>
      <c r="E17" s="145"/>
      <c r="F17" s="145"/>
      <c r="G17" s="145"/>
      <c r="H17" s="145"/>
      <c r="I17" s="3"/>
      <c r="J17" s="3"/>
      <c r="K17" s="3"/>
      <c r="L17" s="3"/>
      <c r="M17" s="3"/>
      <c r="N17" s="3"/>
    </row>
    <row r="18" customFormat="false" ht="15.75" hidden="false" customHeight="false" outlineLevel="0" collapsed="false">
      <c r="A18" s="25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3"/>
    </row>
    <row r="19" customFormat="false" ht="15.75" hidden="false" customHeight="false" outlineLevel="0" collapsed="false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3"/>
    </row>
    <row r="20" customFormat="false" ht="15.75" hidden="false" customHeight="false" outlineLevel="0" collapsed="false">
      <c r="A20" s="52" t="str">
        <f aca="false">D3</f>
        <v>contam 2</v>
      </c>
      <c r="B20" s="53" t="n">
        <v>1</v>
      </c>
      <c r="C20" s="53" t="n">
        <v>2</v>
      </c>
      <c r="D20" s="53" t="n">
        <v>3</v>
      </c>
      <c r="E20" s="53" t="n">
        <v>4</v>
      </c>
      <c r="F20" s="53" t="n">
        <v>5</v>
      </c>
      <c r="G20" s="53" t="n">
        <v>6</v>
      </c>
      <c r="H20" s="53" t="n">
        <v>7</v>
      </c>
      <c r="I20" s="53" t="n">
        <v>8</v>
      </c>
      <c r="J20" s="53" t="n">
        <v>9</v>
      </c>
      <c r="K20" s="53" t="n">
        <v>10</v>
      </c>
      <c r="L20" s="53" t="n">
        <v>11</v>
      </c>
      <c r="M20" s="53" t="n">
        <v>12</v>
      </c>
      <c r="N20" s="54"/>
    </row>
    <row r="21" customFormat="false" ht="15.75" hidden="false" customHeight="false" outlineLevel="0" collapsed="false">
      <c r="A21" s="56" t="s">
        <v>56</v>
      </c>
      <c r="B21" s="57" t="s">
        <v>117</v>
      </c>
      <c r="C21" s="57" t="s">
        <v>117</v>
      </c>
      <c r="D21" s="57" t="s">
        <v>117</v>
      </c>
      <c r="E21" s="57" t="s">
        <v>117</v>
      </c>
      <c r="F21" s="57" t="s">
        <v>117</v>
      </c>
      <c r="G21" s="57" t="s">
        <v>117</v>
      </c>
      <c r="H21" s="57" t="s">
        <v>117</v>
      </c>
      <c r="I21" s="57" t="s">
        <v>117</v>
      </c>
      <c r="J21" s="57" t="s">
        <v>117</v>
      </c>
      <c r="K21" s="143" t="s">
        <v>118</v>
      </c>
      <c r="L21" s="57" t="s">
        <v>117</v>
      </c>
      <c r="M21" s="57" t="s">
        <v>117</v>
      </c>
      <c r="N21" s="53" t="s">
        <v>56</v>
      </c>
    </row>
    <row r="22" customFormat="false" ht="15.75" hidden="false" customHeight="false" outlineLevel="0" collapsed="false">
      <c r="A22" s="53" t="s">
        <v>62</v>
      </c>
      <c r="B22" s="57" t="s">
        <v>117</v>
      </c>
      <c r="C22" s="144" t="s">
        <v>119</v>
      </c>
      <c r="D22" s="57" t="s">
        <v>117</v>
      </c>
      <c r="E22" s="57" t="s">
        <v>117</v>
      </c>
      <c r="F22" s="57" t="s">
        <v>117</v>
      </c>
      <c r="G22" s="57" t="s">
        <v>117</v>
      </c>
      <c r="H22" s="57" t="s">
        <v>117</v>
      </c>
      <c r="I22" s="57" t="s">
        <v>117</v>
      </c>
      <c r="J22" s="57" t="s">
        <v>117</v>
      </c>
      <c r="K22" s="57" t="s">
        <v>117</v>
      </c>
      <c r="L22" s="57" t="s">
        <v>117</v>
      </c>
      <c r="M22" s="57" t="s">
        <v>117</v>
      </c>
      <c r="N22" s="53" t="s">
        <v>62</v>
      </c>
    </row>
    <row r="23" customFormat="false" ht="15.75" hidden="false" customHeight="false" outlineLevel="0" collapsed="false">
      <c r="A23" s="53" t="s">
        <v>63</v>
      </c>
      <c r="B23" s="57" t="s">
        <v>117</v>
      </c>
      <c r="C23" s="57" t="s">
        <v>117</v>
      </c>
      <c r="D23" s="57" t="s">
        <v>117</v>
      </c>
      <c r="E23" s="57" t="s">
        <v>117</v>
      </c>
      <c r="F23" s="143" t="s">
        <v>118</v>
      </c>
      <c r="G23" s="57" t="s">
        <v>117</v>
      </c>
      <c r="H23" s="57" t="s">
        <v>117</v>
      </c>
      <c r="I23" s="57" t="s">
        <v>117</v>
      </c>
      <c r="J23" s="57" t="s">
        <v>117</v>
      </c>
      <c r="K23" s="57" t="s">
        <v>117</v>
      </c>
      <c r="L23" s="57" t="s">
        <v>117</v>
      </c>
      <c r="M23" s="57" t="s">
        <v>117</v>
      </c>
      <c r="N23" s="53" t="s">
        <v>63</v>
      </c>
    </row>
    <row r="24" customFormat="false" ht="15.75" hidden="false" customHeight="false" outlineLevel="0" collapsed="false">
      <c r="A24" s="53" t="s">
        <v>64</v>
      </c>
      <c r="B24" s="57" t="s">
        <v>117</v>
      </c>
      <c r="C24" s="57" t="s">
        <v>117</v>
      </c>
      <c r="D24" s="57" t="s">
        <v>117</v>
      </c>
      <c r="E24" s="57" t="s">
        <v>117</v>
      </c>
      <c r="F24" s="57" t="s">
        <v>117</v>
      </c>
      <c r="G24" s="57" t="s">
        <v>117</v>
      </c>
      <c r="H24" s="57" t="s">
        <v>117</v>
      </c>
      <c r="I24" s="57" t="s">
        <v>117</v>
      </c>
      <c r="J24" s="57" t="s">
        <v>117</v>
      </c>
      <c r="K24" s="57" t="s">
        <v>117</v>
      </c>
      <c r="L24" s="57" t="s">
        <v>117</v>
      </c>
      <c r="M24" s="57" t="s">
        <v>117</v>
      </c>
      <c r="N24" s="53" t="s">
        <v>64</v>
      </c>
    </row>
    <row r="25" customFormat="false" ht="15.75" hidden="false" customHeight="false" outlineLevel="0" collapsed="false">
      <c r="A25" s="53" t="s">
        <v>65</v>
      </c>
      <c r="B25" s="57" t="s">
        <v>117</v>
      </c>
      <c r="C25" s="57" t="s">
        <v>117</v>
      </c>
      <c r="D25" s="57" t="s">
        <v>117</v>
      </c>
      <c r="E25" s="69" t="s">
        <v>120</v>
      </c>
      <c r="F25" s="57" t="s">
        <v>117</v>
      </c>
      <c r="G25" s="57" t="s">
        <v>117</v>
      </c>
      <c r="H25" s="57" t="s">
        <v>117</v>
      </c>
      <c r="I25" s="57" t="s">
        <v>117</v>
      </c>
      <c r="J25" s="57" t="s">
        <v>117</v>
      </c>
      <c r="K25" s="57" t="s">
        <v>117</v>
      </c>
      <c r="L25" s="57" t="s">
        <v>117</v>
      </c>
      <c r="M25" s="57" t="s">
        <v>117</v>
      </c>
      <c r="N25" s="53" t="s">
        <v>65</v>
      </c>
    </row>
    <row r="26" customFormat="false" ht="15.75" hidden="false" customHeight="false" outlineLevel="0" collapsed="false">
      <c r="A26" s="53" t="s">
        <v>66</v>
      </c>
      <c r="B26" s="57" t="s">
        <v>117</v>
      </c>
      <c r="C26" s="57" t="s">
        <v>117</v>
      </c>
      <c r="D26" s="57" t="s">
        <v>117</v>
      </c>
      <c r="E26" s="57" t="s">
        <v>117</v>
      </c>
      <c r="F26" s="57" t="s">
        <v>117</v>
      </c>
      <c r="G26" s="57" t="s">
        <v>117</v>
      </c>
      <c r="H26" s="57" t="s">
        <v>117</v>
      </c>
      <c r="I26" s="57" t="s">
        <v>117</v>
      </c>
      <c r="J26" s="57" t="s">
        <v>117</v>
      </c>
      <c r="K26" s="57" t="s">
        <v>117</v>
      </c>
      <c r="L26" s="57" t="s">
        <v>117</v>
      </c>
      <c r="M26" s="144" t="s">
        <v>119</v>
      </c>
      <c r="N26" s="53" t="s">
        <v>66</v>
      </c>
    </row>
    <row r="27" customFormat="false" ht="15.75" hidden="false" customHeight="false" outlineLevel="0" collapsed="false">
      <c r="A27" s="53" t="s">
        <v>67</v>
      </c>
      <c r="B27" s="57" t="s">
        <v>117</v>
      </c>
      <c r="C27" s="57" t="s">
        <v>117</v>
      </c>
      <c r="D27" s="57" t="s">
        <v>117</v>
      </c>
      <c r="E27" s="57" t="s">
        <v>117</v>
      </c>
      <c r="F27" s="57" t="s">
        <v>117</v>
      </c>
      <c r="G27" s="57" t="s">
        <v>117</v>
      </c>
      <c r="H27" s="57" t="s">
        <v>117</v>
      </c>
      <c r="I27" s="69" t="s">
        <v>120</v>
      </c>
      <c r="J27" s="57" t="s">
        <v>117</v>
      </c>
      <c r="K27" s="57" t="s">
        <v>117</v>
      </c>
      <c r="L27" s="57" t="s">
        <v>117</v>
      </c>
      <c r="M27" s="57" t="s">
        <v>117</v>
      </c>
      <c r="N27" s="53" t="s">
        <v>67</v>
      </c>
    </row>
    <row r="28" customFormat="false" ht="15.75" hidden="false" customHeight="false" outlineLevel="0" collapsed="false">
      <c r="A28" s="53" t="s">
        <v>68</v>
      </c>
      <c r="B28" s="57" t="s">
        <v>117</v>
      </c>
      <c r="C28" s="57" t="s">
        <v>117</v>
      </c>
      <c r="D28" s="57" t="s">
        <v>117</v>
      </c>
      <c r="E28" s="57" t="s">
        <v>117</v>
      </c>
      <c r="F28" s="57" t="s">
        <v>117</v>
      </c>
      <c r="G28" s="57" t="s">
        <v>117</v>
      </c>
      <c r="H28" s="57" t="s">
        <v>117</v>
      </c>
      <c r="I28" s="57" t="s">
        <v>117</v>
      </c>
      <c r="J28" s="57" t="s">
        <v>117</v>
      </c>
      <c r="K28" s="57" t="s">
        <v>117</v>
      </c>
      <c r="L28" s="57" t="s">
        <v>117</v>
      </c>
      <c r="M28" s="57" t="s">
        <v>117</v>
      </c>
      <c r="N28" s="53" t="s">
        <v>68</v>
      </c>
    </row>
    <row r="29" customFormat="false" ht="15.75" hidden="false" customHeight="false" outlineLevel="0" collapsed="false">
      <c r="A29" s="54"/>
      <c r="B29" s="53" t="n">
        <v>1</v>
      </c>
      <c r="C29" s="53" t="n">
        <v>2</v>
      </c>
      <c r="D29" s="53" t="n">
        <v>3</v>
      </c>
      <c r="E29" s="53" t="n">
        <v>4</v>
      </c>
      <c r="F29" s="53" t="n">
        <v>5</v>
      </c>
      <c r="G29" s="53" t="n">
        <v>6</v>
      </c>
      <c r="H29" s="53" t="n">
        <v>7</v>
      </c>
      <c r="I29" s="53" t="n">
        <v>8</v>
      </c>
      <c r="J29" s="53" t="n">
        <v>9</v>
      </c>
      <c r="K29" s="53" t="n">
        <v>10</v>
      </c>
      <c r="L29" s="53" t="n">
        <v>11</v>
      </c>
      <c r="M29" s="53" t="n">
        <v>12</v>
      </c>
      <c r="N29" s="54"/>
    </row>
    <row r="30" customFormat="false" ht="15.75" hidden="false" customHeight="false" outlineLevel="0" collapsed="false">
      <c r="A30" s="145" t="s">
        <v>124</v>
      </c>
      <c r="B30" s="145"/>
      <c r="C30" s="145"/>
      <c r="D30" s="145"/>
      <c r="E30" s="145"/>
      <c r="F30" s="145"/>
      <c r="G30" s="145"/>
      <c r="H30" s="145"/>
      <c r="I30" s="146"/>
      <c r="J30" s="146"/>
      <c r="K30" s="146"/>
      <c r="L30" s="146"/>
      <c r="M30" s="146"/>
      <c r="N30" s="3"/>
    </row>
    <row r="31" customFormat="false" ht="15.75" hidden="false" customHeight="false" outlineLevel="0" collapsed="false">
      <c r="A31" s="145" t="s">
        <v>125</v>
      </c>
      <c r="B31" s="145"/>
      <c r="C31" s="145"/>
      <c r="D31" s="145"/>
      <c r="E31" s="145"/>
      <c r="F31" s="145"/>
      <c r="G31" s="145"/>
      <c r="H31" s="145"/>
      <c r="I31" s="3"/>
      <c r="J31" s="3"/>
      <c r="K31" s="3"/>
      <c r="L31" s="3"/>
      <c r="M31" s="3"/>
      <c r="N31" s="3"/>
    </row>
    <row r="32" customFormat="false" ht="15.75" hidden="false" customHeight="false" outlineLevel="0" collapsed="false">
      <c r="A32" s="145" t="s">
        <v>126</v>
      </c>
      <c r="B32" s="145"/>
      <c r="C32" s="145"/>
      <c r="D32" s="145"/>
      <c r="E32" s="145"/>
      <c r="F32" s="145"/>
      <c r="G32" s="145"/>
      <c r="H32" s="145"/>
      <c r="I32" s="3"/>
      <c r="J32" s="3"/>
      <c r="K32" s="3"/>
      <c r="L32" s="3"/>
      <c r="M32" s="3"/>
      <c r="N32" s="3"/>
    </row>
  </sheetData>
  <mergeCells count="7">
    <mergeCell ref="A15:H15"/>
    <mergeCell ref="A16:H16"/>
    <mergeCell ref="A17:H17"/>
    <mergeCell ref="B18:M18"/>
    <mergeCell ref="A30:H30"/>
    <mergeCell ref="A31:H31"/>
    <mergeCell ref="A32:H3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3.8" hidden="false" customHeight="false" outlineLevel="0" collapsed="false">
      <c r="A1" s="42" t="s">
        <v>127</v>
      </c>
      <c r="B1" s="117" t="str">
        <f aca="false">'Run set up notes'!C7</f>
        <v>Set B</v>
      </c>
      <c r="C1" s="137"/>
      <c r="D1" s="138"/>
      <c r="E1" s="138"/>
      <c r="F1" s="137" t="n">
        <v>2</v>
      </c>
      <c r="G1" s="137" t="s">
        <v>105</v>
      </c>
      <c r="H1" s="137"/>
      <c r="I1" s="137"/>
      <c r="J1" s="139"/>
      <c r="K1" s="139"/>
      <c r="L1" s="137"/>
      <c r="M1" s="137"/>
      <c r="N1" s="3"/>
    </row>
    <row r="2" customFormat="false" ht="15.75" hidden="false" customHeight="false" outlineLevel="0" collapsed="false">
      <c r="A2" s="42" t="n">
        <v>9</v>
      </c>
      <c r="B2" s="42" t="n">
        <v>10</v>
      </c>
      <c r="C2" s="117"/>
      <c r="D2" s="148" t="str">
        <f aca="false">'Run set up notes'!E25</f>
        <v>ED 2</v>
      </c>
      <c r="E2" s="20" t="n">
        <f aca="false">'Run set up notes'!F25</f>
        <v>0</v>
      </c>
      <c r="F2" s="137"/>
      <c r="G2" s="137"/>
      <c r="H2" s="137"/>
      <c r="I2" s="137"/>
      <c r="J2" s="139"/>
      <c r="K2" s="139"/>
      <c r="L2" s="137"/>
      <c r="M2" s="137"/>
      <c r="N2" s="3"/>
    </row>
    <row r="3" customFormat="false" ht="15.75" hidden="false" customHeight="false" outlineLevel="0" collapsed="false">
      <c r="A3" s="140" t="n">
        <v>11</v>
      </c>
      <c r="B3" s="140" t="n">
        <v>12</v>
      </c>
      <c r="C3" s="141"/>
      <c r="D3" s="142" t="n">
        <f aca="false">'Run set up notes'!E26</f>
        <v>0</v>
      </c>
      <c r="E3" s="142" t="n">
        <f aca="false">'Run set up notes'!F26</f>
        <v>0</v>
      </c>
      <c r="F3" s="137"/>
      <c r="G3" s="149"/>
      <c r="H3" s="137"/>
      <c r="I3" s="137"/>
      <c r="J3" s="3"/>
      <c r="K3" s="139"/>
      <c r="L3" s="137"/>
      <c r="M3" s="137"/>
      <c r="N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false" outlineLevel="0" collapsed="false">
      <c r="A5" s="52" t="str">
        <f aca="false">D2</f>
        <v>ED 2</v>
      </c>
      <c r="B5" s="53" t="n">
        <v>1</v>
      </c>
      <c r="C5" s="53" t="n">
        <v>2</v>
      </c>
      <c r="D5" s="53" t="n">
        <v>3</v>
      </c>
      <c r="E5" s="53" t="n">
        <v>4</v>
      </c>
      <c r="F5" s="53" t="n">
        <v>5</v>
      </c>
      <c r="G5" s="53" t="n">
        <v>6</v>
      </c>
      <c r="H5" s="53" t="n">
        <v>7</v>
      </c>
      <c r="I5" s="53" t="n">
        <v>8</v>
      </c>
      <c r="J5" s="53" t="n">
        <v>9</v>
      </c>
      <c r="K5" s="53" t="n">
        <v>10</v>
      </c>
      <c r="L5" s="53" t="n">
        <v>11</v>
      </c>
      <c r="M5" s="53" t="n">
        <v>12</v>
      </c>
      <c r="N5" s="54"/>
    </row>
    <row r="6" customFormat="false" ht="15.75" hidden="false" customHeight="false" outlineLevel="0" collapsed="false">
      <c r="A6" s="56" t="s">
        <v>56</v>
      </c>
      <c r="B6" s="150" t="n">
        <v>368314715</v>
      </c>
      <c r="C6" s="150" t="n">
        <v>368314715</v>
      </c>
      <c r="D6" s="150" t="n">
        <v>368314715</v>
      </c>
      <c r="E6" s="150" t="n">
        <v>368314715</v>
      </c>
      <c r="F6" s="112" t="s">
        <v>128</v>
      </c>
      <c r="G6" s="112" t="s">
        <v>128</v>
      </c>
      <c r="H6" s="112" t="s">
        <v>128</v>
      </c>
      <c r="I6" s="112" t="s">
        <v>128</v>
      </c>
      <c r="J6" s="112" t="s">
        <v>128</v>
      </c>
      <c r="K6" s="112" t="s">
        <v>128</v>
      </c>
      <c r="L6" s="112" t="s">
        <v>128</v>
      </c>
      <c r="M6" s="112" t="s">
        <v>128</v>
      </c>
      <c r="N6" s="53" t="s">
        <v>56</v>
      </c>
    </row>
    <row r="7" customFormat="false" ht="15.75" hidden="false" customHeight="false" outlineLevel="0" collapsed="false">
      <c r="A7" s="53" t="s">
        <v>62</v>
      </c>
      <c r="B7" s="150" t="n">
        <v>368311686</v>
      </c>
      <c r="C7" s="150" t="n">
        <v>368311686</v>
      </c>
      <c r="D7" s="150" t="n">
        <v>368311686</v>
      </c>
      <c r="E7" s="150" t="n">
        <v>368311686</v>
      </c>
      <c r="F7" s="112" t="s">
        <v>128</v>
      </c>
      <c r="G7" s="112" t="s">
        <v>128</v>
      </c>
      <c r="H7" s="112" t="s">
        <v>128</v>
      </c>
      <c r="I7" s="112" t="s">
        <v>128</v>
      </c>
      <c r="J7" s="112" t="s">
        <v>128</v>
      </c>
      <c r="K7" s="112" t="s">
        <v>128</v>
      </c>
      <c r="L7" s="112" t="s">
        <v>128</v>
      </c>
      <c r="M7" s="112" t="s">
        <v>128</v>
      </c>
      <c r="N7" s="53" t="s">
        <v>62</v>
      </c>
    </row>
    <row r="8" customFormat="false" ht="15.75" hidden="false" customHeight="false" outlineLevel="0" collapsed="false">
      <c r="A8" s="53" t="s">
        <v>63</v>
      </c>
      <c r="B8" s="150" t="n">
        <v>368309418</v>
      </c>
      <c r="C8" s="150" t="n">
        <v>368309418</v>
      </c>
      <c r="D8" s="150" t="n">
        <v>368309418</v>
      </c>
      <c r="E8" s="150" t="n">
        <v>368309418</v>
      </c>
      <c r="F8" s="112" t="s">
        <v>128</v>
      </c>
      <c r="G8" s="112" t="s">
        <v>128</v>
      </c>
      <c r="H8" s="112" t="s">
        <v>128</v>
      </c>
      <c r="I8" s="112" t="s">
        <v>128</v>
      </c>
      <c r="J8" s="112" t="s">
        <v>128</v>
      </c>
      <c r="K8" s="112" t="s">
        <v>128</v>
      </c>
      <c r="L8" s="112" t="s">
        <v>128</v>
      </c>
      <c r="M8" s="112" t="s">
        <v>128</v>
      </c>
      <c r="N8" s="53" t="s">
        <v>63</v>
      </c>
    </row>
    <row r="9" customFormat="false" ht="15.75" hidden="false" customHeight="false" outlineLevel="0" collapsed="false">
      <c r="A9" s="53" t="s">
        <v>64</v>
      </c>
      <c r="B9" s="150" t="n">
        <v>368309455</v>
      </c>
      <c r="C9" s="150" t="n">
        <v>368309455</v>
      </c>
      <c r="D9" s="150" t="n">
        <v>368309455</v>
      </c>
      <c r="E9" s="150" t="n">
        <v>368309455</v>
      </c>
      <c r="F9" s="112" t="s">
        <v>128</v>
      </c>
      <c r="G9" s="112" t="s">
        <v>128</v>
      </c>
      <c r="H9" s="112" t="s">
        <v>128</v>
      </c>
      <c r="I9" s="112" t="s">
        <v>128</v>
      </c>
      <c r="J9" s="112" t="s">
        <v>128</v>
      </c>
      <c r="K9" s="112" t="s">
        <v>128</v>
      </c>
      <c r="L9" s="112" t="s">
        <v>128</v>
      </c>
      <c r="M9" s="112" t="s">
        <v>128</v>
      </c>
      <c r="N9" s="53" t="s">
        <v>64</v>
      </c>
    </row>
    <row r="10" customFormat="false" ht="15.75" hidden="false" customHeight="false" outlineLevel="0" collapsed="false">
      <c r="A10" s="53" t="s">
        <v>65</v>
      </c>
      <c r="B10" s="150" t="n">
        <v>368314345</v>
      </c>
      <c r="C10" s="150" t="n">
        <v>368314345</v>
      </c>
      <c r="D10" s="150" t="n">
        <v>368314345</v>
      </c>
      <c r="E10" s="150" t="n">
        <v>368314345</v>
      </c>
      <c r="F10" s="112" t="s">
        <v>128</v>
      </c>
      <c r="G10" s="112" t="s">
        <v>128</v>
      </c>
      <c r="H10" s="112" t="s">
        <v>128</v>
      </c>
      <c r="I10" s="112" t="s">
        <v>128</v>
      </c>
      <c r="J10" s="112" t="s">
        <v>128</v>
      </c>
      <c r="K10" s="112" t="s">
        <v>128</v>
      </c>
      <c r="L10" s="112" t="s">
        <v>128</v>
      </c>
      <c r="M10" s="112" t="s">
        <v>128</v>
      </c>
      <c r="N10" s="53" t="s">
        <v>65</v>
      </c>
    </row>
    <row r="11" customFormat="false" ht="15.75" hidden="false" customHeight="false" outlineLevel="0" collapsed="false">
      <c r="A11" s="53" t="s">
        <v>66</v>
      </c>
      <c r="B11" s="112" t="s">
        <v>128</v>
      </c>
      <c r="C11" s="112" t="s">
        <v>128</v>
      </c>
      <c r="D11" s="112" t="s">
        <v>128</v>
      </c>
      <c r="E11" s="112" t="s">
        <v>128</v>
      </c>
      <c r="F11" s="112" t="s">
        <v>128</v>
      </c>
      <c r="G11" s="112" t="s">
        <v>128</v>
      </c>
      <c r="H11" s="112" t="s">
        <v>128</v>
      </c>
      <c r="I11" s="112" t="s">
        <v>128</v>
      </c>
      <c r="J11" s="112" t="s">
        <v>128</v>
      </c>
      <c r="K11" s="112" t="s">
        <v>128</v>
      </c>
      <c r="L11" s="112" t="s">
        <v>128</v>
      </c>
      <c r="M11" s="112" t="s">
        <v>128</v>
      </c>
      <c r="N11" s="53" t="s">
        <v>66</v>
      </c>
    </row>
    <row r="12" customFormat="false" ht="15.75" hidden="false" customHeight="false" outlineLevel="0" collapsed="false">
      <c r="A12" s="53" t="s">
        <v>67</v>
      </c>
      <c r="B12" s="112" t="s">
        <v>128</v>
      </c>
      <c r="C12" s="112" t="s">
        <v>128</v>
      </c>
      <c r="D12" s="112" t="s">
        <v>128</v>
      </c>
      <c r="E12" s="112" t="s">
        <v>128</v>
      </c>
      <c r="F12" s="112" t="s">
        <v>128</v>
      </c>
      <c r="G12" s="112" t="s">
        <v>128</v>
      </c>
      <c r="H12" s="112" t="s">
        <v>128</v>
      </c>
      <c r="I12" s="112" t="s">
        <v>128</v>
      </c>
      <c r="J12" s="112" t="s">
        <v>128</v>
      </c>
      <c r="K12" s="112" t="s">
        <v>128</v>
      </c>
      <c r="L12" s="112" t="s">
        <v>128</v>
      </c>
      <c r="M12" s="112" t="s">
        <v>128</v>
      </c>
      <c r="N12" s="53" t="s">
        <v>67</v>
      </c>
    </row>
    <row r="13" customFormat="false" ht="15.75" hidden="false" customHeight="false" outlineLevel="0" collapsed="false">
      <c r="A13" s="53" t="s">
        <v>68</v>
      </c>
      <c r="B13" s="112" t="s">
        <v>128</v>
      </c>
      <c r="C13" s="112" t="s">
        <v>128</v>
      </c>
      <c r="D13" s="112" t="s">
        <v>128</v>
      </c>
      <c r="E13" s="112" t="s">
        <v>128</v>
      </c>
      <c r="F13" s="112" t="s">
        <v>128</v>
      </c>
      <c r="G13" s="112" t="s">
        <v>128</v>
      </c>
      <c r="H13" s="112" t="s">
        <v>128</v>
      </c>
      <c r="I13" s="112" t="s">
        <v>128</v>
      </c>
      <c r="J13" s="112" t="s">
        <v>128</v>
      </c>
      <c r="K13" s="112" t="s">
        <v>128</v>
      </c>
      <c r="L13" s="112" t="s">
        <v>128</v>
      </c>
      <c r="M13" s="112" t="s">
        <v>128</v>
      </c>
      <c r="N13" s="53" t="s">
        <v>68</v>
      </c>
    </row>
    <row r="14" customFormat="false" ht="15.75" hidden="false" customHeight="false" outlineLevel="0" collapsed="false">
      <c r="A14" s="54"/>
      <c r="B14" s="53" t="n">
        <v>1</v>
      </c>
      <c r="C14" s="53" t="n">
        <v>2</v>
      </c>
      <c r="D14" s="53" t="n">
        <v>3</v>
      </c>
      <c r="E14" s="53" t="n">
        <v>4</v>
      </c>
      <c r="F14" s="53" t="n">
        <v>5</v>
      </c>
      <c r="G14" s="53" t="n">
        <v>6</v>
      </c>
      <c r="H14" s="53" t="n">
        <v>7</v>
      </c>
      <c r="I14" s="53" t="n">
        <v>8</v>
      </c>
      <c r="J14" s="53" t="n">
        <v>9</v>
      </c>
      <c r="K14" s="53" t="n">
        <v>10</v>
      </c>
      <c r="L14" s="53" t="n">
        <v>11</v>
      </c>
      <c r="M14" s="53" t="n">
        <v>12</v>
      </c>
      <c r="N14" s="5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42" t="s">
        <v>129</v>
      </c>
      <c r="B1" s="117" t="n">
        <f aca="false">'Run set up notes'!C8</f>
        <v>0</v>
      </c>
      <c r="C1" s="137"/>
      <c r="D1" s="138"/>
      <c r="E1" s="138"/>
      <c r="F1" s="137"/>
      <c r="G1" s="137"/>
      <c r="H1" s="137"/>
      <c r="I1" s="137"/>
      <c r="J1" s="139"/>
      <c r="K1" s="139"/>
      <c r="L1" s="137"/>
      <c r="M1" s="137"/>
      <c r="N1" s="3"/>
    </row>
    <row r="2" customFormat="false" ht="15.75" hidden="false" customHeight="false" outlineLevel="0" collapsed="false">
      <c r="A2" s="42" t="n">
        <v>13</v>
      </c>
      <c r="B2" s="42" t="n">
        <v>14</v>
      </c>
      <c r="C2" s="117"/>
      <c r="D2" s="20" t="n">
        <f aca="false">'Run set up notes'!E29</f>
        <v>0</v>
      </c>
      <c r="E2" s="148" t="n">
        <f aca="false">'Run set up notes'!F29</f>
        <v>0</v>
      </c>
      <c r="F2" s="137"/>
      <c r="G2" s="137"/>
      <c r="H2" s="137"/>
      <c r="I2" s="137"/>
      <c r="J2" s="139"/>
      <c r="K2" s="139"/>
      <c r="L2" s="137"/>
      <c r="M2" s="137"/>
      <c r="N2" s="3"/>
    </row>
    <row r="3" customFormat="false" ht="15.75" hidden="false" customHeight="false" outlineLevel="0" collapsed="false">
      <c r="A3" s="140" t="n">
        <v>15</v>
      </c>
      <c r="B3" s="140" t="n">
        <v>16</v>
      </c>
      <c r="C3" s="141"/>
      <c r="D3" s="20" t="n">
        <f aca="false">'Run set up notes'!E30</f>
        <v>0</v>
      </c>
      <c r="E3" s="20" t="n">
        <f aca="false">'Run set up notes'!F30</f>
        <v>0</v>
      </c>
      <c r="F3" s="137"/>
      <c r="G3" s="149"/>
      <c r="H3" s="137"/>
      <c r="I3" s="137"/>
      <c r="J3" s="3"/>
      <c r="K3" s="139"/>
      <c r="L3" s="137"/>
      <c r="M3" s="137"/>
      <c r="N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51" t="str">
        <f aca="false">'Run set up notes'!A1</f>
        <v>v33</v>
      </c>
      <c r="B1" s="152" t="s">
        <v>130</v>
      </c>
      <c r="C1" s="151"/>
      <c r="D1" s="153"/>
      <c r="E1" s="2"/>
      <c r="G1" s="2"/>
      <c r="H1" s="154"/>
      <c r="I1" s="2"/>
      <c r="J1" s="2"/>
      <c r="K1" s="2"/>
      <c r="L1" s="2"/>
      <c r="M1" s="2"/>
    </row>
    <row r="2" customFormat="false" ht="15.75" hidden="false" customHeight="false" outlineLevel="0" collapsed="false">
      <c r="A2" s="152"/>
      <c r="B2" s="152"/>
      <c r="C2" s="151"/>
      <c r="D2" s="153"/>
      <c r="E2" s="2"/>
      <c r="G2" s="2"/>
      <c r="H2" s="154"/>
      <c r="I2" s="2"/>
      <c r="J2" s="2"/>
      <c r="K2" s="2"/>
      <c r="L2" s="2"/>
      <c r="M2" s="2"/>
    </row>
    <row r="3" customFormat="false" ht="15.75" hidden="false" customHeight="false" outlineLevel="0" collapsed="false">
      <c r="A3" s="155" t="s">
        <v>131</v>
      </c>
      <c r="B3" s="155" t="s">
        <v>132</v>
      </c>
      <c r="C3" s="156" t="s">
        <v>133</v>
      </c>
      <c r="D3" s="157" t="n">
        <f aca="false">96*4*1.2</f>
        <v>460.8</v>
      </c>
      <c r="E3" s="2"/>
      <c r="G3" s="2"/>
      <c r="H3" s="154"/>
      <c r="I3" s="2"/>
      <c r="J3" s="2"/>
      <c r="K3" s="2"/>
      <c r="L3" s="2"/>
      <c r="M3" s="2"/>
    </row>
    <row r="4" customFormat="false" ht="15.75" hidden="false" customHeight="false" outlineLevel="0" collapsed="false">
      <c r="A4" s="158"/>
      <c r="B4" s="159" t="s">
        <v>134</v>
      </c>
      <c r="C4" s="160" t="n">
        <f aca="false">B10/4</f>
        <v>5</v>
      </c>
      <c r="D4" s="161" t="n">
        <f aca="false">C4*D3</f>
        <v>2304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158"/>
      <c r="B5" s="159" t="s">
        <v>135</v>
      </c>
      <c r="C5" s="160" t="n">
        <f aca="false">B11-C4</f>
        <v>6</v>
      </c>
      <c r="D5" s="161" t="n">
        <f aca="false">C5*D3</f>
        <v>2764.8</v>
      </c>
      <c r="G5" s="159" t="s">
        <v>136</v>
      </c>
      <c r="H5" s="159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158" t="s">
        <v>137</v>
      </c>
      <c r="B6" s="159" t="s">
        <v>138</v>
      </c>
      <c r="C6" s="160" t="n">
        <f aca="false">$D$3*500</f>
        <v>230400</v>
      </c>
      <c r="D6" s="162" t="n">
        <f aca="false">C6/$C$16</f>
        <v>7.084870849</v>
      </c>
      <c r="G6" s="159" t="s">
        <v>139</v>
      </c>
      <c r="H6" s="159"/>
      <c r="I6" s="159"/>
      <c r="J6" s="159"/>
      <c r="K6" s="159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137" t="s">
        <v>140</v>
      </c>
      <c r="B7" s="117" t="s">
        <v>141</v>
      </c>
      <c r="C7" s="160" t="n">
        <f aca="false">$D$3*500</f>
        <v>230400</v>
      </c>
      <c r="D7" s="162" t="n">
        <f aca="false">C7/$C$15</f>
        <v>17.34897954</v>
      </c>
      <c r="G7" s="89"/>
      <c r="H7" s="163"/>
      <c r="I7" s="159"/>
      <c r="J7" s="159"/>
      <c r="K7" s="159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117" t="s">
        <v>142</v>
      </c>
      <c r="B8" s="117" t="n">
        <v>7</v>
      </c>
      <c r="C8" s="164"/>
      <c r="D8" s="164"/>
      <c r="E8" s="31" t="n">
        <f aca="false">SUM(D4:D6)</f>
        <v>5075.884871</v>
      </c>
      <c r="G8" s="89" t="s">
        <v>143</v>
      </c>
      <c r="H8" s="163" t="s">
        <v>144</v>
      </c>
      <c r="I8" s="159"/>
      <c r="J8" s="159"/>
      <c r="K8" s="159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117" t="s">
        <v>145</v>
      </c>
      <c r="B9" s="117" t="n">
        <f aca="false">B10/10</f>
        <v>2</v>
      </c>
      <c r="C9" s="164"/>
      <c r="D9" s="164"/>
      <c r="E9" s="31" t="n">
        <f aca="false">E8/(384*2)</f>
        <v>6.609225092</v>
      </c>
      <c r="G9" s="159" t="s">
        <v>146</v>
      </c>
      <c r="H9" s="159"/>
      <c r="I9" s="159"/>
      <c r="J9" s="159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65" t="s">
        <v>147</v>
      </c>
      <c r="B10" s="166" t="n">
        <v>20</v>
      </c>
      <c r="C10" s="166"/>
      <c r="D10" s="166"/>
      <c r="G10" s="159"/>
      <c r="H10" s="159" t="s">
        <v>148</v>
      </c>
      <c r="I10" s="159"/>
      <c r="J10" s="159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65" t="s">
        <v>149</v>
      </c>
      <c r="B11" s="167" t="n">
        <f aca="false">B10-B8-B9</f>
        <v>11</v>
      </c>
      <c r="C11" s="167"/>
      <c r="D11" s="167"/>
      <c r="F11" s="2"/>
      <c r="G11" s="159" t="s">
        <v>150</v>
      </c>
      <c r="H11" s="159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68"/>
      <c r="B12" s="168"/>
      <c r="C12" s="168"/>
      <c r="D12" s="168"/>
      <c r="F12" s="2"/>
      <c r="G12" s="159" t="s">
        <v>151</v>
      </c>
      <c r="H12" s="159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169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70"/>
      <c r="B14" s="170"/>
      <c r="C14" s="171"/>
      <c r="D14" s="172"/>
      <c r="F14" s="2"/>
      <c r="G14" s="1"/>
      <c r="H14" s="1"/>
      <c r="I14" s="166" t="s">
        <v>152</v>
      </c>
      <c r="J14" s="166"/>
      <c r="K14" s="166"/>
      <c r="L14" s="166"/>
      <c r="M14" s="166"/>
      <c r="N14" s="166"/>
      <c r="O14" s="2"/>
      <c r="T14" s="2"/>
      <c r="U14" s="2"/>
      <c r="V14" s="2"/>
    </row>
    <row r="15" customFormat="false" ht="15.75" hidden="false" customHeight="false" outlineLevel="0" collapsed="false">
      <c r="A15" s="173" t="s">
        <v>153</v>
      </c>
      <c r="B15" s="174" t="s">
        <v>154</v>
      </c>
      <c r="C15" s="175" t="n">
        <v>13280.32</v>
      </c>
      <c r="D15" s="176"/>
      <c r="E15" s="168"/>
      <c r="F15" s="2"/>
      <c r="G15" s="1"/>
      <c r="H15" s="1"/>
      <c r="I15" s="166" t="s">
        <v>155</v>
      </c>
      <c r="J15" s="166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77" t="s">
        <v>156</v>
      </c>
      <c r="B16" s="178" t="s">
        <v>154</v>
      </c>
      <c r="C16" s="179" t="n">
        <v>32520</v>
      </c>
      <c r="D16" s="153"/>
      <c r="E16" s="168"/>
      <c r="F16" s="2"/>
      <c r="G16" s="1"/>
      <c r="H16" s="1"/>
      <c r="I16" s="1"/>
      <c r="J16" s="1" t="s">
        <v>154</v>
      </c>
      <c r="K16" s="1"/>
      <c r="L16" s="1"/>
      <c r="M16" s="180" t="s">
        <v>157</v>
      </c>
      <c r="N16" s="181"/>
      <c r="O16" s="182" t="s">
        <v>158</v>
      </c>
      <c r="P16" s="183"/>
      <c r="T16" s="2"/>
      <c r="U16" s="2"/>
      <c r="V16" s="2"/>
    </row>
    <row r="17" customFormat="false" ht="15.75" hidden="false" customHeight="false" outlineLevel="0" collapsed="false">
      <c r="A17" s="169"/>
      <c r="B17" s="2"/>
      <c r="C17" s="154"/>
      <c r="D17" s="154"/>
      <c r="F17" s="2"/>
      <c r="G17" s="184" t="s">
        <v>159</v>
      </c>
      <c r="H17" s="1" t="s">
        <v>160</v>
      </c>
      <c r="I17" s="1" t="s">
        <v>161</v>
      </c>
      <c r="J17" s="185" t="n">
        <f aca="false">(3.6*10^11)* (3.104)</f>
        <v>1117440000000</v>
      </c>
      <c r="K17" s="1"/>
      <c r="L17" s="1"/>
      <c r="M17" s="186" t="s">
        <v>162</v>
      </c>
      <c r="N17" s="187" t="s">
        <v>163</v>
      </c>
      <c r="O17" s="188" t="s">
        <v>162</v>
      </c>
      <c r="P17" s="189" t="s">
        <v>154</v>
      </c>
      <c r="T17" s="2"/>
      <c r="U17" s="2"/>
      <c r="V17" s="2"/>
    </row>
    <row r="18" customFormat="false" ht="15.75" hidden="false" customHeight="false" outlineLevel="0" collapsed="false">
      <c r="A18" s="155" t="s">
        <v>164</v>
      </c>
      <c r="B18" s="155" t="s">
        <v>132</v>
      </c>
      <c r="C18" s="156" t="s">
        <v>133</v>
      </c>
      <c r="D18" s="157" t="n">
        <f aca="false">96*5*1.2</f>
        <v>576</v>
      </c>
      <c r="F18" s="2"/>
      <c r="G18" s="184"/>
      <c r="H18" s="185"/>
      <c r="I18" s="185"/>
      <c r="J18" s="185"/>
      <c r="K18" s="1"/>
      <c r="L18" s="1"/>
      <c r="M18" s="190"/>
      <c r="N18" s="191"/>
      <c r="O18" s="192"/>
      <c r="P18" s="193"/>
      <c r="T18" s="194"/>
      <c r="U18" s="2"/>
      <c r="V18" s="2"/>
    </row>
    <row r="19" customFormat="false" ht="15.75" hidden="false" customHeight="false" outlineLevel="0" collapsed="false">
      <c r="A19" s="158"/>
      <c r="B19" s="159" t="s">
        <v>134</v>
      </c>
      <c r="C19" s="160" t="n">
        <f aca="false">B25/4</f>
        <v>5</v>
      </c>
      <c r="D19" s="161" t="n">
        <f aca="false">C19*D18</f>
        <v>2880</v>
      </c>
      <c r="F19" s="2"/>
      <c r="G19" s="184" t="n">
        <v>1</v>
      </c>
      <c r="H19" s="185" t="n">
        <v>100</v>
      </c>
      <c r="I19" s="185" t="n">
        <v>100</v>
      </c>
      <c r="J19" s="185" t="n">
        <f aca="false">J17/H19</f>
        <v>11174400000</v>
      </c>
      <c r="K19" s="1"/>
      <c r="L19" s="166"/>
      <c r="M19" s="190" t="n">
        <v>1.79</v>
      </c>
      <c r="N19" s="191" t="s">
        <v>165</v>
      </c>
      <c r="O19" s="190" t="n">
        <v>1.192</v>
      </c>
      <c r="P19" s="195" t="s">
        <v>166</v>
      </c>
      <c r="T19" s="194"/>
      <c r="U19" s="2"/>
      <c r="V19" s="2"/>
    </row>
    <row r="20" customFormat="false" ht="15.75" hidden="false" customHeight="false" outlineLevel="0" collapsed="false">
      <c r="A20" s="158"/>
      <c r="B20" s="159" t="s">
        <v>135</v>
      </c>
      <c r="C20" s="160" t="n">
        <f aca="false">B26-C19</f>
        <v>6</v>
      </c>
      <c r="D20" s="161" t="n">
        <f aca="false">C20*D18</f>
        <v>3456</v>
      </c>
      <c r="F20" s="2"/>
      <c r="G20" s="184" t="n">
        <v>2</v>
      </c>
      <c r="H20" s="185" t="n">
        <v>100</v>
      </c>
      <c r="I20" s="185" t="n">
        <v>10000</v>
      </c>
      <c r="J20" s="185" t="n">
        <f aca="false">J19/H20</f>
        <v>111744000</v>
      </c>
      <c r="K20" s="1"/>
      <c r="L20" s="166"/>
      <c r="M20" s="190" t="n">
        <f aca="false">M19/$H20</f>
        <v>0.0179</v>
      </c>
      <c r="N20" s="196" t="n">
        <f aca="false">(M20/M19)*N19</f>
        <v>258000000</v>
      </c>
      <c r="O20" s="190" t="n">
        <f aca="false">O19/$H20</f>
        <v>0.01192</v>
      </c>
      <c r="P20" s="196" t="n">
        <f aca="false">(O20/O19)*P19</f>
        <v>171700000</v>
      </c>
      <c r="T20" s="194"/>
      <c r="U20" s="2"/>
      <c r="V20" s="2"/>
    </row>
    <row r="21" customFormat="false" ht="15.75" hidden="false" customHeight="false" outlineLevel="0" collapsed="false">
      <c r="A21" s="158" t="s">
        <v>137</v>
      </c>
      <c r="B21" s="159" t="s">
        <v>138</v>
      </c>
      <c r="C21" s="160" t="n">
        <f aca="false">D18*500</f>
        <v>288000</v>
      </c>
      <c r="D21" s="162" t="n">
        <f aca="false">C21/$C$16</f>
        <v>8.856088561</v>
      </c>
      <c r="F21" s="2"/>
      <c r="G21" s="184" t="n">
        <v>3</v>
      </c>
      <c r="H21" s="185" t="n">
        <v>100</v>
      </c>
      <c r="I21" s="185" t="n">
        <v>1000000</v>
      </c>
      <c r="J21" s="185" t="n">
        <f aca="false">J20/H21</f>
        <v>1117440</v>
      </c>
      <c r="K21" s="1"/>
      <c r="L21" s="166"/>
      <c r="M21" s="190" t="n">
        <f aca="false">M20/$H21</f>
        <v>0.000179</v>
      </c>
      <c r="N21" s="196" t="n">
        <f aca="false">(M21/M20)*N20</f>
        <v>2580000</v>
      </c>
      <c r="O21" s="190" t="n">
        <f aca="false">O20/$H21</f>
        <v>0.0001192</v>
      </c>
      <c r="P21" s="196" t="n">
        <f aca="false">(O21/O20)*P20</f>
        <v>1717000</v>
      </c>
      <c r="T21" s="194"/>
      <c r="U21" s="2"/>
      <c r="V21" s="2"/>
    </row>
    <row r="22" customFormat="false" ht="15.75" hidden="false" customHeight="false" outlineLevel="0" collapsed="false">
      <c r="A22" s="137" t="s">
        <v>140</v>
      </c>
      <c r="B22" s="117" t="s">
        <v>141</v>
      </c>
      <c r="C22" s="160" t="n">
        <f aca="false">D18*500</f>
        <v>288000</v>
      </c>
      <c r="D22" s="162" t="n">
        <f aca="false">C22/$C$15</f>
        <v>21.68622443</v>
      </c>
      <c r="F22" s="2"/>
      <c r="G22" s="184" t="n">
        <v>4</v>
      </c>
      <c r="H22" s="185" t="n">
        <v>100</v>
      </c>
      <c r="I22" s="185" t="n">
        <v>10000000</v>
      </c>
      <c r="J22" s="185" t="n">
        <f aca="false">J21/H22</f>
        <v>11174.4</v>
      </c>
      <c r="K22" s="185" t="n">
        <f aca="false">40000/J22</f>
        <v>3.579610538</v>
      </c>
      <c r="L22" s="166"/>
      <c r="M22" s="190" t="n">
        <f aca="false">M21/$H22</f>
        <v>1.79E-006</v>
      </c>
      <c r="N22" s="196" t="n">
        <f aca="false">(M22/M21)*N21</f>
        <v>25800</v>
      </c>
      <c r="O22" s="190" t="n">
        <f aca="false">O21/$H22</f>
        <v>1.192E-006</v>
      </c>
      <c r="P22" s="196" t="n">
        <f aca="false">(O22/O21)*P21</f>
        <v>17170</v>
      </c>
      <c r="T22" s="194"/>
      <c r="U22" s="2"/>
      <c r="V22" s="2"/>
    </row>
    <row r="23" customFormat="false" ht="15.75" hidden="false" customHeight="false" outlineLevel="0" collapsed="false">
      <c r="A23" s="117" t="s">
        <v>142</v>
      </c>
      <c r="B23" s="117" t="n">
        <v>7</v>
      </c>
      <c r="C23" s="164"/>
      <c r="D23" s="164"/>
      <c r="F23" s="2"/>
      <c r="G23" s="184" t="n">
        <v>5</v>
      </c>
      <c r="H23" s="185" t="n">
        <v>3</v>
      </c>
      <c r="I23" s="185" t="n">
        <f aca="false">I22*3</f>
        <v>30000000</v>
      </c>
      <c r="J23" s="185" t="n">
        <f aca="false">J22/H23</f>
        <v>3724.8</v>
      </c>
      <c r="K23" s="185" t="n">
        <f aca="false">5000/J23</f>
        <v>1.342353952</v>
      </c>
      <c r="L23" s="166"/>
      <c r="M23" s="197" t="n">
        <f aca="false">M22/$H23</f>
        <v>5.96666666666667E-007</v>
      </c>
      <c r="N23" s="198" t="n">
        <f aca="false">(M23/M22)*N22</f>
        <v>8600</v>
      </c>
      <c r="O23" s="197" t="n">
        <f aca="false">O22/$H23</f>
        <v>3.97333333333333E-007</v>
      </c>
      <c r="P23" s="198" t="n">
        <f aca="false">(O23/O22)*P22</f>
        <v>5723.33333333333</v>
      </c>
      <c r="T23" s="194"/>
      <c r="U23" s="2"/>
      <c r="V23" s="2"/>
    </row>
    <row r="24" customFormat="false" ht="15.75" hidden="false" customHeight="false" outlineLevel="0" collapsed="false">
      <c r="A24" s="117" t="s">
        <v>145</v>
      </c>
      <c r="B24" s="117" t="n">
        <f aca="false">B25/10</f>
        <v>2</v>
      </c>
      <c r="C24" s="164"/>
      <c r="D24" s="16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Format="false" ht="15.75" hidden="false" customHeight="false" outlineLevel="0" collapsed="false">
      <c r="A25" s="165" t="s">
        <v>147</v>
      </c>
      <c r="B25" s="166" t="n">
        <v>20</v>
      </c>
      <c r="C25" s="166"/>
      <c r="D25" s="16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165" t="s">
        <v>149</v>
      </c>
      <c r="B26" s="167" t="n">
        <f aca="false">B25-B23-B24</f>
        <v>11</v>
      </c>
      <c r="C26" s="167"/>
      <c r="D26" s="167"/>
      <c r="F26" s="152"/>
      <c r="G26" s="152"/>
      <c r="H26" s="151"/>
      <c r="I26" s="153"/>
      <c r="J26" s="2"/>
      <c r="O26" s="2"/>
      <c r="P26" s="2"/>
      <c r="Q26" s="2"/>
    </row>
  </sheetData>
  <mergeCells count="4">
    <mergeCell ref="B10:D10"/>
    <mergeCell ref="B11:D11"/>
    <mergeCell ref="B25:D25"/>
    <mergeCell ref="B26:D26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2020-07-30T14:04:20Z</dcterms:modified>
  <cp:revision>1</cp:revision>
  <dc:subject/>
  <dc:title/>
</cp:coreProperties>
</file>