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2"/>
  </bookViews>
  <sheets>
    <sheet name="_Run set up notes" sheetId="1" state="visible" r:id="rId2"/>
    <sheet name="MasterMix" sheetId="2" state="visible" r:id="rId3"/>
    <sheet name="Salivaplate#1" sheetId="3" state="visible" r:id="rId4"/>
    <sheet name="SalivaPlate#2" sheetId="4" state="visible" r:id="rId5"/>
    <sheet name="Saliva Plate#3" sheetId="5" state="visible" r:id="rId6"/>
    <sheet name="Saliva Plate #4" sheetId="6" state="visible" r:id="rId7"/>
    <sheet name="Plate 1.4(4)" sheetId="7" state="visible" r:id="rId8"/>
    <sheet name="Plate 3.2(10)" sheetId="8" state="visible" r:id="rId9"/>
    <sheet name="Plate2.3(7)" sheetId="9" state="visible" r:id="rId10"/>
    <sheet name="Plate 4.1 (13)" sheetId="10" state="visible" r:id="rId11"/>
    <sheet name="Ct Values_ COVIDRawLysate_Clini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<sst xmlns="http://schemas.openxmlformats.org/spreadsheetml/2006/main" count="2878" uniqueCount="375">
  <si>
    <t xml:space="preserve">V25</t>
  </si>
  <si>
    <t xml:space="preserve">Friday </t>
  </si>
  <si>
    <t xml:space="preserve">fill out yellow wells and these will autopopulate sections of experimental plan</t>
  </si>
  <si>
    <t xml:space="preserve">** load only 7 uL</t>
  </si>
  <si>
    <t xml:space="preserve">**Saliva Test</t>
  </si>
  <si>
    <t xml:space="preserve">384-Primer Sets: 2, 3, 4?</t>
  </si>
  <si>
    <t xml:space="preserve">384-well primer plates</t>
  </si>
  <si>
    <t xml:space="preserve">Plate 1</t>
  </si>
  <si>
    <t xml:space="preserve">Plate 2</t>
  </si>
  <si>
    <t xml:space="preserve">Plate 3</t>
  </si>
  <si>
    <t xml:space="preserve">Plate 4</t>
  </si>
  <si>
    <t xml:space="preserve">Run 25</t>
  </si>
  <si>
    <t xml:space="preserve">Run 24</t>
  </si>
  <si>
    <t xml:space="preserve">Run 23</t>
  </si>
  <si>
    <t xml:space="preserve">96-well sample plate used for each quadrant</t>
  </si>
  <si>
    <t xml:space="preserve">quadrant</t>
  </si>
  <si>
    <t xml:space="preserve">TC used</t>
  </si>
  <si>
    <t xml:space="preserve">7</t>
  </si>
  <si>
    <t xml:space="preserve">4</t>
  </si>
  <si>
    <t xml:space="preserve">Saliva plate 1</t>
  </si>
  <si>
    <t xml:space="preserve">Saliva Plate 2 </t>
  </si>
  <si>
    <t xml:space="preserve">6</t>
  </si>
  <si>
    <t xml:space="preserve">5</t>
  </si>
  <si>
    <t xml:space="preserve">Saliva Plate 3</t>
  </si>
  <si>
    <t xml:space="preserve">** for NS and  either Aimes or VTM</t>
  </si>
  <si>
    <t xml:space="preserve">Saliva Plate 4</t>
  </si>
  <si>
    <t xml:space="preserve">SSV25 - Mastermixes</t>
  </si>
  <si>
    <t xml:space="preserve">Mix 1 - all plates</t>
  </si>
  <si>
    <t xml:space="preserve">RT-PCR mix:</t>
  </si>
  <si>
    <t xml:space="preserve">uL or copies per reaction</t>
  </si>
  <si>
    <t xml:space="preserve">4x Mastermix</t>
  </si>
  <si>
    <t xml:space="preserve">H2O</t>
  </si>
  <si>
    <t xml:space="preserve">Stock is 3000ng/uL (per EJ)</t>
  </si>
  <si>
    <t xml:space="preserve">S2 dil 4</t>
  </si>
  <si>
    <t xml:space="preserve">S2 RNA spike </t>
  </si>
  <si>
    <t xml:space="preserve">1:20 working stock prepared from Eric's stock</t>
  </si>
  <si>
    <t xml:space="preserve">RPP dil</t>
  </si>
  <si>
    <t xml:space="preserve">RPP RNA spike </t>
  </si>
  <si>
    <t xml:space="preserve">Lysate</t>
  </si>
  <si>
    <t xml:space="preserve">qubit RNA HS(ng/uL)</t>
  </si>
  <si>
    <t xml:space="preserve">77.6 ng/uL</t>
  </si>
  <si>
    <t xml:space="preserve">indexed primers (prestampled)</t>
  </si>
  <si>
    <t xml:space="preserve">&gt; prepare 4 consecutive 1:100 dilution steps </t>
  </si>
  <si>
    <t xml:space="preserve">Total Volume</t>
  </si>
  <si>
    <t xml:space="preserve">&gt; 99 uL ddH2O, 0.1% Tween + 1 uL previous dilution</t>
  </si>
  <si>
    <t xml:space="preserve">Total to add to 384 well plate</t>
  </si>
  <si>
    <t xml:space="preserve">&gt; the final dilution should have 3600 copies / uL</t>
  </si>
  <si>
    <t xml:space="preserve">&gt; add 3.8uL (42500 copies) to RT-PCR mix</t>
  </si>
  <si>
    <t xml:space="preserve">From V3 expt: Measured at 25 ng/uL, corresponding to 3.6*10^11 copies/uL (assuming a length of 130 nt)</t>
  </si>
  <si>
    <t xml:space="preserve">Based on this should 3.6*10^11 (3.104)=</t>
  </si>
  <si>
    <t xml:space="preserve">copies/uL</t>
  </si>
  <si>
    <t xml:space="preserve">From qubit</t>
  </si>
  <si>
    <t xml:space="preserve">6/22/2020 spike dil</t>
  </si>
  <si>
    <t xml:space="preserve">from qPCR USE THIS NUMBER NEXT TIME (did not have for 6/24/2020 run)</t>
  </si>
  <si>
    <t xml:space="preserve">dilution </t>
  </si>
  <si>
    <t xml:space="preserve">dilution step</t>
  </si>
  <si>
    <t xml:space="preserve">dilution 1: X</t>
  </si>
  <si>
    <t xml:space="preserve">ng/uL</t>
  </si>
  <si>
    <t xml:space="preserve">actual copies/uL</t>
  </si>
  <si>
    <t xml:space="preserve">2.58E+10</t>
  </si>
  <si>
    <t xml:space="preserve">1.717e+10</t>
  </si>
  <si>
    <t xml:space="preserve">RPP spike dil 5</t>
  </si>
  <si>
    <t xml:space="preserve">S2 spike dil 4</t>
  </si>
  <si>
    <t xml:space="preserve">Plate Number 1</t>
  </si>
  <si>
    <t xml:space="preserve">dfor p late 1 only,  dont use row A</t>
  </si>
  <si>
    <t xml:space="preserve">Saliva</t>
  </si>
  <si>
    <t xml:space="preserve">A1 and  A12 have right volume/dilution, A2-A11 have 2x virus</t>
  </si>
  <si>
    <t xml:space="preserve">** Samples all heated to 56C before test</t>
  </si>
  <si>
    <t xml:space="preserve">Load 7uL of final dilution plate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</si>
  <si>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</si>
  <si>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</si>
  <si>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</si>
  <si>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</si>
  <si>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</si>
  <si>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</si>
  <si>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</si>
  <si>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</si>
  <si>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10uL of Saliva</t>
  </si>
  <si>
    <t xml:space="preserve">TBE</t>
  </si>
  <si>
    <t xml:space="preserve">TBE+0.5% Tween</t>
  </si>
  <si>
    <t xml:space="preserve">Diliution 1:1</t>
  </si>
  <si>
    <t xml:space="preserve">Dilution 1:2</t>
  </si>
  <si>
    <t xml:space="preserve">Copies per mL</t>
  </si>
  <si>
    <t xml:space="preserve">-</t>
  </si>
  <si>
    <t xml:space="preserve">Each reaction = 7uL of lysate</t>
  </si>
  <si>
    <t xml:space="preserve">Virus Copies/Reaction</t>
  </si>
  <si>
    <t xml:space="preserve">Dilution</t>
  </si>
  <si>
    <t xml:space="preserve">Virus Copies/Reaction after dilutions</t>
  </si>
  <si>
    <t xml:space="preserve">cycles</t>
  </si>
  <si>
    <t xml:space="preserve">Heat Treatment</t>
  </si>
  <si>
    <t xml:space="preserve">56C-30 min</t>
  </si>
  <si>
    <t xml:space="preserve">Total volume</t>
  </si>
  <si>
    <t xml:space="preserve">RNA secure per well (uL)</t>
  </si>
  <si>
    <t xml:space="preserve">sample (uL)</t>
  </si>
  <si>
    <t xml:space="preserve">water (uL)</t>
  </si>
  <si>
    <t xml:space="preserve">wells</t>
  </si>
  <si>
    <t xml:space="preserve">scale up factor</t>
  </si>
  <si>
    <t xml:space="preserve">TE</t>
  </si>
  <si>
    <t xml:space="preserve">RNA secure</t>
  </si>
  <si>
    <t xml:space="preserve">Saliva Needed (uL) per well</t>
  </si>
  <si>
    <t xml:space="preserve">** This protocol dilutes in water and RNAsecure</t>
  </si>
  <si>
    <t xml:space="preserve">number of wells</t>
  </si>
  <si>
    <t xml:space="preserve">RNASecure (25x)</t>
  </si>
  <si>
    <t xml:space="preserve">total uL needed</t>
  </si>
  <si>
    <t xml:space="preserve">uL per reaction</t>
  </si>
  <si>
    <t xml:space="preserve">VR-1986HK™
Lot Number:</t>
  </si>
  <si>
    <t xml:space="preserve">minimum volume needed</t>
  </si>
  <si>
    <t xml:space="preserve">uL to carry to dilution well</t>
  </si>
  <si>
    <t xml:space="preserve">Virus Dilution</t>
  </si>
  <si>
    <t xml:space="preserve">Dilution factor</t>
  </si>
  <si>
    <t xml:space="preserve">Contrived SARS-CoV2 Spike-in:</t>
  </si>
  <si>
    <t xml:space="preserve">Dilution Factor</t>
  </si>
  <si>
    <t xml:space="preserve">1 : 1</t>
  </si>
  <si>
    <t xml:space="preserve">uL for D1</t>
  </si>
  <si>
    <t xml:space="preserve">number of 96-well plates</t>
  </si>
  <si>
    <t xml:space="preserve">2) ATCC inactivated Virus Spike</t>
  </si>
  <si>
    <t xml:space="preserve">&gt; make these three dilutions</t>
  </si>
  <si>
    <t xml:space="preserve">&gt; pipet 10, 20, or 30uL of water into each well of plate for dilutions</t>
  </si>
  <si>
    <t xml:space="preserve">&gt; perform 2x dilution series from vial 1 (D1) as detailed above</t>
  </si>
  <si>
    <t xml:space="preserve">&gt;make the dilutions of saliva</t>
  </si>
  <si>
    <t xml:space="preserve">&gt; make atcc dilutions with RNAsecure in TE</t>
  </si>
  <si>
    <t xml:space="preserve">Copies/uL of Final Dilution of Virus</t>
  </si>
  <si>
    <t xml:space="preserve">for D1 (columns 1-4)</t>
  </si>
  <si>
    <t xml:space="preserve">&gt;  make contrived saliva + ATCC  </t>
  </si>
  <si>
    <t xml:space="preserve">ATCC to add to D1</t>
  </si>
  <si>
    <t xml:space="preserve">&gt; pipet 40uL into A1-A4</t>
  </si>
  <si>
    <t xml:space="preserve">background Saliva</t>
  </si>
  <si>
    <t xml:space="preserve">&gt; Do serial Dilutions  until row F; carryover 40 uL</t>
  </si>
  <si>
    <t xml:space="preserve">&gt; use multichannel to add 10uL of each well into the dilution plate made in step 2</t>
  </si>
  <si>
    <t xml:space="preserve">&gt; Incubate the mixture at 60°C for 10 minutes, then cool to room temperature</t>
  </si>
  <si>
    <t xml:space="preserve">make contrived at concentrations above</t>
  </si>
  <si>
    <t xml:space="preserve">dilute into 1:1, 1:2, 1:3 with water</t>
  </si>
  <si>
    <t xml:space="preserve">TE+RNA Sec + QP</t>
  </si>
  <si>
    <t xml:space="preserve">TE+Protease+0.1% Tween20               </t>
  </si>
  <si>
    <t xml:space="preserve">replicate of Plate #1 but heat at 95C first</t>
  </si>
  <si>
    <t xml:space="preserve">replicate of Plate #2 but heat at 95C first</t>
  </si>
  <si>
    <t xml:space="preserve">ED1</t>
  </si>
  <si>
    <t xml:space="preserve">NS</t>
  </si>
  <si>
    <t xml:space="preserve">ED2</t>
  </si>
  <si>
    <t xml:space="preserve">ED3</t>
  </si>
  <si>
    <t xml:space="preserve">ED4</t>
  </si>
  <si>
    <t xml:space="preserve">Positive Control</t>
  </si>
  <si>
    <t xml:space="preserve">Negative Control</t>
  </si>
  <si>
    <t xml:space="preserve">Each reaction = 12uL of lysate</t>
  </si>
  <si>
    <t xml:space="preserve">for 1:4 dilution</t>
  </si>
  <si>
    <t xml:space="preserve">buffer</t>
  </si>
  <si>
    <t xml:space="preserve">Total Volume Needed; </t>
  </si>
  <si>
    <t xml:space="preserve"> </t>
  </si>
  <si>
    <t xml:space="preserve">ATCC to add to first row, 2 wells , A5, A11</t>
  </si>
  <si>
    <t xml:space="preserve">background lysate to add to first row</t>
  </si>
  <si>
    <t xml:space="preserve">dilute into 1:4 or 1:6 background</t>
  </si>
  <si>
    <t xml:space="preserve">1804</t>
  </si>
  <si>
    <t xml:space="preserve">Plate 3: negative EUA plate redo; 40 cycles only, load 7 uL</t>
  </si>
  <si>
    <t xml:space="preserve">NBC</t>
  </si>
  <si>
    <t xml:space="preserve">N3851</t>
  </si>
  <si>
    <t xml:space="preserve">N3859</t>
  </si>
  <si>
    <t xml:space="preserve">N3867</t>
  </si>
  <si>
    <t xml:space="preserve">N3875</t>
  </si>
  <si>
    <t xml:space="preserve">N3883</t>
  </si>
  <si>
    <t xml:space="preserve">N3891</t>
  </si>
  <si>
    <t xml:space="preserve">N3899</t>
  </si>
  <si>
    <t xml:space="preserve">N3907</t>
  </si>
  <si>
    <t xml:space="preserve">N3915</t>
  </si>
  <si>
    <t xml:space="preserve">N3923</t>
  </si>
  <si>
    <t xml:space="preserve">N3931</t>
  </si>
  <si>
    <t xml:space="preserve">N3844</t>
  </si>
  <si>
    <t xml:space="preserve">N3852</t>
  </si>
  <si>
    <t xml:space="preserve">N3860</t>
  </si>
  <si>
    <t xml:space="preserve">N3868</t>
  </si>
  <si>
    <t xml:space="preserve">N3876</t>
  </si>
  <si>
    <t xml:space="preserve">N3884</t>
  </si>
  <si>
    <t xml:space="preserve">N3892</t>
  </si>
  <si>
    <t xml:space="preserve">N3900</t>
  </si>
  <si>
    <t xml:space="preserve">N3908</t>
  </si>
  <si>
    <t xml:space="preserve">N3916</t>
  </si>
  <si>
    <t xml:space="preserve">N3924</t>
  </si>
  <si>
    <t xml:space="preserve">N3932</t>
  </si>
  <si>
    <t xml:space="preserve">N3845</t>
  </si>
  <si>
    <t xml:space="preserve">N3853</t>
  </si>
  <si>
    <t xml:space="preserve">N3861</t>
  </si>
  <si>
    <t xml:space="preserve">N3869</t>
  </si>
  <si>
    <t xml:space="preserve">N3877</t>
  </si>
  <si>
    <t xml:space="preserve">N3885</t>
  </si>
  <si>
    <t xml:space="preserve">N3893</t>
  </si>
  <si>
    <t xml:space="preserve">N3901</t>
  </si>
  <si>
    <t xml:space="preserve">N3909</t>
  </si>
  <si>
    <t xml:space="preserve">N3917</t>
  </si>
  <si>
    <t xml:space="preserve">N3925</t>
  </si>
  <si>
    <t xml:space="preserve">N3933</t>
  </si>
  <si>
    <t xml:space="preserve">N3846</t>
  </si>
  <si>
    <t xml:space="preserve">N3854</t>
  </si>
  <si>
    <t xml:space="preserve">N3862</t>
  </si>
  <si>
    <t xml:space="preserve">N3870</t>
  </si>
  <si>
    <t xml:space="preserve">N3878</t>
  </si>
  <si>
    <t xml:space="preserve">N3886</t>
  </si>
  <si>
    <t xml:space="preserve">N3894</t>
  </si>
  <si>
    <t xml:space="preserve">N3902</t>
  </si>
  <si>
    <t xml:space="preserve">N3910</t>
  </si>
  <si>
    <t xml:space="preserve">N3918</t>
  </si>
  <si>
    <t xml:space="preserve">N3926</t>
  </si>
  <si>
    <t xml:space="preserve">N3934</t>
  </si>
  <si>
    <t xml:space="preserve">N3847</t>
  </si>
  <si>
    <t xml:space="preserve">N3855</t>
  </si>
  <si>
    <t xml:space="preserve">N3863</t>
  </si>
  <si>
    <t xml:space="preserve">N3871</t>
  </si>
  <si>
    <t xml:space="preserve">N3879</t>
  </si>
  <si>
    <t xml:space="preserve">N3887</t>
  </si>
  <si>
    <t xml:space="preserve">N3895</t>
  </si>
  <si>
    <t xml:space="preserve">N3903</t>
  </si>
  <si>
    <t xml:space="preserve">N3911</t>
  </si>
  <si>
    <t xml:space="preserve">N3919</t>
  </si>
  <si>
    <t xml:space="preserve">N3927</t>
  </si>
  <si>
    <t xml:space="preserve">N3935</t>
  </si>
  <si>
    <t xml:space="preserve">N3848</t>
  </si>
  <si>
    <t xml:space="preserve">N3856</t>
  </si>
  <si>
    <t xml:space="preserve">N3864</t>
  </si>
  <si>
    <t xml:space="preserve">N3872</t>
  </si>
  <si>
    <t xml:space="preserve">N3880</t>
  </si>
  <si>
    <t xml:space="preserve">N3888</t>
  </si>
  <si>
    <t xml:space="preserve">N3896</t>
  </si>
  <si>
    <t xml:space="preserve">N3904</t>
  </si>
  <si>
    <t xml:space="preserve">N3912</t>
  </si>
  <si>
    <t xml:space="preserve">N3920</t>
  </si>
  <si>
    <t xml:space="preserve">N3928</t>
  </si>
  <si>
    <t xml:space="preserve">N3936</t>
  </si>
  <si>
    <t xml:space="preserve">N3849</t>
  </si>
  <si>
    <t xml:space="preserve">N3857</t>
  </si>
  <si>
    <t xml:space="preserve">N3865</t>
  </si>
  <si>
    <t xml:space="preserve">N3873</t>
  </si>
  <si>
    <t xml:space="preserve">N3881</t>
  </si>
  <si>
    <t xml:space="preserve">N3889</t>
  </si>
  <si>
    <t xml:space="preserve">N3897</t>
  </si>
  <si>
    <t xml:space="preserve">N3905</t>
  </si>
  <si>
    <t xml:space="preserve">N3913</t>
  </si>
  <si>
    <t xml:space="preserve">N3921</t>
  </si>
  <si>
    <t xml:space="preserve">N3929</t>
  </si>
  <si>
    <t xml:space="preserve">N3937</t>
  </si>
  <si>
    <t xml:space="preserve">N3850</t>
  </si>
  <si>
    <t xml:space="preserve">N3858</t>
  </si>
  <si>
    <t xml:space="preserve">N3866</t>
  </si>
  <si>
    <t xml:space="preserve">N3874</t>
  </si>
  <si>
    <t xml:space="preserve">N3882</t>
  </si>
  <si>
    <t xml:space="preserve">N3890</t>
  </si>
  <si>
    <t xml:space="preserve">N3898</t>
  </si>
  <si>
    <t xml:space="preserve">N3906</t>
  </si>
  <si>
    <t xml:space="preserve">N3914</t>
  </si>
  <si>
    <t xml:space="preserve">N3922</t>
  </si>
  <si>
    <t xml:space="preserve">N3930</t>
  </si>
  <si>
    <t xml:space="preserve">PPC</t>
  </si>
  <si>
    <t xml:space="preserve">Plate Number 2</t>
  </si>
  <si>
    <t xml:space="preserve">eSWAB Aimes</t>
  </si>
  <si>
    <t xml:space="preserve">Normal Saline</t>
  </si>
  <si>
    <t xml:space="preserve">VTM</t>
  </si>
  <si>
    <t xml:space="preserve">Aimes</t>
  </si>
  <si>
    <t xml:space="preserve">** might be a little short for this.</t>
  </si>
  <si>
    <t xml:space="preserve">R003</t>
  </si>
  <si>
    <t xml:space="preserve">R-031</t>
  </si>
  <si>
    <t xml:space="preserve">R-034</t>
  </si>
  <si>
    <t xml:space="preserve">O-014</t>
  </si>
  <si>
    <t xml:space="preserve">VA21</t>
  </si>
  <si>
    <t xml:space="preserve">VA01</t>
  </si>
  <si>
    <t xml:space="preserve">VA29</t>
  </si>
  <si>
    <t xml:space="preserve">VA09</t>
  </si>
  <si>
    <t xml:space="preserve">VA37</t>
  </si>
  <si>
    <t xml:space="preserve">VA17</t>
  </si>
  <si>
    <t xml:space="preserve">VA45</t>
  </si>
  <si>
    <t xml:space="preserve">O-003</t>
  </si>
  <si>
    <t xml:space="preserve">C-009</t>
  </si>
  <si>
    <t xml:space="preserve">R-032</t>
  </si>
  <si>
    <t xml:space="preserve">R-042</t>
  </si>
  <si>
    <t xml:space="preserve">VA22</t>
  </si>
  <si>
    <t xml:space="preserve">VA02</t>
  </si>
  <si>
    <t xml:space="preserve">VA30</t>
  </si>
  <si>
    <t xml:space="preserve">VA10</t>
  </si>
  <si>
    <t xml:space="preserve">VA38</t>
  </si>
  <si>
    <t xml:space="preserve">VA18</t>
  </si>
  <si>
    <t xml:space="preserve">VA46</t>
  </si>
  <si>
    <t xml:space="preserve">O-031</t>
  </si>
  <si>
    <t xml:space="preserve">O-034</t>
  </si>
  <si>
    <t xml:space="preserve">O-009</t>
  </si>
  <si>
    <t xml:space="preserve">R-047</t>
  </si>
  <si>
    <t xml:space="preserve">VA23</t>
  </si>
  <si>
    <t xml:space="preserve">VA03</t>
  </si>
  <si>
    <t xml:space="preserve">VA31</t>
  </si>
  <si>
    <t xml:space="preserve">VA11</t>
  </si>
  <si>
    <t xml:space="preserve">VA39</t>
  </si>
  <si>
    <t xml:space="preserve">VA19</t>
  </si>
  <si>
    <t xml:space="preserve">VA47</t>
  </si>
  <si>
    <t xml:space="preserve">O-049</t>
  </si>
  <si>
    <t xml:space="preserve">R-014</t>
  </si>
  <si>
    <t xml:space="preserve">R-035</t>
  </si>
  <si>
    <t xml:space="preserve">C-008</t>
  </si>
  <si>
    <t xml:space="preserve">VA24</t>
  </si>
  <si>
    <t xml:space="preserve">VA04</t>
  </si>
  <si>
    <t xml:space="preserve">VA32</t>
  </si>
  <si>
    <t xml:space="preserve">VA12</t>
  </si>
  <si>
    <t xml:space="preserve">VA40</t>
  </si>
  <si>
    <t xml:space="preserve">VA20</t>
  </si>
  <si>
    <t xml:space="preserve">O-048</t>
  </si>
  <si>
    <t xml:space="preserve">O-035</t>
  </si>
  <si>
    <t xml:space="preserve">R-039</t>
  </si>
  <si>
    <t xml:space="preserve">R-048</t>
  </si>
  <si>
    <t xml:space="preserve">VA25</t>
  </si>
  <si>
    <t xml:space="preserve">VA05</t>
  </si>
  <si>
    <t xml:space="preserve">VA33</t>
  </si>
  <si>
    <t xml:space="preserve">VA13</t>
  </si>
  <si>
    <t xml:space="preserve">VA41</t>
  </si>
  <si>
    <t xml:space="preserve">R-005</t>
  </si>
  <si>
    <t xml:space="preserve">O-037</t>
  </si>
  <si>
    <t xml:space="preserve">R-004</t>
  </si>
  <si>
    <t xml:space="preserve">R-049</t>
  </si>
  <si>
    <t xml:space="preserve">VA26</t>
  </si>
  <si>
    <t xml:space="preserve">VA06</t>
  </si>
  <si>
    <t xml:space="preserve">VA34</t>
  </si>
  <si>
    <t xml:space="preserve">VA14</t>
  </si>
  <si>
    <t xml:space="preserve">VA42</t>
  </si>
  <si>
    <t xml:space="preserve">O-042</t>
  </si>
  <si>
    <t xml:space="preserve">O-039</t>
  </si>
  <si>
    <t xml:space="preserve">R-040</t>
  </si>
  <si>
    <t xml:space="preserve">VA27</t>
  </si>
  <si>
    <t xml:space="preserve">VA07</t>
  </si>
  <si>
    <t xml:space="preserve">VA35</t>
  </si>
  <si>
    <t xml:space="preserve">VA15</t>
  </si>
  <si>
    <t xml:space="preserve">VA43</t>
  </si>
  <si>
    <t xml:space="preserve">O-047</t>
  </si>
  <si>
    <t xml:space="preserve">R006</t>
  </si>
  <si>
    <t xml:space="preserve">R-041</t>
  </si>
  <si>
    <t xml:space="preserve">VA28</t>
  </si>
  <si>
    <t xml:space="preserve">VA08</t>
  </si>
  <si>
    <t xml:space="preserve">VA36</t>
  </si>
  <si>
    <t xml:space="preserve">VA16</t>
  </si>
  <si>
    <t xml:space="preserve">VA44</t>
  </si>
  <si>
    <t xml:space="preserve">Dilution with water</t>
  </si>
  <si>
    <t xml:space="preserve">1:5 or 6?</t>
  </si>
  <si>
    <t xml:space="preserve">uL</t>
  </si>
  <si>
    <t xml:space="preserve">samples </t>
  </si>
  <si>
    <t xml:space="preserve">total volume</t>
  </si>
  <si>
    <t xml:space="preserve">total aimes</t>
  </si>
  <si>
    <t xml:space="preserve">total buffer</t>
  </si>
  <si>
    <t xml:space="preserve">Aimes 1:4</t>
  </si>
  <si>
    <t xml:space="preserve">Aimes 1:6</t>
  </si>
  <si>
    <t xml:space="preserve">aimes</t>
  </si>
  <si>
    <t xml:space="preserve">water/te</t>
  </si>
  <si>
    <t xml:space="preserve">1:4</t>
  </si>
  <si>
    <t xml:space="preserve">1:6</t>
  </si>
  <si>
    <t xml:space="preserve">Normal Saline LOD</t>
  </si>
  <si>
    <t xml:space="preserve">Nasal Swab</t>
  </si>
  <si>
    <t xml:space="preserve">NS (1:X)</t>
  </si>
  <si>
    <t xml:space="preserve">Aimes/VTM</t>
  </si>
  <si>
    <t xml:space="preserve">Each reaction = 10uL of lysate</t>
  </si>
  <si>
    <t xml:space="preserve">Study #</t>
  </si>
  <si>
    <t xml:space="preserve">Volume (ul)</t>
  </si>
  <si>
    <t xml:space="preserve">Specimen Date</t>
  </si>
  <si>
    <t xml:space="preserve">Specimen Type</t>
  </si>
  <si>
    <t xml:space="preserve">Processing Date</t>
  </si>
  <si>
    <t xml:space="preserve">Qualitative Result</t>
  </si>
  <si>
    <t xml:space="preserve">ORF1ab CT Value</t>
  </si>
  <si>
    <t xml:space="preserve">N Gene CT Value</t>
  </si>
  <si>
    <t xml:space="preserve">S Gene Ct Value</t>
  </si>
  <si>
    <t xml:space="preserve">IC Ct Value</t>
  </si>
  <si>
    <t xml:space="preserve">NP Swab</t>
  </si>
  <si>
    <t xml:space="preserve">Detected</t>
  </si>
  <si>
    <t xml:space="preserve">POSITIVE</t>
  </si>
  <si>
    <t xml:space="preserve">OTHERSRC</t>
  </si>
  <si>
    <t xml:space="preserve">lysate</t>
  </si>
  <si>
    <t xml:space="preserve">S_gene</t>
  </si>
  <si>
    <t xml:space="preserve">ORF1</t>
  </si>
  <si>
    <t xml:space="preserve">RNA internal Control</t>
  </si>
  <si>
    <t xml:space="preserve">NEGATIVE</t>
  </si>
  <si>
    <t xml:space="preserve">Deidentified Aimes</t>
  </si>
  <si>
    <t xml:space="preserve">in tubes</t>
  </si>
  <si>
    <t xml:space="preserve">Aimes from 7/6</t>
  </si>
  <si>
    <t xml:space="preserve">LS plated</t>
  </si>
  <si>
    <t xml:space="preserve">VTM from 6/30</t>
  </si>
  <si>
    <t xml:space="preserve">Aimes from 6/30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</si>
</sst>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H:MM"/>
    <numFmt numFmtId="166" formatCode="@"/>
    <numFmt numFmtId="167" formatCode="M/D"/>
    <numFmt numFmtId="168" formatCode="0.00"/>
    <numFmt numFmtId="169" formatCode="#,##0.00"/>
    <numFmt numFmtId="170" formatCode="0.0"/>
    <numFmt numFmtId="171" formatCode="#,##0"/>
    <numFmt numFmtId="172" formatCode="0.000"/>
    <numFmt numFmtId="173" formatCode="M\ D"/>
    <numFmt numFmtId="174" formatCode="0"/>
    <numFmt numFmtId="175" formatCode="MM/DD/YY"/>
    <numFmt numFmtId="176" formatCode="M/D/YY"/>
  </numFmts>
  <fonts count="3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strike val="true"/>
      <sz val="11"/>
      <color rgb="FF000000"/>
      <name val="Calibri"/>
      <family val="2"/>
      <charset val="1"/>
    </font>
    <font>
      <strike val="true"/>
      <sz val="11"/>
      <color rgb="FF000000"/>
      <name val="Arial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name val="Cambria"/>
      <family val="1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u val="single"/>
      <sz val="11"/>
      <color rgb="FF1155CC"/>
      <name val="Arial"/>
      <family val="2"/>
      <charset val="1"/>
    </font>
    <font>
      <sz val="11"/>
      <color rgb="FFCCCCCC"/>
      <name val="Calibri"/>
      <family val="2"/>
      <charset val="1"/>
    </font>
    <font>
      <b val="true"/>
      <sz val="11"/>
      <color rgb="FFCCCCCC"/>
      <name val="Calibri"/>
      <family val="2"/>
      <charset val="1"/>
    </font>
    <font>
      <b val="true"/>
      <sz val="12"/>
      <color rgb="FFCCCCCC"/>
      <name val="Arial"/>
      <family val="2"/>
      <charset val="1"/>
    </font>
    <font>
      <sz val="11"/>
      <color rgb="FF000000"/>
      <name val="Inconsolata"/>
      <family val="0"/>
      <charset val="1"/>
    </font>
    <font>
      <sz val="11"/>
      <color rgb="FF393939"/>
      <name val="Arial"/>
      <family val="2"/>
      <charset val="1"/>
    </font>
    <font>
      <sz val="11"/>
      <color rgb="FF1155CC"/>
      <name val="Inconsolata"/>
      <family val="0"/>
      <charset val="1"/>
    </font>
    <font>
      <sz val="11"/>
      <color rgb="FFFF0000"/>
      <name val="Calibri"/>
      <family val="2"/>
      <charset val="1"/>
    </font>
    <font>
      <b val="true"/>
      <sz val="11"/>
      <name val="Arial"/>
      <family val="2"/>
      <charset val="1"/>
    </font>
    <font>
      <b val="true"/>
      <sz val="12"/>
      <name val="Arial"/>
      <family val="2"/>
      <charset val="1"/>
    </font>
    <font>
      <sz val="11"/>
      <name val="Cambria"/>
      <family val="1"/>
      <charset val="1"/>
    </font>
    <font>
      <b val="true"/>
      <sz val="14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8F8F8"/>
      </patternFill>
    </fill>
    <fill>
      <patternFill patternType="solid">
        <fgColor rgb="FFF4CCCC"/>
        <bgColor rgb="FFD9D9D9"/>
      </patternFill>
    </fill>
    <fill>
      <patternFill patternType="solid">
        <fgColor rgb="FFBFBFBF"/>
        <bgColor rgb="FFB7B7B7"/>
      </patternFill>
    </fill>
    <fill>
      <patternFill patternType="solid">
        <fgColor rgb="FFFFE599"/>
        <bgColor rgb="FFFCE5CD"/>
      </patternFill>
    </fill>
    <fill>
      <patternFill patternType="solid">
        <fgColor rgb="FFCCCCCC"/>
        <bgColor rgb="FFBFBFBF"/>
      </patternFill>
    </fill>
    <fill>
      <patternFill patternType="solid">
        <fgColor rgb="FFD9D9D9"/>
        <bgColor rgb="FFCCCCCC"/>
      </patternFill>
    </fill>
    <fill>
      <patternFill patternType="solid">
        <fgColor rgb="FFF8F8F8"/>
        <bgColor rgb="FFFFFFFF"/>
      </patternFill>
    </fill>
    <fill>
      <patternFill patternType="solid">
        <fgColor rgb="FFB7B7B7"/>
        <bgColor rgb="FFBFBFBF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CE5CD"/>
        <bgColor rgb="FFFFE599"/>
      </patternFill>
    </fill>
    <fill>
      <patternFill patternType="solid">
        <fgColor rgb="FFB6D7A8"/>
        <bgColor rgb="FFCCCCCC"/>
      </patternFill>
    </fill>
    <fill>
      <patternFill patternType="solid">
        <fgColor rgb="FFFF0000"/>
        <bgColor rgb="FF9933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22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3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4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1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4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1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1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1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2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6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6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8F8F8"/>
      <rgbColor rgb="FFFCE5CD"/>
      <rgbColor rgb="FF660066"/>
      <rgbColor rgb="FFFF8080"/>
      <rgbColor rgb="FF1155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599"/>
      <rgbColor rgb="FFB6D7A8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B7B7B7"/>
      <rgbColor rgb="FF003366"/>
      <rgbColor rgb="FF339966"/>
      <rgbColor rgb="FF003300"/>
      <rgbColor rgb="FF333300"/>
      <rgbColor rgb="FF993300"/>
      <rgbColor rgb="FF993366"/>
      <rgbColor rgb="FF333399"/>
      <rgbColor rgb="FF39393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28" activeCellId="0" sqref="E28"/>
    </sheetView>
  </sheetViews>
  <sheetFormatPr defaultRowHeight="15.75"/>
  <cols>
    <col collapsed="false" hidden="false" max="4" min="1" style="0" width="14.1734693877551"/>
    <col collapsed="false" hidden="false" max="6" min="5" style="0" width="23.7602040816327"/>
    <col collapsed="false" hidden="false" max="1025" min="7" style="0" width="14.1734693877551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/>
      <c r="D1" s="3"/>
      <c r="E1" s="1"/>
      <c r="F1" s="3" t="s">
        <v>2</v>
      </c>
      <c r="G1" s="3"/>
      <c r="H1" s="3"/>
      <c r="I1" s="3"/>
      <c r="J1" s="3"/>
      <c r="K1" s="3"/>
      <c r="L1" s="3"/>
      <c r="M1" s="3"/>
      <c r="N1" s="3"/>
      <c r="O1" s="3"/>
    </row>
    <row r="2" customFormat="false" ht="15.75" hidden="false" customHeight="false" outlineLevel="0" collapsed="false">
      <c r="A2" s="4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customFormat="false" ht="15.75" hidden="false" customHeight="false" outlineLevel="0" collapsed="false">
      <c r="A3" s="3" t="s">
        <v>3</v>
      </c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customFormat="false" ht="15.75" hidden="false" customHeight="false" outlineLevel="0" collapsed="false">
      <c r="A4" s="5" t="s">
        <v>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customFormat="false" ht="15.75" hidden="false" customHeight="false" outlineLevel="0" collapsed="false">
      <c r="A5" s="6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customFormat="false" ht="15.75" hidden="false" customHeight="false" outlineLevel="0" collapsed="false">
      <c r="A6" s="6"/>
      <c r="B6" s="1" t="s">
        <v>5</v>
      </c>
      <c r="C6" s="3" t="s">
        <v>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customFormat="false" ht="15.75" hidden="false" customHeight="false" outlineLevel="0" collapsed="false">
      <c r="A7" s="3"/>
      <c r="B7" s="3" t="s">
        <v>7</v>
      </c>
      <c r="C7" s="1" t="n"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customFormat="false" ht="15.75" hidden="false" customHeight="false" outlineLevel="0" collapsed="false">
      <c r="A8" s="3"/>
      <c r="B8" s="3" t="s">
        <v>8</v>
      </c>
      <c r="C8" s="1" t="n">
        <v>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customFormat="false" ht="15.75" hidden="false" customHeight="false" outlineLevel="0" collapsed="false">
      <c r="A9" s="3"/>
      <c r="B9" s="3" t="s">
        <v>9</v>
      </c>
      <c r="C9" s="1" t="n">
        <v>3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customFormat="false" ht="15.75" hidden="false" customHeight="false" outlineLevel="0" collapsed="false">
      <c r="A10" s="3"/>
      <c r="B10" s="3" t="s">
        <v>10</v>
      </c>
      <c r="C10" s="1" t="n">
        <v>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customFormat="false" ht="15.75" hidden="false" customHeight="fals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customFormat="false" ht="15.75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customFormat="false" ht="15.75" hidden="false" customHeight="fals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7"/>
      <c r="N13" s="3"/>
      <c r="O13" s="3"/>
    </row>
    <row r="14" customFormat="false" ht="15.75" hidden="false" customHeight="false" outlineLevel="0" collapsed="false">
      <c r="A14" s="8"/>
      <c r="B14" s="8"/>
      <c r="C14" s="3"/>
      <c r="D14" s="3"/>
      <c r="E14" s="3"/>
      <c r="F14" s="3"/>
      <c r="G14" s="3"/>
      <c r="H14" s="3"/>
      <c r="I14" s="6"/>
      <c r="J14" s="3"/>
      <c r="K14" s="3"/>
      <c r="L14" s="3"/>
      <c r="M14" s="3"/>
      <c r="N14" s="3"/>
      <c r="O14" s="3"/>
    </row>
    <row r="15" customFormat="false" ht="15.75" hidden="false" customHeight="false" outlineLevel="0" collapsed="false">
      <c r="A15" s="8"/>
      <c r="B15" s="8"/>
      <c r="C15" s="3"/>
      <c r="D15" s="3"/>
      <c r="E15" s="3"/>
      <c r="F15" s="3"/>
      <c r="G15" s="3"/>
      <c r="H15" s="3"/>
      <c r="I15" s="9"/>
      <c r="J15" s="3"/>
      <c r="K15" s="3"/>
      <c r="L15" s="3"/>
      <c r="M15" s="3"/>
      <c r="N15" s="3"/>
      <c r="O15" s="3"/>
    </row>
    <row r="16" customFormat="false" ht="15.75" hidden="false" customHeight="false" outlineLevel="0" collapsed="false">
      <c r="A16" s="8"/>
      <c r="B16" s="8"/>
      <c r="C16" s="3"/>
      <c r="D16" s="3"/>
      <c r="E16" s="8"/>
      <c r="F16" s="3"/>
      <c r="G16" s="3"/>
      <c r="H16" s="3"/>
      <c r="I16" s="10"/>
      <c r="J16" s="11"/>
      <c r="K16" s="11"/>
      <c r="L16" s="3"/>
      <c r="M16" s="3"/>
      <c r="N16" s="3"/>
      <c r="O16" s="3"/>
    </row>
    <row r="17" customFormat="false" ht="15.75" hidden="false" customHeight="false" outlineLevel="0" collapsed="false">
      <c r="H17" s="12" t="s">
        <v>11</v>
      </c>
      <c r="I17" s="12"/>
      <c r="J17" s="13"/>
      <c r="K17" s="12" t="s">
        <v>12</v>
      </c>
      <c r="L17" s="12"/>
      <c r="M17" s="14"/>
      <c r="N17" s="12" t="s">
        <v>13</v>
      </c>
      <c r="O17" s="12"/>
      <c r="P17" s="15"/>
      <c r="Q17" s="15"/>
    </row>
    <row r="18" customFormat="false" ht="15.75" hidden="false" customHeight="false" outlineLevel="0" collapsed="false">
      <c r="A18" s="16"/>
      <c r="B18" s="16" t="str">
        <f aca="false">TEXT(A1,"0") &amp; " " &amp; TEXT(B7,"0")</f>
        <v>V25 Plate 1</v>
      </c>
      <c r="C18" s="16" t="str">
        <f aca="false">"384 primer plate " &amp; TEXT(C7,"0")</f>
        <v>384 primer plate 1</v>
      </c>
      <c r="E18" s="16" t="s">
        <v>14</v>
      </c>
      <c r="H18" s="16" t="s">
        <v>15</v>
      </c>
      <c r="I18" s="17" t="s">
        <v>16</v>
      </c>
      <c r="K18" s="18" t="s">
        <v>15</v>
      </c>
      <c r="L18" s="19" t="s">
        <v>16</v>
      </c>
      <c r="M18" s="14"/>
      <c r="N18" s="19" t="s">
        <v>15</v>
      </c>
      <c r="O18" s="20" t="s">
        <v>16</v>
      </c>
      <c r="P18" s="21"/>
      <c r="Q18" s="22"/>
    </row>
    <row r="19" customFormat="false" ht="15.75" hidden="false" customHeight="false" outlineLevel="0" collapsed="false">
      <c r="A19" s="23"/>
      <c r="B19" s="24" t="n">
        <v>1</v>
      </c>
      <c r="C19" s="24" t="n">
        <v>2</v>
      </c>
      <c r="D19" s="25"/>
      <c r="E19" s="26"/>
      <c r="F19" s="26"/>
      <c r="H19" s="27" t="n">
        <v>3</v>
      </c>
      <c r="I19" s="28" t="s">
        <v>17</v>
      </c>
      <c r="J19" s="13"/>
      <c r="K19" s="29" t="n">
        <v>4</v>
      </c>
      <c r="L19" s="30" t="s">
        <v>18</v>
      </c>
      <c r="M19" s="31"/>
      <c r="N19" s="30" t="n">
        <v>2</v>
      </c>
      <c r="O19" s="30" t="s">
        <v>18</v>
      </c>
      <c r="P19" s="32"/>
      <c r="Q19" s="28"/>
    </row>
    <row r="20" customFormat="false" ht="15.75" hidden="false" customHeight="false" outlineLevel="0" collapsed="false">
      <c r="A20" s="23"/>
      <c r="B20" s="24" t="n">
        <v>3</v>
      </c>
      <c r="C20" s="24" t="n">
        <v>4</v>
      </c>
      <c r="D20" s="25"/>
      <c r="E20" s="26" t="s">
        <v>19</v>
      </c>
      <c r="F20" s="33"/>
      <c r="H20" s="34"/>
      <c r="I20" s="35"/>
      <c r="J20" s="13"/>
      <c r="K20" s="14"/>
      <c r="L20" s="36"/>
      <c r="M20" s="14"/>
      <c r="N20" s="36"/>
      <c r="O20" s="36"/>
      <c r="P20" s="37"/>
      <c r="Q20" s="35"/>
    </row>
    <row r="21" customFormat="false" ht="15.75" hidden="false" customHeight="false" outlineLevel="0" collapsed="false">
      <c r="A21" s="38"/>
      <c r="B21" s="38"/>
      <c r="C21" s="38"/>
      <c r="E21" s="37"/>
      <c r="F21" s="37"/>
      <c r="H21" s="34"/>
      <c r="I21" s="35"/>
      <c r="K21" s="14"/>
      <c r="L21" s="36"/>
      <c r="M21" s="14"/>
      <c r="N21" s="36"/>
      <c r="O21" s="39"/>
      <c r="P21" s="37"/>
      <c r="Q21" s="35"/>
    </row>
    <row r="22" customFormat="false" ht="15.75" hidden="false" customHeight="false" outlineLevel="0" collapsed="false">
      <c r="A22" s="16"/>
      <c r="B22" s="16" t="str">
        <f aca="false">TEXT(A1,"0") &amp; " " &amp; TEXT(B8,"0")</f>
        <v>V25 Plate 2</v>
      </c>
      <c r="C22" s="16" t="str">
        <f aca="false">"384 primer plate " &amp; TEXT(C8,"0")</f>
        <v>384 primer plate 2</v>
      </c>
      <c r="E22" s="37"/>
      <c r="F22" s="37"/>
      <c r="H22" s="34"/>
      <c r="I22" s="35"/>
      <c r="K22" s="40"/>
      <c r="L22" s="41"/>
      <c r="M22" s="14"/>
      <c r="N22" s="41"/>
      <c r="O22" s="42"/>
      <c r="P22" s="37"/>
      <c r="Q22" s="35"/>
    </row>
    <row r="23" customFormat="false" ht="15.75" hidden="false" customHeight="false" outlineLevel="0" collapsed="false">
      <c r="A23" s="23"/>
      <c r="B23" s="24" t="n">
        <v>5</v>
      </c>
      <c r="C23" s="24" t="n">
        <v>6</v>
      </c>
      <c r="D23" s="43"/>
      <c r="E23" s="44"/>
      <c r="F23" s="26" t="s">
        <v>20</v>
      </c>
      <c r="H23" s="27" t="n">
        <v>2</v>
      </c>
      <c r="I23" s="28" t="s">
        <v>21</v>
      </c>
      <c r="K23" s="29" t="n">
        <v>3</v>
      </c>
      <c r="L23" s="30" t="s">
        <v>22</v>
      </c>
      <c r="M23" s="31"/>
      <c r="N23" s="30" t="n">
        <v>1</v>
      </c>
      <c r="O23" s="45" t="s">
        <v>22</v>
      </c>
      <c r="P23" s="32"/>
      <c r="Q23" s="28"/>
    </row>
    <row r="24" customFormat="false" ht="15.75" hidden="false" customHeight="false" outlineLevel="0" collapsed="false">
      <c r="A24" s="23"/>
      <c r="B24" s="24" t="n">
        <v>7</v>
      </c>
      <c r="C24" s="24" t="n">
        <v>8</v>
      </c>
      <c r="D24" s="43"/>
      <c r="E24" s="26"/>
      <c r="F24" s="44"/>
      <c r="H24" s="34"/>
      <c r="I24" s="35"/>
      <c r="K24" s="14"/>
      <c r="L24" s="36"/>
      <c r="M24" s="14"/>
      <c r="N24" s="36"/>
      <c r="O24" s="39"/>
      <c r="P24" s="37"/>
      <c r="Q24" s="35"/>
    </row>
    <row r="25" customFormat="false" ht="15.75" hidden="false" customHeight="false" outlineLevel="0" collapsed="false">
      <c r="A25" s="38"/>
      <c r="B25" s="38"/>
      <c r="C25" s="38"/>
      <c r="D25" s="46"/>
      <c r="E25" s="37"/>
      <c r="F25" s="37"/>
      <c r="H25" s="34"/>
      <c r="I25" s="47"/>
      <c r="K25" s="14"/>
      <c r="L25" s="14"/>
      <c r="M25" s="14"/>
      <c r="N25" s="14"/>
      <c r="O25" s="5"/>
      <c r="P25" s="37"/>
      <c r="Q25" s="47"/>
    </row>
    <row r="26" customFormat="false" ht="15.75" hidden="false" customHeight="false" outlineLevel="0" collapsed="false">
      <c r="A26" s="16"/>
      <c r="B26" s="16" t="str">
        <f aca="false">TEXT(A1,"0") &amp; " " &amp; TEXT(B9,"0")</f>
        <v>V25 Plate 3</v>
      </c>
      <c r="C26" s="16" t="str">
        <f aca="false">"384 primer plate " &amp; TEXT(C9,"0")</f>
        <v>384 primer plate 3</v>
      </c>
      <c r="D26" s="48"/>
      <c r="E26" s="49"/>
      <c r="F26" s="49"/>
      <c r="H26" s="34"/>
      <c r="I26" s="50"/>
      <c r="K26" s="40"/>
      <c r="L26" s="51"/>
      <c r="M26" s="14"/>
      <c r="N26" s="51"/>
      <c r="O26" s="52"/>
      <c r="P26" s="37"/>
      <c r="Q26" s="50"/>
    </row>
    <row r="27" customFormat="false" ht="15.75" hidden="false" customHeight="false" outlineLevel="0" collapsed="false">
      <c r="A27" s="53"/>
      <c r="B27" s="54" t="n">
        <v>9</v>
      </c>
      <c r="C27" s="54" t="n">
        <v>10</v>
      </c>
      <c r="D27" s="55"/>
      <c r="E27" s="56" t="s">
        <v>23</v>
      </c>
      <c r="F27" s="26"/>
      <c r="G27" s="57"/>
      <c r="H27" s="27" t="n">
        <v>1</v>
      </c>
      <c r="I27" s="28"/>
      <c r="K27" s="29" t="n">
        <v>2</v>
      </c>
      <c r="L27" s="30" t="s">
        <v>21</v>
      </c>
      <c r="M27" s="31"/>
      <c r="N27" s="30" t="n">
        <v>3</v>
      </c>
      <c r="O27" s="58" t="n">
        <v>6</v>
      </c>
      <c r="P27" s="32"/>
      <c r="Q27" s="59"/>
    </row>
    <row r="28" customFormat="false" ht="15.75" hidden="false" customHeight="false" outlineLevel="0" collapsed="false">
      <c r="A28" s="53"/>
      <c r="B28" s="54" t="n">
        <v>11</v>
      </c>
      <c r="C28" s="54" t="n">
        <v>12</v>
      </c>
      <c r="D28" s="55"/>
      <c r="F28" s="26"/>
      <c r="H28" s="34"/>
      <c r="I28" s="47"/>
      <c r="K28" s="14"/>
      <c r="L28" s="14"/>
      <c r="M28" s="14"/>
      <c r="N28" s="60"/>
      <c r="O28" s="5"/>
      <c r="P28" s="16"/>
      <c r="Q28" s="47"/>
    </row>
    <row r="29" customFormat="false" ht="15.75" hidden="false" customHeight="false" outlineLevel="0" collapsed="false">
      <c r="A29" s="38"/>
      <c r="B29" s="38"/>
      <c r="C29" s="38"/>
      <c r="D29" s="48"/>
      <c r="E29" s="49"/>
      <c r="F29" s="49"/>
      <c r="H29" s="34"/>
      <c r="I29" s="47"/>
      <c r="K29" s="14"/>
      <c r="L29" s="14"/>
      <c r="M29" s="14"/>
      <c r="N29" s="14"/>
      <c r="O29" s="5"/>
      <c r="P29" s="37"/>
      <c r="Q29" s="47"/>
    </row>
    <row r="30" customFormat="false" ht="15.75" hidden="false" customHeight="false" outlineLevel="0" collapsed="false">
      <c r="A30" s="16"/>
      <c r="B30" s="16" t="str">
        <f aca="false">TEXT(A1,"0") &amp; " " &amp; TEXT(B10,"0")</f>
        <v>V25 Plate 4</v>
      </c>
      <c r="C30" s="16" t="str">
        <f aca="false">"384 primer plate " &amp; TEXT(C10,"0")</f>
        <v>384 primer plate 4</v>
      </c>
      <c r="D30" s="48"/>
      <c r="E30" s="49"/>
      <c r="F30" s="49"/>
      <c r="H30" s="34"/>
      <c r="I30" s="47"/>
      <c r="K30" s="40"/>
      <c r="L30" s="40"/>
      <c r="M30" s="14"/>
      <c r="N30" s="40"/>
      <c r="O30" s="61"/>
      <c r="P30" s="37"/>
      <c r="Q30" s="47"/>
    </row>
    <row r="31" customFormat="false" ht="15.75" hidden="false" customHeight="false" outlineLevel="0" collapsed="false">
      <c r="A31" s="23"/>
      <c r="B31" s="54" t="n">
        <v>13</v>
      </c>
      <c r="C31" s="54" t="n">
        <v>14</v>
      </c>
      <c r="D31" s="55"/>
      <c r="E31" s="26"/>
      <c r="F31" s="26"/>
      <c r="G31" s="5" t="s">
        <v>24</v>
      </c>
      <c r="H31" s="27" t="n">
        <v>4</v>
      </c>
      <c r="I31" s="28"/>
      <c r="K31" s="29" t="n">
        <v>1</v>
      </c>
      <c r="L31" s="30" t="s">
        <v>17</v>
      </c>
      <c r="M31" s="31"/>
      <c r="N31" s="30" t="n">
        <v>4</v>
      </c>
      <c r="O31" s="58" t="n">
        <v>7</v>
      </c>
      <c r="P31" s="32"/>
      <c r="Q31" s="59"/>
    </row>
    <row r="32" customFormat="false" ht="15.75" hidden="false" customHeight="false" outlineLevel="0" collapsed="false">
      <c r="A32" s="62"/>
      <c r="B32" s="54" t="n">
        <v>15</v>
      </c>
      <c r="C32" s="54" t="n">
        <v>16</v>
      </c>
      <c r="D32" s="55"/>
      <c r="E32" s="44"/>
      <c r="F32" s="26" t="s">
        <v>25</v>
      </c>
    </row>
  </sheetData>
  <mergeCells count="4">
    <mergeCell ref="H17:I17"/>
    <mergeCell ref="K17:L17"/>
    <mergeCell ref="N17:O17"/>
    <mergeCell ref="P17:Q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9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4.1734693877551"/>
    <col collapsed="false" hidden="false" max="2" min="2" style="0" width="17.6836734693878"/>
    <col collapsed="false" hidden="false" max="8" min="3" style="0" width="14.1734693877551"/>
    <col collapsed="false" hidden="false" max="9" min="9" style="0" width="16.3316326530612"/>
    <col collapsed="false" hidden="false" max="11" min="10" style="0" width="16.469387755102"/>
    <col collapsed="false" hidden="false" max="12" min="12" style="0" width="15.1173469387755"/>
    <col collapsed="false" hidden="false" max="13" min="13" style="0" width="15.6581632653061"/>
    <col collapsed="false" hidden="false" max="1025" min="14" style="0" width="14.1734693877551"/>
  </cols>
  <sheetData>
    <row r="1" customFormat="false" ht="15.75" hidden="false" customHeight="false" outlineLevel="0" collapsed="false">
      <c r="A1" s="200"/>
      <c r="B1" s="43"/>
      <c r="C1" s="43"/>
      <c r="D1" s="184"/>
      <c r="E1" s="184"/>
      <c r="F1" s="23"/>
      <c r="G1" s="185"/>
      <c r="H1" s="185"/>
      <c r="I1" s="185"/>
      <c r="J1" s="186"/>
      <c r="K1" s="186"/>
      <c r="L1" s="23"/>
      <c r="M1" s="23"/>
      <c r="N1" s="3"/>
    </row>
    <row r="2" customFormat="false" ht="15.75" hidden="false" customHeight="false" outlineLevel="0" collapsed="false">
      <c r="A2" s="113" t="n">
        <v>13</v>
      </c>
      <c r="B2" s="113" t="n">
        <v>14</v>
      </c>
      <c r="C2" s="43"/>
      <c r="D2" s="44" t="e">
        <f aca="false">#REF!</f>
        <v>#REF!</v>
      </c>
      <c r="E2" s="44" t="e">
        <f aca="false">#REF!</f>
        <v>#REF!</v>
      </c>
      <c r="F2" s="23"/>
      <c r="G2" s="218"/>
      <c r="H2" s="201"/>
      <c r="I2" s="185"/>
      <c r="J2" s="186"/>
      <c r="K2" s="186"/>
      <c r="L2" s="23"/>
      <c r="M2" s="23"/>
      <c r="N2" s="3"/>
    </row>
    <row r="3" customFormat="false" ht="15.75" hidden="false" customHeight="false" outlineLevel="0" collapsed="false">
      <c r="A3" s="113" t="n">
        <v>15</v>
      </c>
      <c r="B3" s="113" t="n">
        <v>16</v>
      </c>
      <c r="C3" s="43"/>
      <c r="D3" s="44" t="e">
        <f aca="false">#REF!</f>
        <v>#REF!</v>
      </c>
      <c r="E3" s="26" t="s">
        <v>345</v>
      </c>
      <c r="F3" s="23"/>
      <c r="G3" s="218"/>
      <c r="H3" s="218"/>
      <c r="I3" s="185"/>
      <c r="K3" s="186"/>
      <c r="L3" s="23"/>
      <c r="M3" s="23"/>
      <c r="N3" s="3"/>
    </row>
    <row r="4" customFormat="false" ht="15.75" hidden="false" customHeight="false" outlineLevel="0" collapsed="false">
      <c r="A4" s="6" t="s">
        <v>10</v>
      </c>
      <c r="B4" s="23"/>
      <c r="C4" s="23"/>
      <c r="E4" s="23"/>
      <c r="F4" s="23"/>
      <c r="G4" s="185"/>
      <c r="H4" s="185"/>
      <c r="I4" s="185"/>
      <c r="J4" s="186"/>
      <c r="K4" s="219"/>
      <c r="L4" s="23"/>
      <c r="M4" s="23"/>
      <c r="N4" s="3"/>
    </row>
    <row r="5" customFormat="false" ht="15.75" hidden="false" customHeight="false" outlineLevel="0" collapsed="false">
      <c r="A5" s="3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3"/>
    </row>
    <row r="6" customFormat="false" ht="15.75" hidden="false" customHeight="false" outlineLevel="0" collapsed="false">
      <c r="A6" s="122" t="e">
        <f aca="false">D2</f>
        <v>#REF!</v>
      </c>
      <c r="B6" s="123" t="n">
        <v>1</v>
      </c>
      <c r="C6" s="123" t="n">
        <v>2</v>
      </c>
      <c r="D6" s="123" t="n">
        <v>3</v>
      </c>
      <c r="E6" s="123" t="n">
        <v>4</v>
      </c>
      <c r="F6" s="123" t="n">
        <v>5</v>
      </c>
      <c r="G6" s="123" t="n">
        <v>6</v>
      </c>
      <c r="H6" s="123" t="n">
        <v>7</v>
      </c>
      <c r="I6" s="123" t="n">
        <v>8</v>
      </c>
      <c r="J6" s="123" t="n">
        <v>9</v>
      </c>
      <c r="K6" s="123" t="n">
        <v>10</v>
      </c>
      <c r="L6" s="123" t="n">
        <v>11</v>
      </c>
      <c r="M6" s="123" t="n">
        <v>12</v>
      </c>
      <c r="N6" s="2"/>
    </row>
    <row r="7" customFormat="false" ht="15.75" hidden="false" customHeight="false" outlineLevel="0" collapsed="false">
      <c r="A7" s="123" t="s">
        <v>69</v>
      </c>
      <c r="B7" s="203" t="s">
        <v>83</v>
      </c>
      <c r="C7" s="203" t="s">
        <v>346</v>
      </c>
      <c r="D7" s="203" t="s">
        <v>346</v>
      </c>
      <c r="E7" s="203" t="s">
        <v>346</v>
      </c>
      <c r="F7" s="203" t="s">
        <v>346</v>
      </c>
      <c r="G7" s="203" t="s">
        <v>346</v>
      </c>
      <c r="H7" s="203" t="s">
        <v>346</v>
      </c>
      <c r="I7" s="203" t="s">
        <v>346</v>
      </c>
      <c r="J7" s="203" t="s">
        <v>346</v>
      </c>
      <c r="K7" s="203" t="s">
        <v>346</v>
      </c>
      <c r="L7" s="203" t="s">
        <v>346</v>
      </c>
      <c r="M7" s="203" t="s">
        <v>83</v>
      </c>
      <c r="N7" s="123" t="s">
        <v>69</v>
      </c>
    </row>
    <row r="8" customFormat="false" ht="15.75" hidden="false" customHeight="false" outlineLevel="0" collapsed="false">
      <c r="A8" s="123" t="s">
        <v>70</v>
      </c>
      <c r="B8" s="203" t="s">
        <v>83</v>
      </c>
      <c r="C8" s="203" t="s">
        <v>346</v>
      </c>
      <c r="D8" s="203" t="s">
        <v>346</v>
      </c>
      <c r="E8" s="203" t="s">
        <v>346</v>
      </c>
      <c r="F8" s="203" t="s">
        <v>346</v>
      </c>
      <c r="G8" s="203" t="s">
        <v>346</v>
      </c>
      <c r="H8" s="203" t="s">
        <v>346</v>
      </c>
      <c r="I8" s="203" t="s">
        <v>346</v>
      </c>
      <c r="J8" s="203" t="s">
        <v>346</v>
      </c>
      <c r="K8" s="203" t="s">
        <v>346</v>
      </c>
      <c r="L8" s="203" t="s">
        <v>346</v>
      </c>
      <c r="M8" s="203" t="s">
        <v>83</v>
      </c>
      <c r="N8" s="123" t="s">
        <v>70</v>
      </c>
    </row>
    <row r="9" customFormat="false" ht="15.75" hidden="false" customHeight="false" outlineLevel="0" collapsed="false">
      <c r="A9" s="123" t="s">
        <v>71</v>
      </c>
      <c r="B9" s="203" t="s">
        <v>83</v>
      </c>
      <c r="C9" s="203" t="s">
        <v>346</v>
      </c>
      <c r="D9" s="203" t="s">
        <v>346</v>
      </c>
      <c r="E9" s="203" t="s">
        <v>346</v>
      </c>
      <c r="F9" s="203" t="s">
        <v>346</v>
      </c>
      <c r="G9" s="203" t="s">
        <v>346</v>
      </c>
      <c r="H9" s="203" t="s">
        <v>346</v>
      </c>
      <c r="I9" s="203" t="s">
        <v>346</v>
      </c>
      <c r="J9" s="203" t="s">
        <v>346</v>
      </c>
      <c r="K9" s="203" t="s">
        <v>346</v>
      </c>
      <c r="L9" s="203" t="s">
        <v>346</v>
      </c>
      <c r="M9" s="203" t="s">
        <v>83</v>
      </c>
      <c r="N9" s="123" t="s">
        <v>71</v>
      </c>
    </row>
    <row r="10" customFormat="false" ht="15.75" hidden="false" customHeight="false" outlineLevel="0" collapsed="false">
      <c r="A10" s="123" t="s">
        <v>72</v>
      </c>
      <c r="B10" s="203" t="s">
        <v>83</v>
      </c>
      <c r="C10" s="203" t="s">
        <v>346</v>
      </c>
      <c r="D10" s="203" t="s">
        <v>346</v>
      </c>
      <c r="E10" s="203" t="s">
        <v>346</v>
      </c>
      <c r="F10" s="203" t="s">
        <v>346</v>
      </c>
      <c r="G10" s="203" t="s">
        <v>346</v>
      </c>
      <c r="H10" s="203" t="s">
        <v>346</v>
      </c>
      <c r="I10" s="203" t="s">
        <v>346</v>
      </c>
      <c r="J10" s="203" t="s">
        <v>346</v>
      </c>
      <c r="K10" s="203" t="s">
        <v>346</v>
      </c>
      <c r="L10" s="203" t="s">
        <v>346</v>
      </c>
      <c r="M10" s="203" t="s">
        <v>83</v>
      </c>
      <c r="N10" s="123" t="s">
        <v>72</v>
      </c>
    </row>
    <row r="11" customFormat="false" ht="15.75" hidden="false" customHeight="false" outlineLevel="0" collapsed="false">
      <c r="A11" s="123" t="s">
        <v>73</v>
      </c>
      <c r="B11" s="203" t="s">
        <v>83</v>
      </c>
      <c r="C11" s="203" t="s">
        <v>346</v>
      </c>
      <c r="D11" s="203" t="s">
        <v>346</v>
      </c>
      <c r="E11" s="203" t="s">
        <v>346</v>
      </c>
      <c r="F11" s="203" t="s">
        <v>346</v>
      </c>
      <c r="G11" s="203" t="s">
        <v>346</v>
      </c>
      <c r="H11" s="203" t="s">
        <v>346</v>
      </c>
      <c r="I11" s="203" t="s">
        <v>346</v>
      </c>
      <c r="J11" s="203" t="s">
        <v>346</v>
      </c>
      <c r="K11" s="203" t="s">
        <v>346</v>
      </c>
      <c r="L11" s="203" t="s">
        <v>346</v>
      </c>
      <c r="M11" s="203" t="s">
        <v>83</v>
      </c>
      <c r="N11" s="123" t="s">
        <v>73</v>
      </c>
    </row>
    <row r="12" customFormat="false" ht="15.75" hidden="false" customHeight="false" outlineLevel="0" collapsed="false">
      <c r="A12" s="123" t="s">
        <v>74</v>
      </c>
      <c r="B12" s="203" t="s">
        <v>83</v>
      </c>
      <c r="C12" s="203" t="s">
        <v>346</v>
      </c>
      <c r="D12" s="203" t="s">
        <v>346</v>
      </c>
      <c r="E12" s="203" t="s">
        <v>346</v>
      </c>
      <c r="F12" s="203" t="s">
        <v>346</v>
      </c>
      <c r="G12" s="203" t="s">
        <v>346</v>
      </c>
      <c r="H12" s="203" t="s">
        <v>346</v>
      </c>
      <c r="I12" s="203" t="s">
        <v>346</v>
      </c>
      <c r="J12" s="203" t="s">
        <v>346</v>
      </c>
      <c r="K12" s="203" t="s">
        <v>346</v>
      </c>
      <c r="L12" s="203" t="s">
        <v>346</v>
      </c>
      <c r="M12" s="203" t="s">
        <v>83</v>
      </c>
      <c r="N12" s="123" t="s">
        <v>74</v>
      </c>
    </row>
    <row r="13" customFormat="false" ht="15.75" hidden="false" customHeight="false" outlineLevel="0" collapsed="false">
      <c r="A13" s="123" t="s">
        <v>75</v>
      </c>
      <c r="B13" s="203" t="s">
        <v>83</v>
      </c>
      <c r="C13" s="203" t="s">
        <v>346</v>
      </c>
      <c r="D13" s="203" t="s">
        <v>346</v>
      </c>
      <c r="E13" s="203" t="s">
        <v>346</v>
      </c>
      <c r="F13" s="203" t="s">
        <v>346</v>
      </c>
      <c r="G13" s="203" t="s">
        <v>346</v>
      </c>
      <c r="H13" s="203" t="s">
        <v>346</v>
      </c>
      <c r="I13" s="203" t="s">
        <v>346</v>
      </c>
      <c r="J13" s="203" t="s">
        <v>346</v>
      </c>
      <c r="K13" s="203" t="s">
        <v>346</v>
      </c>
      <c r="L13" s="203" t="s">
        <v>346</v>
      </c>
      <c r="M13" s="203" t="s">
        <v>83</v>
      </c>
      <c r="N13" s="123" t="s">
        <v>75</v>
      </c>
    </row>
    <row r="14" customFormat="false" ht="15.75" hidden="false" customHeight="false" outlineLevel="0" collapsed="false">
      <c r="A14" s="123" t="s">
        <v>76</v>
      </c>
      <c r="B14" s="203" t="s">
        <v>83</v>
      </c>
      <c r="C14" s="203" t="s">
        <v>346</v>
      </c>
      <c r="D14" s="203" t="s">
        <v>346</v>
      </c>
      <c r="E14" s="203" t="s">
        <v>346</v>
      </c>
      <c r="F14" s="203" t="s">
        <v>346</v>
      </c>
      <c r="G14" s="203" t="s">
        <v>346</v>
      </c>
      <c r="H14" s="203" t="s">
        <v>346</v>
      </c>
      <c r="I14" s="203" t="s">
        <v>346</v>
      </c>
      <c r="J14" s="203" t="s">
        <v>346</v>
      </c>
      <c r="K14" s="203" t="s">
        <v>346</v>
      </c>
      <c r="L14" s="203" t="s">
        <v>346</v>
      </c>
      <c r="M14" s="203" t="s">
        <v>83</v>
      </c>
      <c r="N14" s="123" t="s">
        <v>76</v>
      </c>
    </row>
    <row r="15" customFormat="false" ht="15.75" hidden="false" customHeight="false" outlineLevel="0" collapsed="false">
      <c r="A15" s="2"/>
      <c r="B15" s="123" t="n">
        <v>1</v>
      </c>
      <c r="C15" s="123" t="n">
        <v>2</v>
      </c>
      <c r="D15" s="123" t="n">
        <v>3</v>
      </c>
      <c r="E15" s="123" t="n">
        <v>4</v>
      </c>
      <c r="F15" s="123" t="n">
        <v>5</v>
      </c>
      <c r="G15" s="123" t="n">
        <v>6</v>
      </c>
      <c r="H15" s="123" t="n">
        <v>7</v>
      </c>
      <c r="I15" s="123" t="n">
        <v>8</v>
      </c>
      <c r="J15" s="123" t="n">
        <v>9</v>
      </c>
      <c r="K15" s="123" t="n">
        <v>10</v>
      </c>
      <c r="L15" s="123" t="n">
        <v>11</v>
      </c>
      <c r="M15" s="123" t="n">
        <v>12</v>
      </c>
      <c r="N15" s="3"/>
    </row>
    <row r="17" customFormat="false" ht="15.75" hidden="false" customHeight="false" outlineLevel="0" collapsed="false">
      <c r="A17" s="204" t="e">
        <f aca="false">E2</f>
        <v>#REF!</v>
      </c>
      <c r="B17" s="123" t="n">
        <v>1</v>
      </c>
      <c r="C17" s="123" t="n">
        <v>2</v>
      </c>
      <c r="D17" s="123" t="n">
        <v>3</v>
      </c>
      <c r="E17" s="123" t="n">
        <v>4</v>
      </c>
      <c r="F17" s="123" t="n">
        <v>5</v>
      </c>
      <c r="G17" s="123" t="n">
        <v>6</v>
      </c>
      <c r="H17" s="123" t="n">
        <v>7</v>
      </c>
      <c r="I17" s="123" t="n">
        <v>8</v>
      </c>
      <c r="J17" s="123" t="n">
        <v>9</v>
      </c>
      <c r="K17" s="123" t="n">
        <v>10</v>
      </c>
      <c r="L17" s="123" t="n">
        <v>11</v>
      </c>
      <c r="M17" s="123" t="n">
        <v>12</v>
      </c>
      <c r="N17" s="2"/>
    </row>
    <row r="18" customFormat="false" ht="15.75" hidden="false" customHeight="false" outlineLevel="0" collapsed="false">
      <c r="A18" s="123" t="s">
        <v>69</v>
      </c>
      <c r="B18" s="220" t="s">
        <v>97</v>
      </c>
      <c r="C18" s="220" t="s">
        <v>347</v>
      </c>
      <c r="D18" s="220" t="s">
        <v>347</v>
      </c>
      <c r="E18" s="220" t="s">
        <v>347</v>
      </c>
      <c r="F18" s="220" t="s">
        <v>347</v>
      </c>
      <c r="G18" s="220" t="s">
        <v>347</v>
      </c>
      <c r="H18" s="220" t="s">
        <v>347</v>
      </c>
      <c r="I18" s="220" t="s">
        <v>347</v>
      </c>
      <c r="J18" s="220" t="s">
        <v>347</v>
      </c>
      <c r="K18" s="220" t="s">
        <v>347</v>
      </c>
      <c r="L18" s="220" t="s">
        <v>347</v>
      </c>
      <c r="M18" s="220" t="s">
        <v>97</v>
      </c>
      <c r="N18" s="123" t="s">
        <v>69</v>
      </c>
    </row>
    <row r="19" customFormat="false" ht="15.75" hidden="false" customHeight="false" outlineLevel="0" collapsed="false">
      <c r="A19" s="123" t="s">
        <v>70</v>
      </c>
      <c r="B19" s="220" t="s">
        <v>97</v>
      </c>
      <c r="C19" s="220" t="s">
        <v>347</v>
      </c>
      <c r="D19" s="220" t="s">
        <v>347</v>
      </c>
      <c r="E19" s="220" t="s">
        <v>347</v>
      </c>
      <c r="F19" s="220" t="s">
        <v>347</v>
      </c>
      <c r="G19" s="220" t="s">
        <v>347</v>
      </c>
      <c r="H19" s="220" t="s">
        <v>347</v>
      </c>
      <c r="I19" s="220" t="s">
        <v>347</v>
      </c>
      <c r="J19" s="220" t="s">
        <v>347</v>
      </c>
      <c r="K19" s="220" t="s">
        <v>347</v>
      </c>
      <c r="L19" s="220" t="s">
        <v>347</v>
      </c>
      <c r="M19" s="220" t="s">
        <v>97</v>
      </c>
      <c r="N19" s="123" t="s">
        <v>70</v>
      </c>
    </row>
    <row r="20" customFormat="false" ht="15.75" hidden="false" customHeight="false" outlineLevel="0" collapsed="false">
      <c r="A20" s="123" t="s">
        <v>71</v>
      </c>
      <c r="B20" s="220" t="s">
        <v>97</v>
      </c>
      <c r="C20" s="220" t="s">
        <v>347</v>
      </c>
      <c r="D20" s="220" t="s">
        <v>347</v>
      </c>
      <c r="E20" s="220" t="s">
        <v>347</v>
      </c>
      <c r="F20" s="220" t="s">
        <v>347</v>
      </c>
      <c r="G20" s="220" t="s">
        <v>347</v>
      </c>
      <c r="H20" s="220" t="s">
        <v>347</v>
      </c>
      <c r="I20" s="220" t="s">
        <v>347</v>
      </c>
      <c r="J20" s="220" t="s">
        <v>347</v>
      </c>
      <c r="K20" s="220" t="s">
        <v>347</v>
      </c>
      <c r="L20" s="220" t="s">
        <v>347</v>
      </c>
      <c r="M20" s="220" t="s">
        <v>97</v>
      </c>
      <c r="N20" s="123" t="s">
        <v>71</v>
      </c>
    </row>
    <row r="21" customFormat="false" ht="15.75" hidden="false" customHeight="false" outlineLevel="0" collapsed="false">
      <c r="A21" s="123" t="s">
        <v>72</v>
      </c>
      <c r="B21" s="220" t="s">
        <v>97</v>
      </c>
      <c r="C21" s="220" t="s">
        <v>347</v>
      </c>
      <c r="D21" s="220" t="s">
        <v>347</v>
      </c>
      <c r="E21" s="220" t="s">
        <v>347</v>
      </c>
      <c r="F21" s="220" t="s">
        <v>347</v>
      </c>
      <c r="G21" s="220" t="s">
        <v>347</v>
      </c>
      <c r="H21" s="220" t="s">
        <v>347</v>
      </c>
      <c r="I21" s="220" t="s">
        <v>347</v>
      </c>
      <c r="J21" s="220" t="s">
        <v>347</v>
      </c>
      <c r="K21" s="220" t="s">
        <v>347</v>
      </c>
      <c r="L21" s="220" t="s">
        <v>347</v>
      </c>
      <c r="M21" s="220" t="s">
        <v>97</v>
      </c>
      <c r="N21" s="123" t="s">
        <v>72</v>
      </c>
    </row>
    <row r="22" customFormat="false" ht="15.75" hidden="false" customHeight="false" outlineLevel="0" collapsed="false">
      <c r="A22" s="123" t="s">
        <v>73</v>
      </c>
      <c r="B22" s="220" t="s">
        <v>97</v>
      </c>
      <c r="C22" s="220" t="s">
        <v>348</v>
      </c>
      <c r="D22" s="220" t="s">
        <v>348</v>
      </c>
      <c r="E22" s="220" t="s">
        <v>348</v>
      </c>
      <c r="F22" s="220" t="s">
        <v>348</v>
      </c>
      <c r="G22" s="220" t="s">
        <v>348</v>
      </c>
      <c r="H22" s="220" t="s">
        <v>348</v>
      </c>
      <c r="I22" s="220" t="s">
        <v>348</v>
      </c>
      <c r="J22" s="220" t="s">
        <v>348</v>
      </c>
      <c r="K22" s="220" t="s">
        <v>348</v>
      </c>
      <c r="L22" s="220" t="s">
        <v>348</v>
      </c>
      <c r="M22" s="220" t="s">
        <v>97</v>
      </c>
      <c r="N22" s="123" t="s">
        <v>73</v>
      </c>
    </row>
    <row r="23" customFormat="false" ht="15.75" hidden="false" customHeight="false" outlineLevel="0" collapsed="false">
      <c r="A23" s="123" t="s">
        <v>74</v>
      </c>
      <c r="B23" s="220" t="s">
        <v>97</v>
      </c>
      <c r="C23" s="220" t="s">
        <v>348</v>
      </c>
      <c r="D23" s="220" t="s">
        <v>348</v>
      </c>
      <c r="E23" s="220" t="s">
        <v>348</v>
      </c>
      <c r="F23" s="220" t="s">
        <v>348</v>
      </c>
      <c r="G23" s="220" t="s">
        <v>348</v>
      </c>
      <c r="H23" s="220" t="s">
        <v>348</v>
      </c>
      <c r="I23" s="220" t="s">
        <v>348</v>
      </c>
      <c r="J23" s="220" t="s">
        <v>348</v>
      </c>
      <c r="K23" s="220" t="s">
        <v>348</v>
      </c>
      <c r="L23" s="220" t="s">
        <v>348</v>
      </c>
      <c r="M23" s="220" t="s">
        <v>97</v>
      </c>
      <c r="N23" s="123" t="s">
        <v>74</v>
      </c>
    </row>
    <row r="24" customFormat="false" ht="15.75" hidden="false" customHeight="false" outlineLevel="0" collapsed="false">
      <c r="A24" s="123" t="s">
        <v>75</v>
      </c>
      <c r="B24" s="220" t="s">
        <v>97</v>
      </c>
      <c r="C24" s="220" t="s">
        <v>348</v>
      </c>
      <c r="D24" s="220" t="s">
        <v>348</v>
      </c>
      <c r="E24" s="220" t="s">
        <v>348</v>
      </c>
      <c r="F24" s="220" t="s">
        <v>348</v>
      </c>
      <c r="G24" s="220" t="s">
        <v>348</v>
      </c>
      <c r="H24" s="220" t="s">
        <v>348</v>
      </c>
      <c r="I24" s="220" t="s">
        <v>348</v>
      </c>
      <c r="J24" s="220" t="s">
        <v>348</v>
      </c>
      <c r="K24" s="220" t="s">
        <v>348</v>
      </c>
      <c r="L24" s="220" t="s">
        <v>348</v>
      </c>
      <c r="M24" s="220" t="s">
        <v>97</v>
      </c>
      <c r="N24" s="123" t="s">
        <v>75</v>
      </c>
    </row>
    <row r="25" customFormat="false" ht="15.75" hidden="false" customHeight="false" outlineLevel="0" collapsed="false">
      <c r="A25" s="123" t="s">
        <v>76</v>
      </c>
      <c r="B25" s="220" t="s">
        <v>97</v>
      </c>
      <c r="C25" s="220" t="s">
        <v>348</v>
      </c>
      <c r="D25" s="220" t="s">
        <v>348</v>
      </c>
      <c r="E25" s="220" t="s">
        <v>348</v>
      </c>
      <c r="F25" s="220" t="s">
        <v>348</v>
      </c>
      <c r="G25" s="220" t="s">
        <v>348</v>
      </c>
      <c r="H25" s="220" t="s">
        <v>348</v>
      </c>
      <c r="I25" s="220" t="s">
        <v>348</v>
      </c>
      <c r="J25" s="220" t="s">
        <v>348</v>
      </c>
      <c r="K25" s="220" t="s">
        <v>348</v>
      </c>
      <c r="L25" s="220" t="s">
        <v>348</v>
      </c>
      <c r="M25" s="220" t="s">
        <v>97</v>
      </c>
      <c r="N25" s="123" t="s">
        <v>76</v>
      </c>
    </row>
    <row r="26" customFormat="false" ht="15.75" hidden="false" customHeight="false" outlineLevel="0" collapsed="false">
      <c r="A26" s="2"/>
      <c r="B26" s="123" t="n">
        <v>1</v>
      </c>
      <c r="C26" s="123" t="n">
        <v>2</v>
      </c>
      <c r="D26" s="123" t="n">
        <v>3</v>
      </c>
      <c r="E26" s="123" t="n">
        <v>4</v>
      </c>
      <c r="F26" s="123" t="n">
        <v>5</v>
      </c>
      <c r="G26" s="123" t="n">
        <v>6</v>
      </c>
      <c r="H26" s="123" t="n">
        <v>7</v>
      </c>
      <c r="I26" s="123" t="n">
        <v>8</v>
      </c>
      <c r="J26" s="123" t="n">
        <v>9</v>
      </c>
      <c r="K26" s="123" t="n">
        <v>10</v>
      </c>
      <c r="L26" s="123" t="n">
        <v>11</v>
      </c>
      <c r="M26" s="123" t="n">
        <v>12</v>
      </c>
      <c r="N26" s="3"/>
    </row>
    <row r="28" customFormat="false" ht="15.75" hidden="false" customHeight="false" outlineLevel="0" collapsed="false">
      <c r="A28" s="207"/>
    </row>
    <row r="29" customFormat="false" ht="15.75" hidden="false" customHeight="false" outlineLevel="0" collapsed="false">
      <c r="A29" s="39" t="s">
        <v>82</v>
      </c>
      <c r="B29" s="129" t="n">
        <v>1</v>
      </c>
      <c r="C29" s="129" t="n">
        <v>2</v>
      </c>
      <c r="D29" s="129" t="n">
        <v>3</v>
      </c>
      <c r="E29" s="129" t="n">
        <v>4</v>
      </c>
      <c r="F29" s="129" t="n">
        <v>5</v>
      </c>
      <c r="G29" s="129" t="n">
        <v>6</v>
      </c>
      <c r="H29" s="129" t="n">
        <v>7</v>
      </c>
      <c r="I29" s="129" t="n">
        <v>8</v>
      </c>
      <c r="J29" s="129" t="n">
        <v>9</v>
      </c>
      <c r="K29" s="129" t="n">
        <v>10</v>
      </c>
      <c r="L29" s="129" t="n">
        <v>11</v>
      </c>
      <c r="M29" s="129" t="n">
        <v>12</v>
      </c>
      <c r="N29" s="5"/>
    </row>
    <row r="30" customFormat="false" ht="15.75" hidden="false" customHeight="false" outlineLevel="0" collapsed="false">
      <c r="A30" s="130" t="s">
        <v>69</v>
      </c>
      <c r="B30" s="2" t="s">
        <v>83</v>
      </c>
      <c r="C30" s="131" t="n">
        <v>1000</v>
      </c>
      <c r="D30" s="131" t="n">
        <v>1000</v>
      </c>
      <c r="E30" s="131" t="n">
        <v>1000</v>
      </c>
      <c r="F30" s="131" t="n">
        <v>1000</v>
      </c>
      <c r="G30" s="131" t="n">
        <v>1000</v>
      </c>
      <c r="H30" s="131" t="n">
        <v>1000</v>
      </c>
      <c r="I30" s="131" t="n">
        <v>1000</v>
      </c>
      <c r="J30" s="131" t="n">
        <v>1000</v>
      </c>
      <c r="K30" s="131" t="n">
        <v>1000</v>
      </c>
      <c r="L30" s="131" t="n">
        <v>1000</v>
      </c>
      <c r="M30" s="2" t="s">
        <v>83</v>
      </c>
      <c r="N30" s="132" t="s">
        <v>69</v>
      </c>
    </row>
    <row r="31" customFormat="false" ht="15.75" hidden="false" customHeight="false" outlineLevel="0" collapsed="false">
      <c r="A31" s="133" t="s">
        <v>70</v>
      </c>
      <c r="B31" s="2" t="s">
        <v>83</v>
      </c>
      <c r="C31" s="131" t="n">
        <v>1000</v>
      </c>
      <c r="D31" s="131" t="n">
        <v>1000</v>
      </c>
      <c r="E31" s="131" t="n">
        <v>1000</v>
      </c>
      <c r="F31" s="131" t="n">
        <v>1000</v>
      </c>
      <c r="G31" s="131" t="n">
        <v>1000</v>
      </c>
      <c r="H31" s="131" t="n">
        <v>1000</v>
      </c>
      <c r="I31" s="131" t="n">
        <v>1000</v>
      </c>
      <c r="J31" s="131" t="n">
        <v>1000</v>
      </c>
      <c r="K31" s="131" t="n">
        <v>1000</v>
      </c>
      <c r="L31" s="131" t="n">
        <v>1000</v>
      </c>
      <c r="M31" s="2" t="s">
        <v>83</v>
      </c>
      <c r="N31" s="132" t="s">
        <v>70</v>
      </c>
    </row>
    <row r="32" customFormat="false" ht="15.75" hidden="false" customHeight="false" outlineLevel="0" collapsed="false">
      <c r="A32" s="130" t="s">
        <v>71</v>
      </c>
      <c r="B32" s="2" t="s">
        <v>83</v>
      </c>
      <c r="C32" s="131" t="n">
        <v>2000</v>
      </c>
      <c r="D32" s="131" t="n">
        <v>2000</v>
      </c>
      <c r="E32" s="131" t="n">
        <v>2000</v>
      </c>
      <c r="F32" s="131" t="n">
        <v>2000</v>
      </c>
      <c r="G32" s="131" t="n">
        <v>2000</v>
      </c>
      <c r="H32" s="131" t="n">
        <v>2000</v>
      </c>
      <c r="I32" s="131" t="n">
        <v>2000</v>
      </c>
      <c r="J32" s="131" t="n">
        <v>2000</v>
      </c>
      <c r="K32" s="131" t="n">
        <v>2000</v>
      </c>
      <c r="L32" s="131" t="n">
        <v>2000</v>
      </c>
      <c r="M32" s="2" t="s">
        <v>83</v>
      </c>
      <c r="N32" s="132" t="s">
        <v>71</v>
      </c>
    </row>
    <row r="33" customFormat="false" ht="15.75" hidden="false" customHeight="false" outlineLevel="0" collapsed="false">
      <c r="A33" s="130" t="s">
        <v>72</v>
      </c>
      <c r="B33" s="2" t="s">
        <v>83</v>
      </c>
      <c r="C33" s="131" t="n">
        <v>2000</v>
      </c>
      <c r="D33" s="131" t="n">
        <v>2000</v>
      </c>
      <c r="E33" s="131" t="n">
        <v>2000</v>
      </c>
      <c r="F33" s="131" t="n">
        <v>2000</v>
      </c>
      <c r="G33" s="131" t="n">
        <v>2000</v>
      </c>
      <c r="H33" s="131" t="n">
        <v>2000</v>
      </c>
      <c r="I33" s="131" t="n">
        <v>2000</v>
      </c>
      <c r="J33" s="131" t="n">
        <v>2000</v>
      </c>
      <c r="K33" s="131" t="n">
        <v>2000</v>
      </c>
      <c r="L33" s="131" t="n">
        <v>2000</v>
      </c>
      <c r="M33" s="2" t="s">
        <v>83</v>
      </c>
      <c r="N33" s="132" t="s">
        <v>72</v>
      </c>
    </row>
    <row r="34" customFormat="false" ht="15.75" hidden="false" customHeight="false" outlineLevel="0" collapsed="false">
      <c r="A34" s="130" t="s">
        <v>73</v>
      </c>
      <c r="B34" s="2" t="s">
        <v>83</v>
      </c>
      <c r="C34" s="131" t="n">
        <v>1000</v>
      </c>
      <c r="D34" s="131" t="n">
        <v>1000</v>
      </c>
      <c r="E34" s="131" t="n">
        <v>1000</v>
      </c>
      <c r="F34" s="131" t="n">
        <v>1000</v>
      </c>
      <c r="G34" s="131" t="n">
        <v>1000</v>
      </c>
      <c r="H34" s="131" t="n">
        <v>1000</v>
      </c>
      <c r="I34" s="131" t="n">
        <v>1000</v>
      </c>
      <c r="J34" s="131" t="n">
        <v>1000</v>
      </c>
      <c r="K34" s="131" t="n">
        <v>1000</v>
      </c>
      <c r="L34" s="131" t="n">
        <v>1000</v>
      </c>
      <c r="M34" s="2" t="s">
        <v>83</v>
      </c>
      <c r="N34" s="132" t="s">
        <v>73</v>
      </c>
    </row>
    <row r="35" customFormat="false" ht="15.75" hidden="false" customHeight="false" outlineLevel="0" collapsed="false">
      <c r="A35" s="130" t="s">
        <v>74</v>
      </c>
      <c r="B35" s="2" t="s">
        <v>83</v>
      </c>
      <c r="C35" s="131" t="n">
        <v>1000</v>
      </c>
      <c r="D35" s="131" t="n">
        <v>1000</v>
      </c>
      <c r="E35" s="131" t="n">
        <v>1000</v>
      </c>
      <c r="F35" s="131" t="n">
        <v>1000</v>
      </c>
      <c r="G35" s="131" t="n">
        <v>1000</v>
      </c>
      <c r="H35" s="131" t="n">
        <v>1000</v>
      </c>
      <c r="I35" s="131" t="n">
        <v>1000</v>
      </c>
      <c r="J35" s="131" t="n">
        <v>1000</v>
      </c>
      <c r="K35" s="131" t="n">
        <v>1000</v>
      </c>
      <c r="L35" s="131" t="n">
        <v>1000</v>
      </c>
      <c r="M35" s="2" t="s">
        <v>83</v>
      </c>
      <c r="N35" s="132" t="s">
        <v>74</v>
      </c>
    </row>
    <row r="36" customFormat="false" ht="15.75" hidden="false" customHeight="false" outlineLevel="0" collapsed="false">
      <c r="A36" s="130" t="s">
        <v>75</v>
      </c>
      <c r="B36" s="2" t="s">
        <v>83</v>
      </c>
      <c r="C36" s="131" t="n">
        <v>2000</v>
      </c>
      <c r="D36" s="131" t="n">
        <v>2000</v>
      </c>
      <c r="E36" s="131" t="n">
        <v>2000</v>
      </c>
      <c r="F36" s="131" t="n">
        <v>2000</v>
      </c>
      <c r="G36" s="131" t="n">
        <v>2000</v>
      </c>
      <c r="H36" s="131" t="n">
        <v>2000</v>
      </c>
      <c r="I36" s="131" t="n">
        <v>2000</v>
      </c>
      <c r="J36" s="131" t="n">
        <v>2000</v>
      </c>
      <c r="K36" s="131" t="n">
        <v>2000</v>
      </c>
      <c r="L36" s="131" t="n">
        <v>2000</v>
      </c>
      <c r="M36" s="2" t="s">
        <v>83</v>
      </c>
      <c r="N36" s="132" t="s">
        <v>75</v>
      </c>
    </row>
    <row r="37" customFormat="false" ht="15.75" hidden="false" customHeight="false" outlineLevel="0" collapsed="false">
      <c r="A37" s="130" t="s">
        <v>76</v>
      </c>
      <c r="B37" s="2" t="s">
        <v>83</v>
      </c>
      <c r="C37" s="131" t="n">
        <v>2000</v>
      </c>
      <c r="D37" s="131" t="n">
        <v>2000</v>
      </c>
      <c r="E37" s="131" t="n">
        <v>2000</v>
      </c>
      <c r="F37" s="131" t="n">
        <v>2000</v>
      </c>
      <c r="G37" s="131" t="n">
        <v>2000</v>
      </c>
      <c r="H37" s="131" t="n">
        <v>2000</v>
      </c>
      <c r="I37" s="131" t="n">
        <v>2000</v>
      </c>
      <c r="J37" s="131" t="n">
        <v>2000</v>
      </c>
      <c r="K37" s="131" t="n">
        <v>2000</v>
      </c>
      <c r="L37" s="131" t="n">
        <v>2000</v>
      </c>
      <c r="M37" s="2" t="s">
        <v>83</v>
      </c>
      <c r="N37" s="132" t="s">
        <v>76</v>
      </c>
    </row>
    <row r="38" customFormat="false" ht="15.75" hidden="false" customHeight="false" outlineLevel="0" collapsed="false">
      <c r="A38" s="193"/>
      <c r="B38" s="5"/>
      <c r="C38" s="5"/>
      <c r="D38" s="5"/>
      <c r="E38" s="5"/>
      <c r="F38" s="5"/>
      <c r="G38" s="5"/>
      <c r="H38" s="5"/>
      <c r="I38" s="5" t="s">
        <v>83</v>
      </c>
      <c r="J38" s="5" t="s">
        <v>83</v>
      </c>
      <c r="K38" s="5" t="s">
        <v>83</v>
      </c>
      <c r="L38" s="5" t="s">
        <v>83</v>
      </c>
      <c r="M38" s="5"/>
      <c r="N38" s="5"/>
    </row>
    <row r="39" customFormat="false" ht="15.75" hidden="false" customHeight="false" outlineLevel="0" collapsed="false">
      <c r="A39" s="135" t="s">
        <v>349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customFormat="false" ht="15.75" hidden="false" customHeight="false" outlineLevel="0" collapsed="false">
      <c r="A40" s="194" t="s">
        <v>85</v>
      </c>
      <c r="B40" s="136" t="n">
        <v>1</v>
      </c>
      <c r="C40" s="136" t="n">
        <v>2</v>
      </c>
      <c r="D40" s="136" t="n">
        <v>3</v>
      </c>
      <c r="E40" s="136" t="n">
        <v>4</v>
      </c>
      <c r="F40" s="136" t="n">
        <v>5</v>
      </c>
      <c r="G40" s="136" t="n">
        <v>6</v>
      </c>
      <c r="H40" s="136" t="n">
        <v>7</v>
      </c>
      <c r="I40" s="136" t="n">
        <v>8</v>
      </c>
      <c r="J40" s="136" t="n">
        <v>9</v>
      </c>
      <c r="K40" s="136" t="n">
        <v>10</v>
      </c>
      <c r="L40" s="136" t="n">
        <v>11</v>
      </c>
      <c r="M40" s="136" t="n">
        <v>12</v>
      </c>
      <c r="N40" s="5"/>
    </row>
    <row r="41" customFormat="false" ht="15.75" hidden="false" customHeight="false" outlineLevel="0" collapsed="false">
      <c r="A41" s="137" t="s">
        <v>69</v>
      </c>
      <c r="B41" s="121" t="s">
        <v>83</v>
      </c>
      <c r="C41" s="138" t="n">
        <f aca="false">(C30/1000)*10</f>
        <v>10</v>
      </c>
      <c r="D41" s="138" t="n">
        <f aca="false">(D30/1000)*10</f>
        <v>10</v>
      </c>
      <c r="E41" s="138" t="n">
        <f aca="false">(E30/1000)*10</f>
        <v>10</v>
      </c>
      <c r="F41" s="138" t="n">
        <f aca="false">(F30/1000)*10</f>
        <v>10</v>
      </c>
      <c r="G41" s="138" t="n">
        <f aca="false">(G30/1000)*10</f>
        <v>10</v>
      </c>
      <c r="H41" s="138" t="n">
        <f aca="false">(H30/1000)*10</f>
        <v>10</v>
      </c>
      <c r="I41" s="138" t="n">
        <f aca="false">(I30/1000)*10</f>
        <v>10</v>
      </c>
      <c r="J41" s="138" t="n">
        <f aca="false">(J30/1000)*10</f>
        <v>10</v>
      </c>
      <c r="K41" s="138" t="n">
        <f aca="false">(K30/1000)*10</f>
        <v>10</v>
      </c>
      <c r="L41" s="138" t="n">
        <f aca="false">(L30/1000)*10</f>
        <v>10</v>
      </c>
      <c r="M41" s="121" t="s">
        <v>83</v>
      </c>
      <c r="N41" s="132" t="s">
        <v>69</v>
      </c>
    </row>
    <row r="42" customFormat="false" ht="15.75" hidden="false" customHeight="false" outlineLevel="0" collapsed="false">
      <c r="A42" s="123" t="s">
        <v>70</v>
      </c>
      <c r="B42" s="121" t="s">
        <v>83</v>
      </c>
      <c r="C42" s="138" t="n">
        <f aca="false">(C31/1000)*10</f>
        <v>10</v>
      </c>
      <c r="D42" s="138" t="n">
        <f aca="false">(D31/1000)*10</f>
        <v>10</v>
      </c>
      <c r="E42" s="138" t="n">
        <f aca="false">(E31/1000)*10</f>
        <v>10</v>
      </c>
      <c r="F42" s="138" t="n">
        <f aca="false">(F31/1000)*10</f>
        <v>10</v>
      </c>
      <c r="G42" s="138" t="n">
        <f aca="false">(G31/1000)*10</f>
        <v>10</v>
      </c>
      <c r="H42" s="138" t="n">
        <f aca="false">(H31/1000)*10</f>
        <v>10</v>
      </c>
      <c r="I42" s="138" t="n">
        <f aca="false">(I31/1000)*10</f>
        <v>10</v>
      </c>
      <c r="J42" s="138" t="n">
        <f aca="false">(J31/1000)*10</f>
        <v>10</v>
      </c>
      <c r="K42" s="138" t="n">
        <f aca="false">(K31/1000)*10</f>
        <v>10</v>
      </c>
      <c r="L42" s="138" t="n">
        <f aca="false">(L31/1000)*10</f>
        <v>10</v>
      </c>
      <c r="M42" s="121" t="s">
        <v>83</v>
      </c>
      <c r="N42" s="132" t="s">
        <v>70</v>
      </c>
    </row>
    <row r="43" customFormat="false" ht="15.75" hidden="false" customHeight="false" outlineLevel="0" collapsed="false">
      <c r="A43" s="123" t="s">
        <v>71</v>
      </c>
      <c r="B43" s="121" t="s">
        <v>83</v>
      </c>
      <c r="C43" s="138" t="n">
        <f aca="false">(C32/1000)*10</f>
        <v>20</v>
      </c>
      <c r="D43" s="138" t="n">
        <f aca="false">(D32/1000)*10</f>
        <v>20</v>
      </c>
      <c r="E43" s="138" t="n">
        <f aca="false">(E32/1000)*10</f>
        <v>20</v>
      </c>
      <c r="F43" s="138" t="n">
        <f aca="false">(F32/1000)*10</f>
        <v>20</v>
      </c>
      <c r="G43" s="138" t="n">
        <f aca="false">(G32/1000)*10</f>
        <v>20</v>
      </c>
      <c r="H43" s="138" t="n">
        <f aca="false">(H32/1000)*10</f>
        <v>20</v>
      </c>
      <c r="I43" s="138" t="n">
        <f aca="false">(I32/1000)*10</f>
        <v>20</v>
      </c>
      <c r="J43" s="138" t="n">
        <f aca="false">(J32/1000)*10</f>
        <v>20</v>
      </c>
      <c r="K43" s="138" t="n">
        <f aca="false">(K32/1000)*10</f>
        <v>20</v>
      </c>
      <c r="L43" s="138" t="n">
        <f aca="false">(L32/1000)*10</f>
        <v>20</v>
      </c>
      <c r="M43" s="121" t="s">
        <v>83</v>
      </c>
      <c r="N43" s="132" t="s">
        <v>71</v>
      </c>
    </row>
    <row r="44" customFormat="false" ht="15.75" hidden="false" customHeight="false" outlineLevel="0" collapsed="false">
      <c r="A44" s="123" t="s">
        <v>72</v>
      </c>
      <c r="B44" s="121" t="s">
        <v>83</v>
      </c>
      <c r="C44" s="138" t="n">
        <f aca="false">(C33/1000)*10</f>
        <v>20</v>
      </c>
      <c r="D44" s="138" t="n">
        <f aca="false">(D33/1000)*10</f>
        <v>20</v>
      </c>
      <c r="E44" s="138" t="n">
        <f aca="false">(E33/1000)*10</f>
        <v>20</v>
      </c>
      <c r="F44" s="138" t="n">
        <f aca="false">(F33/1000)*10</f>
        <v>20</v>
      </c>
      <c r="G44" s="138" t="n">
        <f aca="false">(G33/1000)*10</f>
        <v>20</v>
      </c>
      <c r="H44" s="138" t="n">
        <f aca="false">(H33/1000)*10</f>
        <v>20</v>
      </c>
      <c r="I44" s="138" t="n">
        <f aca="false">(I33/1000)*10</f>
        <v>20</v>
      </c>
      <c r="J44" s="138" t="n">
        <f aca="false">(J33/1000)*10</f>
        <v>20</v>
      </c>
      <c r="K44" s="138" t="n">
        <f aca="false">(K33/1000)*10</f>
        <v>20</v>
      </c>
      <c r="L44" s="138" t="n">
        <f aca="false">(L33/1000)*10</f>
        <v>20</v>
      </c>
      <c r="M44" s="121" t="s">
        <v>83</v>
      </c>
      <c r="N44" s="132" t="s">
        <v>72</v>
      </c>
    </row>
    <row r="45" customFormat="false" ht="15.75" hidden="false" customHeight="false" outlineLevel="0" collapsed="false">
      <c r="A45" s="123" t="s">
        <v>73</v>
      </c>
      <c r="B45" s="121" t="s">
        <v>83</v>
      </c>
      <c r="C45" s="138" t="n">
        <f aca="false">(C34/1000)*10</f>
        <v>10</v>
      </c>
      <c r="D45" s="138" t="n">
        <f aca="false">(D34/1000)*10</f>
        <v>10</v>
      </c>
      <c r="E45" s="138" t="n">
        <f aca="false">(E34/1000)*10</f>
        <v>10</v>
      </c>
      <c r="F45" s="138" t="n">
        <f aca="false">(F34/1000)*10</f>
        <v>10</v>
      </c>
      <c r="G45" s="138" t="n">
        <f aca="false">(G34/1000)*10</f>
        <v>10</v>
      </c>
      <c r="H45" s="138" t="n">
        <f aca="false">(H34/1000)*10</f>
        <v>10</v>
      </c>
      <c r="I45" s="138" t="n">
        <f aca="false">(I34/1000)*10</f>
        <v>10</v>
      </c>
      <c r="J45" s="138" t="n">
        <f aca="false">(J34/1000)*10</f>
        <v>10</v>
      </c>
      <c r="K45" s="138" t="n">
        <f aca="false">(K34/1000)*10</f>
        <v>10</v>
      </c>
      <c r="L45" s="138" t="n">
        <f aca="false">(L34/1000)*10</f>
        <v>10</v>
      </c>
      <c r="M45" s="121" t="s">
        <v>83</v>
      </c>
      <c r="N45" s="132" t="s">
        <v>73</v>
      </c>
    </row>
    <row r="46" customFormat="false" ht="15.75" hidden="false" customHeight="false" outlineLevel="0" collapsed="false">
      <c r="A46" s="123" t="s">
        <v>74</v>
      </c>
      <c r="B46" s="121" t="s">
        <v>83</v>
      </c>
      <c r="C46" s="138" t="n">
        <f aca="false">(C35/1000)*10</f>
        <v>10</v>
      </c>
      <c r="D46" s="138" t="n">
        <f aca="false">(D35/1000)*10</f>
        <v>10</v>
      </c>
      <c r="E46" s="138" t="n">
        <f aca="false">(E35/1000)*10</f>
        <v>10</v>
      </c>
      <c r="F46" s="138" t="n">
        <f aca="false">(F35/1000)*10</f>
        <v>10</v>
      </c>
      <c r="G46" s="138" t="n">
        <f aca="false">(G35/1000)*10</f>
        <v>10</v>
      </c>
      <c r="H46" s="138" t="n">
        <f aca="false">(H35/1000)*10</f>
        <v>10</v>
      </c>
      <c r="I46" s="138" t="n">
        <f aca="false">(I35/1000)*10</f>
        <v>10</v>
      </c>
      <c r="J46" s="138" t="n">
        <f aca="false">(J35/1000)*10</f>
        <v>10</v>
      </c>
      <c r="K46" s="138" t="n">
        <f aca="false">(K35/1000)*10</f>
        <v>10</v>
      </c>
      <c r="L46" s="138" t="n">
        <f aca="false">(L35/1000)*10</f>
        <v>10</v>
      </c>
      <c r="M46" s="121" t="s">
        <v>83</v>
      </c>
      <c r="N46" s="132" t="s">
        <v>74</v>
      </c>
    </row>
    <row r="47" customFormat="false" ht="15.75" hidden="false" customHeight="false" outlineLevel="0" collapsed="false">
      <c r="A47" s="123" t="s">
        <v>75</v>
      </c>
      <c r="B47" s="121" t="s">
        <v>83</v>
      </c>
      <c r="C47" s="138" t="n">
        <f aca="false">(C36/1000)*10</f>
        <v>20</v>
      </c>
      <c r="D47" s="138" t="n">
        <f aca="false">(D36/1000)*10</f>
        <v>20</v>
      </c>
      <c r="E47" s="138" t="n">
        <f aca="false">(E36/1000)*10</f>
        <v>20</v>
      </c>
      <c r="F47" s="138" t="n">
        <f aca="false">(F36/1000)*10</f>
        <v>20</v>
      </c>
      <c r="G47" s="138" t="n">
        <f aca="false">(G36/1000)*10</f>
        <v>20</v>
      </c>
      <c r="H47" s="138" t="n">
        <f aca="false">(H36/1000)*10</f>
        <v>20</v>
      </c>
      <c r="I47" s="138" t="n">
        <f aca="false">(I36/1000)*10</f>
        <v>20</v>
      </c>
      <c r="J47" s="138" t="n">
        <f aca="false">(J36/1000)*10</f>
        <v>20</v>
      </c>
      <c r="K47" s="138" t="n">
        <f aca="false">(K36/1000)*10</f>
        <v>20</v>
      </c>
      <c r="L47" s="138" t="n">
        <f aca="false">(L36/1000)*10</f>
        <v>20</v>
      </c>
      <c r="M47" s="121" t="s">
        <v>83</v>
      </c>
      <c r="N47" s="132" t="s">
        <v>75</v>
      </c>
    </row>
    <row r="48" customFormat="false" ht="15.75" hidden="false" customHeight="false" outlineLevel="0" collapsed="false">
      <c r="A48" s="123" t="s">
        <v>76</v>
      </c>
      <c r="B48" s="121" t="s">
        <v>83</v>
      </c>
      <c r="C48" s="138" t="n">
        <f aca="false">(C37/1000)*10</f>
        <v>20</v>
      </c>
      <c r="D48" s="138" t="n">
        <f aca="false">(D37/1000)*10</f>
        <v>20</v>
      </c>
      <c r="E48" s="138" t="n">
        <f aca="false">(E37/1000)*10</f>
        <v>20</v>
      </c>
      <c r="F48" s="138" t="n">
        <f aca="false">(F37/1000)*10</f>
        <v>20</v>
      </c>
      <c r="G48" s="138" t="n">
        <f aca="false">(G37/1000)*10</f>
        <v>20</v>
      </c>
      <c r="H48" s="138" t="n">
        <f aca="false">(H37/1000)*10</f>
        <v>20</v>
      </c>
      <c r="I48" s="138" t="n">
        <f aca="false">(I37/1000)*10</f>
        <v>20</v>
      </c>
      <c r="J48" s="138" t="n">
        <f aca="false">(J37/1000)*10</f>
        <v>20</v>
      </c>
      <c r="K48" s="138" t="n">
        <f aca="false">(K37/1000)*10</f>
        <v>20</v>
      </c>
      <c r="L48" s="138" t="n">
        <f aca="false">(L37/1000)*10</f>
        <v>20</v>
      </c>
      <c r="M48" s="121" t="s">
        <v>83</v>
      </c>
      <c r="N48" s="132" t="s">
        <v>76</v>
      </c>
    </row>
    <row r="49" customFormat="false" ht="15.75" hidden="false" customHeight="false" outlineLevel="0" collapsed="false">
      <c r="A49" s="195"/>
      <c r="B49" s="196" t="n">
        <v>1</v>
      </c>
      <c r="C49" s="196" t="n">
        <v>2</v>
      </c>
      <c r="D49" s="196" t="n">
        <v>3</v>
      </c>
      <c r="E49" s="196" t="n">
        <v>4</v>
      </c>
      <c r="F49" s="196" t="n">
        <v>5</v>
      </c>
      <c r="G49" s="196" t="n">
        <v>6</v>
      </c>
      <c r="H49" s="196" t="n">
        <v>7</v>
      </c>
      <c r="I49" s="196" t="n">
        <v>8</v>
      </c>
      <c r="J49" s="196" t="n">
        <v>9</v>
      </c>
      <c r="K49" s="196" t="n">
        <v>10</v>
      </c>
      <c r="L49" s="196" t="n">
        <v>11</v>
      </c>
      <c r="M49" s="196" t="n">
        <v>12</v>
      </c>
      <c r="N49" s="3"/>
    </row>
    <row r="50" customFormat="false" ht="15.75" hidden="false" customHeight="false" outlineLevel="0" collapsed="false">
      <c r="A50" s="3"/>
      <c r="B50" s="197"/>
      <c r="C50" s="197"/>
      <c r="D50" s="197"/>
      <c r="E50" s="197"/>
      <c r="F50" s="3"/>
      <c r="G50" s="3"/>
      <c r="H50" s="3"/>
      <c r="I50" s="3"/>
      <c r="J50" s="3"/>
      <c r="K50" s="3"/>
      <c r="L50" s="3"/>
      <c r="M50" s="3"/>
      <c r="N50" s="3"/>
    </row>
    <row r="51" customFormat="false" ht="15.75" hidden="false" customHeight="false" outlineLevel="0" collapsed="false">
      <c r="A51" s="194" t="s">
        <v>88</v>
      </c>
      <c r="B51" s="136" t="n">
        <v>1</v>
      </c>
      <c r="C51" s="136" t="n">
        <v>2</v>
      </c>
      <c r="D51" s="136" t="n">
        <v>3</v>
      </c>
      <c r="E51" s="136" t="n">
        <v>4</v>
      </c>
      <c r="F51" s="136" t="n">
        <v>5</v>
      </c>
      <c r="G51" s="136" t="n">
        <v>6</v>
      </c>
      <c r="H51" s="136" t="n">
        <v>7</v>
      </c>
      <c r="I51" s="136" t="n">
        <v>8</v>
      </c>
      <c r="J51" s="136" t="n">
        <v>9</v>
      </c>
      <c r="K51" s="136" t="n">
        <v>10</v>
      </c>
      <c r="L51" s="136" t="n">
        <v>11</v>
      </c>
      <c r="M51" s="136" t="n">
        <v>12</v>
      </c>
      <c r="N51" s="5"/>
    </row>
    <row r="52" customFormat="false" ht="15.75" hidden="false" customHeight="false" outlineLevel="0" collapsed="false">
      <c r="A52" s="137" t="s">
        <v>69</v>
      </c>
      <c r="B52" s="138" t="n">
        <v>50</v>
      </c>
      <c r="C52" s="138" t="n">
        <v>50</v>
      </c>
      <c r="D52" s="138" t="n">
        <v>50</v>
      </c>
      <c r="E52" s="138" t="n">
        <v>50</v>
      </c>
      <c r="F52" s="138" t="n">
        <v>50</v>
      </c>
      <c r="G52" s="138" t="n">
        <v>50</v>
      </c>
      <c r="H52" s="138" t="n">
        <v>50</v>
      </c>
      <c r="I52" s="138" t="n">
        <v>50</v>
      </c>
      <c r="J52" s="138" t="n">
        <v>50</v>
      </c>
      <c r="K52" s="138" t="n">
        <v>50</v>
      </c>
      <c r="L52" s="138" t="n">
        <v>50</v>
      </c>
      <c r="M52" s="138" t="n">
        <v>50</v>
      </c>
      <c r="N52" s="132" t="s">
        <v>69</v>
      </c>
    </row>
    <row r="53" customFormat="false" ht="15.75" hidden="false" customHeight="false" outlineLevel="0" collapsed="false">
      <c r="A53" s="123" t="s">
        <v>70</v>
      </c>
      <c r="B53" s="138" t="n">
        <v>50</v>
      </c>
      <c r="C53" s="138" t="n">
        <v>50</v>
      </c>
      <c r="D53" s="138" t="n">
        <v>50</v>
      </c>
      <c r="E53" s="138" t="n">
        <v>50</v>
      </c>
      <c r="F53" s="138" t="n">
        <v>50</v>
      </c>
      <c r="G53" s="138" t="n">
        <v>50</v>
      </c>
      <c r="H53" s="138" t="n">
        <v>50</v>
      </c>
      <c r="I53" s="138" t="n">
        <v>50</v>
      </c>
      <c r="J53" s="138" t="n">
        <v>50</v>
      </c>
      <c r="K53" s="138" t="n">
        <v>50</v>
      </c>
      <c r="L53" s="138" t="n">
        <v>50</v>
      </c>
      <c r="M53" s="138" t="n">
        <v>50</v>
      </c>
      <c r="N53" s="132" t="s">
        <v>70</v>
      </c>
    </row>
    <row r="54" customFormat="false" ht="15.75" hidden="false" customHeight="false" outlineLevel="0" collapsed="false">
      <c r="A54" s="123" t="s">
        <v>71</v>
      </c>
      <c r="B54" s="138" t="n">
        <v>50</v>
      </c>
      <c r="C54" s="138" t="n">
        <v>50</v>
      </c>
      <c r="D54" s="138" t="n">
        <v>50</v>
      </c>
      <c r="E54" s="138" t="n">
        <v>50</v>
      </c>
      <c r="F54" s="138" t="n">
        <v>50</v>
      </c>
      <c r="G54" s="138" t="n">
        <v>50</v>
      </c>
      <c r="H54" s="138" t="n">
        <v>50</v>
      </c>
      <c r="I54" s="138" t="n">
        <v>50</v>
      </c>
      <c r="J54" s="138" t="n">
        <v>50</v>
      </c>
      <c r="K54" s="138" t="n">
        <v>50</v>
      </c>
      <c r="L54" s="138" t="n">
        <v>50</v>
      </c>
      <c r="M54" s="138" t="n">
        <v>50</v>
      </c>
      <c r="N54" s="132" t="s">
        <v>71</v>
      </c>
    </row>
    <row r="55" customFormat="false" ht="15.75" hidden="false" customHeight="false" outlineLevel="0" collapsed="false">
      <c r="A55" s="123" t="s">
        <v>72</v>
      </c>
      <c r="B55" s="138" t="n">
        <v>50</v>
      </c>
      <c r="C55" s="138" t="n">
        <v>50</v>
      </c>
      <c r="D55" s="138" t="n">
        <v>50</v>
      </c>
      <c r="E55" s="138" t="n">
        <v>50</v>
      </c>
      <c r="F55" s="138" t="n">
        <v>50</v>
      </c>
      <c r="G55" s="138" t="n">
        <v>50</v>
      </c>
      <c r="H55" s="138" t="n">
        <v>50</v>
      </c>
      <c r="I55" s="138" t="n">
        <v>50</v>
      </c>
      <c r="J55" s="138" t="n">
        <v>50</v>
      </c>
      <c r="K55" s="138" t="n">
        <v>50</v>
      </c>
      <c r="L55" s="138" t="n">
        <v>50</v>
      </c>
      <c r="M55" s="138" t="n">
        <v>50</v>
      </c>
      <c r="N55" s="132" t="s">
        <v>72</v>
      </c>
    </row>
    <row r="56" customFormat="false" ht="15.75" hidden="false" customHeight="false" outlineLevel="0" collapsed="false">
      <c r="A56" s="123" t="s">
        <v>73</v>
      </c>
      <c r="B56" s="138" t="n">
        <v>50</v>
      </c>
      <c r="C56" s="138" t="n">
        <v>50</v>
      </c>
      <c r="D56" s="138" t="n">
        <v>50</v>
      </c>
      <c r="E56" s="138" t="n">
        <v>50</v>
      </c>
      <c r="F56" s="138" t="n">
        <v>50</v>
      </c>
      <c r="G56" s="138" t="n">
        <v>50</v>
      </c>
      <c r="H56" s="138" t="n">
        <v>50</v>
      </c>
      <c r="I56" s="138" t="n">
        <v>50</v>
      </c>
      <c r="J56" s="138" t="n">
        <v>50</v>
      </c>
      <c r="K56" s="138" t="n">
        <v>50</v>
      </c>
      <c r="L56" s="138" t="n">
        <v>50</v>
      </c>
      <c r="M56" s="138" t="n">
        <v>50</v>
      </c>
      <c r="N56" s="132" t="s">
        <v>73</v>
      </c>
    </row>
    <row r="57" customFormat="false" ht="15.75" hidden="false" customHeight="false" outlineLevel="0" collapsed="false">
      <c r="A57" s="123" t="s">
        <v>74</v>
      </c>
      <c r="B57" s="138" t="n">
        <v>50</v>
      </c>
      <c r="C57" s="138" t="n">
        <v>50</v>
      </c>
      <c r="D57" s="138" t="n">
        <v>50</v>
      </c>
      <c r="E57" s="138" t="n">
        <v>50</v>
      </c>
      <c r="F57" s="138" t="n">
        <v>50</v>
      </c>
      <c r="G57" s="138" t="n">
        <v>50</v>
      </c>
      <c r="H57" s="138" t="n">
        <v>50</v>
      </c>
      <c r="I57" s="138" t="n">
        <v>50</v>
      </c>
      <c r="J57" s="138" t="n">
        <v>50</v>
      </c>
      <c r="K57" s="138" t="n">
        <v>50</v>
      </c>
      <c r="L57" s="138" t="n">
        <v>50</v>
      </c>
      <c r="M57" s="138" t="n">
        <v>50</v>
      </c>
      <c r="N57" s="132" t="s">
        <v>74</v>
      </c>
    </row>
    <row r="58" customFormat="false" ht="15.75" hidden="false" customHeight="false" outlineLevel="0" collapsed="false">
      <c r="A58" s="123" t="s">
        <v>75</v>
      </c>
      <c r="B58" s="138" t="n">
        <v>50</v>
      </c>
      <c r="C58" s="138" t="n">
        <v>50</v>
      </c>
      <c r="D58" s="138" t="n">
        <v>50</v>
      </c>
      <c r="E58" s="138" t="n">
        <v>50</v>
      </c>
      <c r="F58" s="138" t="n">
        <v>50</v>
      </c>
      <c r="G58" s="138" t="n">
        <v>50</v>
      </c>
      <c r="H58" s="138" t="n">
        <v>50</v>
      </c>
      <c r="I58" s="138" t="n">
        <v>50</v>
      </c>
      <c r="J58" s="138" t="n">
        <v>50</v>
      </c>
      <c r="K58" s="138" t="n">
        <v>50</v>
      </c>
      <c r="L58" s="138" t="n">
        <v>50</v>
      </c>
      <c r="M58" s="138" t="n">
        <v>50</v>
      </c>
      <c r="N58" s="132" t="s">
        <v>75</v>
      </c>
    </row>
    <row r="59" customFormat="false" ht="15.75" hidden="false" customHeight="false" outlineLevel="0" collapsed="false">
      <c r="A59" s="123" t="s">
        <v>76</v>
      </c>
      <c r="B59" s="138" t="n">
        <v>50</v>
      </c>
      <c r="C59" s="138" t="n">
        <v>50</v>
      </c>
      <c r="D59" s="138" t="n">
        <v>50</v>
      </c>
      <c r="E59" s="138" t="n">
        <v>50</v>
      </c>
      <c r="F59" s="138" t="n">
        <v>50</v>
      </c>
      <c r="G59" s="138" t="n">
        <v>50</v>
      </c>
      <c r="H59" s="138" t="n">
        <v>50</v>
      </c>
      <c r="I59" s="138" t="n">
        <v>50</v>
      </c>
      <c r="J59" s="138" t="n">
        <v>50</v>
      </c>
      <c r="K59" s="138" t="n">
        <v>50</v>
      </c>
      <c r="L59" s="138" t="n">
        <v>50</v>
      </c>
      <c r="M59" s="138" t="n">
        <v>50</v>
      </c>
      <c r="N59" s="132" t="s">
        <v>76</v>
      </c>
    </row>
    <row r="60" customFormat="false" ht="15.75" hidden="false" customHeight="false" outlineLevel="0" collapsed="false">
      <c r="A60" s="195"/>
      <c r="B60" s="196" t="n">
        <v>1</v>
      </c>
      <c r="C60" s="196" t="n">
        <v>2</v>
      </c>
      <c r="D60" s="196" t="n">
        <v>3</v>
      </c>
      <c r="E60" s="196" t="n">
        <v>4</v>
      </c>
      <c r="F60" s="196" t="n">
        <v>5</v>
      </c>
      <c r="G60" s="196" t="n">
        <v>6</v>
      </c>
      <c r="H60" s="196" t="n">
        <v>7</v>
      </c>
      <c r="I60" s="196" t="n">
        <v>8</v>
      </c>
      <c r="J60" s="196" t="n">
        <v>9</v>
      </c>
      <c r="K60" s="196" t="n">
        <v>10</v>
      </c>
      <c r="L60" s="196" t="n">
        <v>11</v>
      </c>
      <c r="M60" s="196" t="n">
        <v>12</v>
      </c>
      <c r="N60" s="3"/>
    </row>
    <row r="61" customFormat="false" ht="15.75" hidden="false" customHeight="false" outlineLevel="0" collapsed="false">
      <c r="A61" s="5"/>
      <c r="B61" s="221"/>
      <c r="C61" s="221"/>
      <c r="D61" s="221"/>
      <c r="E61" s="221"/>
      <c r="F61" s="221"/>
      <c r="G61" s="221"/>
      <c r="H61" s="221"/>
      <c r="I61" s="221"/>
      <c r="J61" s="221"/>
      <c r="K61" s="221"/>
      <c r="L61" s="221"/>
      <c r="M61" s="221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5.75" hidden="false" customHeight="fals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5.75" hidden="false" customHeight="false" outlineLevel="0" collapsed="false">
      <c r="A63" s="5"/>
      <c r="B63" s="8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5.75" hidden="false" customHeight="false" outlineLevel="0" collapsed="false">
      <c r="A64" s="5"/>
      <c r="B64" s="5"/>
      <c r="C64" s="5"/>
      <c r="D64" s="5"/>
      <c r="E64" s="5"/>
      <c r="F64" s="222"/>
      <c r="G64" s="222"/>
      <c r="H64" s="222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5.75" hidden="false" customHeight="false" outlineLevel="0" collapsed="false">
      <c r="A65" s="3"/>
      <c r="B65" s="3"/>
      <c r="C65" s="3"/>
      <c r="D65" s="3"/>
      <c r="E65" s="3"/>
      <c r="F65" s="2"/>
      <c r="G65" s="75" t="s">
        <v>104</v>
      </c>
      <c r="H65" s="71" t="n">
        <v>10</v>
      </c>
      <c r="I65" s="2"/>
      <c r="J65" s="70" t="s">
        <v>105</v>
      </c>
      <c r="K65" s="159" t="n">
        <v>70035039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5.75" hidden="false" customHeight="false" outlineLevel="0" collapsed="false">
      <c r="A66" s="3"/>
      <c r="B66" s="3"/>
      <c r="C66" s="3"/>
      <c r="D66" s="3"/>
      <c r="E66" s="3"/>
      <c r="F66" s="2"/>
      <c r="G66" s="75" t="s">
        <v>106</v>
      </c>
      <c r="H66" s="71" t="n">
        <v>12</v>
      </c>
      <c r="I66" s="2"/>
      <c r="J66" s="2"/>
      <c r="K66" s="2"/>
      <c r="L66" s="5"/>
      <c r="M66" s="223"/>
      <c r="N66" s="224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75" t="s">
        <v>107</v>
      </c>
      <c r="H67" s="169" t="n">
        <v>12</v>
      </c>
      <c r="I67" s="2"/>
      <c r="J67" s="2" t="s">
        <v>108</v>
      </c>
      <c r="K67" s="136" t="s">
        <v>109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5.75" hidden="false" customHeight="false" outlineLevel="0" collapsed="false">
      <c r="A68" s="180" t="s">
        <v>110</v>
      </c>
      <c r="B68" s="2"/>
      <c r="C68" s="2"/>
      <c r="D68" s="2"/>
      <c r="E68" s="2"/>
      <c r="F68" s="2"/>
      <c r="G68" s="75" t="s">
        <v>111</v>
      </c>
      <c r="H68" s="159" t="n">
        <v>2</v>
      </c>
      <c r="I68" s="2" t="s">
        <v>112</v>
      </c>
      <c r="J68" s="181" t="n">
        <v>375000</v>
      </c>
      <c r="K68" s="2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5.75" hidden="false" customHeight="false" outlineLevel="0" collapsed="false">
      <c r="A69" s="2" t="str">
        <f aca="false">"&gt;We aim for " &amp; TEXT(F69,"0") &amp;" copies at the highest dilution in "&amp; TEXT(H65,"0") &amp;" uL volume (amount added to PCR rxn)"</f>
        <v>&gt;We aim for 320 copies at the highest dilution in 10 uL volume (amount added to PCR rxn)</v>
      </c>
      <c r="B69" s="2"/>
      <c r="C69" s="2"/>
      <c r="D69" s="2"/>
      <c r="E69" s="2"/>
      <c r="F69" s="159" t="n">
        <v>320</v>
      </c>
      <c r="G69" s="68" t="s">
        <v>113</v>
      </c>
      <c r="H69" s="159" t="n">
        <v>24</v>
      </c>
      <c r="I69" s="80" t="str">
        <f aca="false">"1 : " &amp; TEXT(K69,"0")</f>
        <v>1 : 300</v>
      </c>
      <c r="J69" s="166" t="n">
        <f aca="false">J68/K69</f>
        <v>1250</v>
      </c>
      <c r="K69" s="182" t="n">
        <v>300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5.75" hidden="false" customHeight="false" outlineLevel="0" collapsed="false">
      <c r="A70" s="2" t="str">
        <f aca="false">"&gt; that translates into " &amp; TEXT(F70,"0.0") &amp;" copies/ul  in D1 "</f>
        <v>&gt; that translates into 26.7 copies/ul  in D1 </v>
      </c>
      <c r="B70" s="2"/>
      <c r="C70" s="2"/>
      <c r="D70" s="2"/>
      <c r="E70" s="2"/>
      <c r="F70" s="168" t="n">
        <f aca="false">F69/H67</f>
        <v>26.6666666666667</v>
      </c>
      <c r="G70" s="75" t="s">
        <v>114</v>
      </c>
      <c r="H70" s="159" t="n">
        <v>1</v>
      </c>
      <c r="I70" s="3"/>
      <c r="J70" s="3"/>
      <c r="K70" s="3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5.75" hidden="false" customHeight="false" outlineLevel="0" collapsed="false">
      <c r="A71" s="2" t="str">
        <f aca="false">"&gt; that translates into " &amp; TEXT(F71,"0") &amp;" copies in " &amp; TEXT(H69,"0") &amp;" uL D1"</f>
        <v>&gt; that translates into 640 copies in 24 uL D1</v>
      </c>
      <c r="B71" s="2"/>
      <c r="C71" s="2"/>
      <c r="D71" s="2"/>
      <c r="E71" s="2"/>
      <c r="F71" s="168" t="n">
        <f aca="false">F70*H69</f>
        <v>640</v>
      </c>
      <c r="G71" s="75" t="str">
        <f aca="false">"copies for " &amp; TEXT(H70,"0") &amp;" 96-well plates"</f>
        <v>copies for 1 96-well plates</v>
      </c>
      <c r="H71" s="169" t="n">
        <f aca="false">F71*H70</f>
        <v>640</v>
      </c>
      <c r="I71" s="3"/>
      <c r="J71" s="3"/>
      <c r="K71" s="3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5.75" hidden="false" customHeight="false" outlineLevel="0" collapsed="false">
      <c r="A72" s="70" t="str">
        <f aca="false">"&gt; that translates to " &amp; TEXT(F71,"0") &amp; " copies in " &amp; TEXT(H69, "0") &amp; " uL (" &amp; TEXT(H66,"0.0") &amp; " is total of well + " &amp; TEXT(H67,"0.0") &amp; " added for dilution)"</f>
        <v>&gt; that translates to 640 copies in 24 uL (12.0 is total of well + 12.0 added for dilution)</v>
      </c>
      <c r="B72" s="70"/>
      <c r="C72" s="70"/>
      <c r="D72" s="70"/>
      <c r="E72" s="70"/>
      <c r="F72" s="170" t="n">
        <f aca="false">F70*H69</f>
        <v>640</v>
      </c>
      <c r="G72" s="2"/>
      <c r="H72" s="2"/>
      <c r="I72" s="3"/>
      <c r="J72" s="3"/>
      <c r="K72" s="3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5.7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5.75" hidden="false" customHeight="false" outlineLevel="0" collapsed="false">
      <c r="A74" s="180" t="s">
        <v>115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5.7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5.75" hidden="false" customHeight="false" outlineLevel="0" collapsed="false">
      <c r="A76" s="2" t="str">
        <f aca="false">"&gt;prepare a 1 to "&amp; TEXT(K69,"0") &amp;" dilution to "&amp; TEXT(J69,"0") &amp;" copies per uL"</f>
        <v>&gt;prepare a 1 to 300 dilution to 1250 copies per uL</v>
      </c>
      <c r="B76" s="2"/>
      <c r="C76" s="3"/>
      <c r="D76" s="3"/>
      <c r="E76" s="3"/>
      <c r="F76" s="3"/>
      <c r="G76" s="3"/>
      <c r="H76" s="3"/>
      <c r="I76" s="3"/>
      <c r="J76" s="3"/>
      <c r="K76" s="3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5.75" hidden="false" customHeight="false" outlineLevel="0" collapsed="false">
      <c r="A77" s="2" t="str">
        <f aca="false">"&gt; add "&amp; TEXT(D80,"0.0") &amp;" uL to "&amp; TEXT(D81,"0.0") &amp;" uL background in first dilution well D1 (for "&amp; TEXT(F71,"0") &amp;" total viral copies)"</f>
        <v>&gt; add 0.5 uL to 11.5 uL background in first dilution well D1 (for 640 total viral copies)</v>
      </c>
      <c r="B77" s="2"/>
      <c r="C77" s="2"/>
      <c r="D77" s="2"/>
      <c r="E77" s="3"/>
      <c r="F77" s="3"/>
      <c r="G77" s="3"/>
      <c r="H77" s="3"/>
      <c r="I77" s="3"/>
      <c r="J77" s="3"/>
      <c r="K77" s="198" t="n">
        <f aca="false">F71</f>
        <v>640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5.75" hidden="false" customHeight="false" outlineLevel="0" collapsed="false">
      <c r="A78" s="2" t="s">
        <v>118</v>
      </c>
      <c r="B78" s="2"/>
      <c r="C78" s="2"/>
      <c r="D78" s="3"/>
      <c r="E78" s="3"/>
      <c r="F78" s="3"/>
      <c r="G78" s="3"/>
      <c r="H78" s="3"/>
      <c r="I78" s="3" t="s">
        <v>147</v>
      </c>
      <c r="J78" s="3"/>
      <c r="K78" s="3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5.75" hidden="false" customHeight="false" outlineLevel="0" collapsed="false">
      <c r="A79" s="3"/>
      <c r="B79" s="2"/>
      <c r="C79" s="75" t="s">
        <v>121</v>
      </c>
      <c r="D79" s="173" t="n">
        <f aca="false">J69</f>
        <v>1250</v>
      </c>
      <c r="E79" s="2"/>
      <c r="F79" s="3"/>
      <c r="G79" s="3"/>
      <c r="H79" s="3"/>
      <c r="I79" s="3"/>
      <c r="J79" s="3"/>
      <c r="K79" s="3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5.75" hidden="false" customHeight="false" outlineLevel="0" collapsed="false">
      <c r="A80" s="3"/>
      <c r="B80" s="2"/>
      <c r="C80" s="75" t="s">
        <v>148</v>
      </c>
      <c r="D80" s="174" t="n">
        <f aca="false">H71/D79</f>
        <v>0.512</v>
      </c>
      <c r="E80" s="199"/>
      <c r="F80" s="3"/>
      <c r="G80" s="3"/>
      <c r="H80" s="3"/>
      <c r="I80" s="3"/>
      <c r="J80" s="3"/>
      <c r="K80" s="3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5.75" hidden="false" customHeight="false" outlineLevel="0" collapsed="false">
      <c r="A81" s="3"/>
      <c r="B81" s="2"/>
      <c r="C81" s="75" t="s">
        <v>149</v>
      </c>
      <c r="D81" s="174" t="n">
        <f aca="false">H67-D80</f>
        <v>11.488</v>
      </c>
      <c r="E81" s="2"/>
      <c r="F81" s="3"/>
      <c r="G81" s="3"/>
      <c r="H81" s="3"/>
      <c r="I81" s="3"/>
      <c r="J81" s="3"/>
      <c r="K81" s="3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5.75" hidden="false" customHeight="false" outlineLevel="0" collapsed="false"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5.75" hidden="false" customHeight="false" outlineLevel="0" collapsed="false">
      <c r="A83" s="5"/>
      <c r="B83" s="3"/>
      <c r="C83" s="3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5.75" hidden="false" customHeight="false" outlineLevel="0" collapsed="false">
      <c r="A84" s="5"/>
      <c r="B84" s="5"/>
      <c r="C84" s="3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5.75" hidden="false" customHeight="false" outlineLevel="0" collapsed="false">
      <c r="A85" s="5"/>
      <c r="B85" s="5"/>
      <c r="C85" s="3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5.75" hidden="false" customHeight="false" outlineLevel="0" collapsed="false">
      <c r="A86" s="5"/>
      <c r="B86" s="5"/>
      <c r="C86" s="3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5.75" hidden="false" customHeight="false" outlineLevel="0" collapsed="false">
      <c r="A87" s="5"/>
      <c r="B87" s="5"/>
      <c r="C87" s="3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5.75" hidden="false" customHeight="false" outlineLevel="0" collapsed="false">
      <c r="A88" s="5"/>
      <c r="B88" s="3"/>
      <c r="C88" s="3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Format="false" ht="15.75" hidden="false" customHeight="false" outlineLevel="0" collapsed="false">
      <c r="A89" s="5"/>
      <c r="B89" s="3"/>
      <c r="C89" s="3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customFormat="false" ht="15.75" hidden="false" customHeight="false" outlineLevel="0" collapsed="false">
      <c r="A90" s="5"/>
      <c r="B90" s="3"/>
      <c r="C90" s="3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5.75" hidden="false" customHeight="fals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5.75" hidden="false" customHeight="fals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5.75" hidden="false" customHeight="false" outlineLevel="0" collapsed="false">
      <c r="A93" s="5"/>
      <c r="B93" s="3"/>
      <c r="C93" s="5"/>
      <c r="D93" s="5"/>
      <c r="E93" s="5"/>
      <c r="F93" s="5"/>
      <c r="G93" s="5"/>
      <c r="H93" s="12"/>
      <c r="I93" s="5"/>
      <c r="J93" s="66"/>
      <c r="K93" s="12"/>
      <c r="L93" s="5"/>
      <c r="M93" s="3"/>
      <c r="N93" s="89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5.75" hidden="false" customHeight="false" outlineLevel="0" collapsed="false">
      <c r="A94" s="5"/>
      <c r="B94" s="5"/>
      <c r="C94" s="5"/>
      <c r="D94" s="5"/>
      <c r="E94" s="5"/>
      <c r="F94" s="5"/>
      <c r="G94" s="5"/>
      <c r="H94" s="12"/>
      <c r="I94" s="5"/>
      <c r="J94" s="66"/>
      <c r="K94" s="12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5.75" hidden="false" customHeight="false" outlineLevel="0" collapsed="false">
      <c r="A95" s="5"/>
      <c r="B95" s="5"/>
      <c r="C95" s="5"/>
      <c r="D95" s="5"/>
      <c r="E95" s="5"/>
      <c r="F95" s="5"/>
      <c r="G95" s="5"/>
      <c r="H95" s="12"/>
      <c r="I95" s="5"/>
      <c r="J95" s="66"/>
      <c r="K95" s="12"/>
      <c r="L95" s="5"/>
      <c r="M95" s="222"/>
      <c r="N95" s="222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5.75" hidden="false" customHeight="false" outlineLevel="0" collapsed="false">
      <c r="A96" s="5"/>
      <c r="B96" s="8"/>
      <c r="C96" s="5"/>
      <c r="D96" s="5"/>
      <c r="E96" s="5"/>
      <c r="F96" s="5"/>
      <c r="G96" s="225"/>
      <c r="H96" s="12"/>
      <c r="I96" s="5"/>
      <c r="J96" s="66"/>
      <c r="K96" s="12"/>
      <c r="L96" s="3"/>
      <c r="M96" s="226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5.75" hidden="false" customHeight="false" outlineLevel="0" collapsed="false">
      <c r="A97" s="5"/>
      <c r="B97" s="5"/>
      <c r="C97" s="5"/>
      <c r="D97" s="5"/>
      <c r="E97" s="5"/>
      <c r="F97" s="5"/>
      <c r="G97" s="227"/>
      <c r="H97" s="12"/>
      <c r="I97" s="228"/>
      <c r="J97" s="66"/>
      <c r="K97" s="12"/>
      <c r="L97" s="3"/>
      <c r="M97" s="221"/>
      <c r="N97" s="229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</sheetData>
  <mergeCells count="3">
    <mergeCell ref="A72:E72"/>
    <mergeCell ref="H93:H100"/>
    <mergeCell ref="K93:K97"/>
  </mergeCells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230" t="s">
        <v>350</v>
      </c>
      <c r="B1" s="231" t="s">
        <v>351</v>
      </c>
      <c r="C1" s="231" t="s">
        <v>352</v>
      </c>
      <c r="D1" s="231" t="s">
        <v>353</v>
      </c>
      <c r="E1" s="231" t="s">
        <v>354</v>
      </c>
      <c r="F1" s="231" t="s">
        <v>355</v>
      </c>
      <c r="G1" s="231" t="s">
        <v>356</v>
      </c>
      <c r="H1" s="231" t="s">
        <v>357</v>
      </c>
      <c r="I1" s="231" t="s">
        <v>358</v>
      </c>
      <c r="J1" s="231" t="s">
        <v>359</v>
      </c>
    </row>
    <row r="2" customFormat="false" ht="15.75" hidden="false" customHeight="false" outlineLevel="0" collapsed="false">
      <c r="A2" s="230" t="s">
        <v>260</v>
      </c>
      <c r="B2" s="190" t="n">
        <v>150</v>
      </c>
      <c r="C2" s="232" t="n">
        <v>43964</v>
      </c>
      <c r="D2" s="190" t="s">
        <v>360</v>
      </c>
      <c r="E2" s="233" t="n">
        <v>43964</v>
      </c>
      <c r="F2" s="190" t="s">
        <v>361</v>
      </c>
      <c r="G2" s="190" t="n">
        <v>20.2</v>
      </c>
      <c r="H2" s="190" t="n">
        <v>21.7</v>
      </c>
      <c r="I2" s="190" t="n">
        <v>21</v>
      </c>
      <c r="J2" s="190" t="n">
        <v>23</v>
      </c>
      <c r="K2" s="5" t="s">
        <v>362</v>
      </c>
    </row>
    <row r="3" customFormat="false" ht="15.75" hidden="false" customHeight="false" outlineLevel="0" collapsed="false">
      <c r="A3" s="234" t="s">
        <v>271</v>
      </c>
      <c r="B3" s="235" t="n">
        <v>150</v>
      </c>
      <c r="C3" s="236" t="n">
        <v>43963</v>
      </c>
      <c r="D3" s="235" t="s">
        <v>360</v>
      </c>
      <c r="E3" s="237" t="n">
        <v>43963</v>
      </c>
      <c r="F3" s="235" t="s">
        <v>361</v>
      </c>
      <c r="G3" s="235" t="n">
        <v>24.9</v>
      </c>
      <c r="H3" s="235" t="n">
        <v>26.4</v>
      </c>
      <c r="I3" s="235" t="n">
        <v>25.8</v>
      </c>
      <c r="J3" s="235" t="n">
        <v>23.4</v>
      </c>
      <c r="K3" s="5" t="s">
        <v>362</v>
      </c>
    </row>
    <row r="4" customFormat="false" ht="15.75" hidden="false" customHeight="false" outlineLevel="0" collapsed="false">
      <c r="A4" s="234" t="s">
        <v>282</v>
      </c>
      <c r="B4" s="235" t="n">
        <v>150</v>
      </c>
      <c r="C4" s="236" t="n">
        <v>43962</v>
      </c>
      <c r="D4" s="235" t="s">
        <v>360</v>
      </c>
      <c r="E4" s="237" t="n">
        <v>43962</v>
      </c>
      <c r="F4" s="235" t="s">
        <v>361</v>
      </c>
      <c r="G4" s="235" t="n">
        <v>23.6</v>
      </c>
      <c r="H4" s="235" t="n">
        <v>24.1</v>
      </c>
      <c r="I4" s="235" t="n">
        <v>21.7</v>
      </c>
      <c r="J4" s="235" t="n">
        <v>22.6</v>
      </c>
      <c r="K4" s="5" t="s">
        <v>362</v>
      </c>
    </row>
    <row r="5" customFormat="false" ht="15.75" hidden="false" customHeight="false" outlineLevel="0" collapsed="false">
      <c r="A5" s="234" t="s">
        <v>293</v>
      </c>
      <c r="B5" s="235" t="n">
        <v>150</v>
      </c>
      <c r="C5" s="236" t="n">
        <v>44005</v>
      </c>
      <c r="D5" s="235" t="s">
        <v>363</v>
      </c>
      <c r="E5" s="236" t="n">
        <v>44005</v>
      </c>
      <c r="F5" s="235" t="s">
        <v>361</v>
      </c>
      <c r="G5" s="235" t="n">
        <v>28.5</v>
      </c>
      <c r="H5" s="235" t="n">
        <v>27.4</v>
      </c>
      <c r="I5" s="235" t="n">
        <v>27.4</v>
      </c>
      <c r="J5" s="235" t="n">
        <v>23.5</v>
      </c>
      <c r="K5" s="5" t="s">
        <v>362</v>
      </c>
    </row>
    <row r="6" customFormat="false" ht="15.75" hidden="false" customHeight="false" outlineLevel="0" collapsed="false">
      <c r="A6" s="234" t="s">
        <v>303</v>
      </c>
      <c r="B6" s="235" t="n">
        <v>150</v>
      </c>
      <c r="C6" s="236" t="n">
        <v>44005</v>
      </c>
      <c r="D6" s="235" t="s">
        <v>360</v>
      </c>
      <c r="E6" s="236" t="n">
        <v>44005</v>
      </c>
      <c r="F6" s="235" t="s">
        <v>361</v>
      </c>
      <c r="G6" s="235" t="n">
        <v>24.8</v>
      </c>
      <c r="H6" s="235" t="n">
        <v>24.9</v>
      </c>
      <c r="I6" s="235" t="n">
        <v>25.1</v>
      </c>
      <c r="J6" s="235" t="n">
        <v>24.7</v>
      </c>
      <c r="K6" s="5" t="s">
        <v>362</v>
      </c>
    </row>
    <row r="7" customFormat="false" ht="15.75" hidden="false" customHeight="false" outlineLevel="0" collapsed="false">
      <c r="A7" s="234" t="s">
        <v>312</v>
      </c>
      <c r="B7" s="235" t="n">
        <v>150</v>
      </c>
      <c r="C7" s="236" t="n">
        <v>44005</v>
      </c>
      <c r="D7" s="235" t="s">
        <v>360</v>
      </c>
      <c r="E7" s="236" t="n">
        <v>44005</v>
      </c>
      <c r="F7" s="235" t="s">
        <v>361</v>
      </c>
      <c r="G7" s="235" t="n">
        <v>22.1</v>
      </c>
      <c r="H7" s="235" t="n">
        <v>22.9</v>
      </c>
      <c r="I7" s="235" t="n">
        <v>22.3</v>
      </c>
      <c r="J7" s="235" t="n">
        <v>28.1</v>
      </c>
      <c r="K7" s="5" t="s">
        <v>362</v>
      </c>
    </row>
    <row r="8" customFormat="false" ht="15.75" hidden="false" customHeight="false" outlineLevel="0" collapsed="false">
      <c r="A8" s="234" t="s">
        <v>320</v>
      </c>
      <c r="B8" s="235" t="n">
        <v>150</v>
      </c>
      <c r="C8" s="236" t="n">
        <v>44005</v>
      </c>
      <c r="D8" s="235" t="s">
        <v>360</v>
      </c>
      <c r="E8" s="236" t="n">
        <v>44005</v>
      </c>
      <c r="F8" s="235" t="s">
        <v>361</v>
      </c>
      <c r="G8" s="235" t="n">
        <v>26.7</v>
      </c>
      <c r="H8" s="235" t="n">
        <v>27.7</v>
      </c>
      <c r="I8" s="235" t="n">
        <v>27.1</v>
      </c>
      <c r="J8" s="235" t="n">
        <v>24.4</v>
      </c>
      <c r="K8" s="5" t="s">
        <v>362</v>
      </c>
    </row>
    <row r="9" customFormat="false" ht="15.75" hidden="false" customHeight="false" outlineLevel="0" collapsed="false">
      <c r="A9" s="234" t="s">
        <v>328</v>
      </c>
      <c r="B9" s="235" t="n">
        <v>150</v>
      </c>
      <c r="C9" s="236" t="n">
        <v>44005</v>
      </c>
      <c r="D9" s="235" t="s">
        <v>360</v>
      </c>
      <c r="E9" s="236" t="n">
        <v>44006</v>
      </c>
      <c r="F9" s="235" t="s">
        <v>361</v>
      </c>
      <c r="G9" s="235" t="n">
        <v>28.8</v>
      </c>
      <c r="H9" s="235" t="n">
        <v>29</v>
      </c>
      <c r="I9" s="235" t="n">
        <v>29</v>
      </c>
      <c r="J9" s="235" t="n">
        <v>23.8</v>
      </c>
      <c r="K9" s="5" t="s">
        <v>362</v>
      </c>
    </row>
    <row r="10" customFormat="false" ht="15.75" hidden="false" customHeight="false" outlineLevel="0" collapsed="false">
      <c r="A10" s="234" t="s">
        <v>262</v>
      </c>
      <c r="B10" s="235" t="n">
        <v>150</v>
      </c>
      <c r="C10" s="236" t="n">
        <v>44006</v>
      </c>
      <c r="D10" s="235" t="s">
        <v>360</v>
      </c>
      <c r="E10" s="236" t="n">
        <v>44006</v>
      </c>
      <c r="F10" s="235" t="s">
        <v>361</v>
      </c>
      <c r="G10" s="235" t="n">
        <v>20.7</v>
      </c>
      <c r="H10" s="235" t="n">
        <v>21.2</v>
      </c>
      <c r="I10" s="235" t="n">
        <v>21.5</v>
      </c>
      <c r="J10" s="235" t="n">
        <v>23.1</v>
      </c>
      <c r="K10" s="5" t="s">
        <v>362</v>
      </c>
    </row>
    <row r="11" customFormat="false" ht="15.75" hidden="false" customHeight="false" outlineLevel="0" collapsed="false">
      <c r="A11" s="234" t="s">
        <v>273</v>
      </c>
      <c r="B11" s="235" t="n">
        <v>150</v>
      </c>
      <c r="C11" s="236" t="n">
        <v>44006</v>
      </c>
      <c r="D11" s="235" t="s">
        <v>360</v>
      </c>
      <c r="E11" s="236" t="n">
        <v>44006</v>
      </c>
      <c r="F11" s="235" t="s">
        <v>361</v>
      </c>
      <c r="G11" s="235" t="n">
        <v>27.4</v>
      </c>
      <c r="H11" s="235" t="n">
        <v>27.1</v>
      </c>
      <c r="I11" s="235" t="n">
        <v>27.8</v>
      </c>
      <c r="J11" s="235" t="n">
        <v>24.6</v>
      </c>
      <c r="K11" s="5" t="s">
        <v>362</v>
      </c>
    </row>
    <row r="12" customFormat="false" ht="15.75" hidden="false" customHeight="false" outlineLevel="0" collapsed="false">
      <c r="A12" s="234" t="s">
        <v>284</v>
      </c>
      <c r="B12" s="235" t="n">
        <v>150</v>
      </c>
      <c r="C12" s="236" t="n">
        <v>44006</v>
      </c>
      <c r="D12" s="235" t="s">
        <v>360</v>
      </c>
      <c r="E12" s="236" t="n">
        <v>44006</v>
      </c>
      <c r="F12" s="235" t="s">
        <v>361</v>
      </c>
      <c r="G12" s="235" t="n">
        <v>25.7</v>
      </c>
      <c r="H12" s="235" t="n">
        <v>25.5</v>
      </c>
      <c r="I12" s="235" t="n">
        <v>26.1</v>
      </c>
      <c r="J12" s="235" t="n">
        <v>24.5</v>
      </c>
      <c r="K12" s="5" t="s">
        <v>362</v>
      </c>
    </row>
    <row r="13" customFormat="false" ht="15.75" hidden="false" customHeight="false" outlineLevel="0" collapsed="false">
      <c r="A13" s="234" t="s">
        <v>295</v>
      </c>
      <c r="B13" s="235" t="n">
        <v>150</v>
      </c>
      <c r="C13" s="236" t="n">
        <v>44006</v>
      </c>
      <c r="D13" s="235" t="s">
        <v>360</v>
      </c>
      <c r="E13" s="236" t="n">
        <v>44006</v>
      </c>
      <c r="F13" s="235" t="s">
        <v>361</v>
      </c>
      <c r="G13" s="235" t="n">
        <v>28.1</v>
      </c>
      <c r="H13" s="235" t="n">
        <v>27.1</v>
      </c>
      <c r="I13" s="235" t="n">
        <v>27.2</v>
      </c>
      <c r="J13" s="235" t="n">
        <v>24.1</v>
      </c>
      <c r="K13" s="5" t="s">
        <v>362</v>
      </c>
    </row>
    <row r="14" customFormat="false" ht="15.75" hidden="false" customHeight="false" outlineLevel="0" collapsed="false">
      <c r="A14" s="234" t="s">
        <v>305</v>
      </c>
      <c r="B14" s="235" t="n">
        <v>150</v>
      </c>
      <c r="C14" s="236" t="n">
        <v>44006</v>
      </c>
      <c r="D14" s="235" t="s">
        <v>360</v>
      </c>
      <c r="E14" s="236" t="n">
        <v>44006</v>
      </c>
      <c r="F14" s="235" t="s">
        <v>361</v>
      </c>
      <c r="G14" s="235" t="n">
        <v>24.3</v>
      </c>
      <c r="H14" s="235" t="n">
        <v>23.1</v>
      </c>
      <c r="I14" s="235" t="n">
        <v>24.2</v>
      </c>
      <c r="J14" s="235" t="n">
        <v>23.3</v>
      </c>
      <c r="K14" s="5" t="s">
        <v>362</v>
      </c>
    </row>
    <row r="15" customFormat="false" ht="15.75" hidden="false" customHeight="false" outlineLevel="0" collapsed="false">
      <c r="A15" s="234" t="s">
        <v>314</v>
      </c>
      <c r="B15" s="235" t="n">
        <v>150</v>
      </c>
      <c r="C15" s="236" t="n">
        <v>44006</v>
      </c>
      <c r="D15" s="235" t="s">
        <v>360</v>
      </c>
      <c r="E15" s="236" t="n">
        <v>44006</v>
      </c>
      <c r="F15" s="235" t="s">
        <v>361</v>
      </c>
      <c r="G15" s="235" t="n">
        <v>25.2</v>
      </c>
      <c r="H15" s="235" t="n">
        <v>25</v>
      </c>
      <c r="I15" s="235" t="n">
        <v>24.8</v>
      </c>
      <c r="J15" s="235" t="n">
        <v>23.5</v>
      </c>
      <c r="K15" s="5" t="s">
        <v>362</v>
      </c>
    </row>
    <row r="16" customFormat="false" ht="15.75" hidden="false" customHeight="false" outlineLevel="0" collapsed="false">
      <c r="A16" s="234" t="s">
        <v>322</v>
      </c>
      <c r="B16" s="235" t="n">
        <v>150</v>
      </c>
      <c r="C16" s="236" t="n">
        <v>44007</v>
      </c>
      <c r="D16" s="235" t="s">
        <v>360</v>
      </c>
      <c r="E16" s="236" t="n">
        <v>44007</v>
      </c>
      <c r="F16" s="235" t="s">
        <v>361</v>
      </c>
      <c r="G16" s="235" t="n">
        <v>20.8</v>
      </c>
      <c r="H16" s="235" t="n">
        <v>21.2</v>
      </c>
      <c r="I16" s="235" t="n">
        <v>20.5</v>
      </c>
      <c r="J16" s="235" t="n">
        <v>24.4</v>
      </c>
      <c r="K16" s="5" t="s">
        <v>362</v>
      </c>
    </row>
    <row r="17" customFormat="false" ht="15.75" hidden="false" customHeight="false" outlineLevel="0" collapsed="false">
      <c r="A17" s="234" t="s">
        <v>330</v>
      </c>
      <c r="B17" s="235" t="n">
        <v>150</v>
      </c>
      <c r="C17" s="236" t="n">
        <v>44006</v>
      </c>
      <c r="D17" s="235" t="s">
        <v>360</v>
      </c>
      <c r="E17" s="236" t="n">
        <v>44007</v>
      </c>
      <c r="F17" s="235" t="s">
        <v>361</v>
      </c>
      <c r="G17" s="235" t="n">
        <v>20.8</v>
      </c>
      <c r="H17" s="235" t="n">
        <v>21.2</v>
      </c>
      <c r="I17" s="235" t="n">
        <v>21.2</v>
      </c>
      <c r="J17" s="235" t="n">
        <v>24.5</v>
      </c>
      <c r="K17" s="5" t="s">
        <v>362</v>
      </c>
    </row>
    <row r="18" customFormat="false" ht="15.75" hidden="false" customHeight="false" outlineLevel="0" collapsed="false">
      <c r="A18" s="234" t="s">
        <v>264</v>
      </c>
      <c r="B18" s="235" t="n">
        <v>150</v>
      </c>
      <c r="C18" s="236" t="n">
        <v>44007</v>
      </c>
      <c r="D18" s="235" t="s">
        <v>360</v>
      </c>
      <c r="E18" s="236" t="n">
        <v>44007</v>
      </c>
      <c r="F18" s="235" t="s">
        <v>361</v>
      </c>
      <c r="G18" s="235" t="n">
        <v>20</v>
      </c>
      <c r="H18" s="235" t="n">
        <v>19.2</v>
      </c>
      <c r="I18" s="235" t="n">
        <v>19.9</v>
      </c>
      <c r="J18" s="235" t="n">
        <v>23.1</v>
      </c>
      <c r="K18" s="5" t="s">
        <v>362</v>
      </c>
    </row>
    <row r="19" customFormat="false" ht="15.75" hidden="false" customHeight="false" outlineLevel="0" collapsed="false">
      <c r="A19" s="234" t="s">
        <v>275</v>
      </c>
      <c r="B19" s="235" t="n">
        <v>150</v>
      </c>
      <c r="C19" s="236" t="n">
        <v>44007</v>
      </c>
      <c r="D19" s="235" t="s">
        <v>360</v>
      </c>
      <c r="E19" s="236" t="n">
        <v>44007</v>
      </c>
      <c r="F19" s="235" t="s">
        <v>361</v>
      </c>
      <c r="G19" s="235" t="n">
        <v>29.4</v>
      </c>
      <c r="H19" s="235" t="n">
        <v>28.3</v>
      </c>
      <c r="I19" s="235" t="n">
        <v>29</v>
      </c>
      <c r="J19" s="235" t="n">
        <v>23.3</v>
      </c>
      <c r="K19" s="5" t="s">
        <v>362</v>
      </c>
    </row>
    <row r="20" customFormat="false" ht="15.75" hidden="false" customHeight="false" outlineLevel="0" collapsed="false">
      <c r="A20" s="234" t="s">
        <v>286</v>
      </c>
      <c r="B20" s="235" t="n">
        <v>150</v>
      </c>
      <c r="C20" s="236" t="n">
        <v>44007</v>
      </c>
      <c r="D20" s="235" t="s">
        <v>360</v>
      </c>
      <c r="E20" s="236" t="n">
        <v>44007</v>
      </c>
      <c r="F20" s="235" t="s">
        <v>361</v>
      </c>
      <c r="G20" s="235" t="n">
        <v>26.6</v>
      </c>
      <c r="H20" s="235" t="n">
        <v>28.5</v>
      </c>
      <c r="I20" s="235" t="n">
        <v>26.2</v>
      </c>
      <c r="J20" s="235" t="n">
        <v>23.6</v>
      </c>
      <c r="K20" s="5" t="s">
        <v>362</v>
      </c>
    </row>
    <row r="21" customFormat="false" ht="15.75" hidden="false" customHeight="false" outlineLevel="0" collapsed="false">
      <c r="A21" s="234" t="s">
        <v>297</v>
      </c>
      <c r="B21" s="235" t="n">
        <v>150</v>
      </c>
      <c r="C21" s="236" t="n">
        <v>44004</v>
      </c>
      <c r="D21" s="235" t="s">
        <v>360</v>
      </c>
      <c r="E21" s="236" t="n">
        <v>44008</v>
      </c>
      <c r="F21" s="235" t="s">
        <v>361</v>
      </c>
      <c r="G21" s="235" t="n">
        <v>24.1</v>
      </c>
      <c r="H21" s="235" t="n">
        <v>25.1</v>
      </c>
      <c r="I21" s="235" t="n">
        <v>24.1</v>
      </c>
      <c r="J21" s="235" t="n">
        <v>22.5</v>
      </c>
      <c r="K21" s="5" t="s">
        <v>362</v>
      </c>
    </row>
    <row r="22" customFormat="false" ht="15.75" hidden="false" customHeight="false" outlineLevel="0" collapsed="false">
      <c r="A22" s="238" t="s">
        <v>364</v>
      </c>
      <c r="B22" s="238" t="s">
        <v>365</v>
      </c>
      <c r="C22" s="238" t="s">
        <v>366</v>
      </c>
      <c r="D22" s="238" t="s">
        <v>367</v>
      </c>
    </row>
    <row r="23" customFormat="false" ht="15.75" hidden="false" customHeight="false" outlineLevel="0" collapsed="false">
      <c r="A23" s="239" t="s">
        <v>255</v>
      </c>
      <c r="B23" s="238" t="n">
        <v>12.1</v>
      </c>
      <c r="C23" s="238" t="n">
        <v>12.7</v>
      </c>
      <c r="D23" s="238" t="n">
        <v>34.7</v>
      </c>
      <c r="K23" s="5" t="s">
        <v>362</v>
      </c>
    </row>
    <row r="24" customFormat="false" ht="15.75" hidden="false" customHeight="false" outlineLevel="0" collapsed="false">
      <c r="A24" s="240" t="s">
        <v>266</v>
      </c>
      <c r="B24" s="238" t="n">
        <v>17.7</v>
      </c>
      <c r="C24" s="238" t="n">
        <v>18.2</v>
      </c>
      <c r="D24" s="238" t="n">
        <v>30.6</v>
      </c>
      <c r="K24" s="5" t="s">
        <v>362</v>
      </c>
    </row>
    <row r="25" customFormat="false" ht="15.75" hidden="false" customHeight="false" outlineLevel="0" collapsed="false">
      <c r="A25" s="240" t="s">
        <v>307</v>
      </c>
      <c r="B25" s="238" t="n">
        <v>18.6</v>
      </c>
      <c r="C25" s="238" t="n">
        <v>19.1</v>
      </c>
      <c r="D25" s="238" t="n">
        <v>30.5</v>
      </c>
      <c r="K25" s="5" t="s">
        <v>362</v>
      </c>
    </row>
    <row r="26" customFormat="false" ht="15.75" hidden="false" customHeight="false" outlineLevel="0" collapsed="false">
      <c r="A26" s="240" t="s">
        <v>267</v>
      </c>
      <c r="B26" s="238" t="n">
        <v>16.4</v>
      </c>
      <c r="C26" s="238" t="n">
        <v>18.1</v>
      </c>
      <c r="D26" s="238" t="n">
        <v>34.1</v>
      </c>
      <c r="K26" s="5" t="s">
        <v>362</v>
      </c>
    </row>
    <row r="27" customFormat="false" ht="15.75" hidden="false" customHeight="false" outlineLevel="0" collapsed="false">
      <c r="A27" s="240" t="s">
        <v>289</v>
      </c>
      <c r="B27" s="238" t="n">
        <v>18</v>
      </c>
      <c r="C27" s="238" t="n">
        <v>18.8</v>
      </c>
      <c r="D27" s="238" t="n">
        <v>32.2</v>
      </c>
      <c r="K27" s="5" t="s">
        <v>362</v>
      </c>
    </row>
    <row r="28" customFormat="false" ht="15.75" hidden="false" customHeight="false" outlineLevel="0" collapsed="false">
      <c r="A28" s="240" t="s">
        <v>325</v>
      </c>
      <c r="B28" s="238" t="n">
        <v>19</v>
      </c>
      <c r="C28" s="238" t="n">
        <v>19.5</v>
      </c>
      <c r="D28" s="238" t="n">
        <v>31.3</v>
      </c>
      <c r="K28" s="5" t="s">
        <v>362</v>
      </c>
    </row>
    <row r="29" customFormat="false" ht="15.75" hidden="false" customHeight="false" outlineLevel="0" collapsed="false">
      <c r="A29" s="240" t="s">
        <v>279</v>
      </c>
      <c r="B29" s="238" t="n">
        <v>19.7</v>
      </c>
      <c r="C29" s="238" t="n">
        <v>20</v>
      </c>
      <c r="D29" s="238" t="n">
        <v>29.8</v>
      </c>
      <c r="K29" s="5" t="s">
        <v>362</v>
      </c>
    </row>
    <row r="30" customFormat="false" ht="15.75" hidden="false" customHeight="false" outlineLevel="0" collapsed="false">
      <c r="A30" s="240" t="s">
        <v>309</v>
      </c>
      <c r="B30" s="238" t="n">
        <v>15.6</v>
      </c>
      <c r="C30" s="238" t="n">
        <v>16.2</v>
      </c>
      <c r="D30" s="238" t="n">
        <v>31.3</v>
      </c>
      <c r="K30" s="5" t="s">
        <v>362</v>
      </c>
    </row>
    <row r="31" customFormat="false" ht="15.75" hidden="false" customHeight="false" outlineLevel="0" collapsed="false">
      <c r="A31" s="240" t="s">
        <v>258</v>
      </c>
      <c r="B31" s="238" t="n">
        <v>16.9</v>
      </c>
      <c r="C31" s="238" t="n">
        <v>17.7</v>
      </c>
      <c r="D31" s="238" t="n">
        <v>33.1</v>
      </c>
      <c r="K31" s="5" t="s">
        <v>362</v>
      </c>
    </row>
    <row r="32" customFormat="false" ht="15.75" hidden="false" customHeight="false" outlineLevel="0" collapsed="false">
      <c r="A32" s="240" t="s">
        <v>291</v>
      </c>
      <c r="B32" s="238" t="n">
        <v>18.9</v>
      </c>
      <c r="C32" s="238" t="n">
        <v>20</v>
      </c>
      <c r="D32" s="238" t="n">
        <v>31.6</v>
      </c>
      <c r="K32" s="5" t="s">
        <v>362</v>
      </c>
    </row>
    <row r="33" customFormat="false" ht="15.75" hidden="false" customHeight="false" outlineLevel="0" collapsed="false">
      <c r="A33" s="241" t="s">
        <v>277</v>
      </c>
      <c r="B33" s="238" t="n">
        <v>45</v>
      </c>
      <c r="C33" s="238" t="n">
        <v>45</v>
      </c>
      <c r="D33" s="238"/>
      <c r="K33" s="5" t="s">
        <v>368</v>
      </c>
    </row>
    <row r="34" customFormat="false" ht="15.75" hidden="false" customHeight="false" outlineLevel="0" collapsed="false">
      <c r="A34" s="241" t="s">
        <v>288</v>
      </c>
      <c r="B34" s="238" t="n">
        <v>45</v>
      </c>
      <c r="C34" s="238" t="n">
        <v>45</v>
      </c>
      <c r="D34" s="238"/>
      <c r="K34" s="5" t="s">
        <v>368</v>
      </c>
    </row>
    <row r="35" customFormat="false" ht="15.75" hidden="false" customHeight="false" outlineLevel="0" collapsed="false">
      <c r="A35" s="241" t="s">
        <v>298</v>
      </c>
      <c r="B35" s="238" t="n">
        <v>45</v>
      </c>
      <c r="C35" s="238" t="n">
        <v>45</v>
      </c>
      <c r="D35" s="238"/>
      <c r="K35" s="5" t="s">
        <v>368</v>
      </c>
    </row>
    <row r="36" customFormat="false" ht="15.75" hidden="false" customHeight="false" outlineLevel="0" collapsed="false">
      <c r="A36" s="241" t="s">
        <v>316</v>
      </c>
      <c r="B36" s="238" t="n">
        <v>45</v>
      </c>
      <c r="C36" s="238" t="n">
        <v>45</v>
      </c>
      <c r="D36" s="238"/>
      <c r="K36" s="5" t="s">
        <v>368</v>
      </c>
    </row>
    <row r="37" customFormat="false" ht="15.75" hidden="false" customHeight="false" outlineLevel="0" collapsed="false">
      <c r="A37" s="241" t="s">
        <v>324</v>
      </c>
      <c r="B37" s="238" t="n">
        <v>45</v>
      </c>
      <c r="C37" s="238" t="n">
        <v>45</v>
      </c>
      <c r="D37" s="238"/>
      <c r="K37" s="5" t="s">
        <v>368</v>
      </c>
    </row>
    <row r="38" customFormat="false" ht="15.75" hidden="false" customHeight="false" outlineLevel="0" collapsed="false">
      <c r="A38" s="241" t="s">
        <v>256</v>
      </c>
      <c r="B38" s="238" t="n">
        <v>45</v>
      </c>
      <c r="C38" s="238" t="n">
        <v>45</v>
      </c>
      <c r="D38" s="238"/>
      <c r="K38" s="5" t="s">
        <v>368</v>
      </c>
    </row>
    <row r="39" customFormat="false" ht="15.75" hidden="false" customHeight="false" outlineLevel="0" collapsed="false">
      <c r="A39" s="241" t="s">
        <v>278</v>
      </c>
      <c r="B39" s="238" t="n">
        <v>45</v>
      </c>
      <c r="C39" s="238" t="n">
        <v>45</v>
      </c>
      <c r="D39" s="238"/>
      <c r="K39" s="5" t="s">
        <v>368</v>
      </c>
    </row>
    <row r="40" customFormat="false" ht="15.75" hidden="false" customHeight="false" outlineLevel="0" collapsed="false">
      <c r="A40" s="241" t="s">
        <v>299</v>
      </c>
      <c r="B40" s="238" t="n">
        <v>45</v>
      </c>
      <c r="C40" s="238" t="n">
        <v>45</v>
      </c>
      <c r="D40" s="238"/>
      <c r="K40" s="5" t="s">
        <v>368</v>
      </c>
    </row>
    <row r="41" customFormat="false" ht="15.75" hidden="false" customHeight="false" outlineLevel="0" collapsed="false">
      <c r="A41" s="241" t="s">
        <v>308</v>
      </c>
      <c r="B41" s="238" t="n">
        <v>45</v>
      </c>
      <c r="C41" s="238" t="n">
        <v>45</v>
      </c>
      <c r="D41" s="238"/>
      <c r="K41" s="5" t="s">
        <v>368</v>
      </c>
    </row>
    <row r="42" customFormat="false" ht="15.75" hidden="false" customHeight="false" outlineLevel="0" collapsed="false">
      <c r="A42" s="241" t="s">
        <v>317</v>
      </c>
      <c r="B42" s="238" t="n">
        <v>45</v>
      </c>
      <c r="C42" s="238" t="n">
        <v>45</v>
      </c>
      <c r="D42" s="238"/>
      <c r="K42" s="5" t="s">
        <v>368</v>
      </c>
    </row>
    <row r="43" customFormat="false" ht="15.75" hidden="false" customHeight="false" outlineLevel="0" collapsed="false">
      <c r="A43" s="241" t="s">
        <v>257</v>
      </c>
      <c r="B43" s="238" t="n">
        <v>45</v>
      </c>
      <c r="C43" s="238" t="n">
        <v>45</v>
      </c>
      <c r="D43" s="238"/>
      <c r="K43" s="5" t="s">
        <v>368</v>
      </c>
    </row>
    <row r="44" customFormat="false" ht="15.75" hidden="false" customHeight="false" outlineLevel="0" collapsed="false">
      <c r="A44" s="241" t="s">
        <v>268</v>
      </c>
      <c r="B44" s="238" t="n">
        <v>45</v>
      </c>
      <c r="C44" s="238" t="n">
        <v>45</v>
      </c>
      <c r="D44" s="238"/>
      <c r="K44" s="5" t="s">
        <v>368</v>
      </c>
    </row>
    <row r="45" customFormat="false" ht="15.75" hidden="false" customHeight="false" outlineLevel="0" collapsed="false">
      <c r="A45" s="241" t="s">
        <v>290</v>
      </c>
      <c r="B45" s="238" t="n">
        <v>45</v>
      </c>
      <c r="C45" s="238" t="n">
        <v>45</v>
      </c>
      <c r="D45" s="238"/>
      <c r="K45" s="5" t="s">
        <v>368</v>
      </c>
    </row>
    <row r="46" customFormat="false" ht="15.75" hidden="false" customHeight="false" outlineLevel="0" collapsed="false">
      <c r="A46" s="241" t="s">
        <v>300</v>
      </c>
      <c r="B46" s="238" t="n">
        <v>45</v>
      </c>
      <c r="C46" s="238" t="n">
        <v>45</v>
      </c>
      <c r="D46" s="238"/>
      <c r="K46" s="5" t="s">
        <v>368</v>
      </c>
    </row>
    <row r="47" customFormat="false" ht="15.75" hidden="false" customHeight="false" outlineLevel="0" collapsed="false">
      <c r="A47" s="241" t="s">
        <v>318</v>
      </c>
      <c r="B47" s="238" t="n">
        <v>45</v>
      </c>
      <c r="C47" s="238" t="n">
        <v>45</v>
      </c>
      <c r="D47" s="238"/>
      <c r="K47" s="5" t="s">
        <v>368</v>
      </c>
    </row>
    <row r="48" customFormat="false" ht="15.75" hidden="false" customHeight="false" outlineLevel="0" collapsed="false">
      <c r="A48" s="241" t="s">
        <v>326</v>
      </c>
      <c r="B48" s="238" t="n">
        <v>45</v>
      </c>
      <c r="C48" s="238" t="n">
        <v>45</v>
      </c>
      <c r="D48" s="238"/>
      <c r="K48" s="5" t="s">
        <v>368</v>
      </c>
    </row>
    <row r="49" customFormat="false" ht="15.75" hidden="false" customHeight="false" outlineLevel="0" collapsed="false">
      <c r="A49" s="241" t="s">
        <v>269</v>
      </c>
      <c r="B49" s="238" t="n">
        <v>45</v>
      </c>
      <c r="C49" s="238" t="n">
        <v>45</v>
      </c>
      <c r="D49" s="238"/>
      <c r="K49" s="5" t="s">
        <v>368</v>
      </c>
    </row>
    <row r="50" customFormat="false" ht="15.75" hidden="false" customHeight="false" outlineLevel="0" collapsed="false">
      <c r="A50" s="241" t="s">
        <v>280</v>
      </c>
      <c r="B50" s="238" t="n">
        <v>45</v>
      </c>
      <c r="C50" s="238" t="n">
        <v>45</v>
      </c>
      <c r="D50" s="238"/>
      <c r="K50" s="5" t="s">
        <v>368</v>
      </c>
    </row>
    <row r="51" customFormat="false" ht="15.75" hidden="false" customHeight="false" outlineLevel="0" collapsed="false">
      <c r="A51" s="241" t="s">
        <v>301</v>
      </c>
      <c r="B51" s="238" t="n">
        <v>45</v>
      </c>
      <c r="C51" s="238" t="n">
        <v>45</v>
      </c>
      <c r="D51" s="238"/>
      <c r="K51" s="5" t="s">
        <v>368</v>
      </c>
    </row>
    <row r="52" customFormat="false" ht="15.75" hidden="false" customHeight="false" outlineLevel="0" collapsed="false">
      <c r="A52" s="241" t="s">
        <v>310</v>
      </c>
      <c r="B52" s="238" t="n">
        <v>45</v>
      </c>
      <c r="C52" s="238" t="n">
        <v>45</v>
      </c>
      <c r="D52" s="238"/>
      <c r="K52" s="5" t="s">
        <v>368</v>
      </c>
    </row>
    <row r="53" customFormat="false" ht="15.75" hidden="false" customHeight="false" outlineLevel="0" collapsed="false">
      <c r="A53" s="242" t="s">
        <v>369</v>
      </c>
      <c r="B53" s="5"/>
      <c r="C53" s="5"/>
    </row>
    <row r="54" customFormat="false" ht="15.75" hidden="false" customHeight="false" outlineLevel="0" collapsed="false">
      <c r="A54" s="211" t="s">
        <v>259</v>
      </c>
      <c r="B54" s="152" t="s">
        <v>370</v>
      </c>
      <c r="C54" s="5" t="s">
        <v>371</v>
      </c>
      <c r="K54" s="5" t="s">
        <v>368</v>
      </c>
    </row>
    <row r="55" customFormat="false" ht="15.75" hidden="false" customHeight="false" outlineLevel="0" collapsed="false">
      <c r="A55" s="211" t="s">
        <v>270</v>
      </c>
      <c r="B55" s="243"/>
      <c r="C55" s="5" t="s">
        <v>371</v>
      </c>
      <c r="K55" s="5" t="s">
        <v>368</v>
      </c>
    </row>
    <row r="56" customFormat="false" ht="15.75" hidden="false" customHeight="false" outlineLevel="0" collapsed="false">
      <c r="A56" s="211" t="s">
        <v>281</v>
      </c>
      <c r="B56" s="243"/>
      <c r="C56" s="5" t="s">
        <v>371</v>
      </c>
      <c r="K56" s="5" t="s">
        <v>368</v>
      </c>
    </row>
    <row r="57" customFormat="false" ht="15.75" hidden="false" customHeight="false" outlineLevel="0" collapsed="false">
      <c r="A57" s="211" t="s">
        <v>292</v>
      </c>
      <c r="B57" s="243"/>
      <c r="C57" s="5" t="s">
        <v>371</v>
      </c>
      <c r="K57" s="5" t="s">
        <v>368</v>
      </c>
    </row>
    <row r="58" customFormat="false" ht="15.75" hidden="false" customHeight="false" outlineLevel="0" collapsed="false">
      <c r="A58" s="211" t="s">
        <v>302</v>
      </c>
      <c r="B58" s="243"/>
      <c r="C58" s="5" t="s">
        <v>371</v>
      </c>
      <c r="K58" s="5" t="s">
        <v>368</v>
      </c>
    </row>
    <row r="59" customFormat="false" ht="15.75" hidden="false" customHeight="false" outlineLevel="0" collapsed="false">
      <c r="A59" s="211" t="s">
        <v>311</v>
      </c>
      <c r="B59" s="243"/>
      <c r="C59" s="5" t="s">
        <v>371</v>
      </c>
      <c r="K59" s="5" t="s">
        <v>368</v>
      </c>
    </row>
    <row r="60" customFormat="false" ht="15.75" hidden="false" customHeight="false" outlineLevel="0" collapsed="false">
      <c r="A60" s="211" t="s">
        <v>319</v>
      </c>
      <c r="B60" s="243"/>
      <c r="C60" s="5" t="s">
        <v>371</v>
      </c>
      <c r="K60" s="5" t="s">
        <v>368</v>
      </c>
    </row>
    <row r="61" customFormat="false" ht="15.75" hidden="false" customHeight="false" outlineLevel="0" collapsed="false">
      <c r="A61" s="211" t="s">
        <v>327</v>
      </c>
      <c r="B61" s="243"/>
      <c r="C61" s="5" t="s">
        <v>371</v>
      </c>
      <c r="K61" s="5" t="s">
        <v>368</v>
      </c>
    </row>
    <row r="62" customFormat="false" ht="15.75" hidden="false" customHeight="false" outlineLevel="0" collapsed="false">
      <c r="A62" s="211" t="s">
        <v>261</v>
      </c>
      <c r="B62" s="243"/>
      <c r="C62" s="5" t="s">
        <v>371</v>
      </c>
      <c r="K62" s="5" t="s">
        <v>368</v>
      </c>
    </row>
    <row r="63" customFormat="false" ht="15.75" hidden="false" customHeight="false" outlineLevel="0" collapsed="false">
      <c r="A63" s="211" t="s">
        <v>272</v>
      </c>
      <c r="B63" s="243"/>
      <c r="C63" s="5" t="s">
        <v>371</v>
      </c>
      <c r="K63" s="5" t="s">
        <v>368</v>
      </c>
    </row>
    <row r="64" customFormat="false" ht="15.75" hidden="false" customHeight="false" outlineLevel="0" collapsed="false">
      <c r="A64" s="211" t="s">
        <v>283</v>
      </c>
      <c r="B64" s="244" t="s">
        <v>372</v>
      </c>
      <c r="C64" s="5" t="s">
        <v>373</v>
      </c>
      <c r="K64" s="5" t="s">
        <v>368</v>
      </c>
    </row>
    <row r="65" customFormat="false" ht="15.75" hidden="false" customHeight="false" outlineLevel="0" collapsed="false">
      <c r="A65" s="211" t="s">
        <v>294</v>
      </c>
      <c r="B65" s="244" t="s">
        <v>372</v>
      </c>
      <c r="C65" s="5" t="s">
        <v>373</v>
      </c>
      <c r="K65" s="5" t="s">
        <v>368</v>
      </c>
    </row>
    <row r="66" customFormat="false" ht="15.75" hidden="false" customHeight="false" outlineLevel="0" collapsed="false">
      <c r="A66" s="211" t="s">
        <v>304</v>
      </c>
      <c r="B66" s="244" t="s">
        <v>372</v>
      </c>
      <c r="C66" s="5" t="s">
        <v>373</v>
      </c>
      <c r="K66" s="5" t="s">
        <v>368</v>
      </c>
    </row>
    <row r="67" customFormat="false" ht="15.75" hidden="false" customHeight="false" outlineLevel="0" collapsed="false">
      <c r="A67" s="211" t="s">
        <v>313</v>
      </c>
      <c r="B67" s="244" t="s">
        <v>372</v>
      </c>
      <c r="C67" s="5" t="s">
        <v>373</v>
      </c>
      <c r="K67" s="5" t="s">
        <v>368</v>
      </c>
    </row>
    <row r="68" customFormat="false" ht="15.75" hidden="false" customHeight="false" outlineLevel="0" collapsed="false">
      <c r="A68" s="211" t="s">
        <v>321</v>
      </c>
      <c r="B68" s="244" t="s">
        <v>372</v>
      </c>
      <c r="C68" s="5" t="s">
        <v>373</v>
      </c>
      <c r="K68" s="5" t="s">
        <v>368</v>
      </c>
    </row>
    <row r="69" customFormat="false" ht="15.75" hidden="false" customHeight="false" outlineLevel="0" collapsed="false">
      <c r="A69" s="211" t="s">
        <v>329</v>
      </c>
      <c r="B69" s="244" t="s">
        <v>372</v>
      </c>
      <c r="C69" s="5" t="s">
        <v>373</v>
      </c>
      <c r="K69" s="5" t="s">
        <v>368</v>
      </c>
    </row>
    <row r="70" customFormat="false" ht="15.75" hidden="false" customHeight="false" outlineLevel="0" collapsed="false">
      <c r="A70" s="211" t="s">
        <v>263</v>
      </c>
      <c r="B70" s="244" t="s">
        <v>372</v>
      </c>
      <c r="C70" s="5" t="s">
        <v>373</v>
      </c>
      <c r="K70" s="5" t="s">
        <v>368</v>
      </c>
    </row>
    <row r="71" customFormat="false" ht="15.75" hidden="false" customHeight="false" outlineLevel="0" collapsed="false">
      <c r="A71" s="211" t="s">
        <v>274</v>
      </c>
      <c r="B71" s="244" t="s">
        <v>372</v>
      </c>
      <c r="C71" s="5" t="s">
        <v>373</v>
      </c>
      <c r="K71" s="5" t="s">
        <v>368</v>
      </c>
    </row>
    <row r="72" customFormat="false" ht="15.75" hidden="false" customHeight="false" outlineLevel="0" collapsed="false">
      <c r="A72" s="211" t="s">
        <v>285</v>
      </c>
      <c r="B72" s="244" t="s">
        <v>372</v>
      </c>
      <c r="C72" s="5" t="s">
        <v>373</v>
      </c>
      <c r="K72" s="5" t="s">
        <v>368</v>
      </c>
    </row>
    <row r="73" customFormat="false" ht="15.75" hidden="false" customHeight="false" outlineLevel="0" collapsed="false">
      <c r="A73" s="211" t="s">
        <v>296</v>
      </c>
      <c r="B73" s="244" t="s">
        <v>372</v>
      </c>
      <c r="C73" s="5" t="s">
        <v>373</v>
      </c>
      <c r="K73" s="5" t="s">
        <v>368</v>
      </c>
    </row>
    <row r="74" customFormat="false" ht="15.75" hidden="false" customHeight="false" outlineLevel="0" collapsed="false">
      <c r="A74" s="211" t="s">
        <v>306</v>
      </c>
      <c r="B74" s="244" t="s">
        <v>372</v>
      </c>
      <c r="C74" s="5" t="s">
        <v>374</v>
      </c>
      <c r="K74" s="5" t="s">
        <v>368</v>
      </c>
    </row>
    <row r="75" customFormat="false" ht="15.75" hidden="false" customHeight="false" outlineLevel="0" collapsed="false">
      <c r="A75" s="211" t="s">
        <v>315</v>
      </c>
      <c r="B75" s="244" t="s">
        <v>372</v>
      </c>
      <c r="C75" s="5" t="s">
        <v>374</v>
      </c>
      <c r="K75" s="5" t="s">
        <v>368</v>
      </c>
    </row>
    <row r="76" customFormat="false" ht="15.75" hidden="false" customHeight="false" outlineLevel="0" collapsed="false">
      <c r="A76" s="211" t="s">
        <v>323</v>
      </c>
      <c r="B76" s="244" t="s">
        <v>372</v>
      </c>
      <c r="C76" s="5" t="s">
        <v>374</v>
      </c>
      <c r="K76" s="5" t="s">
        <v>368</v>
      </c>
    </row>
    <row r="77" customFormat="false" ht="15.75" hidden="false" customHeight="false" outlineLevel="0" collapsed="false">
      <c r="A77" s="211" t="s">
        <v>331</v>
      </c>
      <c r="B77" s="244" t="s">
        <v>372</v>
      </c>
      <c r="C77" s="5" t="s">
        <v>374</v>
      </c>
      <c r="K77" s="5" t="s">
        <v>368</v>
      </c>
    </row>
    <row r="78" customFormat="false" ht="15.75" hidden="false" customHeight="false" outlineLevel="0" collapsed="false">
      <c r="A78" s="211" t="s">
        <v>265</v>
      </c>
      <c r="B78" s="244" t="s">
        <v>372</v>
      </c>
      <c r="C78" s="5" t="s">
        <v>374</v>
      </c>
      <c r="K78" s="5" t="s">
        <v>368</v>
      </c>
    </row>
    <row r="79" customFormat="false" ht="15.75" hidden="false" customHeight="false" outlineLevel="0" collapsed="false">
      <c r="A79" s="211" t="s">
        <v>276</v>
      </c>
      <c r="B79" s="244" t="s">
        <v>372</v>
      </c>
      <c r="C79" s="5" t="s">
        <v>374</v>
      </c>
      <c r="K79" s="5" t="s">
        <v>368</v>
      </c>
    </row>
    <row r="80" customFormat="false" ht="15.75" hidden="false" customHeight="false" outlineLevel="0" collapsed="false">
      <c r="A80" s="211" t="s">
        <v>287</v>
      </c>
      <c r="B80" s="244" t="s">
        <v>372</v>
      </c>
      <c r="C80" s="5" t="s">
        <v>374</v>
      </c>
      <c r="K80" s="5" t="s">
        <v>368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5.75"/>
  <cols>
    <col collapsed="false" hidden="false" max="5" min="1" style="0" width="14.1734693877551"/>
    <col collapsed="false" hidden="false" max="6" min="6" style="0" width="15.3877551020408"/>
    <col collapsed="false" hidden="false" max="1025" min="7" style="0" width="14.1734693877551"/>
  </cols>
  <sheetData>
    <row r="1" customFormat="false" ht="15.75" hidden="false" customHeight="false" outlineLevel="0" collapsed="false">
      <c r="A1" s="63" t="s">
        <v>26</v>
      </c>
      <c r="B1" s="64"/>
      <c r="C1" s="63"/>
      <c r="D1" s="65"/>
      <c r="E1" s="3"/>
      <c r="G1" s="3"/>
      <c r="H1" s="66"/>
      <c r="I1" s="3"/>
      <c r="J1" s="3"/>
      <c r="K1" s="3"/>
      <c r="L1" s="3"/>
      <c r="M1" s="3"/>
    </row>
    <row r="2" customFormat="false" ht="15.75" hidden="false" customHeight="false" outlineLevel="0" collapsed="false">
      <c r="A2" s="64"/>
      <c r="B2" s="64"/>
      <c r="C2" s="63"/>
      <c r="D2" s="65"/>
      <c r="E2" s="3"/>
      <c r="G2" s="3"/>
      <c r="H2" s="66"/>
      <c r="I2" s="3"/>
      <c r="J2" s="3"/>
      <c r="K2" s="3"/>
      <c r="L2" s="3"/>
      <c r="M2" s="3"/>
    </row>
    <row r="3" customFormat="false" ht="15.75" hidden="false" customHeight="false" outlineLevel="0" collapsed="false">
      <c r="A3" s="67" t="s">
        <v>27</v>
      </c>
      <c r="B3" s="67" t="s">
        <v>28</v>
      </c>
      <c r="C3" s="68" t="s">
        <v>29</v>
      </c>
      <c r="D3" s="69" t="n">
        <f aca="false">96*4*1.3</f>
        <v>499.2</v>
      </c>
      <c r="E3" s="3"/>
      <c r="G3" s="3"/>
      <c r="H3" s="66"/>
      <c r="I3" s="3"/>
      <c r="J3" s="3"/>
      <c r="K3" s="3"/>
      <c r="L3" s="3"/>
      <c r="M3" s="3"/>
    </row>
    <row r="4" customFormat="false" ht="15.75" hidden="false" customHeight="false" outlineLevel="0" collapsed="false">
      <c r="A4" s="70"/>
      <c r="B4" s="2" t="s">
        <v>30</v>
      </c>
      <c r="C4" s="71" t="n">
        <f aca="false">B10/4</f>
        <v>5</v>
      </c>
      <c r="D4" s="72" t="n">
        <f aca="false">C4*D3</f>
        <v>2496</v>
      </c>
      <c r="G4" s="3"/>
      <c r="H4" s="3"/>
      <c r="I4" s="3"/>
      <c r="J4" s="3"/>
      <c r="K4" s="3"/>
      <c r="L4" s="3"/>
      <c r="M4" s="3"/>
      <c r="N4" s="3"/>
      <c r="O4" s="3"/>
      <c r="T4" s="3"/>
      <c r="U4" s="3"/>
      <c r="V4" s="3"/>
    </row>
    <row r="5" customFormat="false" ht="15.75" hidden="false" customHeight="false" outlineLevel="0" collapsed="false">
      <c r="A5" s="70"/>
      <c r="B5" s="2" t="s">
        <v>31</v>
      </c>
      <c r="C5" s="71" t="n">
        <f aca="false">B11-C4</f>
        <v>6</v>
      </c>
      <c r="D5" s="72" t="n">
        <f aca="false">C5*D3</f>
        <v>2995.2</v>
      </c>
      <c r="G5" s="2" t="s">
        <v>32</v>
      </c>
      <c r="H5" s="2"/>
      <c r="I5" s="3"/>
      <c r="J5" s="3"/>
      <c r="K5" s="3"/>
      <c r="L5" s="3"/>
      <c r="M5" s="3"/>
      <c r="N5" s="3"/>
      <c r="O5" s="3"/>
      <c r="T5" s="3"/>
      <c r="U5" s="3"/>
      <c r="V5" s="3"/>
    </row>
    <row r="6" customFormat="false" ht="15.75" hidden="false" customHeight="false" outlineLevel="0" collapsed="false">
      <c r="A6" s="70" t="s">
        <v>33</v>
      </c>
      <c r="B6" s="2" t="s">
        <v>34</v>
      </c>
      <c r="C6" s="71" t="n">
        <f aca="false">$D$3*500</f>
        <v>249600</v>
      </c>
      <c r="D6" s="73" t="n">
        <f aca="false">C6/$C$25</f>
        <v>7.67527675276753</v>
      </c>
      <c r="G6" s="2" t="s">
        <v>35</v>
      </c>
      <c r="H6" s="2"/>
      <c r="I6" s="2"/>
      <c r="J6" s="2"/>
      <c r="K6" s="2"/>
      <c r="L6" s="3"/>
      <c r="M6" s="3"/>
      <c r="N6" s="3"/>
      <c r="O6" s="3"/>
      <c r="T6" s="3"/>
      <c r="U6" s="3"/>
      <c r="V6" s="3"/>
    </row>
    <row r="7" customFormat="false" ht="15.75" hidden="false" customHeight="false" outlineLevel="0" collapsed="false">
      <c r="A7" s="74" t="s">
        <v>36</v>
      </c>
      <c r="B7" s="74" t="s">
        <v>37</v>
      </c>
      <c r="C7" s="71" t="n">
        <f aca="false">$D$3*500</f>
        <v>249600</v>
      </c>
      <c r="D7" s="73" t="n">
        <f aca="false">C7/$C$24</f>
        <v>18.7947278378834</v>
      </c>
      <c r="G7" s="75"/>
      <c r="H7" s="76"/>
      <c r="I7" s="2"/>
      <c r="J7" s="2"/>
      <c r="K7" s="2"/>
      <c r="L7" s="3"/>
      <c r="M7" s="3"/>
      <c r="N7" s="3"/>
      <c r="O7" s="3"/>
      <c r="T7" s="3"/>
      <c r="U7" s="3"/>
      <c r="V7" s="3"/>
    </row>
    <row r="8" customFormat="false" ht="15.75" hidden="false" customHeight="false" outlineLevel="0" collapsed="false">
      <c r="A8" s="74" t="s">
        <v>38</v>
      </c>
      <c r="B8" s="74" t="n">
        <v>7</v>
      </c>
      <c r="C8" s="77"/>
      <c r="D8" s="77"/>
      <c r="E8" s="46" t="n">
        <f aca="false">SUM(D4:D6)</f>
        <v>5498.87527675277</v>
      </c>
      <c r="G8" s="75" t="s">
        <v>39</v>
      </c>
      <c r="H8" s="76" t="s">
        <v>40</v>
      </c>
      <c r="I8" s="2"/>
      <c r="J8" s="2"/>
      <c r="K8" s="2"/>
      <c r="L8" s="3"/>
      <c r="M8" s="3"/>
      <c r="N8" s="3"/>
      <c r="O8" s="3"/>
      <c r="T8" s="3"/>
      <c r="U8" s="3"/>
      <c r="V8" s="3"/>
    </row>
    <row r="9" customFormat="false" ht="15.75" hidden="false" customHeight="false" outlineLevel="0" collapsed="false">
      <c r="A9" s="74" t="s">
        <v>41</v>
      </c>
      <c r="B9" s="74" t="n">
        <f aca="false">B10/10</f>
        <v>2</v>
      </c>
      <c r="C9" s="77"/>
      <c r="D9" s="77"/>
      <c r="E9" s="46" t="n">
        <f aca="false">E8/(384*2)</f>
        <v>7.1599938499385</v>
      </c>
      <c r="G9" s="2" t="s">
        <v>42</v>
      </c>
      <c r="H9" s="2"/>
      <c r="I9" s="2"/>
      <c r="J9" s="2"/>
      <c r="K9" s="3"/>
      <c r="L9" s="3"/>
      <c r="M9" s="3"/>
      <c r="N9" s="3"/>
      <c r="O9" s="3"/>
      <c r="T9" s="3"/>
      <c r="U9" s="3"/>
      <c r="V9" s="3"/>
    </row>
    <row r="10" customFormat="false" ht="15.75" hidden="false" customHeight="false" outlineLevel="0" collapsed="false">
      <c r="A10" s="78" t="s">
        <v>43</v>
      </c>
      <c r="B10" s="79" t="n">
        <v>20</v>
      </c>
      <c r="C10" s="79"/>
      <c r="D10" s="79"/>
      <c r="G10" s="2"/>
      <c r="H10" s="2" t="s">
        <v>44</v>
      </c>
      <c r="I10" s="2"/>
      <c r="J10" s="2"/>
      <c r="K10" s="3"/>
      <c r="L10" s="3"/>
      <c r="M10" s="3"/>
      <c r="N10" s="3"/>
      <c r="O10" s="3"/>
      <c r="T10" s="3"/>
      <c r="U10" s="3"/>
      <c r="V10" s="3"/>
    </row>
    <row r="11" customFormat="false" ht="15.75" hidden="false" customHeight="false" outlineLevel="0" collapsed="false">
      <c r="A11" s="78" t="s">
        <v>45</v>
      </c>
      <c r="B11" s="80" t="n">
        <f aca="false">B10-B8-B9</f>
        <v>11</v>
      </c>
      <c r="C11" s="80"/>
      <c r="D11" s="80"/>
      <c r="F11" s="3"/>
      <c r="G11" s="2" t="s">
        <v>46</v>
      </c>
      <c r="H11" s="2"/>
      <c r="I11" s="3"/>
      <c r="J11" s="3"/>
      <c r="K11" s="3"/>
      <c r="L11" s="3"/>
      <c r="M11" s="3"/>
      <c r="N11" s="3"/>
      <c r="O11" s="3"/>
      <c r="T11" s="3"/>
      <c r="U11" s="3"/>
      <c r="V11" s="3"/>
    </row>
    <row r="12" customFormat="false" ht="15.75" hidden="false" customHeight="false" outlineLevel="0" collapsed="false">
      <c r="A12" s="81"/>
      <c r="B12" s="81"/>
      <c r="C12" s="81"/>
      <c r="D12" s="81"/>
      <c r="F12" s="3"/>
      <c r="G12" s="2" t="s">
        <v>47</v>
      </c>
      <c r="H12" s="2"/>
      <c r="I12" s="3"/>
      <c r="J12" s="3"/>
      <c r="K12" s="3"/>
      <c r="L12" s="3"/>
      <c r="M12" s="3"/>
      <c r="N12" s="3"/>
      <c r="O12" s="3"/>
      <c r="T12" s="3"/>
      <c r="U12" s="3"/>
      <c r="V12" s="3"/>
    </row>
    <row r="13" customFormat="false" ht="15.75" hidden="false" customHeight="false" outlineLevel="0" collapsed="false">
      <c r="A13" s="64"/>
      <c r="B13" s="64"/>
      <c r="C13" s="63"/>
      <c r="D13" s="65"/>
      <c r="F13" s="3"/>
      <c r="G13" s="3"/>
      <c r="H13" s="3"/>
      <c r="I13" s="3"/>
      <c r="J13" s="3"/>
      <c r="K13" s="3"/>
      <c r="L13" s="3"/>
      <c r="M13" s="3"/>
      <c r="N13" s="3"/>
      <c r="O13" s="3"/>
      <c r="T13" s="3"/>
      <c r="U13" s="3"/>
      <c r="V13" s="3"/>
    </row>
    <row r="14" customFormat="false" ht="15.75" hidden="false" customHeight="false" outlineLevel="0" collapsed="false">
      <c r="A14" s="82"/>
      <c r="B14" s="3"/>
      <c r="C14" s="66"/>
      <c r="D14" s="66"/>
      <c r="E14" s="81"/>
      <c r="F14" s="3"/>
      <c r="G14" s="1"/>
      <c r="H14" s="1"/>
      <c r="I14" s="79" t="s">
        <v>48</v>
      </c>
      <c r="J14" s="79"/>
      <c r="K14" s="79"/>
      <c r="L14" s="79"/>
      <c r="M14" s="79"/>
      <c r="N14" s="79"/>
      <c r="O14" s="3"/>
      <c r="T14" s="3"/>
      <c r="U14" s="3"/>
      <c r="V14" s="3"/>
    </row>
    <row r="15" customFormat="false" ht="15.75" hidden="false" customHeight="false" outlineLevel="0" collapsed="false">
      <c r="A15" s="82"/>
      <c r="B15" s="3"/>
      <c r="C15" s="66"/>
      <c r="D15" s="66"/>
      <c r="F15" s="3"/>
      <c r="G15" s="1"/>
      <c r="H15" s="1"/>
      <c r="I15" s="79" t="s">
        <v>49</v>
      </c>
      <c r="J15" s="79"/>
      <c r="K15" s="1"/>
      <c r="L15" s="1"/>
      <c r="M15" s="1"/>
      <c r="N15" s="1"/>
      <c r="O15" s="3"/>
      <c r="T15" s="3"/>
      <c r="U15" s="3"/>
      <c r="V15" s="3"/>
    </row>
    <row r="16" customFormat="false" ht="15.75" hidden="false" customHeight="false" outlineLevel="0" collapsed="false">
      <c r="A16" s="82"/>
      <c r="B16" s="3"/>
      <c r="C16" s="66"/>
      <c r="D16" s="83"/>
      <c r="F16" s="3"/>
      <c r="G16" s="1"/>
      <c r="H16" s="1"/>
      <c r="I16" s="1"/>
      <c r="J16" s="1" t="s">
        <v>50</v>
      </c>
      <c r="K16" s="1"/>
      <c r="L16" s="1"/>
      <c r="M16" s="84" t="s">
        <v>51</v>
      </c>
      <c r="N16" s="85"/>
      <c r="O16" s="86" t="s">
        <v>52</v>
      </c>
      <c r="P16" s="87"/>
      <c r="Q16" s="5" t="s">
        <v>53</v>
      </c>
      <c r="T16" s="3"/>
      <c r="U16" s="3"/>
      <c r="V16" s="3"/>
    </row>
    <row r="17" customFormat="false" ht="15.75" hidden="false" customHeight="false" outlineLevel="0" collapsed="false">
      <c r="A17" s="82"/>
      <c r="B17" s="3"/>
      <c r="C17" s="66"/>
      <c r="D17" s="83"/>
      <c r="F17" s="3"/>
      <c r="G17" s="88" t="s">
        <v>54</v>
      </c>
      <c r="H17" s="1" t="s">
        <v>55</v>
      </c>
      <c r="I17" s="1" t="s">
        <v>56</v>
      </c>
      <c r="J17" s="89" t="n">
        <f aca="false">(3.6*10^11)* (3.104)</f>
        <v>1117440000000</v>
      </c>
      <c r="K17" s="1"/>
      <c r="L17" s="1"/>
      <c r="M17" s="90" t="s">
        <v>57</v>
      </c>
      <c r="N17" s="91" t="s">
        <v>58</v>
      </c>
      <c r="O17" s="92" t="s">
        <v>57</v>
      </c>
      <c r="P17" s="93" t="s">
        <v>50</v>
      </c>
      <c r="T17" s="3"/>
      <c r="U17" s="3"/>
      <c r="V17" s="3"/>
    </row>
    <row r="18" customFormat="false" ht="15.75" hidden="false" customHeight="false" outlineLevel="0" collapsed="false">
      <c r="A18" s="5"/>
      <c r="B18" s="5"/>
      <c r="F18" s="3"/>
      <c r="G18" s="88"/>
      <c r="H18" s="89"/>
      <c r="I18" s="89"/>
      <c r="J18" s="89"/>
      <c r="K18" s="1"/>
      <c r="L18" s="1"/>
      <c r="M18" s="94"/>
      <c r="N18" s="95"/>
      <c r="O18" s="96"/>
      <c r="P18" s="97"/>
      <c r="T18" s="98"/>
      <c r="U18" s="3"/>
      <c r="V18" s="3"/>
    </row>
    <row r="19" customFormat="false" ht="15.75" hidden="false" customHeight="false" outlineLevel="0" collapsed="false">
      <c r="A19" s="5"/>
      <c r="B19" s="5"/>
      <c r="F19" s="3"/>
      <c r="G19" s="88" t="n">
        <v>1</v>
      </c>
      <c r="H19" s="89" t="n">
        <v>100</v>
      </c>
      <c r="I19" s="89" t="n">
        <v>100</v>
      </c>
      <c r="J19" s="89" t="n">
        <f aca="false">J17/H19</f>
        <v>11174400000</v>
      </c>
      <c r="K19" s="1"/>
      <c r="L19" s="79"/>
      <c r="M19" s="94" t="n">
        <v>1.79</v>
      </c>
      <c r="N19" s="95" t="s">
        <v>59</v>
      </c>
      <c r="O19" s="94" t="n">
        <v>1.192</v>
      </c>
      <c r="P19" s="99" t="s">
        <v>60</v>
      </c>
      <c r="T19" s="98"/>
      <c r="U19" s="3"/>
      <c r="V19" s="3"/>
    </row>
    <row r="20" customFormat="false" ht="15.75" hidden="false" customHeight="false" outlineLevel="0" collapsed="false">
      <c r="A20" s="82"/>
      <c r="B20" s="3"/>
      <c r="C20" s="3"/>
      <c r="D20" s="3"/>
      <c r="F20" s="3"/>
      <c r="G20" s="88" t="n">
        <v>2</v>
      </c>
      <c r="H20" s="89" t="n">
        <v>100</v>
      </c>
      <c r="I20" s="89" t="n">
        <v>10000</v>
      </c>
      <c r="J20" s="89" t="n">
        <f aca="false">J19/H20</f>
        <v>111744000</v>
      </c>
      <c r="K20" s="1"/>
      <c r="L20" s="79"/>
      <c r="M20" s="94" t="n">
        <f aca="false">M19/$H20</f>
        <v>0.0179</v>
      </c>
      <c r="N20" s="100" t="n">
        <f aca="false">(M20/M19)*N19</f>
        <v>258000000</v>
      </c>
      <c r="O20" s="94" t="n">
        <f aca="false">O19/$H20</f>
        <v>0.01192</v>
      </c>
      <c r="P20" s="100" t="n">
        <f aca="false">(O20/O19)*P19</f>
        <v>171700000</v>
      </c>
      <c r="T20" s="98"/>
      <c r="U20" s="3"/>
      <c r="V20" s="3"/>
    </row>
    <row r="21" customFormat="false" ht="15.75" hidden="false" customHeight="false" outlineLevel="0" collapsed="false">
      <c r="A21" s="82"/>
      <c r="B21" s="3"/>
      <c r="C21" s="3"/>
      <c r="D21" s="3"/>
      <c r="F21" s="3"/>
      <c r="G21" s="88" t="n">
        <v>3</v>
      </c>
      <c r="H21" s="89" t="n">
        <v>100</v>
      </c>
      <c r="I21" s="89" t="n">
        <v>1000000</v>
      </c>
      <c r="J21" s="89" t="n">
        <f aca="false">J20/H21</f>
        <v>1117440</v>
      </c>
      <c r="K21" s="1"/>
      <c r="L21" s="79"/>
      <c r="M21" s="94" t="n">
        <f aca="false">M20/$H21</f>
        <v>0.000179</v>
      </c>
      <c r="N21" s="100" t="n">
        <f aca="false">(M21/M20)*N20</f>
        <v>2580000</v>
      </c>
      <c r="O21" s="94" t="n">
        <f aca="false">O20/$H21</f>
        <v>0.0001192</v>
      </c>
      <c r="P21" s="100" t="n">
        <f aca="false">(O21/O20)*P20</f>
        <v>1717000</v>
      </c>
      <c r="T21" s="98"/>
      <c r="U21" s="3"/>
      <c r="V21" s="3"/>
    </row>
    <row r="22" customFormat="false" ht="15.75" hidden="false" customHeight="false" outlineLevel="0" collapsed="false">
      <c r="A22" s="82"/>
      <c r="B22" s="3"/>
      <c r="C22" s="3"/>
      <c r="D22" s="3"/>
      <c r="F22" s="3"/>
      <c r="G22" s="88" t="n">
        <v>4</v>
      </c>
      <c r="H22" s="89" t="n">
        <v>100</v>
      </c>
      <c r="I22" s="89" t="n">
        <v>10000000</v>
      </c>
      <c r="J22" s="89" t="n">
        <f aca="false">J21/H22</f>
        <v>11174.4</v>
      </c>
      <c r="K22" s="89" t="n">
        <f aca="false">40000/J22</f>
        <v>3.57961053837343</v>
      </c>
      <c r="L22" s="79"/>
      <c r="M22" s="94" t="n">
        <f aca="false">M21/$H22</f>
        <v>1.79E-006</v>
      </c>
      <c r="N22" s="100" t="n">
        <f aca="false">(M22/M21)*N21</f>
        <v>25800</v>
      </c>
      <c r="O22" s="94" t="n">
        <f aca="false">O21/$H22</f>
        <v>1.192E-006</v>
      </c>
      <c r="P22" s="100" t="n">
        <f aca="false">(O22/O21)*P21</f>
        <v>17170</v>
      </c>
      <c r="Q22" s="5" t="n">
        <v>32520</v>
      </c>
      <c r="T22" s="98"/>
      <c r="U22" s="3"/>
      <c r="V22" s="3"/>
    </row>
    <row r="23" customFormat="false" ht="15.75" hidden="false" customHeight="false" outlineLevel="0" collapsed="false">
      <c r="A23" s="101"/>
      <c r="B23" s="101"/>
      <c r="C23" s="102"/>
      <c r="D23" s="103"/>
      <c r="F23" s="3"/>
      <c r="G23" s="88" t="n">
        <v>5</v>
      </c>
      <c r="H23" s="89" t="n">
        <v>3</v>
      </c>
      <c r="I23" s="89" t="n">
        <f aca="false">I22*3</f>
        <v>30000000</v>
      </c>
      <c r="J23" s="89" t="n">
        <f aca="false">J22/H23</f>
        <v>3724.8</v>
      </c>
      <c r="K23" s="89" t="n">
        <f aca="false">5000/J23</f>
        <v>1.34235395189003</v>
      </c>
      <c r="L23" s="79"/>
      <c r="M23" s="104" t="n">
        <f aca="false">M22/$H23</f>
        <v>5.96666666666667E-007</v>
      </c>
      <c r="N23" s="105" t="n">
        <f aca="false">(M23/M22)*N22</f>
        <v>8600</v>
      </c>
      <c r="O23" s="104" t="n">
        <f aca="false">O22/$H23</f>
        <v>3.97333333333333E-007</v>
      </c>
      <c r="P23" s="105" t="n">
        <f aca="false">(O23/O22)*P22</f>
        <v>5723.33333333333</v>
      </c>
      <c r="T23" s="98"/>
      <c r="U23" s="3"/>
      <c r="V23" s="3"/>
    </row>
    <row r="24" customFormat="false" ht="15.75" hidden="false" customHeight="false" outlineLevel="0" collapsed="false">
      <c r="A24" s="106" t="s">
        <v>61</v>
      </c>
      <c r="B24" s="107" t="s">
        <v>50</v>
      </c>
      <c r="C24" s="108" t="n">
        <v>13280.32</v>
      </c>
      <c r="D24" s="109"/>
      <c r="E24" s="81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customFormat="false" ht="15.75" hidden="false" customHeight="false" outlineLevel="0" collapsed="false">
      <c r="A25" s="110" t="s">
        <v>62</v>
      </c>
      <c r="B25" s="111" t="s">
        <v>50</v>
      </c>
      <c r="C25" s="112" t="n">
        <v>32520</v>
      </c>
      <c r="D25" s="65"/>
      <c r="E25" s="8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</sheetData>
  <mergeCells count="2">
    <mergeCell ref="B10:D10"/>
    <mergeCell ref="B11:D11"/>
  </mergeCells>
  <printOptions headings="false" gridLines="true" gridLinesSet="true" horizontalCentered="true" verticalCentered="false"/>
  <pageMargins left="0.25" right="0.25" top="0.75" bottom="0.75" header="0.511805555555555" footer="0.511805555555555"/>
  <pageSetup paperSize="1" scale="100" firstPageNumber="0" fitToWidth="0" fitToHeight="1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43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65" zoomScaleNormal="65" zoomScalePageLayoutView="100" workbookViewId="0">
      <selection pane="topLeft" activeCell="E35" activeCellId="0" sqref="E35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113" t="s">
        <v>63</v>
      </c>
      <c r="B1" s="74"/>
      <c r="C1" s="114"/>
      <c r="D1" s="115"/>
      <c r="E1" s="115"/>
      <c r="F1" s="114"/>
      <c r="G1" s="114"/>
      <c r="H1" s="114"/>
      <c r="I1" s="114"/>
      <c r="J1" s="116"/>
      <c r="K1" s="116"/>
      <c r="L1" s="114"/>
      <c r="M1" s="11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.75" hidden="false" customHeight="false" outlineLevel="0" collapsed="false">
      <c r="A2" s="113" t="n">
        <v>1</v>
      </c>
      <c r="B2" s="113" t="n">
        <v>2</v>
      </c>
      <c r="C2" s="74"/>
      <c r="D2" s="117"/>
      <c r="E2" s="118" t="e">
        <f aca="false">#REF!</f>
        <v>#REF!</v>
      </c>
      <c r="F2" s="114"/>
      <c r="G2" s="119" t="s">
        <v>64</v>
      </c>
      <c r="H2" s="114"/>
      <c r="I2" s="114"/>
      <c r="J2" s="116"/>
      <c r="K2" s="116"/>
      <c r="L2" s="114"/>
      <c r="M2" s="11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5.75" hidden="false" customHeight="false" outlineLevel="0" collapsed="false">
      <c r="A3" s="113" t="n">
        <v>3</v>
      </c>
      <c r="B3" s="113" t="n">
        <v>4</v>
      </c>
      <c r="C3" s="74"/>
      <c r="D3" s="117"/>
      <c r="E3" s="117" t="s">
        <v>65</v>
      </c>
      <c r="F3" s="114"/>
      <c r="G3" s="120" t="s">
        <v>66</v>
      </c>
      <c r="H3" s="114"/>
      <c r="I3" s="114"/>
      <c r="J3" s="5"/>
      <c r="K3" s="116"/>
      <c r="L3" s="114"/>
      <c r="M3" s="11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.75" hidden="false" customHeight="false" outlineLevel="0" collapsed="false">
      <c r="A4" s="119" t="s">
        <v>67</v>
      </c>
      <c r="B4" s="114"/>
      <c r="C4" s="114"/>
      <c r="D4" s="5"/>
      <c r="E4" s="114"/>
      <c r="F4" s="114"/>
      <c r="G4" s="114"/>
      <c r="H4" s="114"/>
      <c r="I4" s="114"/>
      <c r="J4" s="116"/>
      <c r="K4" s="114"/>
      <c r="L4" s="114"/>
      <c r="M4" s="11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.75" hidden="false" customHeight="false" outlineLevel="0" collapsed="false">
      <c r="A5" s="74" t="s">
        <v>68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121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.75" hidden="false" customHeight="false" outlineLevel="0" collapsed="false">
      <c r="A6" s="122" t="e">
        <f aca="false">E2</f>
        <v>#REF!</v>
      </c>
      <c r="B6" s="123" t="n">
        <v>1</v>
      </c>
      <c r="C6" s="123" t="n">
        <v>2</v>
      </c>
      <c r="D6" s="123" t="n">
        <v>3</v>
      </c>
      <c r="E6" s="123" t="n">
        <v>4</v>
      </c>
      <c r="F6" s="123" t="n">
        <v>5</v>
      </c>
      <c r="G6" s="123" t="n">
        <v>6</v>
      </c>
      <c r="H6" s="123" t="n">
        <v>7</v>
      </c>
      <c r="I6" s="123" t="n">
        <v>8</v>
      </c>
      <c r="J6" s="123" t="n">
        <v>9</v>
      </c>
      <c r="K6" s="123" t="n">
        <v>10</v>
      </c>
      <c r="L6" s="123" t="n">
        <v>11</v>
      </c>
      <c r="M6" s="123" t="n">
        <v>12</v>
      </c>
      <c r="N6" s="121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.75" hidden="false" customHeight="false" outlineLevel="0" collapsed="false">
      <c r="A7" s="123" t="s">
        <v>69</v>
      </c>
      <c r="B7" s="121" t="s">
        <v>65</v>
      </c>
      <c r="C7" s="121" t="s">
        <v>65</v>
      </c>
      <c r="D7" s="121" t="s">
        <v>65</v>
      </c>
      <c r="E7" s="121" t="s">
        <v>65</v>
      </c>
      <c r="F7" s="121" t="s">
        <v>65</v>
      </c>
      <c r="G7" s="121" t="s">
        <v>65</v>
      </c>
      <c r="H7" s="121" t="s">
        <v>65</v>
      </c>
      <c r="I7" s="121" t="s">
        <v>65</v>
      </c>
      <c r="J7" s="121" t="s">
        <v>65</v>
      </c>
      <c r="K7" s="121" t="s">
        <v>65</v>
      </c>
      <c r="L7" s="121" t="s">
        <v>65</v>
      </c>
      <c r="M7" s="121" t="s">
        <v>65</v>
      </c>
      <c r="N7" s="123" t="s">
        <v>69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.75" hidden="false" customHeight="false" outlineLevel="0" collapsed="false">
      <c r="A8" s="123" t="s">
        <v>70</v>
      </c>
      <c r="B8" s="121" t="s">
        <v>65</v>
      </c>
      <c r="C8" s="121" t="s">
        <v>65</v>
      </c>
      <c r="D8" s="121" t="s">
        <v>65</v>
      </c>
      <c r="E8" s="121" t="s">
        <v>65</v>
      </c>
      <c r="F8" s="121" t="s">
        <v>65</v>
      </c>
      <c r="G8" s="121" t="s">
        <v>65</v>
      </c>
      <c r="H8" s="121" t="s">
        <v>65</v>
      </c>
      <c r="I8" s="121" t="s">
        <v>65</v>
      </c>
      <c r="J8" s="121" t="s">
        <v>65</v>
      </c>
      <c r="K8" s="121" t="s">
        <v>65</v>
      </c>
      <c r="L8" s="121" t="s">
        <v>65</v>
      </c>
      <c r="M8" s="121" t="s">
        <v>65</v>
      </c>
      <c r="N8" s="123" t="s">
        <v>70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.75" hidden="false" customHeight="false" outlineLevel="0" collapsed="false">
      <c r="A9" s="123" t="s">
        <v>71</v>
      </c>
      <c r="B9" s="121" t="s">
        <v>65</v>
      </c>
      <c r="C9" s="121" t="s">
        <v>65</v>
      </c>
      <c r="D9" s="121" t="s">
        <v>65</v>
      </c>
      <c r="E9" s="121" t="s">
        <v>65</v>
      </c>
      <c r="F9" s="121" t="s">
        <v>65</v>
      </c>
      <c r="G9" s="121" t="s">
        <v>65</v>
      </c>
      <c r="H9" s="121" t="s">
        <v>65</v>
      </c>
      <c r="I9" s="121" t="s">
        <v>65</v>
      </c>
      <c r="J9" s="121" t="s">
        <v>65</v>
      </c>
      <c r="K9" s="121" t="s">
        <v>65</v>
      </c>
      <c r="L9" s="121" t="s">
        <v>65</v>
      </c>
      <c r="M9" s="121" t="s">
        <v>65</v>
      </c>
      <c r="N9" s="123" t="s">
        <v>71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.75" hidden="false" customHeight="false" outlineLevel="0" collapsed="false">
      <c r="A10" s="123" t="s">
        <v>72</v>
      </c>
      <c r="B10" s="121" t="s">
        <v>65</v>
      </c>
      <c r="C10" s="121" t="s">
        <v>65</v>
      </c>
      <c r="D10" s="121" t="s">
        <v>65</v>
      </c>
      <c r="E10" s="121" t="s">
        <v>65</v>
      </c>
      <c r="F10" s="121" t="s">
        <v>65</v>
      </c>
      <c r="G10" s="121" t="s">
        <v>65</v>
      </c>
      <c r="H10" s="121" t="s">
        <v>65</v>
      </c>
      <c r="I10" s="121" t="s">
        <v>65</v>
      </c>
      <c r="J10" s="121" t="s">
        <v>65</v>
      </c>
      <c r="K10" s="121" t="s">
        <v>65</v>
      </c>
      <c r="L10" s="121" t="s">
        <v>65</v>
      </c>
      <c r="M10" s="121" t="s">
        <v>65</v>
      </c>
      <c r="N10" s="123" t="s">
        <v>72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5.75" hidden="false" customHeight="false" outlineLevel="0" collapsed="false">
      <c r="A11" s="123" t="s">
        <v>73</v>
      </c>
      <c r="B11" s="121" t="s">
        <v>65</v>
      </c>
      <c r="C11" s="121" t="s">
        <v>65</v>
      </c>
      <c r="D11" s="121" t="s">
        <v>65</v>
      </c>
      <c r="E11" s="121" t="s">
        <v>65</v>
      </c>
      <c r="F11" s="121" t="s">
        <v>65</v>
      </c>
      <c r="G11" s="121" t="s">
        <v>65</v>
      </c>
      <c r="H11" s="121" t="s">
        <v>65</v>
      </c>
      <c r="I11" s="121" t="s">
        <v>65</v>
      </c>
      <c r="J11" s="121" t="s">
        <v>65</v>
      </c>
      <c r="K11" s="121" t="s">
        <v>65</v>
      </c>
      <c r="L11" s="121" t="s">
        <v>65</v>
      </c>
      <c r="M11" s="121" t="s">
        <v>65</v>
      </c>
      <c r="N11" s="123" t="s">
        <v>73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.75" hidden="false" customHeight="false" outlineLevel="0" collapsed="false">
      <c r="A12" s="123" t="s">
        <v>74</v>
      </c>
      <c r="B12" s="121" t="s">
        <v>65</v>
      </c>
      <c r="C12" s="121" t="s">
        <v>65</v>
      </c>
      <c r="D12" s="121" t="s">
        <v>65</v>
      </c>
      <c r="E12" s="121" t="s">
        <v>65</v>
      </c>
      <c r="F12" s="121" t="s">
        <v>65</v>
      </c>
      <c r="G12" s="121" t="s">
        <v>65</v>
      </c>
      <c r="H12" s="121" t="s">
        <v>65</v>
      </c>
      <c r="I12" s="121" t="s">
        <v>65</v>
      </c>
      <c r="J12" s="121" t="s">
        <v>65</v>
      </c>
      <c r="K12" s="121" t="s">
        <v>65</v>
      </c>
      <c r="L12" s="121" t="s">
        <v>65</v>
      </c>
      <c r="M12" s="121" t="s">
        <v>65</v>
      </c>
      <c r="N12" s="123" t="s">
        <v>74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.75" hidden="false" customHeight="false" outlineLevel="0" collapsed="false">
      <c r="A13" s="123" t="s">
        <v>75</v>
      </c>
      <c r="B13" s="121" t="s">
        <v>65</v>
      </c>
      <c r="C13" s="121" t="s">
        <v>65</v>
      </c>
      <c r="D13" s="121" t="s">
        <v>65</v>
      </c>
      <c r="E13" s="121" t="s">
        <v>65</v>
      </c>
      <c r="F13" s="121" t="s">
        <v>65</v>
      </c>
      <c r="G13" s="121" t="s">
        <v>65</v>
      </c>
      <c r="H13" s="121" t="s">
        <v>65</v>
      </c>
      <c r="I13" s="121" t="s">
        <v>65</v>
      </c>
      <c r="J13" s="121" t="s">
        <v>65</v>
      </c>
      <c r="K13" s="121" t="s">
        <v>65</v>
      </c>
      <c r="L13" s="121" t="s">
        <v>65</v>
      </c>
      <c r="M13" s="121" t="s">
        <v>65</v>
      </c>
      <c r="N13" s="123" t="s">
        <v>75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.75" hidden="false" customHeight="false" outlineLevel="0" collapsed="false">
      <c r="A14" s="123" t="s">
        <v>76</v>
      </c>
      <c r="B14" s="121" t="s">
        <v>65</v>
      </c>
      <c r="C14" s="121" t="s">
        <v>65</v>
      </c>
      <c r="D14" s="121" t="s">
        <v>65</v>
      </c>
      <c r="E14" s="121" t="s">
        <v>65</v>
      </c>
      <c r="F14" s="121" t="s">
        <v>65</v>
      </c>
      <c r="G14" s="121" t="s">
        <v>65</v>
      </c>
      <c r="H14" s="121" t="s">
        <v>65</v>
      </c>
      <c r="I14" s="121" t="s">
        <v>65</v>
      </c>
      <c r="J14" s="121" t="s">
        <v>65</v>
      </c>
      <c r="K14" s="121" t="s">
        <v>65</v>
      </c>
      <c r="L14" s="121" t="s">
        <v>65</v>
      </c>
      <c r="M14" s="121" t="s">
        <v>65</v>
      </c>
      <c r="N14" s="123" t="s">
        <v>76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.75" hidden="false" customHeight="false" outlineLevel="0" collapsed="false">
      <c r="A15" s="121"/>
      <c r="B15" s="123" t="n">
        <v>1</v>
      </c>
      <c r="C15" s="123" t="n">
        <v>2</v>
      </c>
      <c r="D15" s="123" t="n">
        <v>3</v>
      </c>
      <c r="E15" s="123" t="n">
        <v>4</v>
      </c>
      <c r="F15" s="123" t="n">
        <v>5</v>
      </c>
      <c r="G15" s="123" t="n">
        <v>6</v>
      </c>
      <c r="H15" s="123" t="n">
        <v>7</v>
      </c>
      <c r="I15" s="123" t="n">
        <v>8</v>
      </c>
      <c r="J15" s="123" t="n">
        <v>9</v>
      </c>
      <c r="K15" s="123" t="n">
        <v>10</v>
      </c>
      <c r="L15" s="123" t="n">
        <v>11</v>
      </c>
      <c r="M15" s="123" t="n">
        <v>12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.75" hidden="false" customHeight="false" outlineLevel="0" collapsed="false">
      <c r="A16" s="5"/>
      <c r="B16" s="121" t="s">
        <v>77</v>
      </c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.75" hidden="false" customHeight="false" outlineLevel="0" collapsed="false">
      <c r="A17" s="124"/>
      <c r="B17" s="123" t="s">
        <v>78</v>
      </c>
      <c r="C17" s="123"/>
      <c r="D17" s="123"/>
      <c r="E17" s="123" t="s">
        <v>78</v>
      </c>
      <c r="F17" s="123"/>
      <c r="G17" s="123"/>
      <c r="H17" s="123" t="s">
        <v>79</v>
      </c>
      <c r="I17" s="123"/>
      <c r="J17" s="123"/>
      <c r="K17" s="123" t="s">
        <v>79</v>
      </c>
      <c r="L17" s="123"/>
      <c r="M17" s="123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.75" hidden="false" customHeight="false" outlineLevel="0" collapsed="false">
      <c r="A18" s="125" t="str">
        <f aca="false">D14</f>
        <v>Saliva</v>
      </c>
      <c r="B18" s="123" t="n">
        <v>1</v>
      </c>
      <c r="C18" s="123" t="n">
        <v>2</v>
      </c>
      <c r="D18" s="123" t="n">
        <v>3</v>
      </c>
      <c r="E18" s="123" t="n">
        <v>4</v>
      </c>
      <c r="F18" s="123" t="n">
        <v>5</v>
      </c>
      <c r="G18" s="123" t="n">
        <v>6</v>
      </c>
      <c r="H18" s="123" t="n">
        <v>7</v>
      </c>
      <c r="I18" s="123" t="n">
        <v>8</v>
      </c>
      <c r="J18" s="123" t="n">
        <v>9</v>
      </c>
      <c r="K18" s="123" t="n">
        <v>10</v>
      </c>
      <c r="L18" s="123" t="n">
        <v>11</v>
      </c>
      <c r="M18" s="123" t="n">
        <v>12</v>
      </c>
      <c r="N18" s="121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.75" hidden="false" customHeight="false" outlineLevel="0" collapsed="false">
      <c r="A19" s="123" t="s">
        <v>69</v>
      </c>
      <c r="B19" s="126" t="s">
        <v>80</v>
      </c>
      <c r="C19" s="126" t="s">
        <v>80</v>
      </c>
      <c r="D19" s="126" t="s">
        <v>80</v>
      </c>
      <c r="E19" s="127" t="s">
        <v>81</v>
      </c>
      <c r="F19" s="127" t="s">
        <v>81</v>
      </c>
      <c r="G19" s="127" t="s">
        <v>81</v>
      </c>
      <c r="H19" s="126" t="s">
        <v>80</v>
      </c>
      <c r="I19" s="126" t="s">
        <v>80</v>
      </c>
      <c r="J19" s="126" t="s">
        <v>80</v>
      </c>
      <c r="K19" s="127" t="s">
        <v>81</v>
      </c>
      <c r="L19" s="127" t="s">
        <v>81</v>
      </c>
      <c r="M19" s="127" t="s">
        <v>81</v>
      </c>
      <c r="N19" s="123" t="s">
        <v>69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5.75" hidden="false" customHeight="false" outlineLevel="0" collapsed="false">
      <c r="A20" s="123" t="s">
        <v>70</v>
      </c>
      <c r="B20" s="126" t="s">
        <v>80</v>
      </c>
      <c r="C20" s="126" t="s">
        <v>80</v>
      </c>
      <c r="D20" s="126" t="s">
        <v>80</v>
      </c>
      <c r="E20" s="127" t="s">
        <v>81</v>
      </c>
      <c r="F20" s="127" t="s">
        <v>81</v>
      </c>
      <c r="G20" s="127" t="s">
        <v>81</v>
      </c>
      <c r="H20" s="126" t="s">
        <v>80</v>
      </c>
      <c r="I20" s="126" t="s">
        <v>80</v>
      </c>
      <c r="J20" s="126" t="s">
        <v>80</v>
      </c>
      <c r="K20" s="127" t="s">
        <v>81</v>
      </c>
      <c r="L20" s="127" t="s">
        <v>81</v>
      </c>
      <c r="M20" s="127" t="s">
        <v>81</v>
      </c>
      <c r="N20" s="123" t="s">
        <v>70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5.75" hidden="false" customHeight="false" outlineLevel="0" collapsed="false">
      <c r="A21" s="123" t="s">
        <v>71</v>
      </c>
      <c r="B21" s="126" t="s">
        <v>80</v>
      </c>
      <c r="C21" s="126" t="s">
        <v>80</v>
      </c>
      <c r="D21" s="126" t="s">
        <v>80</v>
      </c>
      <c r="E21" s="127" t="s">
        <v>81</v>
      </c>
      <c r="F21" s="127" t="s">
        <v>81</v>
      </c>
      <c r="G21" s="127" t="s">
        <v>81</v>
      </c>
      <c r="H21" s="126" t="s">
        <v>80</v>
      </c>
      <c r="I21" s="126" t="s">
        <v>80</v>
      </c>
      <c r="J21" s="126" t="s">
        <v>80</v>
      </c>
      <c r="K21" s="127" t="s">
        <v>81</v>
      </c>
      <c r="L21" s="127" t="s">
        <v>81</v>
      </c>
      <c r="M21" s="127" t="s">
        <v>81</v>
      </c>
      <c r="N21" s="123" t="s">
        <v>71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5.75" hidden="false" customHeight="false" outlineLevel="0" collapsed="false">
      <c r="A22" s="123" t="s">
        <v>72</v>
      </c>
      <c r="B22" s="126" t="s">
        <v>80</v>
      </c>
      <c r="C22" s="126" t="s">
        <v>80</v>
      </c>
      <c r="D22" s="126" t="s">
        <v>80</v>
      </c>
      <c r="E22" s="127" t="s">
        <v>81</v>
      </c>
      <c r="F22" s="127" t="s">
        <v>81</v>
      </c>
      <c r="G22" s="127" t="s">
        <v>81</v>
      </c>
      <c r="H22" s="126" t="s">
        <v>80</v>
      </c>
      <c r="I22" s="126" t="s">
        <v>80</v>
      </c>
      <c r="J22" s="126" t="s">
        <v>80</v>
      </c>
      <c r="K22" s="127" t="s">
        <v>81</v>
      </c>
      <c r="L22" s="127" t="s">
        <v>81</v>
      </c>
      <c r="M22" s="127" t="s">
        <v>81</v>
      </c>
      <c r="N22" s="123" t="s">
        <v>72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5.75" hidden="false" customHeight="false" outlineLevel="0" collapsed="false">
      <c r="A23" s="123" t="s">
        <v>73</v>
      </c>
      <c r="B23" s="126" t="s">
        <v>80</v>
      </c>
      <c r="C23" s="126" t="s">
        <v>80</v>
      </c>
      <c r="D23" s="126" t="s">
        <v>80</v>
      </c>
      <c r="E23" s="127" t="s">
        <v>81</v>
      </c>
      <c r="F23" s="127" t="s">
        <v>81</v>
      </c>
      <c r="G23" s="127" t="s">
        <v>81</v>
      </c>
      <c r="H23" s="126" t="s">
        <v>80</v>
      </c>
      <c r="I23" s="126" t="s">
        <v>80</v>
      </c>
      <c r="J23" s="126" t="s">
        <v>80</v>
      </c>
      <c r="K23" s="127" t="s">
        <v>81</v>
      </c>
      <c r="L23" s="127" t="s">
        <v>81</v>
      </c>
      <c r="M23" s="127" t="s">
        <v>81</v>
      </c>
      <c r="N23" s="123" t="s">
        <v>73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.75" hidden="false" customHeight="false" outlineLevel="0" collapsed="false">
      <c r="A24" s="123" t="s">
        <v>74</v>
      </c>
      <c r="B24" s="126" t="s">
        <v>80</v>
      </c>
      <c r="C24" s="126" t="s">
        <v>80</v>
      </c>
      <c r="D24" s="126" t="s">
        <v>80</v>
      </c>
      <c r="E24" s="127" t="s">
        <v>81</v>
      </c>
      <c r="F24" s="127" t="s">
        <v>81</v>
      </c>
      <c r="G24" s="127" t="s">
        <v>81</v>
      </c>
      <c r="H24" s="126" t="s">
        <v>80</v>
      </c>
      <c r="I24" s="126" t="s">
        <v>80</v>
      </c>
      <c r="J24" s="126" t="s">
        <v>80</v>
      </c>
      <c r="K24" s="127" t="s">
        <v>81</v>
      </c>
      <c r="L24" s="127" t="s">
        <v>81</v>
      </c>
      <c r="M24" s="127" t="s">
        <v>81</v>
      </c>
      <c r="N24" s="123" t="s">
        <v>74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5.75" hidden="false" customHeight="false" outlineLevel="0" collapsed="false">
      <c r="A25" s="123" t="s">
        <v>75</v>
      </c>
      <c r="B25" s="126" t="s">
        <v>80</v>
      </c>
      <c r="C25" s="126" t="s">
        <v>80</v>
      </c>
      <c r="D25" s="126" t="s">
        <v>80</v>
      </c>
      <c r="E25" s="127" t="s">
        <v>81</v>
      </c>
      <c r="F25" s="127" t="s">
        <v>81</v>
      </c>
      <c r="G25" s="127" t="s">
        <v>81</v>
      </c>
      <c r="H25" s="126" t="s">
        <v>80</v>
      </c>
      <c r="I25" s="126" t="s">
        <v>80</v>
      </c>
      <c r="J25" s="126" t="s">
        <v>80</v>
      </c>
      <c r="K25" s="127" t="s">
        <v>81</v>
      </c>
      <c r="L25" s="127" t="s">
        <v>81</v>
      </c>
      <c r="M25" s="127" t="s">
        <v>81</v>
      </c>
      <c r="N25" s="123" t="s">
        <v>75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5.75" hidden="false" customHeight="false" outlineLevel="0" collapsed="false">
      <c r="A26" s="123" t="s">
        <v>76</v>
      </c>
      <c r="B26" s="126" t="s">
        <v>80</v>
      </c>
      <c r="C26" s="126" t="s">
        <v>80</v>
      </c>
      <c r="D26" s="126" t="s">
        <v>80</v>
      </c>
      <c r="E26" s="127" t="s">
        <v>81</v>
      </c>
      <c r="F26" s="127" t="s">
        <v>81</v>
      </c>
      <c r="G26" s="127" t="s">
        <v>81</v>
      </c>
      <c r="H26" s="126" t="s">
        <v>80</v>
      </c>
      <c r="I26" s="126" t="s">
        <v>80</v>
      </c>
      <c r="J26" s="126" t="s">
        <v>80</v>
      </c>
      <c r="K26" s="127" t="s">
        <v>81</v>
      </c>
      <c r="L26" s="127" t="s">
        <v>81</v>
      </c>
      <c r="M26" s="127" t="s">
        <v>81</v>
      </c>
      <c r="N26" s="123" t="s">
        <v>76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5.75" hidden="false" customHeight="false" outlineLevel="0" collapsed="false">
      <c r="A27" s="121"/>
      <c r="B27" s="123" t="n">
        <v>1</v>
      </c>
      <c r="C27" s="123" t="n">
        <v>2</v>
      </c>
      <c r="D27" s="123" t="n">
        <v>3</v>
      </c>
      <c r="E27" s="123" t="n">
        <v>4</v>
      </c>
      <c r="F27" s="123" t="n">
        <v>5</v>
      </c>
      <c r="G27" s="123" t="n">
        <v>6</v>
      </c>
      <c r="H27" s="123" t="n">
        <v>7</v>
      </c>
      <c r="I27" s="123" t="n">
        <v>8</v>
      </c>
      <c r="J27" s="123" t="n">
        <v>9</v>
      </c>
      <c r="K27" s="123" t="n">
        <v>10</v>
      </c>
      <c r="L27" s="123" t="n">
        <v>11</v>
      </c>
      <c r="M27" s="123" t="n">
        <v>12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5.75" hidden="false" customHeight="fals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5.75" hidden="false" customHeight="false" outlineLevel="0" collapsed="false">
      <c r="A29" s="124"/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5"/>
      <c r="X29" s="5"/>
      <c r="Y29" s="5"/>
      <c r="Z29" s="5"/>
    </row>
    <row r="30" customFormat="false" ht="15.75" hidden="false" customHeight="false" outlineLevel="0" collapsed="false">
      <c r="A30" s="125" t="str">
        <f aca="false">D26</f>
        <v>Diliution 1:1</v>
      </c>
      <c r="B30" s="123" t="n">
        <v>1</v>
      </c>
      <c r="C30" s="123" t="n">
        <v>2</v>
      </c>
      <c r="D30" s="123" t="n">
        <v>3</v>
      </c>
      <c r="E30" s="123" t="n">
        <v>4</v>
      </c>
      <c r="F30" s="123" t="n">
        <v>5</v>
      </c>
      <c r="G30" s="123" t="n">
        <v>6</v>
      </c>
      <c r="H30" s="123" t="n">
        <v>7</v>
      </c>
      <c r="I30" s="123" t="n">
        <v>8</v>
      </c>
      <c r="J30" s="123" t="n">
        <v>9</v>
      </c>
      <c r="K30" s="123" t="n">
        <v>10</v>
      </c>
      <c r="L30" s="123" t="n">
        <v>11</v>
      </c>
      <c r="M30" s="123" t="n">
        <v>12</v>
      </c>
      <c r="N30" s="121"/>
      <c r="X30" s="5"/>
      <c r="Y30" s="5"/>
      <c r="Z30" s="5"/>
    </row>
    <row r="31" customFormat="false" ht="15.75" hidden="false" customHeight="false" outlineLevel="0" collapsed="false">
      <c r="A31" s="123" t="s">
        <v>69</v>
      </c>
      <c r="B31" s="126" t="s">
        <v>78</v>
      </c>
      <c r="C31" s="126" t="s">
        <v>78</v>
      </c>
      <c r="D31" s="126" t="s">
        <v>78</v>
      </c>
      <c r="E31" s="126" t="s">
        <v>78</v>
      </c>
      <c r="F31" s="126" t="s">
        <v>78</v>
      </c>
      <c r="G31" s="126" t="s">
        <v>78</v>
      </c>
      <c r="H31" s="121" t="s">
        <v>79</v>
      </c>
      <c r="I31" s="121" t="s">
        <v>79</v>
      </c>
      <c r="J31" s="121" t="s">
        <v>79</v>
      </c>
      <c r="K31" s="121" t="s">
        <v>79</v>
      </c>
      <c r="L31" s="121" t="s">
        <v>79</v>
      </c>
      <c r="M31" s="121" t="s">
        <v>79</v>
      </c>
      <c r="N31" s="123" t="s">
        <v>69</v>
      </c>
      <c r="X31" s="5"/>
      <c r="Y31" s="5"/>
      <c r="Z31" s="5"/>
    </row>
    <row r="32" customFormat="false" ht="15.75" hidden="false" customHeight="false" outlineLevel="0" collapsed="false">
      <c r="A32" s="123" t="s">
        <v>70</v>
      </c>
      <c r="B32" s="126" t="s">
        <v>78</v>
      </c>
      <c r="C32" s="126" t="s">
        <v>78</v>
      </c>
      <c r="D32" s="126" t="s">
        <v>78</v>
      </c>
      <c r="E32" s="126" t="s">
        <v>78</v>
      </c>
      <c r="F32" s="126" t="s">
        <v>78</v>
      </c>
      <c r="G32" s="126" t="s">
        <v>78</v>
      </c>
      <c r="H32" s="121" t="s">
        <v>79</v>
      </c>
      <c r="I32" s="121" t="s">
        <v>79</v>
      </c>
      <c r="J32" s="121" t="s">
        <v>79</v>
      </c>
      <c r="K32" s="121" t="s">
        <v>79</v>
      </c>
      <c r="L32" s="121" t="s">
        <v>79</v>
      </c>
      <c r="M32" s="121" t="s">
        <v>79</v>
      </c>
      <c r="N32" s="123" t="s">
        <v>70</v>
      </c>
      <c r="X32" s="5"/>
      <c r="Y32" s="5"/>
      <c r="Z32" s="5"/>
    </row>
    <row r="33" customFormat="false" ht="15.75" hidden="false" customHeight="false" outlineLevel="0" collapsed="false">
      <c r="A33" s="123" t="s">
        <v>71</v>
      </c>
      <c r="B33" s="126" t="s">
        <v>78</v>
      </c>
      <c r="C33" s="126" t="s">
        <v>78</v>
      </c>
      <c r="D33" s="126" t="s">
        <v>78</v>
      </c>
      <c r="E33" s="126" t="s">
        <v>78</v>
      </c>
      <c r="F33" s="126" t="s">
        <v>78</v>
      </c>
      <c r="G33" s="126" t="s">
        <v>78</v>
      </c>
      <c r="H33" s="121" t="s">
        <v>79</v>
      </c>
      <c r="I33" s="121" t="s">
        <v>79</v>
      </c>
      <c r="J33" s="121" t="s">
        <v>79</v>
      </c>
      <c r="K33" s="121" t="s">
        <v>79</v>
      </c>
      <c r="L33" s="121" t="s">
        <v>79</v>
      </c>
      <c r="M33" s="121" t="s">
        <v>79</v>
      </c>
      <c r="N33" s="123" t="s">
        <v>71</v>
      </c>
      <c r="X33" s="5"/>
      <c r="Y33" s="5"/>
      <c r="Z33" s="5"/>
    </row>
    <row r="34" customFormat="false" ht="15.75" hidden="false" customHeight="false" outlineLevel="0" collapsed="false">
      <c r="A34" s="123" t="s">
        <v>72</v>
      </c>
      <c r="B34" s="126" t="s">
        <v>78</v>
      </c>
      <c r="C34" s="126" t="s">
        <v>78</v>
      </c>
      <c r="D34" s="126" t="s">
        <v>78</v>
      </c>
      <c r="E34" s="126" t="s">
        <v>78</v>
      </c>
      <c r="F34" s="126" t="s">
        <v>78</v>
      </c>
      <c r="G34" s="126" t="s">
        <v>78</v>
      </c>
      <c r="H34" s="121" t="s">
        <v>79</v>
      </c>
      <c r="I34" s="121" t="s">
        <v>79</v>
      </c>
      <c r="J34" s="121" t="s">
        <v>79</v>
      </c>
      <c r="K34" s="121" t="s">
        <v>79</v>
      </c>
      <c r="L34" s="121" t="s">
        <v>79</v>
      </c>
      <c r="M34" s="121" t="s">
        <v>79</v>
      </c>
      <c r="N34" s="123" t="s">
        <v>72</v>
      </c>
      <c r="X34" s="5"/>
      <c r="Y34" s="5"/>
      <c r="Z34" s="5"/>
    </row>
    <row r="35" customFormat="false" ht="15.75" hidden="false" customHeight="false" outlineLevel="0" collapsed="false">
      <c r="A35" s="123" t="s">
        <v>73</v>
      </c>
      <c r="B35" s="126" t="s">
        <v>78</v>
      </c>
      <c r="C35" s="126" t="s">
        <v>78</v>
      </c>
      <c r="D35" s="126" t="s">
        <v>78</v>
      </c>
      <c r="E35" s="126" t="s">
        <v>78</v>
      </c>
      <c r="F35" s="126" t="s">
        <v>78</v>
      </c>
      <c r="G35" s="126" t="s">
        <v>78</v>
      </c>
      <c r="H35" s="121" t="s">
        <v>79</v>
      </c>
      <c r="I35" s="121" t="s">
        <v>79</v>
      </c>
      <c r="J35" s="121" t="s">
        <v>79</v>
      </c>
      <c r="K35" s="121" t="s">
        <v>79</v>
      </c>
      <c r="L35" s="121" t="s">
        <v>79</v>
      </c>
      <c r="M35" s="121" t="s">
        <v>79</v>
      </c>
      <c r="N35" s="123" t="s">
        <v>73</v>
      </c>
      <c r="X35" s="5"/>
      <c r="Y35" s="5"/>
      <c r="Z35" s="5"/>
    </row>
    <row r="36" customFormat="false" ht="15.75" hidden="false" customHeight="false" outlineLevel="0" collapsed="false">
      <c r="A36" s="123" t="s">
        <v>74</v>
      </c>
      <c r="B36" s="126" t="s">
        <v>78</v>
      </c>
      <c r="C36" s="126" t="s">
        <v>78</v>
      </c>
      <c r="D36" s="126" t="s">
        <v>78</v>
      </c>
      <c r="E36" s="126" t="s">
        <v>78</v>
      </c>
      <c r="F36" s="126" t="s">
        <v>78</v>
      </c>
      <c r="G36" s="126" t="s">
        <v>78</v>
      </c>
      <c r="H36" s="121" t="s">
        <v>79</v>
      </c>
      <c r="I36" s="121" t="s">
        <v>79</v>
      </c>
      <c r="J36" s="121" t="s">
        <v>79</v>
      </c>
      <c r="K36" s="121" t="s">
        <v>79</v>
      </c>
      <c r="L36" s="121" t="s">
        <v>79</v>
      </c>
      <c r="M36" s="121" t="s">
        <v>79</v>
      </c>
      <c r="N36" s="123" t="s">
        <v>74</v>
      </c>
      <c r="X36" s="5"/>
      <c r="Y36" s="5"/>
      <c r="Z36" s="5"/>
    </row>
    <row r="37" customFormat="false" ht="15.75" hidden="false" customHeight="false" outlineLevel="0" collapsed="false">
      <c r="A37" s="123" t="s">
        <v>75</v>
      </c>
      <c r="B37" s="126" t="s">
        <v>78</v>
      </c>
      <c r="C37" s="126" t="s">
        <v>78</v>
      </c>
      <c r="D37" s="126" t="s">
        <v>78</v>
      </c>
      <c r="E37" s="126" t="s">
        <v>78</v>
      </c>
      <c r="F37" s="126" t="s">
        <v>78</v>
      </c>
      <c r="G37" s="126" t="s">
        <v>78</v>
      </c>
      <c r="H37" s="121" t="s">
        <v>79</v>
      </c>
      <c r="I37" s="121" t="s">
        <v>79</v>
      </c>
      <c r="J37" s="121" t="s">
        <v>79</v>
      </c>
      <c r="K37" s="121" t="s">
        <v>79</v>
      </c>
      <c r="L37" s="121" t="s">
        <v>79</v>
      </c>
      <c r="M37" s="121" t="s">
        <v>79</v>
      </c>
      <c r="N37" s="123" t="s">
        <v>75</v>
      </c>
      <c r="X37" s="5"/>
      <c r="Y37" s="5"/>
      <c r="Z37" s="5"/>
    </row>
    <row r="38" customFormat="false" ht="15.75" hidden="false" customHeight="false" outlineLevel="0" collapsed="false">
      <c r="A38" s="123" t="s">
        <v>76</v>
      </c>
      <c r="B38" s="126" t="s">
        <v>78</v>
      </c>
      <c r="C38" s="126" t="s">
        <v>78</v>
      </c>
      <c r="D38" s="126" t="s">
        <v>78</v>
      </c>
      <c r="E38" s="126" t="s">
        <v>78</v>
      </c>
      <c r="F38" s="126" t="s">
        <v>78</v>
      </c>
      <c r="G38" s="126" t="s">
        <v>78</v>
      </c>
      <c r="H38" s="121" t="s">
        <v>79</v>
      </c>
      <c r="I38" s="121" t="s">
        <v>79</v>
      </c>
      <c r="J38" s="121" t="s">
        <v>79</v>
      </c>
      <c r="K38" s="121" t="s">
        <v>79</v>
      </c>
      <c r="L38" s="121" t="s">
        <v>79</v>
      </c>
      <c r="M38" s="121" t="s">
        <v>79</v>
      </c>
      <c r="N38" s="123" t="s">
        <v>76</v>
      </c>
      <c r="X38" s="5"/>
      <c r="Y38" s="5"/>
      <c r="Z38" s="5"/>
    </row>
    <row r="39" customFormat="false" ht="15.75" hidden="false" customHeight="false" outlineLevel="0" collapsed="false">
      <c r="A39" s="121"/>
      <c r="B39" s="123" t="n">
        <v>1</v>
      </c>
      <c r="C39" s="123" t="n">
        <v>2</v>
      </c>
      <c r="D39" s="123" t="n">
        <v>3</v>
      </c>
      <c r="E39" s="123" t="n">
        <v>4</v>
      </c>
      <c r="F39" s="123" t="n">
        <v>5</v>
      </c>
      <c r="G39" s="123" t="n">
        <v>6</v>
      </c>
      <c r="H39" s="123" t="n">
        <v>7</v>
      </c>
      <c r="I39" s="123" t="n">
        <v>8</v>
      </c>
      <c r="J39" s="123" t="n">
        <v>9</v>
      </c>
      <c r="K39" s="123" t="n">
        <v>10</v>
      </c>
      <c r="L39" s="123" t="n">
        <v>11</v>
      </c>
      <c r="M39" s="123" t="n">
        <v>12</v>
      </c>
      <c r="N39" s="5"/>
      <c r="X39" s="5"/>
      <c r="Y39" s="5"/>
      <c r="Z39" s="5"/>
    </row>
    <row r="40" customFormat="false" ht="15.75" hidden="false" customHeight="false" outlineLevel="0" collapsed="false">
      <c r="A40" s="5"/>
      <c r="B40" s="121"/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5.75" hidden="false" customHeight="false" outlineLevel="0" collapsed="false">
      <c r="A41" s="128" t="s">
        <v>82</v>
      </c>
      <c r="B41" s="129" t="n">
        <v>1</v>
      </c>
      <c r="C41" s="129" t="n">
        <v>2</v>
      </c>
      <c r="D41" s="129" t="n">
        <v>3</v>
      </c>
      <c r="E41" s="129" t="n">
        <v>4</v>
      </c>
      <c r="F41" s="129" t="n">
        <v>5</v>
      </c>
      <c r="G41" s="129" t="n">
        <v>6</v>
      </c>
      <c r="H41" s="129" t="n">
        <v>7</v>
      </c>
      <c r="I41" s="129" t="n">
        <v>8</v>
      </c>
      <c r="J41" s="129" t="n">
        <v>9</v>
      </c>
      <c r="K41" s="129" t="n">
        <v>10</v>
      </c>
      <c r="L41" s="129" t="n">
        <v>11</v>
      </c>
      <c r="M41" s="129" t="n">
        <v>12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5.75" hidden="false" customHeight="false" outlineLevel="0" collapsed="false">
      <c r="A42" s="130" t="s">
        <v>69</v>
      </c>
      <c r="B42" s="131" t="n">
        <f aca="false">B43*2</f>
        <v>32000</v>
      </c>
      <c r="C42" s="131" t="n">
        <f aca="false">C43*2</f>
        <v>32000</v>
      </c>
      <c r="D42" s="131" t="n">
        <f aca="false">D43*2</f>
        <v>32000</v>
      </c>
      <c r="E42" s="131" t="n">
        <f aca="false">E43*2</f>
        <v>32000</v>
      </c>
      <c r="F42" s="131" t="n">
        <f aca="false">F43*2</f>
        <v>32000</v>
      </c>
      <c r="G42" s="131" t="n">
        <f aca="false">G43*2</f>
        <v>32000</v>
      </c>
      <c r="H42" s="131" t="n">
        <f aca="false">H43*2</f>
        <v>32000</v>
      </c>
      <c r="I42" s="131" t="n">
        <f aca="false">I43*2</f>
        <v>32000</v>
      </c>
      <c r="J42" s="131" t="n">
        <f aca="false">J43*2</f>
        <v>32000</v>
      </c>
      <c r="K42" s="131" t="n">
        <f aca="false">K43*2</f>
        <v>32000</v>
      </c>
      <c r="L42" s="131" t="n">
        <f aca="false">L43*2</f>
        <v>32000</v>
      </c>
      <c r="M42" s="131" t="n">
        <f aca="false">M43*2</f>
        <v>32000</v>
      </c>
      <c r="N42" s="132" t="s">
        <v>69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5.75" hidden="false" customHeight="false" outlineLevel="0" collapsed="false">
      <c r="A43" s="133" t="s">
        <v>70</v>
      </c>
      <c r="B43" s="131" t="n">
        <f aca="false">B44*2</f>
        <v>16000</v>
      </c>
      <c r="C43" s="131" t="n">
        <f aca="false">C44*2</f>
        <v>16000</v>
      </c>
      <c r="D43" s="131" t="n">
        <f aca="false">D44*2</f>
        <v>16000</v>
      </c>
      <c r="E43" s="131" t="n">
        <f aca="false">E44*2</f>
        <v>16000</v>
      </c>
      <c r="F43" s="131" t="n">
        <f aca="false">F44*2</f>
        <v>16000</v>
      </c>
      <c r="G43" s="131" t="n">
        <f aca="false">G44*2</f>
        <v>16000</v>
      </c>
      <c r="H43" s="131" t="n">
        <f aca="false">H44*2</f>
        <v>16000</v>
      </c>
      <c r="I43" s="131" t="n">
        <f aca="false">I44*2</f>
        <v>16000</v>
      </c>
      <c r="J43" s="131" t="n">
        <f aca="false">J44*2</f>
        <v>16000</v>
      </c>
      <c r="K43" s="131" t="n">
        <f aca="false">K44*2</f>
        <v>16000</v>
      </c>
      <c r="L43" s="131" t="n">
        <f aca="false">L44*2</f>
        <v>16000</v>
      </c>
      <c r="M43" s="131" t="n">
        <f aca="false">M44*2</f>
        <v>16000</v>
      </c>
      <c r="N43" s="132" t="s">
        <v>70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5.75" hidden="false" customHeight="false" outlineLevel="0" collapsed="false">
      <c r="A44" s="130" t="s">
        <v>71</v>
      </c>
      <c r="B44" s="131" t="n">
        <f aca="false">B45*2</f>
        <v>8000</v>
      </c>
      <c r="C44" s="131" t="n">
        <f aca="false">C45*2</f>
        <v>8000</v>
      </c>
      <c r="D44" s="131" t="n">
        <f aca="false">D45*2</f>
        <v>8000</v>
      </c>
      <c r="E44" s="131" t="n">
        <f aca="false">E45*2</f>
        <v>8000</v>
      </c>
      <c r="F44" s="131" t="n">
        <f aca="false">F45*2</f>
        <v>8000</v>
      </c>
      <c r="G44" s="131" t="n">
        <f aca="false">G45*2</f>
        <v>8000</v>
      </c>
      <c r="H44" s="131" t="n">
        <f aca="false">H45*2</f>
        <v>8000</v>
      </c>
      <c r="I44" s="131" t="n">
        <f aca="false">I45*2</f>
        <v>8000</v>
      </c>
      <c r="J44" s="131" t="n">
        <f aca="false">J45*2</f>
        <v>8000</v>
      </c>
      <c r="K44" s="131" t="n">
        <f aca="false">K45*2</f>
        <v>8000</v>
      </c>
      <c r="L44" s="131" t="n">
        <f aca="false">L45*2</f>
        <v>8000</v>
      </c>
      <c r="M44" s="131" t="n">
        <f aca="false">M45*2</f>
        <v>8000</v>
      </c>
      <c r="N44" s="132" t="s">
        <v>71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5.75" hidden="false" customHeight="false" outlineLevel="0" collapsed="false">
      <c r="A45" s="130" t="s">
        <v>72</v>
      </c>
      <c r="B45" s="131" t="n">
        <f aca="false">B46*2</f>
        <v>4000</v>
      </c>
      <c r="C45" s="131" t="n">
        <f aca="false">C46*2</f>
        <v>4000</v>
      </c>
      <c r="D45" s="131" t="n">
        <f aca="false">D46*2</f>
        <v>4000</v>
      </c>
      <c r="E45" s="131" t="n">
        <f aca="false">E46*2</f>
        <v>4000</v>
      </c>
      <c r="F45" s="131" t="n">
        <f aca="false">F46*2</f>
        <v>4000</v>
      </c>
      <c r="G45" s="131" t="n">
        <f aca="false">G46*2</f>
        <v>4000</v>
      </c>
      <c r="H45" s="131" t="n">
        <f aca="false">H46*2</f>
        <v>4000</v>
      </c>
      <c r="I45" s="131" t="n">
        <f aca="false">I46*2</f>
        <v>4000</v>
      </c>
      <c r="J45" s="131" t="n">
        <f aca="false">J46*2</f>
        <v>4000</v>
      </c>
      <c r="K45" s="131" t="n">
        <f aca="false">K46*2</f>
        <v>4000</v>
      </c>
      <c r="L45" s="131" t="n">
        <f aca="false">L46*2</f>
        <v>4000</v>
      </c>
      <c r="M45" s="131" t="n">
        <f aca="false">M46*2</f>
        <v>4000</v>
      </c>
      <c r="N45" s="132" t="s">
        <v>72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5.75" hidden="false" customHeight="false" outlineLevel="0" collapsed="false">
      <c r="A46" s="130" t="s">
        <v>73</v>
      </c>
      <c r="B46" s="131" t="n">
        <f aca="false">B47*2</f>
        <v>2000</v>
      </c>
      <c r="C46" s="131" t="n">
        <f aca="false">C47*2</f>
        <v>2000</v>
      </c>
      <c r="D46" s="131" t="n">
        <f aca="false">D47*2</f>
        <v>2000</v>
      </c>
      <c r="E46" s="131" t="n">
        <f aca="false">E47*2</f>
        <v>2000</v>
      </c>
      <c r="F46" s="131" t="n">
        <f aca="false">F47*2</f>
        <v>2000</v>
      </c>
      <c r="G46" s="131" t="n">
        <f aca="false">G47*2</f>
        <v>2000</v>
      </c>
      <c r="H46" s="131" t="n">
        <f aca="false">H47*2</f>
        <v>2000</v>
      </c>
      <c r="I46" s="131" t="n">
        <f aca="false">I47*2</f>
        <v>2000</v>
      </c>
      <c r="J46" s="131" t="n">
        <f aca="false">J47*2</f>
        <v>2000</v>
      </c>
      <c r="K46" s="131" t="n">
        <f aca="false">K47*2</f>
        <v>2000</v>
      </c>
      <c r="L46" s="131" t="n">
        <f aca="false">L47*2</f>
        <v>2000</v>
      </c>
      <c r="M46" s="131" t="n">
        <f aca="false">M47*2</f>
        <v>2000</v>
      </c>
      <c r="N46" s="132" t="s">
        <v>73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5.75" hidden="false" customHeight="false" outlineLevel="0" collapsed="false">
      <c r="A47" s="130" t="s">
        <v>74</v>
      </c>
      <c r="B47" s="131" t="n">
        <v>1000</v>
      </c>
      <c r="C47" s="131" t="n">
        <v>1000</v>
      </c>
      <c r="D47" s="131" t="n">
        <v>1000</v>
      </c>
      <c r="E47" s="131" t="n">
        <v>1000</v>
      </c>
      <c r="F47" s="131" t="n">
        <v>1000</v>
      </c>
      <c r="G47" s="131" t="n">
        <v>1000</v>
      </c>
      <c r="H47" s="131" t="n">
        <v>1000</v>
      </c>
      <c r="I47" s="131" t="n">
        <v>1000</v>
      </c>
      <c r="J47" s="131" t="n">
        <v>1000</v>
      </c>
      <c r="K47" s="131" t="n">
        <v>1000</v>
      </c>
      <c r="L47" s="131" t="n">
        <v>1000</v>
      </c>
      <c r="M47" s="131" t="n">
        <v>1000</v>
      </c>
      <c r="N47" s="132" t="s">
        <v>74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5.75" hidden="false" customHeight="false" outlineLevel="0" collapsed="false">
      <c r="A48" s="130" t="s">
        <v>75</v>
      </c>
      <c r="B48" s="2" t="s">
        <v>83</v>
      </c>
      <c r="C48" s="2" t="s">
        <v>83</v>
      </c>
      <c r="D48" s="2" t="s">
        <v>83</v>
      </c>
      <c r="E48" s="2" t="s">
        <v>83</v>
      </c>
      <c r="F48" s="2" t="s">
        <v>83</v>
      </c>
      <c r="G48" s="2" t="s">
        <v>83</v>
      </c>
      <c r="H48" s="2" t="s">
        <v>83</v>
      </c>
      <c r="I48" s="2" t="s">
        <v>83</v>
      </c>
      <c r="J48" s="2" t="s">
        <v>83</v>
      </c>
      <c r="K48" s="2" t="s">
        <v>83</v>
      </c>
      <c r="L48" s="2" t="s">
        <v>83</v>
      </c>
      <c r="M48" s="2" t="s">
        <v>83</v>
      </c>
      <c r="N48" s="132" t="s">
        <v>75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5.75" hidden="false" customHeight="false" outlineLevel="0" collapsed="false">
      <c r="A49" s="130" t="s">
        <v>76</v>
      </c>
      <c r="B49" s="2" t="s">
        <v>83</v>
      </c>
      <c r="C49" s="2" t="s">
        <v>83</v>
      </c>
      <c r="D49" s="2" t="s">
        <v>83</v>
      </c>
      <c r="E49" s="2" t="s">
        <v>83</v>
      </c>
      <c r="F49" s="2" t="s">
        <v>83</v>
      </c>
      <c r="G49" s="2" t="s">
        <v>83</v>
      </c>
      <c r="H49" s="2" t="s">
        <v>83</v>
      </c>
      <c r="I49" s="2" t="s">
        <v>83</v>
      </c>
      <c r="J49" s="2" t="s">
        <v>83</v>
      </c>
      <c r="K49" s="2" t="s">
        <v>83</v>
      </c>
      <c r="L49" s="2" t="s">
        <v>83</v>
      </c>
      <c r="M49" s="2" t="s">
        <v>83</v>
      </c>
      <c r="N49" s="132" t="s">
        <v>76</v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5.75" hidden="false" customHeight="false" outlineLevel="0" collapsed="false">
      <c r="A50" s="134"/>
      <c r="B50" s="5"/>
      <c r="C50" s="5"/>
      <c r="D50" s="5"/>
      <c r="E50" s="5"/>
      <c r="F50" s="5"/>
      <c r="G50" s="5"/>
      <c r="H50" s="5"/>
      <c r="I50" s="5" t="s">
        <v>83</v>
      </c>
      <c r="J50" s="5" t="s">
        <v>83</v>
      </c>
      <c r="K50" s="5" t="s">
        <v>83</v>
      </c>
      <c r="L50" s="5" t="s">
        <v>83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5.75" hidden="false" customHeight="false" outlineLevel="0" collapsed="false">
      <c r="A51" s="135" t="s">
        <v>84</v>
      </c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5.75" hidden="false" customHeight="false" outlineLevel="0" collapsed="false">
      <c r="A52" s="75" t="s">
        <v>85</v>
      </c>
      <c r="B52" s="136" t="n">
        <v>1</v>
      </c>
      <c r="C52" s="136" t="n">
        <v>2</v>
      </c>
      <c r="D52" s="136" t="n">
        <v>3</v>
      </c>
      <c r="E52" s="136" t="n">
        <v>4</v>
      </c>
      <c r="F52" s="136" t="n">
        <v>5</v>
      </c>
      <c r="G52" s="136" t="n">
        <v>6</v>
      </c>
      <c r="H52" s="136" t="n">
        <v>7</v>
      </c>
      <c r="I52" s="136" t="n">
        <v>8</v>
      </c>
      <c r="J52" s="136" t="n">
        <v>9</v>
      </c>
      <c r="K52" s="136" t="n">
        <v>10</v>
      </c>
      <c r="L52" s="136" t="n">
        <v>11</v>
      </c>
      <c r="M52" s="136" t="n">
        <v>12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5.75" hidden="false" customHeight="false" outlineLevel="0" collapsed="false">
      <c r="A53" s="137" t="s">
        <v>69</v>
      </c>
      <c r="B53" s="138" t="n">
        <f aca="false">(B42/1000)*7</f>
        <v>224</v>
      </c>
      <c r="C53" s="138" t="n">
        <f aca="false">(C42/1000)*7</f>
        <v>224</v>
      </c>
      <c r="D53" s="138" t="n">
        <f aca="false">(D42/1000)*7</f>
        <v>224</v>
      </c>
      <c r="E53" s="138" t="n">
        <f aca="false">(E42/1000)*7</f>
        <v>224</v>
      </c>
      <c r="F53" s="138" t="n">
        <f aca="false">(F42/1000)*7</f>
        <v>224</v>
      </c>
      <c r="G53" s="138" t="n">
        <f aca="false">(G42/1000)*7</f>
        <v>224</v>
      </c>
      <c r="H53" s="138" t="n">
        <f aca="false">(H42/1000)*7</f>
        <v>224</v>
      </c>
      <c r="I53" s="138" t="n">
        <f aca="false">(I42/1000)*7</f>
        <v>224</v>
      </c>
      <c r="J53" s="138" t="n">
        <f aca="false">(J42/1000)*7</f>
        <v>224</v>
      </c>
      <c r="K53" s="138" t="n">
        <f aca="false">(K42/1000)*7</f>
        <v>224</v>
      </c>
      <c r="L53" s="138" t="n">
        <f aca="false">(L42/1000)*7</f>
        <v>224</v>
      </c>
      <c r="M53" s="138" t="n">
        <f aca="false">(M42/1000)*7</f>
        <v>224</v>
      </c>
      <c r="N53" s="132" t="s">
        <v>69</v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5.75" hidden="false" customHeight="false" outlineLevel="0" collapsed="false">
      <c r="A54" s="123" t="s">
        <v>70</v>
      </c>
      <c r="B54" s="138" t="n">
        <f aca="false">(B43/1000)*7</f>
        <v>112</v>
      </c>
      <c r="C54" s="138" t="n">
        <f aca="false">(C43/1000)*7</f>
        <v>112</v>
      </c>
      <c r="D54" s="138" t="n">
        <f aca="false">(D43/1000)*7</f>
        <v>112</v>
      </c>
      <c r="E54" s="138" t="n">
        <f aca="false">(E43/1000)*7</f>
        <v>112</v>
      </c>
      <c r="F54" s="138" t="n">
        <f aca="false">(F43/1000)*7</f>
        <v>112</v>
      </c>
      <c r="G54" s="138" t="n">
        <f aca="false">(G43/1000)*7</f>
        <v>112</v>
      </c>
      <c r="H54" s="138" t="n">
        <f aca="false">(H43/1000)*7</f>
        <v>112</v>
      </c>
      <c r="I54" s="138" t="n">
        <f aca="false">(I43/1000)*7</f>
        <v>112</v>
      </c>
      <c r="J54" s="138" t="n">
        <f aca="false">(J43/1000)*7</f>
        <v>112</v>
      </c>
      <c r="K54" s="138" t="n">
        <f aca="false">(K43/1000)*7</f>
        <v>112</v>
      </c>
      <c r="L54" s="138" t="n">
        <f aca="false">(L43/1000)*7</f>
        <v>112</v>
      </c>
      <c r="M54" s="138" t="n">
        <f aca="false">(M43/1000)*7</f>
        <v>112</v>
      </c>
      <c r="N54" s="132" t="s">
        <v>70</v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5.75" hidden="false" customHeight="false" outlineLevel="0" collapsed="false">
      <c r="A55" s="123" t="s">
        <v>71</v>
      </c>
      <c r="B55" s="138" t="n">
        <f aca="false">(B44/1000)*7</f>
        <v>56</v>
      </c>
      <c r="C55" s="138" t="n">
        <f aca="false">(C44/1000)*7</f>
        <v>56</v>
      </c>
      <c r="D55" s="138" t="n">
        <f aca="false">(D44/1000)*7</f>
        <v>56</v>
      </c>
      <c r="E55" s="138" t="n">
        <f aca="false">(E44/1000)*7</f>
        <v>56</v>
      </c>
      <c r="F55" s="138" t="n">
        <f aca="false">(F44/1000)*7</f>
        <v>56</v>
      </c>
      <c r="G55" s="138" t="n">
        <f aca="false">(G44/1000)*7</f>
        <v>56</v>
      </c>
      <c r="H55" s="138" t="n">
        <f aca="false">(H44/1000)*7</f>
        <v>56</v>
      </c>
      <c r="I55" s="138" t="n">
        <f aca="false">(I44/1000)*7</f>
        <v>56</v>
      </c>
      <c r="J55" s="138" t="n">
        <f aca="false">(J44/1000)*7</f>
        <v>56</v>
      </c>
      <c r="K55" s="138" t="n">
        <f aca="false">(K44/1000)*7</f>
        <v>56</v>
      </c>
      <c r="L55" s="138" t="n">
        <f aca="false">(L44/1000)*7</f>
        <v>56</v>
      </c>
      <c r="M55" s="138" t="n">
        <f aca="false">(M44/1000)*7</f>
        <v>56</v>
      </c>
      <c r="N55" s="132" t="s">
        <v>71</v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5.75" hidden="false" customHeight="false" outlineLevel="0" collapsed="false">
      <c r="A56" s="123" t="s">
        <v>72</v>
      </c>
      <c r="B56" s="138" t="n">
        <f aca="false">(B45/1000)*7</f>
        <v>28</v>
      </c>
      <c r="C56" s="138" t="n">
        <f aca="false">(C45/1000)*7</f>
        <v>28</v>
      </c>
      <c r="D56" s="138" t="n">
        <f aca="false">(D45/1000)*7</f>
        <v>28</v>
      </c>
      <c r="E56" s="138" t="n">
        <f aca="false">(E45/1000)*7</f>
        <v>28</v>
      </c>
      <c r="F56" s="138" t="n">
        <f aca="false">(F45/1000)*7</f>
        <v>28</v>
      </c>
      <c r="G56" s="138" t="n">
        <f aca="false">(G45/1000)*7</f>
        <v>28</v>
      </c>
      <c r="H56" s="138" t="n">
        <f aca="false">(H45/1000)*7</f>
        <v>28</v>
      </c>
      <c r="I56" s="138" t="n">
        <f aca="false">(I45/1000)*7</f>
        <v>28</v>
      </c>
      <c r="J56" s="138" t="n">
        <f aca="false">(J45/1000)*7</f>
        <v>28</v>
      </c>
      <c r="K56" s="138" t="n">
        <f aca="false">(K45/1000)*7</f>
        <v>28</v>
      </c>
      <c r="L56" s="138" t="n">
        <f aca="false">(L45/1000)*7</f>
        <v>28</v>
      </c>
      <c r="M56" s="138" t="n">
        <f aca="false">(M45/1000)*7</f>
        <v>28</v>
      </c>
      <c r="N56" s="132" t="s">
        <v>72</v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5.75" hidden="false" customHeight="false" outlineLevel="0" collapsed="false">
      <c r="A57" s="123" t="s">
        <v>73</v>
      </c>
      <c r="B57" s="138" t="n">
        <f aca="false">(B46/1000)*7</f>
        <v>14</v>
      </c>
      <c r="C57" s="138" t="n">
        <f aca="false">(C46/1000)*7</f>
        <v>14</v>
      </c>
      <c r="D57" s="138" t="n">
        <f aca="false">(D46/1000)*7</f>
        <v>14</v>
      </c>
      <c r="E57" s="138" t="n">
        <f aca="false">(E46/1000)*7</f>
        <v>14</v>
      </c>
      <c r="F57" s="138" t="n">
        <f aca="false">(F46/1000)*7</f>
        <v>14</v>
      </c>
      <c r="G57" s="138" t="n">
        <f aca="false">(G46/1000)*7</f>
        <v>14</v>
      </c>
      <c r="H57" s="138" t="n">
        <f aca="false">(H46/1000)*7</f>
        <v>14</v>
      </c>
      <c r="I57" s="138" t="n">
        <f aca="false">(I46/1000)*7</f>
        <v>14</v>
      </c>
      <c r="J57" s="138" t="n">
        <f aca="false">(J46/1000)*7</f>
        <v>14</v>
      </c>
      <c r="K57" s="138" t="n">
        <f aca="false">(K46/1000)*7</f>
        <v>14</v>
      </c>
      <c r="L57" s="138" t="n">
        <f aca="false">(L46/1000)*7</f>
        <v>14</v>
      </c>
      <c r="M57" s="138" t="n">
        <f aca="false">(M46/1000)*7</f>
        <v>14</v>
      </c>
      <c r="N57" s="132" t="s">
        <v>73</v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5.75" hidden="false" customHeight="false" outlineLevel="0" collapsed="false">
      <c r="A58" s="123" t="s">
        <v>74</v>
      </c>
      <c r="B58" s="138" t="n">
        <f aca="false">(B47/1000)*7</f>
        <v>7</v>
      </c>
      <c r="C58" s="138" t="n">
        <f aca="false">(C47/1000)*7</f>
        <v>7</v>
      </c>
      <c r="D58" s="138" t="n">
        <f aca="false">(D47/1000)*7</f>
        <v>7</v>
      </c>
      <c r="E58" s="138" t="n">
        <f aca="false">(E47/1000)*7</f>
        <v>7</v>
      </c>
      <c r="F58" s="138" t="n">
        <f aca="false">(F47/1000)*7</f>
        <v>7</v>
      </c>
      <c r="G58" s="138" t="n">
        <f aca="false">(G47/1000)*7</f>
        <v>7</v>
      </c>
      <c r="H58" s="138" t="n">
        <f aca="false">(H47/1000)*7</f>
        <v>7</v>
      </c>
      <c r="I58" s="138" t="n">
        <f aca="false">(I47/1000)*7</f>
        <v>7</v>
      </c>
      <c r="J58" s="138" t="n">
        <f aca="false">(J47/1000)*7</f>
        <v>7</v>
      </c>
      <c r="K58" s="138" t="n">
        <f aca="false">(K47/1000)*7</f>
        <v>7</v>
      </c>
      <c r="L58" s="138" t="n">
        <f aca="false">(L47/1000)*7</f>
        <v>7</v>
      </c>
      <c r="M58" s="138" t="n">
        <f aca="false">(M47/1000)*7</f>
        <v>7</v>
      </c>
      <c r="N58" s="132" t="s">
        <v>74</v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5.75" hidden="false" customHeight="false" outlineLevel="0" collapsed="false">
      <c r="A59" s="123" t="s">
        <v>75</v>
      </c>
      <c r="B59" s="121" t="s">
        <v>83</v>
      </c>
      <c r="C59" s="121" t="s">
        <v>83</v>
      </c>
      <c r="D59" s="121" t="s">
        <v>83</v>
      </c>
      <c r="E59" s="121" t="s">
        <v>83</v>
      </c>
      <c r="F59" s="121" t="s">
        <v>83</v>
      </c>
      <c r="G59" s="121" t="s">
        <v>83</v>
      </c>
      <c r="H59" s="121" t="s">
        <v>83</v>
      </c>
      <c r="I59" s="121" t="s">
        <v>83</v>
      </c>
      <c r="J59" s="121" t="s">
        <v>83</v>
      </c>
      <c r="K59" s="121" t="s">
        <v>83</v>
      </c>
      <c r="L59" s="121" t="s">
        <v>83</v>
      </c>
      <c r="M59" s="121" t="s">
        <v>83</v>
      </c>
      <c r="N59" s="132" t="s">
        <v>75</v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5.75" hidden="false" customHeight="false" outlineLevel="0" collapsed="false">
      <c r="A60" s="123" t="s">
        <v>76</v>
      </c>
      <c r="B60" s="121" t="s">
        <v>83</v>
      </c>
      <c r="C60" s="121" t="s">
        <v>83</v>
      </c>
      <c r="D60" s="121" t="s">
        <v>83</v>
      </c>
      <c r="E60" s="121" t="s">
        <v>83</v>
      </c>
      <c r="F60" s="121" t="s">
        <v>83</v>
      </c>
      <c r="G60" s="121" t="s">
        <v>83</v>
      </c>
      <c r="H60" s="121" t="s">
        <v>83</v>
      </c>
      <c r="I60" s="121" t="s">
        <v>83</v>
      </c>
      <c r="J60" s="121" t="s">
        <v>83</v>
      </c>
      <c r="K60" s="121" t="s">
        <v>83</v>
      </c>
      <c r="L60" s="121" t="s">
        <v>83</v>
      </c>
      <c r="M60" s="121" t="s">
        <v>83</v>
      </c>
      <c r="N60" s="132" t="s">
        <v>76</v>
      </c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5.75" hidden="false" customHeight="false" outlineLevel="0" collapsed="false">
      <c r="A61" s="121"/>
      <c r="B61" s="123" t="n">
        <v>1</v>
      </c>
      <c r="C61" s="123" t="n">
        <v>2</v>
      </c>
      <c r="D61" s="123" t="n">
        <v>3</v>
      </c>
      <c r="E61" s="123" t="n">
        <v>4</v>
      </c>
      <c r="F61" s="123" t="n">
        <v>5</v>
      </c>
      <c r="G61" s="123" t="n">
        <v>6</v>
      </c>
      <c r="H61" s="123" t="n">
        <v>7</v>
      </c>
      <c r="I61" s="123" t="n">
        <v>8</v>
      </c>
      <c r="J61" s="123" t="n">
        <v>9</v>
      </c>
      <c r="K61" s="123" t="n">
        <v>10</v>
      </c>
      <c r="L61" s="123" t="n">
        <v>11</v>
      </c>
      <c r="M61" s="123" t="n">
        <v>12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5.75" hidden="false" customHeight="false" outlineLevel="0" collapsed="false">
      <c r="A62" s="5"/>
      <c r="B62" s="121"/>
      <c r="C62" s="121"/>
      <c r="D62" s="121"/>
      <c r="E62" s="121"/>
      <c r="F62" s="121"/>
      <c r="G62" s="121"/>
      <c r="H62" s="121"/>
      <c r="I62" s="121"/>
      <c r="J62" s="121"/>
      <c r="K62" s="121"/>
      <c r="L62" s="121"/>
      <c r="M62" s="121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5.75" hidden="false" customHeight="false" outlineLevel="0" collapsed="false">
      <c r="A63" s="121" t="s">
        <v>86</v>
      </c>
      <c r="B63" s="33" t="n">
        <v>2</v>
      </c>
      <c r="C63" s="33"/>
      <c r="D63" s="33"/>
      <c r="E63" s="33"/>
      <c r="F63" s="33" t="n">
        <v>3</v>
      </c>
      <c r="G63" s="33"/>
      <c r="H63" s="33"/>
      <c r="I63" s="33"/>
      <c r="J63" s="33" t="n">
        <v>4</v>
      </c>
      <c r="K63" s="33"/>
      <c r="L63" s="33"/>
      <c r="M63" s="33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5.75" hidden="false" customHeight="false" outlineLevel="0" collapsed="false">
      <c r="A64" s="75" t="s">
        <v>87</v>
      </c>
      <c r="B64" s="136" t="n">
        <v>1</v>
      </c>
      <c r="C64" s="136" t="n">
        <v>2</v>
      </c>
      <c r="D64" s="136" t="n">
        <v>3</v>
      </c>
      <c r="E64" s="136" t="n">
        <v>4</v>
      </c>
      <c r="F64" s="136" t="n">
        <v>5</v>
      </c>
      <c r="G64" s="136" t="n">
        <v>6</v>
      </c>
      <c r="H64" s="136" t="n">
        <v>7</v>
      </c>
      <c r="I64" s="136" t="n">
        <v>8</v>
      </c>
      <c r="J64" s="136" t="n">
        <v>9</v>
      </c>
      <c r="K64" s="136" t="n">
        <v>10</v>
      </c>
      <c r="L64" s="136" t="n">
        <v>11</v>
      </c>
      <c r="M64" s="136" t="n">
        <v>12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5.75" hidden="false" customHeight="false" outlineLevel="0" collapsed="false">
      <c r="A65" s="137" t="s">
        <v>69</v>
      </c>
      <c r="B65" s="138" t="n">
        <f aca="false">B53/$B$63</f>
        <v>112</v>
      </c>
      <c r="C65" s="138" t="n">
        <f aca="false">C53/$B$63</f>
        <v>112</v>
      </c>
      <c r="D65" s="138" t="n">
        <f aca="false">D53/$B$63</f>
        <v>112</v>
      </c>
      <c r="E65" s="138" t="n">
        <f aca="false">E53/$B$63</f>
        <v>112</v>
      </c>
      <c r="F65" s="139" t="n">
        <f aca="false">F53/$F$63</f>
        <v>74.6666666666667</v>
      </c>
      <c r="G65" s="139" t="n">
        <f aca="false">G53/$F$63</f>
        <v>74.6666666666667</v>
      </c>
      <c r="H65" s="139" t="n">
        <f aca="false">H53/$F$63</f>
        <v>74.6666666666667</v>
      </c>
      <c r="I65" s="139" t="n">
        <f aca="false">I53/$F$63</f>
        <v>74.6666666666667</v>
      </c>
      <c r="J65" s="138" t="n">
        <f aca="false">J53/$J$63</f>
        <v>56</v>
      </c>
      <c r="K65" s="138" t="n">
        <f aca="false">K53/$J$63</f>
        <v>56</v>
      </c>
      <c r="L65" s="138" t="n">
        <f aca="false">L53/$J$63</f>
        <v>56</v>
      </c>
      <c r="M65" s="138" t="n">
        <f aca="false">M53/$J$63</f>
        <v>56</v>
      </c>
      <c r="N65" s="132" t="s">
        <v>69</v>
      </c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5.75" hidden="false" customHeight="false" outlineLevel="0" collapsed="false">
      <c r="A66" s="123" t="s">
        <v>70</v>
      </c>
      <c r="B66" s="138" t="n">
        <f aca="false">B54/$B$63</f>
        <v>56</v>
      </c>
      <c r="C66" s="138" t="n">
        <f aca="false">C54/$B$63</f>
        <v>56</v>
      </c>
      <c r="D66" s="138" t="n">
        <f aca="false">D54/$B$63</f>
        <v>56</v>
      </c>
      <c r="E66" s="138" t="n">
        <f aca="false">E54/$B$63</f>
        <v>56</v>
      </c>
      <c r="F66" s="139" t="n">
        <f aca="false">F54/$F$63</f>
        <v>37.3333333333333</v>
      </c>
      <c r="G66" s="139" t="n">
        <f aca="false">G54/$F$63</f>
        <v>37.3333333333333</v>
      </c>
      <c r="H66" s="139" t="n">
        <f aca="false">H54/$F$63</f>
        <v>37.3333333333333</v>
      </c>
      <c r="I66" s="139" t="n">
        <f aca="false">I54/$F$63</f>
        <v>37.3333333333333</v>
      </c>
      <c r="J66" s="138" t="n">
        <f aca="false">J54/$J$63</f>
        <v>28</v>
      </c>
      <c r="K66" s="138" t="n">
        <f aca="false">K54/$J$63</f>
        <v>28</v>
      </c>
      <c r="L66" s="138" t="n">
        <f aca="false">L54/$J$63</f>
        <v>28</v>
      </c>
      <c r="M66" s="138" t="n">
        <f aca="false">M54/$J$63</f>
        <v>28</v>
      </c>
      <c r="N66" s="132" t="s">
        <v>70</v>
      </c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5.75" hidden="false" customHeight="false" outlineLevel="0" collapsed="false">
      <c r="A67" s="123" t="s">
        <v>71</v>
      </c>
      <c r="B67" s="138" t="n">
        <f aca="false">B55/$B$63</f>
        <v>28</v>
      </c>
      <c r="C67" s="138" t="n">
        <f aca="false">C55/$B$63</f>
        <v>28</v>
      </c>
      <c r="D67" s="138" t="n">
        <f aca="false">D55/$B$63</f>
        <v>28</v>
      </c>
      <c r="E67" s="138" t="n">
        <f aca="false">E55/$B$63</f>
        <v>28</v>
      </c>
      <c r="F67" s="139" t="n">
        <f aca="false">F55/$F$63</f>
        <v>18.6666666666667</v>
      </c>
      <c r="G67" s="139" t="n">
        <f aca="false">G55/$F$63</f>
        <v>18.6666666666667</v>
      </c>
      <c r="H67" s="139" t="n">
        <f aca="false">H55/$F$63</f>
        <v>18.6666666666667</v>
      </c>
      <c r="I67" s="139" t="n">
        <f aca="false">I55/$F$63</f>
        <v>18.6666666666667</v>
      </c>
      <c r="J67" s="138" t="n">
        <f aca="false">J55/$J$63</f>
        <v>14</v>
      </c>
      <c r="K67" s="138" t="n">
        <f aca="false">K55/$J$63</f>
        <v>14</v>
      </c>
      <c r="L67" s="138" t="n">
        <f aca="false">L55/$J$63</f>
        <v>14</v>
      </c>
      <c r="M67" s="138" t="n">
        <f aca="false">M55/$J$63</f>
        <v>14</v>
      </c>
      <c r="N67" s="132" t="s">
        <v>71</v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5.75" hidden="false" customHeight="false" outlineLevel="0" collapsed="false">
      <c r="A68" s="123" t="s">
        <v>72</v>
      </c>
      <c r="B68" s="138" t="n">
        <f aca="false">B56/$B$63</f>
        <v>14</v>
      </c>
      <c r="C68" s="138" t="n">
        <f aca="false">C56/$B$63</f>
        <v>14</v>
      </c>
      <c r="D68" s="138" t="n">
        <f aca="false">D56/$B$63</f>
        <v>14</v>
      </c>
      <c r="E68" s="138" t="n">
        <f aca="false">E56/$B$63</f>
        <v>14</v>
      </c>
      <c r="F68" s="139" t="n">
        <f aca="false">F56/$F$63</f>
        <v>9.33333333333333</v>
      </c>
      <c r="G68" s="139" t="n">
        <f aca="false">G56/$F$63</f>
        <v>9.33333333333333</v>
      </c>
      <c r="H68" s="139" t="n">
        <f aca="false">H56/$F$63</f>
        <v>9.33333333333333</v>
      </c>
      <c r="I68" s="139" t="n">
        <f aca="false">I56/$F$63</f>
        <v>9.33333333333333</v>
      </c>
      <c r="J68" s="138" t="n">
        <f aca="false">J56/$J$63</f>
        <v>7</v>
      </c>
      <c r="K68" s="138" t="n">
        <f aca="false">K56/$J$63</f>
        <v>7</v>
      </c>
      <c r="L68" s="138" t="n">
        <f aca="false">L56/$J$63</f>
        <v>7</v>
      </c>
      <c r="M68" s="138" t="n">
        <f aca="false">M56/$J$63</f>
        <v>7</v>
      </c>
      <c r="N68" s="132" t="s">
        <v>72</v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5.75" hidden="false" customHeight="false" outlineLevel="0" collapsed="false">
      <c r="A69" s="123" t="s">
        <v>73</v>
      </c>
      <c r="B69" s="138" t="n">
        <f aca="false">B57/$B$63</f>
        <v>7</v>
      </c>
      <c r="C69" s="138" t="n">
        <f aca="false">C57/$B$63</f>
        <v>7</v>
      </c>
      <c r="D69" s="138" t="n">
        <f aca="false">D57/$B$63</f>
        <v>7</v>
      </c>
      <c r="E69" s="138" t="n">
        <f aca="false">E57/$B$63</f>
        <v>7</v>
      </c>
      <c r="F69" s="139" t="n">
        <f aca="false">F57/$F$63</f>
        <v>4.66666666666667</v>
      </c>
      <c r="G69" s="139" t="n">
        <f aca="false">G57/$F$63</f>
        <v>4.66666666666667</v>
      </c>
      <c r="H69" s="139" t="n">
        <f aca="false">H57/$F$63</f>
        <v>4.66666666666667</v>
      </c>
      <c r="I69" s="139" t="n">
        <f aca="false">I57/$F$63</f>
        <v>4.66666666666667</v>
      </c>
      <c r="J69" s="138" t="n">
        <f aca="false">J57/$J$63</f>
        <v>3.5</v>
      </c>
      <c r="K69" s="138" t="n">
        <f aca="false">K57/$J$63</f>
        <v>3.5</v>
      </c>
      <c r="L69" s="138" t="n">
        <f aca="false">L57/$J$63</f>
        <v>3.5</v>
      </c>
      <c r="M69" s="138" t="n">
        <f aca="false">M57/$J$63</f>
        <v>3.5</v>
      </c>
      <c r="N69" s="132" t="s">
        <v>73</v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5.75" hidden="false" customHeight="false" outlineLevel="0" collapsed="false">
      <c r="A70" s="123" t="s">
        <v>74</v>
      </c>
      <c r="B70" s="138" t="n">
        <f aca="false">B58/$B$63</f>
        <v>3.5</v>
      </c>
      <c r="C70" s="138" t="n">
        <f aca="false">C58/$B$63</f>
        <v>3.5</v>
      </c>
      <c r="D70" s="138" t="n">
        <f aca="false">D58/$B$63</f>
        <v>3.5</v>
      </c>
      <c r="E70" s="138" t="n">
        <f aca="false">E58/$B$63</f>
        <v>3.5</v>
      </c>
      <c r="F70" s="139" t="n">
        <f aca="false">F58/$F$63</f>
        <v>2.33333333333333</v>
      </c>
      <c r="G70" s="139" t="n">
        <f aca="false">G58/$F$63</f>
        <v>2.33333333333333</v>
      </c>
      <c r="H70" s="139" t="n">
        <f aca="false">H58/$F$63</f>
        <v>2.33333333333333</v>
      </c>
      <c r="I70" s="139" t="n">
        <f aca="false">I58/$F$63</f>
        <v>2.33333333333333</v>
      </c>
      <c r="J70" s="138" t="n">
        <f aca="false">J58/$J$63</f>
        <v>1.75</v>
      </c>
      <c r="K70" s="138" t="n">
        <f aca="false">K58/$J$63</f>
        <v>1.75</v>
      </c>
      <c r="L70" s="138" t="n">
        <f aca="false">L58/$J$63</f>
        <v>1.75</v>
      </c>
      <c r="M70" s="138" t="n">
        <f aca="false">M58/$J$63</f>
        <v>1.75</v>
      </c>
      <c r="N70" s="132" t="s">
        <v>74</v>
      </c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5.75" hidden="false" customHeight="false" outlineLevel="0" collapsed="false">
      <c r="A71" s="123" t="s">
        <v>75</v>
      </c>
      <c r="B71" s="121" t="s">
        <v>83</v>
      </c>
      <c r="C71" s="121" t="s">
        <v>83</v>
      </c>
      <c r="D71" s="121" t="s">
        <v>83</v>
      </c>
      <c r="E71" s="121" t="s">
        <v>83</v>
      </c>
      <c r="F71" s="121" t="s">
        <v>83</v>
      </c>
      <c r="G71" s="121" t="s">
        <v>83</v>
      </c>
      <c r="H71" s="121" t="s">
        <v>83</v>
      </c>
      <c r="I71" s="121" t="s">
        <v>83</v>
      </c>
      <c r="J71" s="121" t="s">
        <v>83</v>
      </c>
      <c r="K71" s="121" t="s">
        <v>83</v>
      </c>
      <c r="L71" s="121" t="s">
        <v>83</v>
      </c>
      <c r="M71" s="121" t="s">
        <v>83</v>
      </c>
      <c r="N71" s="132" t="s">
        <v>75</v>
      </c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5.75" hidden="false" customHeight="false" outlineLevel="0" collapsed="false">
      <c r="A72" s="123" t="s">
        <v>76</v>
      </c>
      <c r="B72" s="121" t="s">
        <v>83</v>
      </c>
      <c r="C72" s="121" t="s">
        <v>83</v>
      </c>
      <c r="D72" s="121" t="s">
        <v>83</v>
      </c>
      <c r="E72" s="121" t="s">
        <v>83</v>
      </c>
      <c r="F72" s="121" t="s">
        <v>83</v>
      </c>
      <c r="G72" s="121" t="s">
        <v>83</v>
      </c>
      <c r="H72" s="121" t="s">
        <v>83</v>
      </c>
      <c r="I72" s="121" t="s">
        <v>83</v>
      </c>
      <c r="J72" s="121" t="s">
        <v>83</v>
      </c>
      <c r="K72" s="121" t="s">
        <v>83</v>
      </c>
      <c r="L72" s="121" t="s">
        <v>83</v>
      </c>
      <c r="M72" s="121" t="s">
        <v>83</v>
      </c>
      <c r="N72" s="132" t="s">
        <v>76</v>
      </c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5.75" hidden="false" customHeight="false" outlineLevel="0" collapsed="false">
      <c r="A73" s="121"/>
      <c r="B73" s="123" t="n">
        <v>1</v>
      </c>
      <c r="C73" s="123" t="n">
        <v>2</v>
      </c>
      <c r="D73" s="123" t="n">
        <v>3</v>
      </c>
      <c r="E73" s="123" t="n">
        <v>4</v>
      </c>
      <c r="F73" s="123" t="n">
        <v>5</v>
      </c>
      <c r="G73" s="123" t="n">
        <v>6</v>
      </c>
      <c r="H73" s="123" t="n">
        <v>7</v>
      </c>
      <c r="I73" s="123" t="n">
        <v>8</v>
      </c>
      <c r="J73" s="123" t="n">
        <v>9</v>
      </c>
      <c r="K73" s="123" t="n">
        <v>10</v>
      </c>
      <c r="L73" s="123" t="n">
        <v>11</v>
      </c>
      <c r="M73" s="123" t="n">
        <v>12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5.75" hidden="false" customHeight="false" outlineLevel="0" collapsed="false">
      <c r="A74" s="5"/>
      <c r="B74" s="121"/>
      <c r="C74" s="121"/>
      <c r="D74" s="121"/>
      <c r="E74" s="121"/>
      <c r="F74" s="121"/>
      <c r="G74" s="121"/>
      <c r="H74" s="121"/>
      <c r="I74" s="121"/>
      <c r="J74" s="121"/>
      <c r="K74" s="121"/>
      <c r="L74" s="121"/>
      <c r="M74" s="121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5.75" hidden="false" customHeight="false" outlineLevel="0" collapsed="false">
      <c r="A75" s="5"/>
      <c r="B75" s="121"/>
      <c r="C75" s="121"/>
      <c r="D75" s="121"/>
      <c r="E75" s="121"/>
      <c r="F75" s="121"/>
      <c r="G75" s="121"/>
      <c r="H75" s="121"/>
      <c r="I75" s="121"/>
      <c r="J75" s="121"/>
      <c r="K75" s="121"/>
      <c r="L75" s="121"/>
      <c r="M75" s="121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5.75" hidden="false" customHeight="false" outlineLevel="0" collapsed="false">
      <c r="A76" s="75" t="s">
        <v>88</v>
      </c>
      <c r="B76" s="136" t="n">
        <v>1</v>
      </c>
      <c r="C76" s="136" t="n">
        <v>2</v>
      </c>
      <c r="D76" s="136" t="n">
        <v>3</v>
      </c>
      <c r="E76" s="136" t="n">
        <v>4</v>
      </c>
      <c r="F76" s="136" t="n">
        <v>5</v>
      </c>
      <c r="G76" s="136" t="n">
        <v>6</v>
      </c>
      <c r="H76" s="136" t="n">
        <v>7</v>
      </c>
      <c r="I76" s="136" t="n">
        <v>8</v>
      </c>
      <c r="J76" s="136" t="n">
        <v>9</v>
      </c>
      <c r="K76" s="136" t="n">
        <v>10</v>
      </c>
      <c r="L76" s="136" t="n">
        <v>11</v>
      </c>
      <c r="M76" s="136" t="n">
        <v>12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5.75" hidden="false" customHeight="false" outlineLevel="0" collapsed="false">
      <c r="A77" s="137" t="s">
        <v>69</v>
      </c>
      <c r="B77" s="138" t="n">
        <v>50</v>
      </c>
      <c r="C77" s="138" t="n">
        <v>50</v>
      </c>
      <c r="D77" s="138" t="n">
        <v>50</v>
      </c>
      <c r="E77" s="138" t="n">
        <v>50</v>
      </c>
      <c r="F77" s="138" t="n">
        <v>50</v>
      </c>
      <c r="G77" s="138" t="n">
        <v>50</v>
      </c>
      <c r="H77" s="138" t="n">
        <v>50</v>
      </c>
      <c r="I77" s="138" t="n">
        <v>50</v>
      </c>
      <c r="J77" s="138" t="n">
        <v>50</v>
      </c>
      <c r="K77" s="138" t="n">
        <v>50</v>
      </c>
      <c r="L77" s="138" t="n">
        <v>50</v>
      </c>
      <c r="M77" s="138" t="n">
        <v>50</v>
      </c>
      <c r="N77" s="132" t="s">
        <v>69</v>
      </c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5.75" hidden="false" customHeight="false" outlineLevel="0" collapsed="false">
      <c r="A78" s="123" t="s">
        <v>70</v>
      </c>
      <c r="B78" s="138" t="n">
        <v>50</v>
      </c>
      <c r="C78" s="138" t="n">
        <v>50</v>
      </c>
      <c r="D78" s="138" t="n">
        <v>50</v>
      </c>
      <c r="E78" s="138" t="n">
        <v>50</v>
      </c>
      <c r="F78" s="138" t="n">
        <v>50</v>
      </c>
      <c r="G78" s="138" t="n">
        <v>50</v>
      </c>
      <c r="H78" s="138" t="n">
        <v>50</v>
      </c>
      <c r="I78" s="138" t="n">
        <v>50</v>
      </c>
      <c r="J78" s="138" t="n">
        <v>50</v>
      </c>
      <c r="K78" s="138" t="n">
        <v>50</v>
      </c>
      <c r="L78" s="138" t="n">
        <v>50</v>
      </c>
      <c r="M78" s="138" t="n">
        <v>50</v>
      </c>
      <c r="N78" s="132" t="s">
        <v>70</v>
      </c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5.75" hidden="false" customHeight="false" outlineLevel="0" collapsed="false">
      <c r="A79" s="123" t="s">
        <v>71</v>
      </c>
      <c r="B79" s="138" t="n">
        <v>50</v>
      </c>
      <c r="C79" s="138" t="n">
        <v>50</v>
      </c>
      <c r="D79" s="138" t="n">
        <v>50</v>
      </c>
      <c r="E79" s="138" t="n">
        <v>50</v>
      </c>
      <c r="F79" s="138" t="n">
        <v>50</v>
      </c>
      <c r="G79" s="138" t="n">
        <v>50</v>
      </c>
      <c r="H79" s="138" t="n">
        <v>50</v>
      </c>
      <c r="I79" s="138" t="n">
        <v>50</v>
      </c>
      <c r="J79" s="138" t="n">
        <v>50</v>
      </c>
      <c r="K79" s="138" t="n">
        <v>50</v>
      </c>
      <c r="L79" s="138" t="n">
        <v>50</v>
      </c>
      <c r="M79" s="138" t="n">
        <v>50</v>
      </c>
      <c r="N79" s="132" t="s">
        <v>71</v>
      </c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5.75" hidden="false" customHeight="false" outlineLevel="0" collapsed="false">
      <c r="A80" s="123" t="s">
        <v>72</v>
      </c>
      <c r="B80" s="138" t="n">
        <v>50</v>
      </c>
      <c r="C80" s="138" t="n">
        <v>50</v>
      </c>
      <c r="D80" s="138" t="n">
        <v>50</v>
      </c>
      <c r="E80" s="138" t="n">
        <v>50</v>
      </c>
      <c r="F80" s="138" t="n">
        <v>50</v>
      </c>
      <c r="G80" s="138" t="n">
        <v>50</v>
      </c>
      <c r="H80" s="138" t="n">
        <v>50</v>
      </c>
      <c r="I80" s="138" t="n">
        <v>50</v>
      </c>
      <c r="J80" s="138" t="n">
        <v>50</v>
      </c>
      <c r="K80" s="138" t="n">
        <v>50</v>
      </c>
      <c r="L80" s="138" t="n">
        <v>50</v>
      </c>
      <c r="M80" s="138" t="n">
        <v>50</v>
      </c>
      <c r="N80" s="132" t="s">
        <v>72</v>
      </c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5.75" hidden="false" customHeight="false" outlineLevel="0" collapsed="false">
      <c r="A81" s="123" t="s">
        <v>73</v>
      </c>
      <c r="B81" s="138" t="n">
        <v>50</v>
      </c>
      <c r="C81" s="138" t="n">
        <v>50</v>
      </c>
      <c r="D81" s="138" t="n">
        <v>50</v>
      </c>
      <c r="E81" s="138" t="n">
        <v>50</v>
      </c>
      <c r="F81" s="138" t="n">
        <v>50</v>
      </c>
      <c r="G81" s="138" t="n">
        <v>50</v>
      </c>
      <c r="H81" s="138" t="n">
        <v>50</v>
      </c>
      <c r="I81" s="138" t="n">
        <v>50</v>
      </c>
      <c r="J81" s="138" t="n">
        <v>50</v>
      </c>
      <c r="K81" s="138" t="n">
        <v>50</v>
      </c>
      <c r="L81" s="138" t="n">
        <v>50</v>
      </c>
      <c r="M81" s="138" t="n">
        <v>50</v>
      </c>
      <c r="N81" s="132" t="s">
        <v>73</v>
      </c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5.75" hidden="false" customHeight="false" outlineLevel="0" collapsed="false">
      <c r="A82" s="123" t="s">
        <v>74</v>
      </c>
      <c r="B82" s="138" t="n">
        <v>50</v>
      </c>
      <c r="C82" s="138" t="n">
        <v>50</v>
      </c>
      <c r="D82" s="138" t="n">
        <v>50</v>
      </c>
      <c r="E82" s="138" t="n">
        <v>50</v>
      </c>
      <c r="F82" s="138" t="n">
        <v>50</v>
      </c>
      <c r="G82" s="138" t="n">
        <v>50</v>
      </c>
      <c r="H82" s="138" t="n">
        <v>50</v>
      </c>
      <c r="I82" s="138" t="n">
        <v>50</v>
      </c>
      <c r="J82" s="138" t="n">
        <v>50</v>
      </c>
      <c r="K82" s="138" t="n">
        <v>50</v>
      </c>
      <c r="L82" s="138" t="n">
        <v>50</v>
      </c>
      <c r="M82" s="138" t="n">
        <v>50</v>
      </c>
      <c r="N82" s="132" t="s">
        <v>74</v>
      </c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5.75" hidden="false" customHeight="false" outlineLevel="0" collapsed="false">
      <c r="A83" s="123" t="s">
        <v>75</v>
      </c>
      <c r="B83" s="138" t="n">
        <v>50</v>
      </c>
      <c r="C83" s="138" t="n">
        <v>50</v>
      </c>
      <c r="D83" s="138" t="n">
        <v>50</v>
      </c>
      <c r="E83" s="138" t="n">
        <v>50</v>
      </c>
      <c r="F83" s="138" t="n">
        <v>50</v>
      </c>
      <c r="G83" s="138" t="n">
        <v>50</v>
      </c>
      <c r="H83" s="138" t="n">
        <v>50</v>
      </c>
      <c r="I83" s="138" t="n">
        <v>50</v>
      </c>
      <c r="J83" s="138" t="n">
        <v>50</v>
      </c>
      <c r="K83" s="138" t="n">
        <v>50</v>
      </c>
      <c r="L83" s="138" t="n">
        <v>50</v>
      </c>
      <c r="M83" s="138" t="n">
        <v>50</v>
      </c>
      <c r="N83" s="132" t="s">
        <v>75</v>
      </c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5.75" hidden="false" customHeight="false" outlineLevel="0" collapsed="false">
      <c r="A84" s="123" t="s">
        <v>76</v>
      </c>
      <c r="B84" s="138" t="n">
        <v>50</v>
      </c>
      <c r="C84" s="138" t="n">
        <v>50</v>
      </c>
      <c r="D84" s="138" t="n">
        <v>50</v>
      </c>
      <c r="E84" s="138" t="n">
        <v>50</v>
      </c>
      <c r="F84" s="138" t="n">
        <v>50</v>
      </c>
      <c r="G84" s="138" t="n">
        <v>50</v>
      </c>
      <c r="H84" s="138" t="n">
        <v>50</v>
      </c>
      <c r="I84" s="138" t="n">
        <v>50</v>
      </c>
      <c r="J84" s="138" t="n">
        <v>50</v>
      </c>
      <c r="K84" s="138" t="n">
        <v>50</v>
      </c>
      <c r="L84" s="138" t="n">
        <v>50</v>
      </c>
      <c r="M84" s="138" t="n">
        <v>50</v>
      </c>
      <c r="N84" s="132" t="s">
        <v>76</v>
      </c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5.75" hidden="false" customHeight="false" outlineLevel="0" collapsed="false">
      <c r="A85" s="121"/>
      <c r="B85" s="123" t="n">
        <v>1</v>
      </c>
      <c r="C85" s="123" t="n">
        <v>2</v>
      </c>
      <c r="D85" s="123" t="n">
        <v>3</v>
      </c>
      <c r="E85" s="123" t="n">
        <v>4</v>
      </c>
      <c r="F85" s="123" t="n">
        <v>5</v>
      </c>
      <c r="G85" s="123" t="n">
        <v>6</v>
      </c>
      <c r="H85" s="123" t="n">
        <v>7</v>
      </c>
      <c r="I85" s="123" t="n">
        <v>8</v>
      </c>
      <c r="J85" s="123" t="n">
        <v>9</v>
      </c>
      <c r="K85" s="123" t="n">
        <v>10</v>
      </c>
      <c r="L85" s="123" t="n">
        <v>11</v>
      </c>
      <c r="M85" s="123" t="n">
        <v>12</v>
      </c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5.75" hidden="false" customHeight="false" outlineLevel="0" collapsed="false">
      <c r="A86" s="5"/>
      <c r="B86" s="5"/>
      <c r="C86" s="5"/>
      <c r="D86" s="5"/>
      <c r="E86" s="5"/>
      <c r="F86" s="5"/>
      <c r="G86" s="5"/>
      <c r="H86" s="121"/>
      <c r="I86" s="121"/>
      <c r="J86" s="121"/>
      <c r="K86" s="121"/>
      <c r="L86" s="121"/>
      <c r="M86" s="121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5.75" hidden="false" customHeight="false" outlineLevel="0" collapsed="false">
      <c r="A87" s="140" t="s">
        <v>89</v>
      </c>
      <c r="B87" s="141" t="n">
        <v>1</v>
      </c>
      <c r="C87" s="141" t="n">
        <v>2</v>
      </c>
      <c r="D87" s="141" t="n">
        <v>3</v>
      </c>
      <c r="E87" s="141" t="n">
        <v>4</v>
      </c>
      <c r="F87" s="141" t="n">
        <v>5</v>
      </c>
      <c r="G87" s="141" t="n">
        <v>6</v>
      </c>
      <c r="H87" s="141" t="n">
        <v>7</v>
      </c>
      <c r="I87" s="141" t="n">
        <v>8</v>
      </c>
      <c r="J87" s="141" t="n">
        <v>9</v>
      </c>
      <c r="K87" s="141" t="n">
        <v>10</v>
      </c>
      <c r="L87" s="141" t="n">
        <v>11</v>
      </c>
      <c r="M87" s="141" t="n">
        <v>12</v>
      </c>
      <c r="N87" s="14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5.75" hidden="false" customHeight="false" outlineLevel="0" collapsed="false">
      <c r="A88" s="142" t="s">
        <v>69</v>
      </c>
      <c r="B88" s="143" t="s">
        <v>90</v>
      </c>
      <c r="C88" s="143" t="s">
        <v>90</v>
      </c>
      <c r="D88" s="143" t="s">
        <v>90</v>
      </c>
      <c r="E88" s="143" t="s">
        <v>90</v>
      </c>
      <c r="F88" s="143" t="s">
        <v>90</v>
      </c>
      <c r="G88" s="143" t="s">
        <v>90</v>
      </c>
      <c r="H88" s="143" t="s">
        <v>90</v>
      </c>
      <c r="I88" s="143" t="s">
        <v>90</v>
      </c>
      <c r="J88" s="143" t="s">
        <v>90</v>
      </c>
      <c r="K88" s="143" t="s">
        <v>90</v>
      </c>
      <c r="L88" s="143" t="s">
        <v>90</v>
      </c>
      <c r="M88" s="143" t="s">
        <v>90</v>
      </c>
      <c r="N88" s="144" t="s">
        <v>69</v>
      </c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Format="false" ht="15.75" hidden="false" customHeight="false" outlineLevel="0" collapsed="false">
      <c r="A89" s="145" t="s">
        <v>70</v>
      </c>
      <c r="B89" s="143" t="s">
        <v>90</v>
      </c>
      <c r="C89" s="143" t="s">
        <v>90</v>
      </c>
      <c r="D89" s="143" t="s">
        <v>90</v>
      </c>
      <c r="E89" s="143" t="s">
        <v>90</v>
      </c>
      <c r="F89" s="143" t="s">
        <v>90</v>
      </c>
      <c r="G89" s="143" t="s">
        <v>90</v>
      </c>
      <c r="H89" s="143" t="s">
        <v>90</v>
      </c>
      <c r="I89" s="143" t="s">
        <v>90</v>
      </c>
      <c r="J89" s="143" t="s">
        <v>90</v>
      </c>
      <c r="K89" s="143" t="s">
        <v>90</v>
      </c>
      <c r="L89" s="143" t="s">
        <v>90</v>
      </c>
      <c r="M89" s="143" t="s">
        <v>90</v>
      </c>
      <c r="N89" s="144" t="s">
        <v>70</v>
      </c>
      <c r="O89" s="121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customFormat="false" ht="15.75" hidden="false" customHeight="false" outlineLevel="0" collapsed="false">
      <c r="A90" s="123" t="s">
        <v>71</v>
      </c>
      <c r="B90" s="143" t="s">
        <v>90</v>
      </c>
      <c r="C90" s="143" t="s">
        <v>90</v>
      </c>
      <c r="D90" s="143" t="s">
        <v>90</v>
      </c>
      <c r="E90" s="143" t="s">
        <v>90</v>
      </c>
      <c r="F90" s="143" t="s">
        <v>90</v>
      </c>
      <c r="G90" s="143" t="s">
        <v>90</v>
      </c>
      <c r="H90" s="143" t="s">
        <v>90</v>
      </c>
      <c r="I90" s="143" t="s">
        <v>90</v>
      </c>
      <c r="J90" s="143" t="s">
        <v>90</v>
      </c>
      <c r="K90" s="143" t="s">
        <v>90</v>
      </c>
      <c r="L90" s="143" t="s">
        <v>90</v>
      </c>
      <c r="M90" s="143" t="s">
        <v>90</v>
      </c>
      <c r="N90" s="132" t="s">
        <v>71</v>
      </c>
    </row>
    <row r="91" customFormat="false" ht="15.75" hidden="false" customHeight="false" outlineLevel="0" collapsed="false">
      <c r="A91" s="123" t="s">
        <v>72</v>
      </c>
      <c r="B91" s="143" t="s">
        <v>90</v>
      </c>
      <c r="C91" s="143" t="s">
        <v>90</v>
      </c>
      <c r="D91" s="143" t="s">
        <v>90</v>
      </c>
      <c r="E91" s="143" t="s">
        <v>90</v>
      </c>
      <c r="F91" s="143" t="s">
        <v>90</v>
      </c>
      <c r="G91" s="143" t="s">
        <v>90</v>
      </c>
      <c r="H91" s="143" t="s">
        <v>90</v>
      </c>
      <c r="I91" s="143" t="s">
        <v>90</v>
      </c>
      <c r="J91" s="143" t="s">
        <v>90</v>
      </c>
      <c r="K91" s="143" t="s">
        <v>90</v>
      </c>
      <c r="L91" s="143" t="s">
        <v>90</v>
      </c>
      <c r="M91" s="143" t="s">
        <v>90</v>
      </c>
      <c r="N91" s="132" t="s">
        <v>72</v>
      </c>
    </row>
    <row r="92" customFormat="false" ht="15.75" hidden="false" customHeight="false" outlineLevel="0" collapsed="false">
      <c r="A92" s="123" t="s">
        <v>73</v>
      </c>
      <c r="B92" s="143" t="s">
        <v>90</v>
      </c>
      <c r="C92" s="143" t="s">
        <v>90</v>
      </c>
      <c r="D92" s="143" t="s">
        <v>90</v>
      </c>
      <c r="E92" s="143" t="s">
        <v>90</v>
      </c>
      <c r="F92" s="143" t="s">
        <v>90</v>
      </c>
      <c r="G92" s="143" t="s">
        <v>90</v>
      </c>
      <c r="H92" s="143" t="s">
        <v>90</v>
      </c>
      <c r="I92" s="143" t="s">
        <v>90</v>
      </c>
      <c r="J92" s="143" t="s">
        <v>90</v>
      </c>
      <c r="K92" s="143" t="s">
        <v>90</v>
      </c>
      <c r="L92" s="143" t="s">
        <v>90</v>
      </c>
      <c r="M92" s="143" t="s">
        <v>90</v>
      </c>
      <c r="N92" s="132" t="s">
        <v>73</v>
      </c>
    </row>
    <row r="93" customFormat="false" ht="15.75" hidden="false" customHeight="false" outlineLevel="0" collapsed="false">
      <c r="A93" s="123" t="s">
        <v>74</v>
      </c>
      <c r="B93" s="143" t="s">
        <v>90</v>
      </c>
      <c r="C93" s="143" t="s">
        <v>90</v>
      </c>
      <c r="D93" s="143" t="s">
        <v>90</v>
      </c>
      <c r="E93" s="143" t="s">
        <v>90</v>
      </c>
      <c r="F93" s="143" t="s">
        <v>90</v>
      </c>
      <c r="G93" s="143" t="s">
        <v>90</v>
      </c>
      <c r="H93" s="143" t="s">
        <v>90</v>
      </c>
      <c r="I93" s="143" t="s">
        <v>90</v>
      </c>
      <c r="J93" s="143" t="s">
        <v>90</v>
      </c>
      <c r="K93" s="143" t="s">
        <v>90</v>
      </c>
      <c r="L93" s="143" t="s">
        <v>90</v>
      </c>
      <c r="M93" s="143" t="s">
        <v>90</v>
      </c>
      <c r="N93" s="132" t="s">
        <v>74</v>
      </c>
    </row>
    <row r="94" customFormat="false" ht="15.75" hidden="false" customHeight="false" outlineLevel="0" collapsed="false">
      <c r="A94" s="123" t="s">
        <v>75</v>
      </c>
      <c r="B94" s="143" t="s">
        <v>90</v>
      </c>
      <c r="C94" s="143" t="s">
        <v>90</v>
      </c>
      <c r="D94" s="143" t="s">
        <v>90</v>
      </c>
      <c r="E94" s="143" t="s">
        <v>90</v>
      </c>
      <c r="F94" s="143" t="s">
        <v>90</v>
      </c>
      <c r="G94" s="143" t="s">
        <v>90</v>
      </c>
      <c r="H94" s="143" t="s">
        <v>90</v>
      </c>
      <c r="I94" s="143" t="s">
        <v>90</v>
      </c>
      <c r="J94" s="143" t="s">
        <v>90</v>
      </c>
      <c r="K94" s="143" t="s">
        <v>90</v>
      </c>
      <c r="L94" s="143" t="s">
        <v>90</v>
      </c>
      <c r="M94" s="143" t="s">
        <v>90</v>
      </c>
      <c r="N94" s="132" t="s">
        <v>75</v>
      </c>
    </row>
    <row r="95" customFormat="false" ht="15.75" hidden="false" customHeight="false" outlineLevel="0" collapsed="false">
      <c r="A95" s="123" t="s">
        <v>76</v>
      </c>
      <c r="B95" s="143" t="s">
        <v>90</v>
      </c>
      <c r="C95" s="143" t="s">
        <v>90</v>
      </c>
      <c r="D95" s="143" t="s">
        <v>90</v>
      </c>
      <c r="E95" s="143" t="s">
        <v>90</v>
      </c>
      <c r="F95" s="143" t="s">
        <v>90</v>
      </c>
      <c r="G95" s="143" t="s">
        <v>90</v>
      </c>
      <c r="H95" s="143" t="s">
        <v>90</v>
      </c>
      <c r="I95" s="143" t="s">
        <v>90</v>
      </c>
      <c r="J95" s="143" t="s">
        <v>90</v>
      </c>
      <c r="K95" s="143" t="s">
        <v>90</v>
      </c>
      <c r="L95" s="143" t="s">
        <v>90</v>
      </c>
      <c r="M95" s="143" t="s">
        <v>90</v>
      </c>
      <c r="N95" s="132" t="s">
        <v>76</v>
      </c>
    </row>
    <row r="96" customFormat="false" ht="15.75" hidden="false" customHeight="false" outlineLevel="0" collapsed="false">
      <c r="A96" s="121"/>
      <c r="B96" s="123" t="n">
        <v>1</v>
      </c>
      <c r="C96" s="123" t="n">
        <v>2</v>
      </c>
      <c r="D96" s="123" t="n">
        <v>3</v>
      </c>
      <c r="E96" s="123" t="n">
        <v>4</v>
      </c>
      <c r="F96" s="123" t="n">
        <v>5</v>
      </c>
      <c r="G96" s="123" t="n">
        <v>6</v>
      </c>
      <c r="H96" s="123" t="n">
        <v>7</v>
      </c>
      <c r="I96" s="123" t="n">
        <v>8</v>
      </c>
      <c r="J96" s="123" t="n">
        <v>9</v>
      </c>
      <c r="K96" s="123" t="n">
        <v>10</v>
      </c>
      <c r="L96" s="123" t="n">
        <v>11</v>
      </c>
      <c r="M96" s="123" t="n">
        <v>12</v>
      </c>
      <c r="N96" s="5"/>
    </row>
    <row r="117" customFormat="false" ht="15.75" hidden="false" customHeight="false" outlineLevel="0" collapsed="false">
      <c r="A117" s="14"/>
      <c r="B117" s="146"/>
      <c r="C117" s="146"/>
      <c r="D117" s="14"/>
      <c r="E117" s="14"/>
      <c r="F117" s="14"/>
      <c r="G117" s="146"/>
      <c r="H117" s="147" t="s">
        <v>91</v>
      </c>
      <c r="I117" s="148" t="s">
        <v>92</v>
      </c>
      <c r="J117" s="147" t="s">
        <v>93</v>
      </c>
      <c r="K117" s="147" t="s">
        <v>94</v>
      </c>
      <c r="L117" s="147" t="s">
        <v>95</v>
      </c>
      <c r="M117" s="147" t="s">
        <v>96</v>
      </c>
      <c r="N117" s="149" t="s">
        <v>97</v>
      </c>
      <c r="O117" s="149" t="s">
        <v>98</v>
      </c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customFormat="false" ht="15.75" hidden="false" customHeight="false" outlineLevel="0" collapsed="false">
      <c r="A118" s="146"/>
      <c r="B118" s="146" t="s">
        <v>99</v>
      </c>
      <c r="C118" s="150" t="n">
        <f aca="false">40</f>
        <v>40</v>
      </c>
      <c r="D118" s="14"/>
      <c r="E118" s="146" t="s">
        <v>100</v>
      </c>
      <c r="F118" s="146"/>
      <c r="G118" s="146"/>
      <c r="H118" s="151" t="n">
        <v>20</v>
      </c>
      <c r="I118" s="152" t="n">
        <f aca="false">(H118/25)</f>
        <v>0.8</v>
      </c>
      <c r="J118" s="151" t="n">
        <v>10</v>
      </c>
      <c r="K118" s="152" t="n">
        <f aca="false">H118-I118-J118</f>
        <v>9.2</v>
      </c>
      <c r="L118" s="151" t="n">
        <v>32</v>
      </c>
      <c r="M118" s="151" t="n">
        <v>1.1</v>
      </c>
      <c r="N118" s="153" t="n">
        <f aca="false">L118*K118</f>
        <v>294.4</v>
      </c>
      <c r="O118" s="153" t="n">
        <f aca="false">I118*L118*M118</f>
        <v>28.16</v>
      </c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customFormat="false" ht="15.75" hidden="false" customHeight="false" outlineLevel="0" collapsed="false">
      <c r="A119" s="154"/>
      <c r="B119" s="154" t="s">
        <v>101</v>
      </c>
      <c r="C119" s="155" t="n">
        <v>32</v>
      </c>
      <c r="D119" s="119"/>
      <c r="E119" s="14" t="s">
        <v>102</v>
      </c>
      <c r="F119" s="14"/>
      <c r="G119" s="146"/>
      <c r="H119" s="151" t="n">
        <v>30</v>
      </c>
      <c r="I119" s="152" t="n">
        <f aca="false">(H119/25)</f>
        <v>1.2</v>
      </c>
      <c r="J119" s="151" t="n">
        <v>10</v>
      </c>
      <c r="K119" s="152" t="n">
        <f aca="false">H119-I119-J119</f>
        <v>18.8</v>
      </c>
      <c r="L119" s="151" t="n">
        <v>32</v>
      </c>
      <c r="M119" s="151" t="n">
        <v>1.1</v>
      </c>
      <c r="N119" s="153" t="n">
        <f aca="false">L119*K119</f>
        <v>601.6</v>
      </c>
      <c r="O119" s="153" t="n">
        <f aca="false">I119*L119*M119</f>
        <v>42.24</v>
      </c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customFormat="false" ht="15.75" hidden="false" customHeight="false" outlineLevel="0" collapsed="false">
      <c r="A120" s="154"/>
      <c r="B120" s="154" t="s">
        <v>96</v>
      </c>
      <c r="C120" s="155" t="n">
        <v>1.2</v>
      </c>
      <c r="D120" s="119"/>
      <c r="E120" s="14"/>
      <c r="F120" s="14"/>
      <c r="G120" s="146"/>
      <c r="H120" s="151" t="n">
        <v>40</v>
      </c>
      <c r="I120" s="152" t="n">
        <f aca="false">(H120/25)</f>
        <v>1.6</v>
      </c>
      <c r="J120" s="151" t="n">
        <v>10</v>
      </c>
      <c r="K120" s="152" t="n">
        <f aca="false">H120-I120-J120</f>
        <v>28.4</v>
      </c>
      <c r="L120" s="151" t="n">
        <v>32</v>
      </c>
      <c r="M120" s="151" t="n">
        <v>1.1</v>
      </c>
      <c r="N120" s="153" t="n">
        <f aca="false">L120*K120</f>
        <v>908.8</v>
      </c>
      <c r="O120" s="153" t="n">
        <f aca="false">I120*L120*M120</f>
        <v>56.32</v>
      </c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customFormat="false" ht="15.75" hidden="false" customHeight="false" outlineLevel="0" collapsed="false">
      <c r="A121" s="146"/>
      <c r="B121" s="146" t="s">
        <v>103</v>
      </c>
      <c r="C121" s="156" t="n">
        <f aca="false">C120*C119*C118</f>
        <v>1536</v>
      </c>
      <c r="D121" s="14"/>
      <c r="E121" s="14"/>
      <c r="F121" s="146"/>
      <c r="G121" s="146"/>
      <c r="H121" s="146"/>
      <c r="I121" s="146"/>
      <c r="J121" s="146"/>
      <c r="K121" s="146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customFormat="false" ht="15.75" hidden="false" customHeight="false" outlineLevel="0" collapsed="false">
      <c r="A122" s="14"/>
      <c r="B122" s="14"/>
      <c r="C122" s="14"/>
      <c r="D122" s="14"/>
      <c r="E122" s="146"/>
      <c r="F122" s="146"/>
      <c r="G122" s="140" t="s">
        <v>104</v>
      </c>
      <c r="H122" s="157" t="n">
        <v>7</v>
      </c>
      <c r="I122" s="146"/>
      <c r="J122" s="158" t="s">
        <v>105</v>
      </c>
      <c r="K122" s="159" t="n">
        <v>70035039</v>
      </c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customFormat="false" ht="15.75" hidden="false" customHeight="false" outlineLevel="0" collapsed="false">
      <c r="A123" s="146"/>
      <c r="B123" s="146"/>
      <c r="C123" s="146"/>
      <c r="D123" s="146"/>
      <c r="E123" s="146"/>
      <c r="F123" s="146"/>
      <c r="G123" s="140" t="s">
        <v>106</v>
      </c>
      <c r="H123" s="157" t="n">
        <v>40</v>
      </c>
      <c r="I123" s="146"/>
      <c r="J123" s="146"/>
      <c r="K123" s="146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customFormat="false" ht="15.75" hidden="false" customHeight="false" outlineLevel="0" collapsed="false">
      <c r="A124" s="146"/>
      <c r="B124" s="146"/>
      <c r="C124" s="146"/>
      <c r="D124" s="146"/>
      <c r="E124" s="146"/>
      <c r="F124" s="146"/>
      <c r="G124" s="140" t="s">
        <v>107</v>
      </c>
      <c r="H124" s="160" t="n">
        <v>40</v>
      </c>
      <c r="I124" s="146"/>
      <c r="J124" s="146" t="s">
        <v>108</v>
      </c>
      <c r="K124" s="161" t="s">
        <v>109</v>
      </c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customFormat="false" ht="15.75" hidden="false" customHeight="false" outlineLevel="0" collapsed="false">
      <c r="A125" s="162" t="s">
        <v>110</v>
      </c>
      <c r="B125" s="146"/>
      <c r="C125" s="146"/>
      <c r="D125" s="146"/>
      <c r="E125" s="146"/>
      <c r="F125" s="146"/>
      <c r="G125" s="140" t="s">
        <v>111</v>
      </c>
      <c r="H125" s="163" t="n">
        <v>2</v>
      </c>
      <c r="I125" s="146" t="s">
        <v>112</v>
      </c>
      <c r="J125" s="164" t="n">
        <v>375000</v>
      </c>
      <c r="K125" s="146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customFormat="false" ht="15.75" hidden="false" customHeight="false" outlineLevel="0" collapsed="false">
      <c r="A126" s="2" t="str">
        <f aca="false">"&gt;We aim for " &amp; TEXT(F126,"0") &amp;" copies at the highest dilution in "&amp; TEXT(H122,"0") &amp;" uL volume (amount added to PCR rxn)"</f>
        <v>&gt;We aim for 224 copies at the highest dilution in 7 uL volume (amount added to PCR rxn)</v>
      </c>
      <c r="B126" s="146"/>
      <c r="C126" s="146"/>
      <c r="D126" s="146"/>
      <c r="E126" s="146"/>
      <c r="F126" s="159" t="n">
        <v>224</v>
      </c>
      <c r="G126" s="165" t="s">
        <v>113</v>
      </c>
      <c r="H126" s="163" t="n">
        <v>80</v>
      </c>
      <c r="I126" s="80" t="str">
        <f aca="false">"1 : " &amp; TEXT(K126,"0")</f>
        <v>1 : 300</v>
      </c>
      <c r="J126" s="166" t="n">
        <f aca="false">J125/K126</f>
        <v>1250</v>
      </c>
      <c r="K126" s="167" t="n">
        <v>300</v>
      </c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customFormat="false" ht="15.75" hidden="false" customHeight="false" outlineLevel="0" collapsed="false">
      <c r="A127" s="2" t="str">
        <f aca="false">"&gt; that translates into " &amp; TEXT(F127,"0.0") &amp;" copies/ul  in D1 "</f>
        <v>&gt; that translates into 32.0 copies/ul  in D1 </v>
      </c>
      <c r="B127" s="146"/>
      <c r="C127" s="146"/>
      <c r="D127" s="146"/>
      <c r="E127" s="146"/>
      <c r="F127" s="168" t="n">
        <f aca="false">F126/H122</f>
        <v>32</v>
      </c>
      <c r="G127" s="140" t="s">
        <v>114</v>
      </c>
      <c r="H127" s="163" t="n">
        <v>1</v>
      </c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customFormat="false" ht="15.75" hidden="false" customHeight="false" outlineLevel="0" collapsed="false">
      <c r="A128" s="2" t="str">
        <f aca="false">"&gt; that translates into " &amp; TEXT(F128,"0") &amp;" copies in " &amp; TEXT(H126,"0") &amp;" uL D1"</f>
        <v>&gt; that translates into 2560 copies in 80 uL D1</v>
      </c>
      <c r="B128" s="146"/>
      <c r="C128" s="146"/>
      <c r="D128" s="146"/>
      <c r="E128" s="146"/>
      <c r="F128" s="168" t="n">
        <f aca="false">F127*H126</f>
        <v>2560</v>
      </c>
      <c r="G128" s="75" t="str">
        <f aca="false">"copies for " &amp; TEXT(H127,"0") &amp;" 96-well plates"</f>
        <v>copies for 1 96-well plates</v>
      </c>
      <c r="H128" s="169" t="n">
        <f aca="false">F128*H127</f>
        <v>2560</v>
      </c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customFormat="false" ht="15.75" hidden="false" customHeight="false" outlineLevel="0" collapsed="false">
      <c r="A129" s="70" t="str">
        <f aca="false">"&gt; that translates to " &amp; TEXT(J128,"0") &amp; " copies in " &amp; TEXT(L126, "0") &amp; " uL (" &amp; TEXT(L123,"0.0") &amp; " is total of well + " &amp; TEXT(L124,"0.0") &amp; " added for dilution)"</f>
        <v>&gt; that translates to 0 copies in 0 uL (0.0 is total of well + 0.0 added for dilution)</v>
      </c>
      <c r="B129" s="70"/>
      <c r="C129" s="70"/>
      <c r="D129" s="70"/>
      <c r="E129" s="70"/>
      <c r="F129" s="170" t="n">
        <f aca="false">F127*H126</f>
        <v>2560</v>
      </c>
      <c r="G129" s="146"/>
      <c r="H129" s="146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customFormat="false" ht="15.75" hidden="false" customHeight="false" outlineLevel="0" collapsed="false">
      <c r="A130" s="146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customFormat="false" ht="15.75" hidden="false" customHeight="false" outlineLevel="0" collapsed="false">
      <c r="A131" s="162" t="s">
        <v>115</v>
      </c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customFormat="false" ht="15.75" hidden="false" customHeight="false" outlineLevel="0" collapsed="false">
      <c r="A132" s="146"/>
      <c r="B132" s="146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customFormat="false" ht="15.75" hidden="false" customHeight="false" outlineLevel="0" collapsed="false">
      <c r="A133" s="2" t="str">
        <f aca="false">"&gt;prepare a 1 to "&amp; TEXT(K126,"0") &amp;" dilution to "&amp; TEXT(J126,"0") &amp;" copies per uL"</f>
        <v>&gt;prepare a 1 to 300 dilution to 1250 copies per uL</v>
      </c>
      <c r="B133" s="146"/>
      <c r="C133" s="146"/>
      <c r="D133" s="146"/>
      <c r="E133" s="14"/>
      <c r="F133" s="14"/>
      <c r="G133" s="14"/>
      <c r="H133" s="12" t="s">
        <v>116</v>
      </c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customFormat="false" ht="15.75" hidden="false" customHeight="false" outlineLevel="0" collapsed="false">
      <c r="A134" s="2" t="str">
        <f aca="false">"&gt; add "&amp; TEXT(D138,"0.0") &amp;" uL to "&amp; TEXT(D139,"0.0") &amp;" uL background in first dilution well D1 (for "&amp; TEXT(F128,"0") &amp;" total viral copies)"</f>
        <v>&gt; add 2.0 uL to 38.0 uL background in first dilution well D1 (for 2560 total viral copies)</v>
      </c>
      <c r="B134" s="146"/>
      <c r="C134" s="146"/>
      <c r="D134" s="146"/>
      <c r="E134" s="14"/>
      <c r="F134" s="14"/>
      <c r="G134" s="14"/>
      <c r="H134" s="12" t="s">
        <v>117</v>
      </c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customFormat="false" ht="15.75" hidden="false" customHeight="false" outlineLevel="0" collapsed="false">
      <c r="A135" s="158" t="s">
        <v>118</v>
      </c>
      <c r="B135" s="146"/>
      <c r="C135" s="146"/>
      <c r="D135" s="146"/>
      <c r="E135" s="146"/>
      <c r="F135" s="14"/>
      <c r="G135" s="14"/>
      <c r="H135" s="12" t="s">
        <v>119</v>
      </c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customFormat="false" ht="15.75" hidden="false" customHeight="false" outlineLevel="0" collapsed="false">
      <c r="A136" s="146"/>
      <c r="B136" s="171"/>
      <c r="C136" s="171"/>
      <c r="D136" s="171"/>
      <c r="E136" s="171"/>
      <c r="F136" s="14"/>
      <c r="G136" s="14"/>
      <c r="H136" s="172" t="s">
        <v>120</v>
      </c>
      <c r="I136" s="172"/>
      <c r="J136" s="17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customFormat="false" ht="15.75" hidden="false" customHeight="false" outlineLevel="0" collapsed="false">
      <c r="A137" s="146"/>
      <c r="B137" s="146"/>
      <c r="C137" s="140" t="s">
        <v>121</v>
      </c>
      <c r="D137" s="173" t="n">
        <f aca="false">J126</f>
        <v>1250</v>
      </c>
      <c r="E137" s="158" t="s">
        <v>122</v>
      </c>
      <c r="F137" s="14"/>
      <c r="G137" s="14"/>
      <c r="H137" s="172" t="s">
        <v>123</v>
      </c>
      <c r="I137" s="172"/>
      <c r="J137" s="17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customFormat="false" ht="15.75" hidden="false" customHeight="false" outlineLevel="0" collapsed="false">
      <c r="A138" s="146"/>
      <c r="B138" s="146"/>
      <c r="C138" s="140" t="s">
        <v>124</v>
      </c>
      <c r="D138" s="174" t="n">
        <f aca="false">H128/D137</f>
        <v>2.048</v>
      </c>
      <c r="E138" s="175" t="n">
        <f aca="false">D138*6</f>
        <v>12.288</v>
      </c>
      <c r="F138" s="14"/>
      <c r="G138" s="14"/>
      <c r="H138" s="172" t="s">
        <v>125</v>
      </c>
      <c r="I138" s="172"/>
      <c r="J138" s="17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customFormat="false" ht="15.75" hidden="false" customHeight="false" outlineLevel="0" collapsed="false">
      <c r="A139" s="146"/>
      <c r="B139" s="146"/>
      <c r="C139" s="140" t="s">
        <v>126</v>
      </c>
      <c r="D139" s="174" t="n">
        <f aca="false">H124-D138</f>
        <v>37.952</v>
      </c>
      <c r="E139" s="131" t="n">
        <f aca="false">D139*6</f>
        <v>227.712</v>
      </c>
      <c r="F139" s="14"/>
      <c r="G139" s="14"/>
      <c r="H139" s="158" t="s">
        <v>127</v>
      </c>
      <c r="I139" s="146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customFormat="false" ht="15.75" hidden="false" customHeight="false" outlineLevel="0" collapsed="false">
      <c r="A140" s="14"/>
      <c r="B140" s="14"/>
      <c r="C140" s="14"/>
      <c r="D140" s="14"/>
      <c r="E140" s="14"/>
      <c r="F140" s="14"/>
      <c r="G140" s="14"/>
      <c r="H140" s="2" t="s">
        <v>128</v>
      </c>
      <c r="I140" s="2"/>
      <c r="J140" s="2"/>
      <c r="K140" s="2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customFormat="false" ht="15.75" hidden="false" customHeight="false" outlineLevel="0" collapsed="false">
      <c r="A141" s="14"/>
      <c r="B141" s="14"/>
      <c r="C141" s="14"/>
      <c r="D141" s="14"/>
      <c r="E141" s="14"/>
      <c r="F141" s="14"/>
      <c r="G141" s="146"/>
      <c r="H141" s="176" t="s">
        <v>129</v>
      </c>
      <c r="I141" s="176"/>
      <c r="J141" s="176"/>
      <c r="K141" s="176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customFormat="false" ht="15.75" hidden="false" customHeight="false" outlineLevel="0" collapsed="false">
      <c r="A142" s="146" t="s">
        <v>130</v>
      </c>
      <c r="B142" s="146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customFormat="false" ht="15.75" hidden="false" customHeight="false" outlineLevel="0" collapsed="false">
      <c r="A143" s="146" t="s">
        <v>131</v>
      </c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</sheetData>
  <mergeCells count="21">
    <mergeCell ref="B17:D17"/>
    <mergeCell ref="E17:G17"/>
    <mergeCell ref="H17:J17"/>
    <mergeCell ref="K17:M17"/>
    <mergeCell ref="B29:D29"/>
    <mergeCell ref="E29:G29"/>
    <mergeCell ref="H29:J29"/>
    <mergeCell ref="K29:M29"/>
    <mergeCell ref="B63:E63"/>
    <mergeCell ref="F63:I63"/>
    <mergeCell ref="J63:M63"/>
    <mergeCell ref="A129:E129"/>
    <mergeCell ref="H133:J133"/>
    <mergeCell ref="H134:J134"/>
    <mergeCell ref="H135:J135"/>
    <mergeCell ref="B136:E136"/>
    <mergeCell ref="H136:J136"/>
    <mergeCell ref="H137:J137"/>
    <mergeCell ref="H138:J138"/>
    <mergeCell ref="H140:K140"/>
    <mergeCell ref="H141:K14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2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65" zoomScaleNormal="65" zoomScalePageLayoutView="100" workbookViewId="0">
      <selection pane="topLeft" activeCell="I31" activeCellId="0" sqref="I3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113" t="s">
        <v>63</v>
      </c>
      <c r="B1" s="74"/>
      <c r="C1" s="114"/>
      <c r="D1" s="115"/>
      <c r="E1" s="115"/>
      <c r="F1" s="114"/>
      <c r="G1" s="114"/>
      <c r="H1" s="114"/>
      <c r="I1" s="114"/>
      <c r="J1" s="116"/>
      <c r="K1" s="116"/>
      <c r="L1" s="114"/>
      <c r="M1" s="11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.75" hidden="false" customHeight="false" outlineLevel="0" collapsed="false">
      <c r="A2" s="113" t="n">
        <v>1</v>
      </c>
      <c r="B2" s="113" t="n">
        <v>2</v>
      </c>
      <c r="C2" s="74"/>
      <c r="D2" s="117"/>
      <c r="E2" s="118" t="e">
        <f aca="false">#REF!</f>
        <v>#REF!</v>
      </c>
      <c r="F2" s="114"/>
      <c r="G2" s="114"/>
      <c r="H2" s="114"/>
      <c r="I2" s="114"/>
      <c r="J2" s="116"/>
      <c r="K2" s="116"/>
      <c r="L2" s="114"/>
      <c r="M2" s="11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5.75" hidden="false" customHeight="false" outlineLevel="0" collapsed="false">
      <c r="A3" s="113" t="n">
        <v>3</v>
      </c>
      <c r="B3" s="113" t="n">
        <v>4</v>
      </c>
      <c r="C3" s="74"/>
      <c r="D3" s="117"/>
      <c r="E3" s="117" t="s">
        <v>65</v>
      </c>
      <c r="F3" s="114"/>
      <c r="G3" s="114"/>
      <c r="H3" s="114"/>
      <c r="I3" s="114"/>
      <c r="J3" s="5"/>
      <c r="K3" s="116"/>
      <c r="L3" s="114"/>
      <c r="M3" s="11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.75" hidden="false" customHeight="false" outlineLevel="0" collapsed="false">
      <c r="A4" s="114"/>
      <c r="B4" s="114"/>
      <c r="C4" s="114"/>
      <c r="D4" s="5"/>
      <c r="E4" s="114"/>
      <c r="F4" s="114"/>
      <c r="G4" s="114"/>
      <c r="H4" s="114"/>
      <c r="I4" s="114"/>
      <c r="J4" s="116"/>
      <c r="K4" s="114"/>
      <c r="L4" s="114"/>
      <c r="M4" s="11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.75" hidden="false" customHeight="false" outlineLevel="0" collapsed="false">
      <c r="A5" s="74" t="s">
        <v>68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121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.75" hidden="false" customHeight="false" outlineLevel="0" collapsed="false">
      <c r="A6" s="122" t="e">
        <f aca="false">E2</f>
        <v>#REF!</v>
      </c>
      <c r="B6" s="123" t="n">
        <v>1</v>
      </c>
      <c r="C6" s="123" t="n">
        <v>2</v>
      </c>
      <c r="D6" s="123" t="n">
        <v>3</v>
      </c>
      <c r="E6" s="123" t="n">
        <v>4</v>
      </c>
      <c r="F6" s="123" t="n">
        <v>5</v>
      </c>
      <c r="G6" s="123" t="n">
        <v>6</v>
      </c>
      <c r="H6" s="123" t="n">
        <v>7</v>
      </c>
      <c r="I6" s="123" t="n">
        <v>8</v>
      </c>
      <c r="J6" s="123" t="n">
        <v>9</v>
      </c>
      <c r="K6" s="123" t="n">
        <v>10</v>
      </c>
      <c r="L6" s="123" t="n">
        <v>11</v>
      </c>
      <c r="M6" s="123" t="n">
        <v>12</v>
      </c>
      <c r="N6" s="121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.75" hidden="false" customHeight="false" outlineLevel="0" collapsed="false">
      <c r="A7" s="123" t="s">
        <v>69</v>
      </c>
      <c r="B7" s="121" t="s">
        <v>65</v>
      </c>
      <c r="C7" s="121" t="s">
        <v>65</v>
      </c>
      <c r="D7" s="121" t="s">
        <v>65</v>
      </c>
      <c r="E7" s="121" t="s">
        <v>65</v>
      </c>
      <c r="F7" s="121" t="s">
        <v>65</v>
      </c>
      <c r="G7" s="121" t="s">
        <v>65</v>
      </c>
      <c r="H7" s="121" t="s">
        <v>65</v>
      </c>
      <c r="I7" s="121" t="s">
        <v>65</v>
      </c>
      <c r="J7" s="121" t="s">
        <v>65</v>
      </c>
      <c r="K7" s="121" t="s">
        <v>65</v>
      </c>
      <c r="L7" s="121" t="s">
        <v>65</v>
      </c>
      <c r="M7" s="121" t="s">
        <v>65</v>
      </c>
      <c r="N7" s="123" t="s">
        <v>69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.75" hidden="false" customHeight="false" outlineLevel="0" collapsed="false">
      <c r="A8" s="123" t="s">
        <v>70</v>
      </c>
      <c r="B8" s="121" t="s">
        <v>65</v>
      </c>
      <c r="C8" s="121" t="s">
        <v>65</v>
      </c>
      <c r="D8" s="121" t="s">
        <v>65</v>
      </c>
      <c r="E8" s="121" t="s">
        <v>65</v>
      </c>
      <c r="F8" s="121" t="s">
        <v>65</v>
      </c>
      <c r="G8" s="121" t="s">
        <v>65</v>
      </c>
      <c r="H8" s="121" t="s">
        <v>65</v>
      </c>
      <c r="I8" s="121" t="s">
        <v>65</v>
      </c>
      <c r="J8" s="121" t="s">
        <v>65</v>
      </c>
      <c r="K8" s="121" t="s">
        <v>65</v>
      </c>
      <c r="L8" s="121" t="s">
        <v>65</v>
      </c>
      <c r="M8" s="121" t="s">
        <v>65</v>
      </c>
      <c r="N8" s="123" t="s">
        <v>70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.75" hidden="false" customHeight="false" outlineLevel="0" collapsed="false">
      <c r="A9" s="123" t="s">
        <v>71</v>
      </c>
      <c r="B9" s="121" t="s">
        <v>65</v>
      </c>
      <c r="C9" s="121" t="s">
        <v>65</v>
      </c>
      <c r="D9" s="121" t="s">
        <v>65</v>
      </c>
      <c r="E9" s="121" t="s">
        <v>65</v>
      </c>
      <c r="F9" s="121" t="s">
        <v>65</v>
      </c>
      <c r="G9" s="121" t="s">
        <v>65</v>
      </c>
      <c r="H9" s="121" t="s">
        <v>65</v>
      </c>
      <c r="I9" s="121" t="s">
        <v>65</v>
      </c>
      <c r="J9" s="121" t="s">
        <v>65</v>
      </c>
      <c r="K9" s="121" t="s">
        <v>65</v>
      </c>
      <c r="L9" s="121" t="s">
        <v>65</v>
      </c>
      <c r="M9" s="121" t="s">
        <v>65</v>
      </c>
      <c r="N9" s="123" t="s">
        <v>71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.75" hidden="false" customHeight="false" outlineLevel="0" collapsed="false">
      <c r="A10" s="123" t="s">
        <v>72</v>
      </c>
      <c r="B10" s="121" t="s">
        <v>65</v>
      </c>
      <c r="C10" s="121" t="s">
        <v>65</v>
      </c>
      <c r="D10" s="121" t="s">
        <v>65</v>
      </c>
      <c r="E10" s="121" t="s">
        <v>65</v>
      </c>
      <c r="F10" s="121" t="s">
        <v>65</v>
      </c>
      <c r="G10" s="121" t="s">
        <v>65</v>
      </c>
      <c r="H10" s="121" t="s">
        <v>65</v>
      </c>
      <c r="I10" s="121" t="s">
        <v>65</v>
      </c>
      <c r="J10" s="121" t="s">
        <v>65</v>
      </c>
      <c r="K10" s="121" t="s">
        <v>65</v>
      </c>
      <c r="L10" s="121" t="s">
        <v>65</v>
      </c>
      <c r="M10" s="121" t="s">
        <v>65</v>
      </c>
      <c r="N10" s="123" t="s">
        <v>72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5.75" hidden="false" customHeight="false" outlineLevel="0" collapsed="false">
      <c r="A11" s="123" t="s">
        <v>73</v>
      </c>
      <c r="B11" s="121" t="s">
        <v>65</v>
      </c>
      <c r="C11" s="121" t="s">
        <v>65</v>
      </c>
      <c r="D11" s="121" t="s">
        <v>65</v>
      </c>
      <c r="E11" s="121" t="s">
        <v>65</v>
      </c>
      <c r="F11" s="121" t="s">
        <v>65</v>
      </c>
      <c r="G11" s="121" t="s">
        <v>65</v>
      </c>
      <c r="H11" s="121" t="s">
        <v>65</v>
      </c>
      <c r="I11" s="121" t="s">
        <v>65</v>
      </c>
      <c r="J11" s="121" t="s">
        <v>65</v>
      </c>
      <c r="K11" s="121" t="s">
        <v>65</v>
      </c>
      <c r="L11" s="121" t="s">
        <v>65</v>
      </c>
      <c r="M11" s="121" t="s">
        <v>65</v>
      </c>
      <c r="N11" s="123" t="s">
        <v>73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.75" hidden="false" customHeight="false" outlineLevel="0" collapsed="false">
      <c r="A12" s="123" t="s">
        <v>74</v>
      </c>
      <c r="B12" s="121" t="s">
        <v>65</v>
      </c>
      <c r="C12" s="121" t="s">
        <v>65</v>
      </c>
      <c r="D12" s="121" t="s">
        <v>65</v>
      </c>
      <c r="E12" s="121" t="s">
        <v>65</v>
      </c>
      <c r="F12" s="121" t="s">
        <v>65</v>
      </c>
      <c r="G12" s="121" t="s">
        <v>65</v>
      </c>
      <c r="H12" s="121" t="s">
        <v>65</v>
      </c>
      <c r="I12" s="121" t="s">
        <v>65</v>
      </c>
      <c r="J12" s="121" t="s">
        <v>65</v>
      </c>
      <c r="K12" s="121" t="s">
        <v>65</v>
      </c>
      <c r="L12" s="121" t="s">
        <v>65</v>
      </c>
      <c r="M12" s="121" t="s">
        <v>65</v>
      </c>
      <c r="N12" s="123" t="s">
        <v>74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.75" hidden="false" customHeight="false" outlineLevel="0" collapsed="false">
      <c r="A13" s="123" t="s">
        <v>75</v>
      </c>
      <c r="B13" s="121" t="s">
        <v>65</v>
      </c>
      <c r="C13" s="121" t="s">
        <v>65</v>
      </c>
      <c r="D13" s="121" t="s">
        <v>65</v>
      </c>
      <c r="E13" s="121" t="s">
        <v>65</v>
      </c>
      <c r="F13" s="121" t="s">
        <v>65</v>
      </c>
      <c r="G13" s="121" t="s">
        <v>65</v>
      </c>
      <c r="H13" s="121" t="s">
        <v>65</v>
      </c>
      <c r="I13" s="121" t="s">
        <v>65</v>
      </c>
      <c r="J13" s="121" t="s">
        <v>65</v>
      </c>
      <c r="K13" s="121" t="s">
        <v>65</v>
      </c>
      <c r="L13" s="121" t="s">
        <v>65</v>
      </c>
      <c r="M13" s="121" t="s">
        <v>65</v>
      </c>
      <c r="N13" s="123" t="s">
        <v>75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.75" hidden="false" customHeight="false" outlineLevel="0" collapsed="false">
      <c r="A14" s="123" t="s">
        <v>76</v>
      </c>
      <c r="B14" s="121" t="s">
        <v>65</v>
      </c>
      <c r="C14" s="121" t="s">
        <v>65</v>
      </c>
      <c r="D14" s="121" t="s">
        <v>65</v>
      </c>
      <c r="E14" s="121" t="s">
        <v>65</v>
      </c>
      <c r="F14" s="121" t="s">
        <v>65</v>
      </c>
      <c r="G14" s="121" t="s">
        <v>65</v>
      </c>
      <c r="H14" s="121" t="s">
        <v>65</v>
      </c>
      <c r="I14" s="121" t="s">
        <v>65</v>
      </c>
      <c r="J14" s="121" t="s">
        <v>65</v>
      </c>
      <c r="K14" s="121" t="s">
        <v>65</v>
      </c>
      <c r="L14" s="121" t="s">
        <v>65</v>
      </c>
      <c r="M14" s="121" t="s">
        <v>65</v>
      </c>
      <c r="N14" s="123" t="s">
        <v>76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.75" hidden="false" customHeight="false" outlineLevel="0" collapsed="false">
      <c r="A15" s="121"/>
      <c r="B15" s="123" t="n">
        <v>1</v>
      </c>
      <c r="C15" s="123" t="n">
        <v>2</v>
      </c>
      <c r="D15" s="123" t="n">
        <v>3</v>
      </c>
      <c r="E15" s="123" t="n">
        <v>4</v>
      </c>
      <c r="F15" s="123" t="n">
        <v>5</v>
      </c>
      <c r="G15" s="123" t="n">
        <v>6</v>
      </c>
      <c r="H15" s="123" t="n">
        <v>7</v>
      </c>
      <c r="I15" s="123" t="n">
        <v>8</v>
      </c>
      <c r="J15" s="123" t="n">
        <v>9</v>
      </c>
      <c r="K15" s="123" t="n">
        <v>10</v>
      </c>
      <c r="L15" s="123" t="n">
        <v>11</v>
      </c>
      <c r="M15" s="123" t="n">
        <v>12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.75" hidden="false" customHeight="false" outlineLevel="0" collapsed="false">
      <c r="A16" s="5"/>
      <c r="B16" s="121" t="s">
        <v>77</v>
      </c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.75" hidden="false" customHeight="false" outlineLevel="0" collapsed="false">
      <c r="A17" s="124"/>
      <c r="B17" s="123"/>
      <c r="C17" s="123"/>
      <c r="D17" s="123"/>
      <c r="E17" s="123"/>
      <c r="F17" s="123"/>
      <c r="G17" s="123"/>
      <c r="H17" s="123"/>
      <c r="I17" s="123"/>
      <c r="J17" s="123"/>
      <c r="K17" s="123"/>
      <c r="L17" s="123"/>
      <c r="M17" s="123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.75" hidden="false" customHeight="false" outlineLevel="0" collapsed="false">
      <c r="A18" s="125" t="str">
        <f aca="false">D14</f>
        <v>Saliva</v>
      </c>
      <c r="B18" s="123" t="n">
        <v>1</v>
      </c>
      <c r="C18" s="123" t="n">
        <v>2</v>
      </c>
      <c r="D18" s="123" t="n">
        <v>3</v>
      </c>
      <c r="E18" s="123" t="n">
        <v>4</v>
      </c>
      <c r="F18" s="123" t="n">
        <v>5</v>
      </c>
      <c r="G18" s="123" t="n">
        <v>6</v>
      </c>
      <c r="H18" s="123" t="n">
        <v>7</v>
      </c>
      <c r="I18" s="123" t="n">
        <v>8</v>
      </c>
      <c r="J18" s="123" t="n">
        <v>9</v>
      </c>
      <c r="K18" s="123" t="n">
        <v>10</v>
      </c>
      <c r="L18" s="123" t="n">
        <v>11</v>
      </c>
      <c r="M18" s="123" t="n">
        <v>12</v>
      </c>
      <c r="N18" s="121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.75" hidden="false" customHeight="false" outlineLevel="0" collapsed="false">
      <c r="A19" s="123" t="s">
        <v>69</v>
      </c>
      <c r="B19" s="126" t="s">
        <v>80</v>
      </c>
      <c r="C19" s="126" t="s">
        <v>80</v>
      </c>
      <c r="D19" s="126" t="s">
        <v>80</v>
      </c>
      <c r="E19" s="127" t="s">
        <v>81</v>
      </c>
      <c r="F19" s="127" t="s">
        <v>81</v>
      </c>
      <c r="G19" s="127" t="s">
        <v>81</v>
      </c>
      <c r="H19" s="126" t="s">
        <v>80</v>
      </c>
      <c r="I19" s="126" t="s">
        <v>80</v>
      </c>
      <c r="J19" s="126" t="s">
        <v>80</v>
      </c>
      <c r="K19" s="127" t="s">
        <v>81</v>
      </c>
      <c r="L19" s="127" t="s">
        <v>81</v>
      </c>
      <c r="M19" s="127" t="s">
        <v>81</v>
      </c>
      <c r="N19" s="123" t="s">
        <v>69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5.75" hidden="false" customHeight="false" outlineLevel="0" collapsed="false">
      <c r="A20" s="123" t="s">
        <v>70</v>
      </c>
      <c r="B20" s="126" t="s">
        <v>80</v>
      </c>
      <c r="C20" s="126" t="s">
        <v>80</v>
      </c>
      <c r="D20" s="126" t="s">
        <v>80</v>
      </c>
      <c r="E20" s="127" t="s">
        <v>81</v>
      </c>
      <c r="F20" s="127" t="s">
        <v>81</v>
      </c>
      <c r="G20" s="127" t="s">
        <v>81</v>
      </c>
      <c r="H20" s="126" t="s">
        <v>80</v>
      </c>
      <c r="I20" s="126" t="s">
        <v>80</v>
      </c>
      <c r="J20" s="126" t="s">
        <v>80</v>
      </c>
      <c r="K20" s="127" t="s">
        <v>81</v>
      </c>
      <c r="L20" s="127" t="s">
        <v>81</v>
      </c>
      <c r="M20" s="127" t="s">
        <v>81</v>
      </c>
      <c r="N20" s="123" t="s">
        <v>70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5.75" hidden="false" customHeight="false" outlineLevel="0" collapsed="false">
      <c r="A21" s="123" t="s">
        <v>71</v>
      </c>
      <c r="B21" s="126" t="s">
        <v>80</v>
      </c>
      <c r="C21" s="126" t="s">
        <v>80</v>
      </c>
      <c r="D21" s="126" t="s">
        <v>80</v>
      </c>
      <c r="E21" s="127" t="s">
        <v>81</v>
      </c>
      <c r="F21" s="127" t="s">
        <v>81</v>
      </c>
      <c r="G21" s="127" t="s">
        <v>81</v>
      </c>
      <c r="H21" s="126" t="s">
        <v>80</v>
      </c>
      <c r="I21" s="126" t="s">
        <v>80</v>
      </c>
      <c r="J21" s="126" t="s">
        <v>80</v>
      </c>
      <c r="K21" s="127" t="s">
        <v>81</v>
      </c>
      <c r="L21" s="127" t="s">
        <v>81</v>
      </c>
      <c r="M21" s="127" t="s">
        <v>81</v>
      </c>
      <c r="N21" s="123" t="s">
        <v>71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5.75" hidden="false" customHeight="false" outlineLevel="0" collapsed="false">
      <c r="A22" s="123" t="s">
        <v>72</v>
      </c>
      <c r="B22" s="126" t="s">
        <v>80</v>
      </c>
      <c r="C22" s="126" t="s">
        <v>80</v>
      </c>
      <c r="D22" s="126" t="s">
        <v>80</v>
      </c>
      <c r="E22" s="127" t="s">
        <v>81</v>
      </c>
      <c r="F22" s="127" t="s">
        <v>81</v>
      </c>
      <c r="G22" s="127" t="s">
        <v>81</v>
      </c>
      <c r="H22" s="126" t="s">
        <v>80</v>
      </c>
      <c r="I22" s="126" t="s">
        <v>80</v>
      </c>
      <c r="J22" s="126" t="s">
        <v>80</v>
      </c>
      <c r="K22" s="127" t="s">
        <v>81</v>
      </c>
      <c r="L22" s="127" t="s">
        <v>81</v>
      </c>
      <c r="M22" s="127" t="s">
        <v>81</v>
      </c>
      <c r="N22" s="123" t="s">
        <v>72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5.75" hidden="false" customHeight="false" outlineLevel="0" collapsed="false">
      <c r="A23" s="123" t="s">
        <v>73</v>
      </c>
      <c r="B23" s="126" t="s">
        <v>80</v>
      </c>
      <c r="C23" s="126" t="s">
        <v>80</v>
      </c>
      <c r="D23" s="126" t="s">
        <v>80</v>
      </c>
      <c r="E23" s="127" t="s">
        <v>81</v>
      </c>
      <c r="F23" s="127" t="s">
        <v>81</v>
      </c>
      <c r="G23" s="127" t="s">
        <v>81</v>
      </c>
      <c r="H23" s="126" t="s">
        <v>80</v>
      </c>
      <c r="I23" s="126" t="s">
        <v>80</v>
      </c>
      <c r="J23" s="126" t="s">
        <v>80</v>
      </c>
      <c r="K23" s="127" t="s">
        <v>81</v>
      </c>
      <c r="L23" s="127" t="s">
        <v>81</v>
      </c>
      <c r="M23" s="127" t="s">
        <v>81</v>
      </c>
      <c r="N23" s="123" t="s">
        <v>73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.75" hidden="false" customHeight="false" outlineLevel="0" collapsed="false">
      <c r="A24" s="123" t="s">
        <v>74</v>
      </c>
      <c r="B24" s="126" t="s">
        <v>80</v>
      </c>
      <c r="C24" s="126" t="s">
        <v>80</v>
      </c>
      <c r="D24" s="126" t="s">
        <v>80</v>
      </c>
      <c r="E24" s="127" t="s">
        <v>81</v>
      </c>
      <c r="F24" s="127" t="s">
        <v>81</v>
      </c>
      <c r="G24" s="127" t="s">
        <v>81</v>
      </c>
      <c r="H24" s="126" t="s">
        <v>80</v>
      </c>
      <c r="I24" s="126" t="s">
        <v>80</v>
      </c>
      <c r="J24" s="126" t="s">
        <v>80</v>
      </c>
      <c r="K24" s="127" t="s">
        <v>81</v>
      </c>
      <c r="L24" s="127" t="s">
        <v>81</v>
      </c>
      <c r="M24" s="127" t="s">
        <v>81</v>
      </c>
      <c r="N24" s="123" t="s">
        <v>74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5.75" hidden="false" customHeight="false" outlineLevel="0" collapsed="false">
      <c r="A25" s="123" t="s">
        <v>75</v>
      </c>
      <c r="B25" s="126" t="s">
        <v>80</v>
      </c>
      <c r="C25" s="126" t="s">
        <v>80</v>
      </c>
      <c r="D25" s="126" t="s">
        <v>80</v>
      </c>
      <c r="E25" s="127" t="s">
        <v>81</v>
      </c>
      <c r="F25" s="127" t="s">
        <v>81</v>
      </c>
      <c r="G25" s="127" t="s">
        <v>81</v>
      </c>
      <c r="H25" s="126" t="s">
        <v>80</v>
      </c>
      <c r="I25" s="126" t="s">
        <v>80</v>
      </c>
      <c r="J25" s="126" t="s">
        <v>80</v>
      </c>
      <c r="K25" s="127" t="s">
        <v>81</v>
      </c>
      <c r="L25" s="127" t="s">
        <v>81</v>
      </c>
      <c r="M25" s="127" t="s">
        <v>81</v>
      </c>
      <c r="N25" s="123" t="s">
        <v>75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5.75" hidden="false" customHeight="false" outlineLevel="0" collapsed="false">
      <c r="A26" s="123" t="s">
        <v>76</v>
      </c>
      <c r="B26" s="126" t="s">
        <v>80</v>
      </c>
      <c r="C26" s="126" t="s">
        <v>80</v>
      </c>
      <c r="D26" s="126" t="s">
        <v>80</v>
      </c>
      <c r="E26" s="127" t="s">
        <v>81</v>
      </c>
      <c r="F26" s="127" t="s">
        <v>81</v>
      </c>
      <c r="G26" s="127" t="s">
        <v>81</v>
      </c>
      <c r="H26" s="126" t="s">
        <v>80</v>
      </c>
      <c r="I26" s="126" t="s">
        <v>80</v>
      </c>
      <c r="J26" s="126" t="s">
        <v>80</v>
      </c>
      <c r="K26" s="127" t="s">
        <v>81</v>
      </c>
      <c r="L26" s="127" t="s">
        <v>81</v>
      </c>
      <c r="M26" s="127" t="s">
        <v>81</v>
      </c>
      <c r="N26" s="123" t="s">
        <v>76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5.75" hidden="false" customHeight="false" outlineLevel="0" collapsed="false">
      <c r="A27" s="121"/>
      <c r="B27" s="123" t="n">
        <v>1</v>
      </c>
      <c r="C27" s="123" t="n">
        <v>2</v>
      </c>
      <c r="D27" s="123" t="n">
        <v>3</v>
      </c>
      <c r="E27" s="123" t="n">
        <v>4</v>
      </c>
      <c r="F27" s="123" t="n">
        <v>5</v>
      </c>
      <c r="G27" s="123" t="n">
        <v>6</v>
      </c>
      <c r="H27" s="123" t="n">
        <v>7</v>
      </c>
      <c r="I27" s="123" t="n">
        <v>8</v>
      </c>
      <c r="J27" s="123" t="n">
        <v>9</v>
      </c>
      <c r="K27" s="123" t="n">
        <v>10</v>
      </c>
      <c r="L27" s="123" t="n">
        <v>11</v>
      </c>
      <c r="M27" s="123" t="n">
        <v>12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5.75" hidden="false" customHeight="fals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5.75" hidden="false" customHeight="false" outlineLevel="0" collapsed="false">
      <c r="A29" s="124"/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5"/>
      <c r="X29" s="5"/>
      <c r="Y29" s="5"/>
      <c r="Z29" s="5"/>
    </row>
    <row r="30" customFormat="false" ht="15.75" hidden="false" customHeight="false" outlineLevel="0" collapsed="false">
      <c r="A30" s="125"/>
      <c r="B30" s="123" t="n">
        <v>1</v>
      </c>
      <c r="C30" s="123" t="n">
        <v>2</v>
      </c>
      <c r="D30" s="123" t="n">
        <v>3</v>
      </c>
      <c r="E30" s="123" t="n">
        <v>4</v>
      </c>
      <c r="F30" s="123" t="n">
        <v>5</v>
      </c>
      <c r="G30" s="123" t="n">
        <v>6</v>
      </c>
      <c r="H30" s="123" t="n">
        <v>7</v>
      </c>
      <c r="I30" s="123" t="n">
        <v>8</v>
      </c>
      <c r="J30" s="123" t="n">
        <v>9</v>
      </c>
      <c r="K30" s="123" t="n">
        <v>10</v>
      </c>
      <c r="L30" s="123" t="n">
        <v>11</v>
      </c>
      <c r="M30" s="123" t="n">
        <v>12</v>
      </c>
      <c r="N30" s="121"/>
      <c r="X30" s="5"/>
      <c r="Y30" s="5"/>
      <c r="Z30" s="5"/>
    </row>
    <row r="31" customFormat="false" ht="15.75" hidden="false" customHeight="false" outlineLevel="0" collapsed="false">
      <c r="A31" s="123" t="s">
        <v>69</v>
      </c>
      <c r="B31" s="126" t="s">
        <v>132</v>
      </c>
      <c r="C31" s="126" t="s">
        <v>132</v>
      </c>
      <c r="D31" s="126" t="s">
        <v>132</v>
      </c>
      <c r="E31" s="126" t="s">
        <v>132</v>
      </c>
      <c r="F31" s="126" t="s">
        <v>132</v>
      </c>
      <c r="G31" s="126" t="s">
        <v>132</v>
      </c>
      <c r="H31" s="177" t="s">
        <v>133</v>
      </c>
      <c r="I31" s="177" t="s">
        <v>133</v>
      </c>
      <c r="J31" s="177" t="s">
        <v>133</v>
      </c>
      <c r="K31" s="177" t="s">
        <v>133</v>
      </c>
      <c r="L31" s="177" t="s">
        <v>133</v>
      </c>
      <c r="M31" s="177" t="s">
        <v>133</v>
      </c>
      <c r="N31" s="123" t="s">
        <v>69</v>
      </c>
      <c r="X31" s="5"/>
      <c r="Y31" s="5"/>
      <c r="Z31" s="5"/>
    </row>
    <row r="32" customFormat="false" ht="15.75" hidden="false" customHeight="false" outlineLevel="0" collapsed="false">
      <c r="A32" s="123" t="s">
        <v>70</v>
      </c>
      <c r="B32" s="126" t="s">
        <v>132</v>
      </c>
      <c r="C32" s="126" t="s">
        <v>132</v>
      </c>
      <c r="D32" s="126" t="s">
        <v>132</v>
      </c>
      <c r="E32" s="126" t="s">
        <v>132</v>
      </c>
      <c r="F32" s="126" t="s">
        <v>132</v>
      </c>
      <c r="G32" s="126" t="s">
        <v>132</v>
      </c>
      <c r="H32" s="177" t="s">
        <v>133</v>
      </c>
      <c r="I32" s="177" t="s">
        <v>133</v>
      </c>
      <c r="J32" s="177" t="s">
        <v>133</v>
      </c>
      <c r="K32" s="177" t="s">
        <v>133</v>
      </c>
      <c r="L32" s="177" t="s">
        <v>133</v>
      </c>
      <c r="M32" s="177" t="s">
        <v>133</v>
      </c>
      <c r="N32" s="123" t="s">
        <v>70</v>
      </c>
      <c r="X32" s="5"/>
      <c r="Y32" s="5"/>
      <c r="Z32" s="5"/>
    </row>
    <row r="33" customFormat="false" ht="15.75" hidden="false" customHeight="false" outlineLevel="0" collapsed="false">
      <c r="A33" s="123" t="s">
        <v>71</v>
      </c>
      <c r="B33" s="126" t="s">
        <v>132</v>
      </c>
      <c r="C33" s="126" t="s">
        <v>132</v>
      </c>
      <c r="D33" s="126" t="s">
        <v>132</v>
      </c>
      <c r="E33" s="126" t="s">
        <v>132</v>
      </c>
      <c r="F33" s="126" t="s">
        <v>132</v>
      </c>
      <c r="G33" s="126" t="s">
        <v>132</v>
      </c>
      <c r="H33" s="177" t="s">
        <v>133</v>
      </c>
      <c r="I33" s="177" t="s">
        <v>133</v>
      </c>
      <c r="J33" s="177" t="s">
        <v>133</v>
      </c>
      <c r="K33" s="177" t="s">
        <v>133</v>
      </c>
      <c r="L33" s="177" t="s">
        <v>133</v>
      </c>
      <c r="M33" s="177" t="s">
        <v>133</v>
      </c>
      <c r="N33" s="123" t="s">
        <v>71</v>
      </c>
      <c r="X33" s="5"/>
      <c r="Y33" s="5"/>
      <c r="Z33" s="5"/>
    </row>
    <row r="34" customFormat="false" ht="15.75" hidden="false" customHeight="false" outlineLevel="0" collapsed="false">
      <c r="A34" s="123" t="s">
        <v>72</v>
      </c>
      <c r="B34" s="126" t="s">
        <v>132</v>
      </c>
      <c r="C34" s="126" t="s">
        <v>132</v>
      </c>
      <c r="D34" s="126" t="s">
        <v>132</v>
      </c>
      <c r="E34" s="126" t="s">
        <v>132</v>
      </c>
      <c r="F34" s="126" t="s">
        <v>132</v>
      </c>
      <c r="G34" s="126" t="s">
        <v>132</v>
      </c>
      <c r="H34" s="177" t="s">
        <v>133</v>
      </c>
      <c r="I34" s="177" t="s">
        <v>133</v>
      </c>
      <c r="J34" s="177" t="s">
        <v>133</v>
      </c>
      <c r="K34" s="177" t="s">
        <v>133</v>
      </c>
      <c r="L34" s="177" t="s">
        <v>133</v>
      </c>
      <c r="M34" s="177" t="s">
        <v>133</v>
      </c>
      <c r="N34" s="123" t="s">
        <v>72</v>
      </c>
      <c r="X34" s="5"/>
      <c r="Y34" s="5"/>
      <c r="Z34" s="5"/>
    </row>
    <row r="35" customFormat="false" ht="15.75" hidden="false" customHeight="false" outlineLevel="0" collapsed="false">
      <c r="A35" s="123" t="s">
        <v>73</v>
      </c>
      <c r="B35" s="126" t="s">
        <v>132</v>
      </c>
      <c r="C35" s="126" t="s">
        <v>132</v>
      </c>
      <c r="D35" s="126" t="s">
        <v>132</v>
      </c>
      <c r="E35" s="126" t="s">
        <v>132</v>
      </c>
      <c r="F35" s="126" t="s">
        <v>132</v>
      </c>
      <c r="G35" s="126" t="s">
        <v>132</v>
      </c>
      <c r="H35" s="177" t="s">
        <v>133</v>
      </c>
      <c r="J35" s="177" t="s">
        <v>133</v>
      </c>
      <c r="K35" s="177" t="s">
        <v>133</v>
      </c>
      <c r="L35" s="177" t="s">
        <v>133</v>
      </c>
      <c r="M35" s="177" t="s">
        <v>133</v>
      </c>
      <c r="N35" s="123" t="s">
        <v>73</v>
      </c>
      <c r="X35" s="5"/>
      <c r="Y35" s="5"/>
      <c r="Z35" s="5"/>
    </row>
    <row r="36" customFormat="false" ht="15.75" hidden="false" customHeight="false" outlineLevel="0" collapsed="false">
      <c r="A36" s="123" t="s">
        <v>74</v>
      </c>
      <c r="B36" s="126" t="s">
        <v>132</v>
      </c>
      <c r="C36" s="126" t="s">
        <v>132</v>
      </c>
      <c r="D36" s="126" t="s">
        <v>132</v>
      </c>
      <c r="E36" s="126" t="s">
        <v>132</v>
      </c>
      <c r="F36" s="126" t="s">
        <v>132</v>
      </c>
      <c r="G36" s="126" t="s">
        <v>132</v>
      </c>
      <c r="H36" s="177" t="s">
        <v>133</v>
      </c>
      <c r="I36" s="177" t="s">
        <v>133</v>
      </c>
      <c r="J36" s="177" t="s">
        <v>133</v>
      </c>
      <c r="K36" s="177" t="s">
        <v>133</v>
      </c>
      <c r="L36" s="177" t="s">
        <v>133</v>
      </c>
      <c r="M36" s="177" t="s">
        <v>133</v>
      </c>
      <c r="N36" s="123" t="s">
        <v>74</v>
      </c>
      <c r="X36" s="5"/>
      <c r="Y36" s="5"/>
      <c r="Z36" s="5"/>
    </row>
    <row r="37" customFormat="false" ht="15.75" hidden="false" customHeight="false" outlineLevel="0" collapsed="false">
      <c r="A37" s="123" t="s">
        <v>75</v>
      </c>
      <c r="B37" s="126" t="s">
        <v>132</v>
      </c>
      <c r="C37" s="126" t="s">
        <v>132</v>
      </c>
      <c r="D37" s="126" t="s">
        <v>132</v>
      </c>
      <c r="E37" s="126" t="s">
        <v>132</v>
      </c>
      <c r="F37" s="126" t="s">
        <v>132</v>
      </c>
      <c r="G37" s="126" t="s">
        <v>132</v>
      </c>
      <c r="H37" s="177" t="s">
        <v>133</v>
      </c>
      <c r="I37" s="177" t="s">
        <v>133</v>
      </c>
      <c r="J37" s="177" t="s">
        <v>133</v>
      </c>
      <c r="K37" s="177" t="s">
        <v>133</v>
      </c>
      <c r="L37" s="177" t="s">
        <v>133</v>
      </c>
      <c r="M37" s="177" t="s">
        <v>133</v>
      </c>
      <c r="N37" s="123" t="s">
        <v>75</v>
      </c>
      <c r="X37" s="5"/>
      <c r="Y37" s="5"/>
      <c r="Z37" s="5"/>
    </row>
    <row r="38" customFormat="false" ht="15.75" hidden="false" customHeight="false" outlineLevel="0" collapsed="false">
      <c r="A38" s="123" t="s">
        <v>76</v>
      </c>
      <c r="B38" s="126" t="s">
        <v>132</v>
      </c>
      <c r="C38" s="126" t="s">
        <v>132</v>
      </c>
      <c r="D38" s="126" t="s">
        <v>132</v>
      </c>
      <c r="E38" s="126" t="s">
        <v>132</v>
      </c>
      <c r="F38" s="126" t="s">
        <v>132</v>
      </c>
      <c r="G38" s="126" t="s">
        <v>132</v>
      </c>
      <c r="H38" s="177" t="s">
        <v>133</v>
      </c>
      <c r="I38" s="177" t="s">
        <v>133</v>
      </c>
      <c r="J38" s="177" t="s">
        <v>133</v>
      </c>
      <c r="K38" s="177" t="s">
        <v>133</v>
      </c>
      <c r="L38" s="177" t="s">
        <v>133</v>
      </c>
      <c r="M38" s="177" t="s">
        <v>133</v>
      </c>
      <c r="N38" s="123" t="s">
        <v>76</v>
      </c>
      <c r="X38" s="5"/>
      <c r="Y38" s="5"/>
      <c r="Z38" s="5"/>
    </row>
    <row r="39" customFormat="false" ht="15.75" hidden="false" customHeight="false" outlineLevel="0" collapsed="false">
      <c r="A39" s="121"/>
      <c r="B39" s="123" t="n">
        <v>1</v>
      </c>
      <c r="C39" s="123" t="n">
        <v>2</v>
      </c>
      <c r="D39" s="123" t="n">
        <v>3</v>
      </c>
      <c r="E39" s="123" t="n">
        <v>4</v>
      </c>
      <c r="F39" s="123" t="n">
        <v>5</v>
      </c>
      <c r="G39" s="123" t="n">
        <v>6</v>
      </c>
      <c r="H39" s="123" t="n">
        <v>7</v>
      </c>
      <c r="I39" s="123" t="n">
        <v>8</v>
      </c>
      <c r="J39" s="123" t="n">
        <v>9</v>
      </c>
      <c r="K39" s="123" t="n">
        <v>10</v>
      </c>
      <c r="L39" s="123" t="n">
        <v>11</v>
      </c>
      <c r="M39" s="123" t="n">
        <v>12</v>
      </c>
      <c r="N39" s="5"/>
      <c r="X39" s="5"/>
      <c r="Y39" s="5"/>
      <c r="Z39" s="5"/>
    </row>
    <row r="40" customFormat="false" ht="15.75" hidden="false" customHeight="false" outlineLevel="0" collapsed="false">
      <c r="A40" s="5"/>
      <c r="B40" s="121"/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5.75" hidden="false" customHeight="false" outlineLevel="0" collapsed="false">
      <c r="A41" s="128" t="s">
        <v>82</v>
      </c>
      <c r="B41" s="129" t="n">
        <v>1</v>
      </c>
      <c r="C41" s="129" t="n">
        <v>2</v>
      </c>
      <c r="D41" s="129" t="n">
        <v>3</v>
      </c>
      <c r="E41" s="129" t="n">
        <v>4</v>
      </c>
      <c r="F41" s="129" t="n">
        <v>5</v>
      </c>
      <c r="G41" s="129" t="n">
        <v>6</v>
      </c>
      <c r="H41" s="129" t="n">
        <v>7</v>
      </c>
      <c r="I41" s="129" t="n">
        <v>8</v>
      </c>
      <c r="J41" s="129" t="n">
        <v>9</v>
      </c>
      <c r="K41" s="129" t="n">
        <v>10</v>
      </c>
      <c r="L41" s="129" t="n">
        <v>11</v>
      </c>
      <c r="M41" s="129" t="n">
        <v>12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5.75" hidden="false" customHeight="false" outlineLevel="0" collapsed="false">
      <c r="A42" s="130" t="s">
        <v>69</v>
      </c>
      <c r="B42" s="131" t="n">
        <f aca="false">B43*2</f>
        <v>32000</v>
      </c>
      <c r="C42" s="131" t="n">
        <f aca="false">C43*2</f>
        <v>32000</v>
      </c>
      <c r="D42" s="131" t="n">
        <f aca="false">D43*2</f>
        <v>32000</v>
      </c>
      <c r="E42" s="131" t="n">
        <f aca="false">E43*2</f>
        <v>32000</v>
      </c>
      <c r="F42" s="131" t="n">
        <f aca="false">F43*2</f>
        <v>32000</v>
      </c>
      <c r="G42" s="131" t="n">
        <f aca="false">G43*2</f>
        <v>32000</v>
      </c>
      <c r="H42" s="131" t="n">
        <f aca="false">H43*2</f>
        <v>32000</v>
      </c>
      <c r="I42" s="131" t="n">
        <f aca="false">I43*2</f>
        <v>32000</v>
      </c>
      <c r="J42" s="131" t="n">
        <f aca="false">J43*2</f>
        <v>32000</v>
      </c>
      <c r="K42" s="131" t="n">
        <f aca="false">K43*2</f>
        <v>32000</v>
      </c>
      <c r="L42" s="131" t="n">
        <f aca="false">L43*2</f>
        <v>32000</v>
      </c>
      <c r="M42" s="131" t="n">
        <f aca="false">M43*2</f>
        <v>32000</v>
      </c>
      <c r="N42" s="132" t="s">
        <v>69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5.75" hidden="false" customHeight="false" outlineLevel="0" collapsed="false">
      <c r="A43" s="133" t="s">
        <v>70</v>
      </c>
      <c r="B43" s="131" t="n">
        <f aca="false">B44*2</f>
        <v>16000</v>
      </c>
      <c r="C43" s="131" t="n">
        <f aca="false">C44*2</f>
        <v>16000</v>
      </c>
      <c r="D43" s="131" t="n">
        <f aca="false">D44*2</f>
        <v>16000</v>
      </c>
      <c r="E43" s="131" t="n">
        <f aca="false">E44*2</f>
        <v>16000</v>
      </c>
      <c r="F43" s="131" t="n">
        <f aca="false">F44*2</f>
        <v>16000</v>
      </c>
      <c r="G43" s="131" t="n">
        <f aca="false">G44*2</f>
        <v>16000</v>
      </c>
      <c r="H43" s="131" t="n">
        <f aca="false">H44*2</f>
        <v>16000</v>
      </c>
      <c r="I43" s="131" t="n">
        <f aca="false">I44*2</f>
        <v>16000</v>
      </c>
      <c r="J43" s="131" t="n">
        <f aca="false">J44*2</f>
        <v>16000</v>
      </c>
      <c r="K43" s="131" t="n">
        <f aca="false">K44*2</f>
        <v>16000</v>
      </c>
      <c r="L43" s="131" t="n">
        <f aca="false">L44*2</f>
        <v>16000</v>
      </c>
      <c r="M43" s="131" t="n">
        <f aca="false">M44*2</f>
        <v>16000</v>
      </c>
      <c r="N43" s="132" t="s">
        <v>70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5.75" hidden="false" customHeight="false" outlineLevel="0" collapsed="false">
      <c r="A44" s="130" t="s">
        <v>71</v>
      </c>
      <c r="B44" s="131" t="n">
        <f aca="false">B45*2</f>
        <v>8000</v>
      </c>
      <c r="C44" s="131" t="n">
        <f aca="false">C45*2</f>
        <v>8000</v>
      </c>
      <c r="D44" s="131" t="n">
        <f aca="false">D45*2</f>
        <v>8000</v>
      </c>
      <c r="E44" s="131" t="n">
        <f aca="false">E45*2</f>
        <v>8000</v>
      </c>
      <c r="F44" s="131" t="n">
        <f aca="false">F45*2</f>
        <v>8000</v>
      </c>
      <c r="G44" s="131" t="n">
        <f aca="false">G45*2</f>
        <v>8000</v>
      </c>
      <c r="H44" s="131" t="n">
        <f aca="false">H45*2</f>
        <v>8000</v>
      </c>
      <c r="I44" s="131" t="n">
        <f aca="false">I45*2</f>
        <v>8000</v>
      </c>
      <c r="J44" s="131" t="n">
        <f aca="false">J45*2</f>
        <v>8000</v>
      </c>
      <c r="K44" s="131" t="n">
        <f aca="false">K45*2</f>
        <v>8000</v>
      </c>
      <c r="L44" s="131" t="n">
        <f aca="false">L45*2</f>
        <v>8000</v>
      </c>
      <c r="M44" s="131" t="n">
        <f aca="false">M45*2</f>
        <v>8000</v>
      </c>
      <c r="N44" s="132" t="s">
        <v>71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5.75" hidden="false" customHeight="false" outlineLevel="0" collapsed="false">
      <c r="A45" s="130" t="s">
        <v>72</v>
      </c>
      <c r="B45" s="131" t="n">
        <f aca="false">B46*2</f>
        <v>4000</v>
      </c>
      <c r="C45" s="131" t="n">
        <f aca="false">C46*2</f>
        <v>4000</v>
      </c>
      <c r="D45" s="131" t="n">
        <f aca="false">D46*2</f>
        <v>4000</v>
      </c>
      <c r="E45" s="131" t="n">
        <f aca="false">E46*2</f>
        <v>4000</v>
      </c>
      <c r="F45" s="131" t="n">
        <f aca="false">F46*2</f>
        <v>4000</v>
      </c>
      <c r="G45" s="131" t="n">
        <f aca="false">G46*2</f>
        <v>4000</v>
      </c>
      <c r="H45" s="131" t="n">
        <f aca="false">H46*2</f>
        <v>4000</v>
      </c>
      <c r="I45" s="131" t="n">
        <f aca="false">I46*2</f>
        <v>4000</v>
      </c>
      <c r="J45" s="131" t="n">
        <f aca="false">J46*2</f>
        <v>4000</v>
      </c>
      <c r="K45" s="131" t="n">
        <f aca="false">K46*2</f>
        <v>4000</v>
      </c>
      <c r="L45" s="131" t="n">
        <f aca="false">L46*2</f>
        <v>4000</v>
      </c>
      <c r="M45" s="131" t="n">
        <f aca="false">M46*2</f>
        <v>4000</v>
      </c>
      <c r="N45" s="132" t="s">
        <v>72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5.75" hidden="false" customHeight="false" outlineLevel="0" collapsed="false">
      <c r="A46" s="130" t="s">
        <v>73</v>
      </c>
      <c r="B46" s="131" t="n">
        <f aca="false">B47*2</f>
        <v>2000</v>
      </c>
      <c r="C46" s="131" t="n">
        <f aca="false">C47*2</f>
        <v>2000</v>
      </c>
      <c r="D46" s="131" t="n">
        <f aca="false">D47*2</f>
        <v>2000</v>
      </c>
      <c r="E46" s="131" t="n">
        <f aca="false">E47*2</f>
        <v>2000</v>
      </c>
      <c r="F46" s="131" t="n">
        <f aca="false">F47*2</f>
        <v>2000</v>
      </c>
      <c r="G46" s="131" t="n">
        <f aca="false">G47*2</f>
        <v>2000</v>
      </c>
      <c r="H46" s="131" t="n">
        <f aca="false">H47*2</f>
        <v>2000</v>
      </c>
      <c r="I46" s="131" t="n">
        <f aca="false">I47*2</f>
        <v>2000</v>
      </c>
      <c r="J46" s="131" t="n">
        <f aca="false">J47*2</f>
        <v>2000</v>
      </c>
      <c r="K46" s="131" t="n">
        <f aca="false">K47*2</f>
        <v>2000</v>
      </c>
      <c r="L46" s="131" t="n">
        <f aca="false">L47*2</f>
        <v>2000</v>
      </c>
      <c r="M46" s="131" t="n">
        <f aca="false">M47*2</f>
        <v>2000</v>
      </c>
      <c r="N46" s="132" t="s">
        <v>73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5.75" hidden="false" customHeight="false" outlineLevel="0" collapsed="false">
      <c r="A47" s="130" t="s">
        <v>74</v>
      </c>
      <c r="B47" s="131" t="n">
        <v>1000</v>
      </c>
      <c r="C47" s="131" t="n">
        <v>1000</v>
      </c>
      <c r="D47" s="131" t="n">
        <v>1000</v>
      </c>
      <c r="E47" s="131" t="n">
        <v>1000</v>
      </c>
      <c r="F47" s="131" t="n">
        <v>1000</v>
      </c>
      <c r="G47" s="131" t="n">
        <v>1000</v>
      </c>
      <c r="H47" s="131" t="n">
        <v>1000</v>
      </c>
      <c r="I47" s="131" t="n">
        <v>1000</v>
      </c>
      <c r="J47" s="131" t="n">
        <v>1000</v>
      </c>
      <c r="K47" s="131" t="n">
        <v>1000</v>
      </c>
      <c r="L47" s="131" t="n">
        <v>1000</v>
      </c>
      <c r="M47" s="131" t="n">
        <v>1000</v>
      </c>
      <c r="N47" s="132" t="s">
        <v>74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5.75" hidden="false" customHeight="false" outlineLevel="0" collapsed="false">
      <c r="A48" s="130" t="s">
        <v>75</v>
      </c>
      <c r="B48" s="2" t="s">
        <v>83</v>
      </c>
      <c r="C48" s="2" t="s">
        <v>83</v>
      </c>
      <c r="D48" s="2" t="s">
        <v>83</v>
      </c>
      <c r="E48" s="2" t="s">
        <v>83</v>
      </c>
      <c r="F48" s="2" t="s">
        <v>83</v>
      </c>
      <c r="G48" s="2" t="s">
        <v>83</v>
      </c>
      <c r="H48" s="2" t="s">
        <v>83</v>
      </c>
      <c r="I48" s="2" t="s">
        <v>83</v>
      </c>
      <c r="J48" s="2" t="s">
        <v>83</v>
      </c>
      <c r="K48" s="2" t="s">
        <v>83</v>
      </c>
      <c r="L48" s="2" t="s">
        <v>83</v>
      </c>
      <c r="M48" s="2" t="s">
        <v>83</v>
      </c>
      <c r="N48" s="132" t="s">
        <v>75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5.75" hidden="false" customHeight="false" outlineLevel="0" collapsed="false">
      <c r="A49" s="130" t="s">
        <v>76</v>
      </c>
      <c r="B49" s="2" t="s">
        <v>83</v>
      </c>
      <c r="C49" s="2" t="s">
        <v>83</v>
      </c>
      <c r="D49" s="2" t="s">
        <v>83</v>
      </c>
      <c r="E49" s="2" t="s">
        <v>83</v>
      </c>
      <c r="F49" s="2" t="s">
        <v>83</v>
      </c>
      <c r="G49" s="2" t="s">
        <v>83</v>
      </c>
      <c r="H49" s="2" t="s">
        <v>83</v>
      </c>
      <c r="I49" s="2" t="s">
        <v>83</v>
      </c>
      <c r="J49" s="2" t="s">
        <v>83</v>
      </c>
      <c r="K49" s="2" t="s">
        <v>83</v>
      </c>
      <c r="L49" s="2" t="s">
        <v>83</v>
      </c>
      <c r="M49" s="2" t="s">
        <v>83</v>
      </c>
      <c r="N49" s="132" t="s">
        <v>76</v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5.75" hidden="false" customHeight="false" outlineLevel="0" collapsed="false">
      <c r="A50" s="134"/>
      <c r="B50" s="5"/>
      <c r="C50" s="5"/>
      <c r="D50" s="5"/>
      <c r="E50" s="5"/>
      <c r="F50" s="5"/>
      <c r="G50" s="5"/>
      <c r="H50" s="5"/>
      <c r="I50" s="5" t="s">
        <v>83</v>
      </c>
      <c r="J50" s="5" t="s">
        <v>83</v>
      </c>
      <c r="K50" s="5" t="s">
        <v>83</v>
      </c>
      <c r="L50" s="5" t="s">
        <v>83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5.75" hidden="false" customHeight="false" outlineLevel="0" collapsed="false">
      <c r="A51" s="135" t="s">
        <v>84</v>
      </c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5.75" hidden="false" customHeight="false" outlineLevel="0" collapsed="false">
      <c r="A52" s="75" t="s">
        <v>85</v>
      </c>
      <c r="B52" s="136" t="n">
        <v>1</v>
      </c>
      <c r="C52" s="136" t="n">
        <v>2</v>
      </c>
      <c r="D52" s="136" t="n">
        <v>3</v>
      </c>
      <c r="E52" s="136" t="n">
        <v>4</v>
      </c>
      <c r="F52" s="136" t="n">
        <v>5</v>
      </c>
      <c r="G52" s="136" t="n">
        <v>6</v>
      </c>
      <c r="H52" s="136" t="n">
        <v>7</v>
      </c>
      <c r="I52" s="136" t="n">
        <v>8</v>
      </c>
      <c r="J52" s="136" t="n">
        <v>9</v>
      </c>
      <c r="K52" s="136" t="n">
        <v>10</v>
      </c>
      <c r="L52" s="136" t="n">
        <v>11</v>
      </c>
      <c r="M52" s="136" t="n">
        <v>12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5.75" hidden="false" customHeight="false" outlineLevel="0" collapsed="false">
      <c r="A53" s="137" t="s">
        <v>69</v>
      </c>
      <c r="B53" s="138" t="n">
        <f aca="false">(B42/1000)*7</f>
        <v>224</v>
      </c>
      <c r="C53" s="138" t="n">
        <f aca="false">(C42/1000)*7</f>
        <v>224</v>
      </c>
      <c r="D53" s="138" t="n">
        <f aca="false">(D42/1000)*7</f>
        <v>224</v>
      </c>
      <c r="E53" s="138" t="n">
        <f aca="false">(E42/1000)*7</f>
        <v>224</v>
      </c>
      <c r="F53" s="138" t="n">
        <f aca="false">(F42/1000)*7</f>
        <v>224</v>
      </c>
      <c r="G53" s="138" t="n">
        <f aca="false">(G42/1000)*7</f>
        <v>224</v>
      </c>
      <c r="H53" s="138" t="n">
        <f aca="false">(H42/1000)*7</f>
        <v>224</v>
      </c>
      <c r="I53" s="138" t="n">
        <f aca="false">(I42/1000)*7</f>
        <v>224</v>
      </c>
      <c r="J53" s="138" t="n">
        <f aca="false">(J42/1000)*7</f>
        <v>224</v>
      </c>
      <c r="K53" s="138" t="n">
        <f aca="false">(K42/1000)*7</f>
        <v>224</v>
      </c>
      <c r="L53" s="138" t="n">
        <f aca="false">(L42/1000)*7</f>
        <v>224</v>
      </c>
      <c r="M53" s="138" t="n">
        <f aca="false">(M42/1000)*7</f>
        <v>224</v>
      </c>
      <c r="N53" s="132" t="s">
        <v>69</v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5.75" hidden="false" customHeight="false" outlineLevel="0" collapsed="false">
      <c r="A54" s="123" t="s">
        <v>70</v>
      </c>
      <c r="B54" s="138" t="n">
        <f aca="false">(B43/1000)*7</f>
        <v>112</v>
      </c>
      <c r="C54" s="138" t="n">
        <f aca="false">(C43/1000)*7</f>
        <v>112</v>
      </c>
      <c r="D54" s="138" t="n">
        <f aca="false">(D43/1000)*7</f>
        <v>112</v>
      </c>
      <c r="E54" s="138" t="n">
        <f aca="false">(E43/1000)*7</f>
        <v>112</v>
      </c>
      <c r="F54" s="138" t="n">
        <f aca="false">(F43/1000)*7</f>
        <v>112</v>
      </c>
      <c r="G54" s="138" t="n">
        <f aca="false">(G43/1000)*7</f>
        <v>112</v>
      </c>
      <c r="H54" s="138" t="n">
        <f aca="false">(H43/1000)*7</f>
        <v>112</v>
      </c>
      <c r="I54" s="138" t="n">
        <f aca="false">(I43/1000)*7</f>
        <v>112</v>
      </c>
      <c r="J54" s="138" t="n">
        <f aca="false">(J43/1000)*7</f>
        <v>112</v>
      </c>
      <c r="K54" s="138" t="n">
        <f aca="false">(K43/1000)*7</f>
        <v>112</v>
      </c>
      <c r="L54" s="138" t="n">
        <f aca="false">(L43/1000)*7</f>
        <v>112</v>
      </c>
      <c r="M54" s="138" t="n">
        <f aca="false">(M43/1000)*7</f>
        <v>112</v>
      </c>
      <c r="N54" s="132" t="s">
        <v>70</v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5.75" hidden="false" customHeight="false" outlineLevel="0" collapsed="false">
      <c r="A55" s="123" t="s">
        <v>71</v>
      </c>
      <c r="B55" s="138" t="n">
        <f aca="false">(B44/1000)*7</f>
        <v>56</v>
      </c>
      <c r="C55" s="138" t="n">
        <f aca="false">(C44/1000)*7</f>
        <v>56</v>
      </c>
      <c r="D55" s="138" t="n">
        <f aca="false">(D44/1000)*7</f>
        <v>56</v>
      </c>
      <c r="E55" s="138" t="n">
        <f aca="false">(E44/1000)*7</f>
        <v>56</v>
      </c>
      <c r="F55" s="138" t="n">
        <f aca="false">(F44/1000)*7</f>
        <v>56</v>
      </c>
      <c r="G55" s="138" t="n">
        <f aca="false">(G44/1000)*7</f>
        <v>56</v>
      </c>
      <c r="H55" s="138" t="n">
        <f aca="false">(H44/1000)*7</f>
        <v>56</v>
      </c>
      <c r="I55" s="138" t="n">
        <f aca="false">(I44/1000)*7</f>
        <v>56</v>
      </c>
      <c r="J55" s="138" t="n">
        <f aca="false">(J44/1000)*7</f>
        <v>56</v>
      </c>
      <c r="K55" s="138" t="n">
        <f aca="false">(K44/1000)*7</f>
        <v>56</v>
      </c>
      <c r="L55" s="138" t="n">
        <f aca="false">(L44/1000)*7</f>
        <v>56</v>
      </c>
      <c r="M55" s="138" t="n">
        <f aca="false">(M44/1000)*7</f>
        <v>56</v>
      </c>
      <c r="N55" s="132" t="s">
        <v>71</v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5.75" hidden="false" customHeight="false" outlineLevel="0" collapsed="false">
      <c r="A56" s="123" t="s">
        <v>72</v>
      </c>
      <c r="B56" s="138" t="n">
        <f aca="false">(B45/1000)*7</f>
        <v>28</v>
      </c>
      <c r="C56" s="138" t="n">
        <f aca="false">(C45/1000)*7</f>
        <v>28</v>
      </c>
      <c r="D56" s="138" t="n">
        <f aca="false">(D45/1000)*7</f>
        <v>28</v>
      </c>
      <c r="E56" s="138" t="n">
        <f aca="false">(E45/1000)*7</f>
        <v>28</v>
      </c>
      <c r="F56" s="138" t="n">
        <f aca="false">(F45/1000)*7</f>
        <v>28</v>
      </c>
      <c r="G56" s="138" t="n">
        <f aca="false">(G45/1000)*7</f>
        <v>28</v>
      </c>
      <c r="H56" s="138" t="n">
        <f aca="false">(H45/1000)*7</f>
        <v>28</v>
      </c>
      <c r="I56" s="138" t="n">
        <f aca="false">(I45/1000)*7</f>
        <v>28</v>
      </c>
      <c r="J56" s="138" t="n">
        <f aca="false">(J45/1000)*7</f>
        <v>28</v>
      </c>
      <c r="K56" s="138" t="n">
        <f aca="false">(K45/1000)*7</f>
        <v>28</v>
      </c>
      <c r="L56" s="138" t="n">
        <f aca="false">(L45/1000)*7</f>
        <v>28</v>
      </c>
      <c r="M56" s="138" t="n">
        <f aca="false">(M45/1000)*7</f>
        <v>28</v>
      </c>
      <c r="N56" s="132" t="s">
        <v>72</v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5.75" hidden="false" customHeight="false" outlineLevel="0" collapsed="false">
      <c r="A57" s="123" t="s">
        <v>73</v>
      </c>
      <c r="B57" s="138" t="n">
        <f aca="false">(B46/1000)*7</f>
        <v>14</v>
      </c>
      <c r="C57" s="138" t="n">
        <f aca="false">(C46/1000)*7</f>
        <v>14</v>
      </c>
      <c r="D57" s="138" t="n">
        <f aca="false">(D46/1000)*7</f>
        <v>14</v>
      </c>
      <c r="E57" s="138" t="n">
        <f aca="false">(E46/1000)*7</f>
        <v>14</v>
      </c>
      <c r="F57" s="138" t="n">
        <f aca="false">(F46/1000)*7</f>
        <v>14</v>
      </c>
      <c r="G57" s="138" t="n">
        <f aca="false">(G46/1000)*7</f>
        <v>14</v>
      </c>
      <c r="H57" s="138" t="n">
        <f aca="false">(H46/1000)*7</f>
        <v>14</v>
      </c>
      <c r="I57" s="138" t="n">
        <f aca="false">(I46/1000)*7</f>
        <v>14</v>
      </c>
      <c r="J57" s="138" t="n">
        <f aca="false">(J46/1000)*7</f>
        <v>14</v>
      </c>
      <c r="K57" s="138" t="n">
        <f aca="false">(K46/1000)*7</f>
        <v>14</v>
      </c>
      <c r="L57" s="138" t="n">
        <f aca="false">(L46/1000)*7</f>
        <v>14</v>
      </c>
      <c r="M57" s="138" t="n">
        <f aca="false">(M46/1000)*7</f>
        <v>14</v>
      </c>
      <c r="N57" s="132" t="s">
        <v>73</v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5.75" hidden="false" customHeight="false" outlineLevel="0" collapsed="false">
      <c r="A58" s="123" t="s">
        <v>74</v>
      </c>
      <c r="B58" s="138" t="n">
        <f aca="false">(B47/1000)*7</f>
        <v>7</v>
      </c>
      <c r="C58" s="138" t="n">
        <f aca="false">(C47/1000)*7</f>
        <v>7</v>
      </c>
      <c r="D58" s="138" t="n">
        <f aca="false">(D47/1000)*7</f>
        <v>7</v>
      </c>
      <c r="E58" s="138" t="n">
        <f aca="false">(E47/1000)*7</f>
        <v>7</v>
      </c>
      <c r="F58" s="138" t="n">
        <f aca="false">(F47/1000)*7</f>
        <v>7</v>
      </c>
      <c r="G58" s="138" t="n">
        <f aca="false">(G47/1000)*7</f>
        <v>7</v>
      </c>
      <c r="H58" s="138" t="n">
        <f aca="false">(H47/1000)*7</f>
        <v>7</v>
      </c>
      <c r="I58" s="138" t="n">
        <f aca="false">(I47/1000)*7</f>
        <v>7</v>
      </c>
      <c r="J58" s="138" t="n">
        <f aca="false">(J47/1000)*7</f>
        <v>7</v>
      </c>
      <c r="K58" s="138" t="n">
        <f aca="false">(K47/1000)*7</f>
        <v>7</v>
      </c>
      <c r="L58" s="138" t="n">
        <f aca="false">(L47/1000)*7</f>
        <v>7</v>
      </c>
      <c r="M58" s="138" t="n">
        <f aca="false">(M47/1000)*7</f>
        <v>7</v>
      </c>
      <c r="N58" s="132" t="s">
        <v>74</v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5.75" hidden="false" customHeight="false" outlineLevel="0" collapsed="false">
      <c r="A59" s="123" t="s">
        <v>75</v>
      </c>
      <c r="B59" s="121" t="s">
        <v>83</v>
      </c>
      <c r="C59" s="121" t="s">
        <v>83</v>
      </c>
      <c r="D59" s="121" t="s">
        <v>83</v>
      </c>
      <c r="E59" s="121" t="s">
        <v>83</v>
      </c>
      <c r="F59" s="121" t="s">
        <v>83</v>
      </c>
      <c r="G59" s="121" t="s">
        <v>83</v>
      </c>
      <c r="H59" s="121" t="s">
        <v>83</v>
      </c>
      <c r="I59" s="121" t="s">
        <v>83</v>
      </c>
      <c r="J59" s="121" t="s">
        <v>83</v>
      </c>
      <c r="K59" s="121" t="s">
        <v>83</v>
      </c>
      <c r="L59" s="121" t="s">
        <v>83</v>
      </c>
      <c r="M59" s="121" t="s">
        <v>83</v>
      </c>
      <c r="N59" s="132" t="s">
        <v>75</v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5.75" hidden="false" customHeight="false" outlineLevel="0" collapsed="false">
      <c r="A60" s="123" t="s">
        <v>76</v>
      </c>
      <c r="B60" s="121" t="s">
        <v>83</v>
      </c>
      <c r="C60" s="121" t="s">
        <v>83</v>
      </c>
      <c r="D60" s="121" t="s">
        <v>83</v>
      </c>
      <c r="E60" s="121" t="s">
        <v>83</v>
      </c>
      <c r="F60" s="121" t="s">
        <v>83</v>
      </c>
      <c r="G60" s="121" t="s">
        <v>83</v>
      </c>
      <c r="H60" s="121" t="s">
        <v>83</v>
      </c>
      <c r="I60" s="121" t="s">
        <v>83</v>
      </c>
      <c r="J60" s="121" t="s">
        <v>83</v>
      </c>
      <c r="K60" s="121" t="s">
        <v>83</v>
      </c>
      <c r="L60" s="121" t="s">
        <v>83</v>
      </c>
      <c r="M60" s="121" t="s">
        <v>83</v>
      </c>
      <c r="N60" s="132" t="s">
        <v>76</v>
      </c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5.75" hidden="false" customHeight="false" outlineLevel="0" collapsed="false">
      <c r="A61" s="121"/>
      <c r="B61" s="123" t="n">
        <v>1</v>
      </c>
      <c r="C61" s="123" t="n">
        <v>2</v>
      </c>
      <c r="D61" s="123" t="n">
        <v>3</v>
      </c>
      <c r="E61" s="123" t="n">
        <v>4</v>
      </c>
      <c r="F61" s="123" t="n">
        <v>5</v>
      </c>
      <c r="G61" s="123" t="n">
        <v>6</v>
      </c>
      <c r="H61" s="123" t="n">
        <v>7</v>
      </c>
      <c r="I61" s="123" t="n">
        <v>8</v>
      </c>
      <c r="J61" s="123" t="n">
        <v>9</v>
      </c>
      <c r="K61" s="123" t="n">
        <v>10</v>
      </c>
      <c r="L61" s="123" t="n">
        <v>11</v>
      </c>
      <c r="M61" s="123" t="n">
        <v>12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5.75" hidden="false" customHeight="false" outlineLevel="0" collapsed="false">
      <c r="A62" s="5"/>
      <c r="B62" s="121"/>
      <c r="C62" s="121"/>
      <c r="D62" s="121"/>
      <c r="E62" s="121"/>
      <c r="F62" s="121"/>
      <c r="G62" s="121"/>
      <c r="H62" s="121"/>
      <c r="I62" s="121"/>
      <c r="J62" s="121"/>
      <c r="K62" s="121"/>
      <c r="L62" s="121"/>
      <c r="M62" s="121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5.75" hidden="false" customHeight="false" outlineLevel="0" collapsed="false">
      <c r="A63" s="121" t="s">
        <v>86</v>
      </c>
      <c r="B63" s="33" t="n">
        <v>2</v>
      </c>
      <c r="C63" s="33"/>
      <c r="D63" s="33"/>
      <c r="E63" s="33"/>
      <c r="F63" s="33" t="n">
        <v>3</v>
      </c>
      <c r="G63" s="33"/>
      <c r="H63" s="33"/>
      <c r="I63" s="33"/>
      <c r="J63" s="33" t="n">
        <v>4</v>
      </c>
      <c r="K63" s="33"/>
      <c r="L63" s="33"/>
      <c r="M63" s="33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5.75" hidden="false" customHeight="false" outlineLevel="0" collapsed="false">
      <c r="A64" s="75" t="s">
        <v>87</v>
      </c>
      <c r="B64" s="136" t="n">
        <v>1</v>
      </c>
      <c r="C64" s="136" t="n">
        <v>2</v>
      </c>
      <c r="D64" s="136" t="n">
        <v>3</v>
      </c>
      <c r="E64" s="136" t="n">
        <v>4</v>
      </c>
      <c r="F64" s="136" t="n">
        <v>5</v>
      </c>
      <c r="G64" s="136" t="n">
        <v>6</v>
      </c>
      <c r="H64" s="136" t="n">
        <v>7</v>
      </c>
      <c r="I64" s="136" t="n">
        <v>8</v>
      </c>
      <c r="J64" s="136" t="n">
        <v>9</v>
      </c>
      <c r="K64" s="136" t="n">
        <v>10</v>
      </c>
      <c r="L64" s="136" t="n">
        <v>11</v>
      </c>
      <c r="M64" s="136" t="n">
        <v>12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5.75" hidden="false" customHeight="false" outlineLevel="0" collapsed="false">
      <c r="A65" s="137" t="s">
        <v>69</v>
      </c>
      <c r="B65" s="138" t="n">
        <f aca="false">B53/$B$63</f>
        <v>112</v>
      </c>
      <c r="C65" s="138" t="n">
        <f aca="false">C53/$B$63</f>
        <v>112</v>
      </c>
      <c r="D65" s="138" t="n">
        <f aca="false">D53/$B$63</f>
        <v>112</v>
      </c>
      <c r="E65" s="138" t="n">
        <f aca="false">E53/$B$63</f>
        <v>112</v>
      </c>
      <c r="F65" s="139" t="n">
        <f aca="false">F53/$F$63</f>
        <v>74.6666666666667</v>
      </c>
      <c r="G65" s="139" t="n">
        <f aca="false">G53/$F$63</f>
        <v>74.6666666666667</v>
      </c>
      <c r="H65" s="139" t="n">
        <f aca="false">H53/$F$63</f>
        <v>74.6666666666667</v>
      </c>
      <c r="I65" s="139" t="n">
        <f aca="false">I53/$F$63</f>
        <v>74.6666666666667</v>
      </c>
      <c r="J65" s="138" t="n">
        <f aca="false">J53/$J$63</f>
        <v>56</v>
      </c>
      <c r="K65" s="138" t="n">
        <f aca="false">K53/$J$63</f>
        <v>56</v>
      </c>
      <c r="L65" s="138" t="n">
        <f aca="false">L53/$J$63</f>
        <v>56</v>
      </c>
      <c r="M65" s="138" t="n">
        <f aca="false">M53/$J$63</f>
        <v>56</v>
      </c>
      <c r="N65" s="132" t="s">
        <v>69</v>
      </c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5.75" hidden="false" customHeight="false" outlineLevel="0" collapsed="false">
      <c r="A66" s="123" t="s">
        <v>70</v>
      </c>
      <c r="B66" s="138" t="n">
        <f aca="false">B54/$B$63</f>
        <v>56</v>
      </c>
      <c r="C66" s="138" t="n">
        <f aca="false">C54/$B$63</f>
        <v>56</v>
      </c>
      <c r="D66" s="138" t="n">
        <f aca="false">D54/$B$63</f>
        <v>56</v>
      </c>
      <c r="E66" s="138" t="n">
        <f aca="false">E54/$B$63</f>
        <v>56</v>
      </c>
      <c r="F66" s="139" t="n">
        <f aca="false">F54/$F$63</f>
        <v>37.3333333333333</v>
      </c>
      <c r="G66" s="139" t="n">
        <f aca="false">G54/$F$63</f>
        <v>37.3333333333333</v>
      </c>
      <c r="H66" s="139" t="n">
        <f aca="false">H54/$F$63</f>
        <v>37.3333333333333</v>
      </c>
      <c r="I66" s="139" t="n">
        <f aca="false">I54/$F$63</f>
        <v>37.3333333333333</v>
      </c>
      <c r="J66" s="138" t="n">
        <f aca="false">J54/$J$63</f>
        <v>28</v>
      </c>
      <c r="K66" s="138" t="n">
        <f aca="false">K54/$J$63</f>
        <v>28</v>
      </c>
      <c r="L66" s="138" t="n">
        <f aca="false">L54/$J$63</f>
        <v>28</v>
      </c>
      <c r="M66" s="138" t="n">
        <f aca="false">M54/$J$63</f>
        <v>28</v>
      </c>
      <c r="N66" s="132" t="s">
        <v>70</v>
      </c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5.75" hidden="false" customHeight="false" outlineLevel="0" collapsed="false">
      <c r="A67" s="123" t="s">
        <v>71</v>
      </c>
      <c r="B67" s="138" t="n">
        <f aca="false">B55/$B$63</f>
        <v>28</v>
      </c>
      <c r="C67" s="138" t="n">
        <f aca="false">C55/$B$63</f>
        <v>28</v>
      </c>
      <c r="D67" s="138" t="n">
        <f aca="false">D55/$B$63</f>
        <v>28</v>
      </c>
      <c r="E67" s="138" t="n">
        <f aca="false">E55/$B$63</f>
        <v>28</v>
      </c>
      <c r="F67" s="139" t="n">
        <f aca="false">F55/$F$63</f>
        <v>18.6666666666667</v>
      </c>
      <c r="G67" s="139" t="n">
        <f aca="false">G55/$F$63</f>
        <v>18.6666666666667</v>
      </c>
      <c r="H67" s="139" t="n">
        <f aca="false">H55/$F$63</f>
        <v>18.6666666666667</v>
      </c>
      <c r="I67" s="139" t="n">
        <f aca="false">I55/$F$63</f>
        <v>18.6666666666667</v>
      </c>
      <c r="J67" s="138" t="n">
        <f aca="false">J55/$J$63</f>
        <v>14</v>
      </c>
      <c r="K67" s="138" t="n">
        <f aca="false">K55/$J$63</f>
        <v>14</v>
      </c>
      <c r="L67" s="138" t="n">
        <f aca="false">L55/$J$63</f>
        <v>14</v>
      </c>
      <c r="M67" s="138" t="n">
        <f aca="false">M55/$J$63</f>
        <v>14</v>
      </c>
      <c r="N67" s="132" t="s">
        <v>71</v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5.75" hidden="false" customHeight="false" outlineLevel="0" collapsed="false">
      <c r="A68" s="123" t="s">
        <v>72</v>
      </c>
      <c r="B68" s="138" t="n">
        <f aca="false">B56/$B$63</f>
        <v>14</v>
      </c>
      <c r="C68" s="138" t="n">
        <f aca="false">C56/$B$63</f>
        <v>14</v>
      </c>
      <c r="D68" s="138" t="n">
        <f aca="false">D56/$B$63</f>
        <v>14</v>
      </c>
      <c r="E68" s="138" t="n">
        <f aca="false">E56/$B$63</f>
        <v>14</v>
      </c>
      <c r="F68" s="139" t="n">
        <f aca="false">F56/$F$63</f>
        <v>9.33333333333333</v>
      </c>
      <c r="G68" s="139" t="n">
        <f aca="false">G56/$F$63</f>
        <v>9.33333333333333</v>
      </c>
      <c r="H68" s="139" t="n">
        <f aca="false">H56/$F$63</f>
        <v>9.33333333333333</v>
      </c>
      <c r="I68" s="139" t="n">
        <f aca="false">I56/$F$63</f>
        <v>9.33333333333333</v>
      </c>
      <c r="J68" s="138" t="n">
        <f aca="false">J56/$J$63</f>
        <v>7</v>
      </c>
      <c r="K68" s="138" t="n">
        <f aca="false">K56/$J$63</f>
        <v>7</v>
      </c>
      <c r="L68" s="138" t="n">
        <f aca="false">L56/$J$63</f>
        <v>7</v>
      </c>
      <c r="M68" s="138" t="n">
        <f aca="false">M56/$J$63</f>
        <v>7</v>
      </c>
      <c r="N68" s="132" t="s">
        <v>72</v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5.75" hidden="false" customHeight="false" outlineLevel="0" collapsed="false">
      <c r="A69" s="123" t="s">
        <v>73</v>
      </c>
      <c r="B69" s="138" t="n">
        <f aca="false">B57/$B$63</f>
        <v>7</v>
      </c>
      <c r="C69" s="138" t="n">
        <f aca="false">C57/$B$63</f>
        <v>7</v>
      </c>
      <c r="D69" s="138" t="n">
        <f aca="false">D57/$B$63</f>
        <v>7</v>
      </c>
      <c r="E69" s="138" t="n">
        <f aca="false">E57/$B$63</f>
        <v>7</v>
      </c>
      <c r="F69" s="139" t="n">
        <f aca="false">F57/$F$63</f>
        <v>4.66666666666667</v>
      </c>
      <c r="G69" s="139" t="n">
        <f aca="false">G57/$F$63</f>
        <v>4.66666666666667</v>
      </c>
      <c r="H69" s="139" t="n">
        <f aca="false">H57/$F$63</f>
        <v>4.66666666666667</v>
      </c>
      <c r="I69" s="139" t="n">
        <f aca="false">I57/$F$63</f>
        <v>4.66666666666667</v>
      </c>
      <c r="J69" s="138" t="n">
        <f aca="false">J57/$J$63</f>
        <v>3.5</v>
      </c>
      <c r="K69" s="138" t="n">
        <f aca="false">K57/$J$63</f>
        <v>3.5</v>
      </c>
      <c r="L69" s="138" t="n">
        <f aca="false">L57/$J$63</f>
        <v>3.5</v>
      </c>
      <c r="M69" s="138" t="n">
        <f aca="false">M57/$J$63</f>
        <v>3.5</v>
      </c>
      <c r="N69" s="132" t="s">
        <v>73</v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5.75" hidden="false" customHeight="false" outlineLevel="0" collapsed="false">
      <c r="A70" s="123" t="s">
        <v>74</v>
      </c>
      <c r="B70" s="138" t="n">
        <f aca="false">B58/$B$63</f>
        <v>3.5</v>
      </c>
      <c r="C70" s="138" t="n">
        <f aca="false">C58/$B$63</f>
        <v>3.5</v>
      </c>
      <c r="D70" s="138" t="n">
        <f aca="false">D58/$B$63</f>
        <v>3.5</v>
      </c>
      <c r="E70" s="138" t="n">
        <f aca="false">E58/$B$63</f>
        <v>3.5</v>
      </c>
      <c r="F70" s="139" t="n">
        <f aca="false">F58/$F$63</f>
        <v>2.33333333333333</v>
      </c>
      <c r="G70" s="139" t="n">
        <f aca="false">G58/$F$63</f>
        <v>2.33333333333333</v>
      </c>
      <c r="H70" s="139" t="n">
        <f aca="false">H58/$F$63</f>
        <v>2.33333333333333</v>
      </c>
      <c r="I70" s="139" t="n">
        <f aca="false">I58/$F$63</f>
        <v>2.33333333333333</v>
      </c>
      <c r="J70" s="138" t="n">
        <f aca="false">J58/$J$63</f>
        <v>1.75</v>
      </c>
      <c r="K70" s="138" t="n">
        <f aca="false">K58/$J$63</f>
        <v>1.75</v>
      </c>
      <c r="L70" s="138" t="n">
        <f aca="false">L58/$J$63</f>
        <v>1.75</v>
      </c>
      <c r="M70" s="138" t="n">
        <f aca="false">M58/$J$63</f>
        <v>1.75</v>
      </c>
      <c r="N70" s="132" t="s">
        <v>74</v>
      </c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5.75" hidden="false" customHeight="false" outlineLevel="0" collapsed="false">
      <c r="A71" s="123" t="s">
        <v>75</v>
      </c>
      <c r="B71" s="121" t="s">
        <v>83</v>
      </c>
      <c r="C71" s="121" t="s">
        <v>83</v>
      </c>
      <c r="D71" s="121" t="s">
        <v>83</v>
      </c>
      <c r="E71" s="121" t="s">
        <v>83</v>
      </c>
      <c r="F71" s="121" t="s">
        <v>83</v>
      </c>
      <c r="G71" s="121" t="s">
        <v>83</v>
      </c>
      <c r="H71" s="121" t="s">
        <v>83</v>
      </c>
      <c r="I71" s="121" t="s">
        <v>83</v>
      </c>
      <c r="J71" s="121" t="s">
        <v>83</v>
      </c>
      <c r="K71" s="121" t="s">
        <v>83</v>
      </c>
      <c r="L71" s="121" t="s">
        <v>83</v>
      </c>
      <c r="M71" s="121" t="s">
        <v>83</v>
      </c>
      <c r="N71" s="132" t="s">
        <v>75</v>
      </c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5.75" hidden="false" customHeight="false" outlineLevel="0" collapsed="false">
      <c r="A72" s="123" t="s">
        <v>76</v>
      </c>
      <c r="B72" s="121" t="s">
        <v>83</v>
      </c>
      <c r="C72" s="121" t="s">
        <v>83</v>
      </c>
      <c r="D72" s="121" t="s">
        <v>83</v>
      </c>
      <c r="E72" s="121" t="s">
        <v>83</v>
      </c>
      <c r="F72" s="121" t="s">
        <v>83</v>
      </c>
      <c r="G72" s="121" t="s">
        <v>83</v>
      </c>
      <c r="H72" s="121" t="s">
        <v>83</v>
      </c>
      <c r="I72" s="121" t="s">
        <v>83</v>
      </c>
      <c r="J72" s="121" t="s">
        <v>83</v>
      </c>
      <c r="K72" s="121" t="s">
        <v>83</v>
      </c>
      <c r="L72" s="121" t="s">
        <v>83</v>
      </c>
      <c r="M72" s="121" t="s">
        <v>83</v>
      </c>
      <c r="N72" s="132" t="s">
        <v>76</v>
      </c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5.75" hidden="false" customHeight="false" outlineLevel="0" collapsed="false">
      <c r="A73" s="121"/>
      <c r="B73" s="123" t="n">
        <v>1</v>
      </c>
      <c r="C73" s="123" t="n">
        <v>2</v>
      </c>
      <c r="D73" s="123" t="n">
        <v>3</v>
      </c>
      <c r="E73" s="123" t="n">
        <v>4</v>
      </c>
      <c r="F73" s="123" t="n">
        <v>5</v>
      </c>
      <c r="G73" s="123" t="n">
        <v>6</v>
      </c>
      <c r="H73" s="123" t="n">
        <v>7</v>
      </c>
      <c r="I73" s="123" t="n">
        <v>8</v>
      </c>
      <c r="J73" s="123" t="n">
        <v>9</v>
      </c>
      <c r="K73" s="123" t="n">
        <v>10</v>
      </c>
      <c r="L73" s="123" t="n">
        <v>11</v>
      </c>
      <c r="M73" s="123" t="n">
        <v>12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5.75" hidden="false" customHeight="false" outlineLevel="0" collapsed="false">
      <c r="A74" s="5"/>
      <c r="B74" s="121"/>
      <c r="C74" s="121"/>
      <c r="D74" s="121"/>
      <c r="E74" s="121"/>
      <c r="F74" s="121"/>
      <c r="G74" s="121"/>
      <c r="H74" s="121"/>
      <c r="I74" s="121"/>
      <c r="J74" s="121"/>
      <c r="K74" s="121"/>
      <c r="L74" s="121"/>
      <c r="M74" s="121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5.75" hidden="false" customHeight="false" outlineLevel="0" collapsed="false">
      <c r="A75" s="75" t="s">
        <v>88</v>
      </c>
      <c r="B75" s="136" t="n">
        <v>1</v>
      </c>
      <c r="C75" s="136" t="n">
        <v>2</v>
      </c>
      <c r="D75" s="136" t="n">
        <v>3</v>
      </c>
      <c r="E75" s="136" t="n">
        <v>4</v>
      </c>
      <c r="F75" s="136" t="n">
        <v>5</v>
      </c>
      <c r="G75" s="136" t="n">
        <v>6</v>
      </c>
      <c r="H75" s="136" t="n">
        <v>7</v>
      </c>
      <c r="I75" s="136" t="n">
        <v>8</v>
      </c>
      <c r="J75" s="136" t="n">
        <v>9</v>
      </c>
      <c r="K75" s="136" t="n">
        <v>10</v>
      </c>
      <c r="L75" s="136" t="n">
        <v>11</v>
      </c>
      <c r="M75" s="136" t="n">
        <v>12</v>
      </c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5.75" hidden="false" customHeight="false" outlineLevel="0" collapsed="false">
      <c r="A76" s="137" t="s">
        <v>69</v>
      </c>
      <c r="B76" s="138" t="n">
        <v>50</v>
      </c>
      <c r="C76" s="138" t="n">
        <v>50</v>
      </c>
      <c r="D76" s="138" t="n">
        <v>50</v>
      </c>
      <c r="E76" s="138" t="n">
        <v>50</v>
      </c>
      <c r="F76" s="138" t="n">
        <v>50</v>
      </c>
      <c r="G76" s="138" t="n">
        <v>50</v>
      </c>
      <c r="H76" s="138" t="n">
        <v>50</v>
      </c>
      <c r="I76" s="138" t="n">
        <v>50</v>
      </c>
      <c r="J76" s="138" t="n">
        <v>50</v>
      </c>
      <c r="K76" s="138" t="n">
        <v>50</v>
      </c>
      <c r="L76" s="138" t="n">
        <v>50</v>
      </c>
      <c r="M76" s="138" t="n">
        <v>50</v>
      </c>
      <c r="N76" s="132" t="s">
        <v>69</v>
      </c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5.75" hidden="false" customHeight="false" outlineLevel="0" collapsed="false">
      <c r="A77" s="123" t="s">
        <v>70</v>
      </c>
      <c r="B77" s="138" t="n">
        <v>50</v>
      </c>
      <c r="C77" s="138" t="n">
        <v>50</v>
      </c>
      <c r="D77" s="138" t="n">
        <v>50</v>
      </c>
      <c r="E77" s="138" t="n">
        <v>50</v>
      </c>
      <c r="F77" s="138" t="n">
        <v>50</v>
      </c>
      <c r="G77" s="138" t="n">
        <v>50</v>
      </c>
      <c r="H77" s="138" t="n">
        <v>50</v>
      </c>
      <c r="I77" s="138" t="n">
        <v>50</v>
      </c>
      <c r="J77" s="138" t="n">
        <v>50</v>
      </c>
      <c r="K77" s="138" t="n">
        <v>50</v>
      </c>
      <c r="L77" s="138" t="n">
        <v>50</v>
      </c>
      <c r="M77" s="138" t="n">
        <v>50</v>
      </c>
      <c r="N77" s="132" t="s">
        <v>70</v>
      </c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5.75" hidden="false" customHeight="false" outlineLevel="0" collapsed="false">
      <c r="A78" s="123" t="s">
        <v>71</v>
      </c>
      <c r="B78" s="138" t="n">
        <v>50</v>
      </c>
      <c r="C78" s="138" t="n">
        <v>50</v>
      </c>
      <c r="D78" s="138" t="n">
        <v>50</v>
      </c>
      <c r="E78" s="138" t="n">
        <v>50</v>
      </c>
      <c r="F78" s="138" t="n">
        <v>50</v>
      </c>
      <c r="G78" s="138" t="n">
        <v>50</v>
      </c>
      <c r="H78" s="138" t="n">
        <v>50</v>
      </c>
      <c r="I78" s="138" t="n">
        <v>50</v>
      </c>
      <c r="J78" s="138" t="n">
        <v>50</v>
      </c>
      <c r="K78" s="138" t="n">
        <v>50</v>
      </c>
      <c r="L78" s="138" t="n">
        <v>50</v>
      </c>
      <c r="M78" s="138" t="n">
        <v>50</v>
      </c>
      <c r="N78" s="132" t="s">
        <v>71</v>
      </c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5.75" hidden="false" customHeight="false" outlineLevel="0" collapsed="false">
      <c r="A79" s="123" t="s">
        <v>72</v>
      </c>
      <c r="B79" s="138" t="n">
        <v>50</v>
      </c>
      <c r="C79" s="138" t="n">
        <v>50</v>
      </c>
      <c r="D79" s="138" t="n">
        <v>50</v>
      </c>
      <c r="E79" s="138" t="n">
        <v>50</v>
      </c>
      <c r="F79" s="138" t="n">
        <v>50</v>
      </c>
      <c r="G79" s="138" t="n">
        <v>50</v>
      </c>
      <c r="H79" s="138" t="n">
        <v>50</v>
      </c>
      <c r="I79" s="138" t="n">
        <v>50</v>
      </c>
      <c r="J79" s="138" t="n">
        <v>50</v>
      </c>
      <c r="K79" s="138" t="n">
        <v>50</v>
      </c>
      <c r="L79" s="138" t="n">
        <v>50</v>
      </c>
      <c r="M79" s="138" t="n">
        <v>50</v>
      </c>
      <c r="N79" s="132" t="s">
        <v>72</v>
      </c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5.75" hidden="false" customHeight="false" outlineLevel="0" collapsed="false">
      <c r="A80" s="123" t="s">
        <v>73</v>
      </c>
      <c r="B80" s="138" t="n">
        <v>50</v>
      </c>
      <c r="C80" s="138" t="n">
        <v>50</v>
      </c>
      <c r="D80" s="138" t="n">
        <v>50</v>
      </c>
      <c r="E80" s="138" t="n">
        <v>50</v>
      </c>
      <c r="F80" s="138" t="n">
        <v>50</v>
      </c>
      <c r="G80" s="138" t="n">
        <v>50</v>
      </c>
      <c r="H80" s="138" t="n">
        <v>50</v>
      </c>
      <c r="I80" s="138" t="n">
        <v>50</v>
      </c>
      <c r="J80" s="138" t="n">
        <v>50</v>
      </c>
      <c r="K80" s="138" t="n">
        <v>50</v>
      </c>
      <c r="L80" s="138" t="n">
        <v>50</v>
      </c>
      <c r="M80" s="138" t="n">
        <v>50</v>
      </c>
      <c r="N80" s="132" t="s">
        <v>73</v>
      </c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5.75" hidden="false" customHeight="false" outlineLevel="0" collapsed="false">
      <c r="A81" s="123" t="s">
        <v>74</v>
      </c>
      <c r="B81" s="138" t="n">
        <v>50</v>
      </c>
      <c r="C81" s="138" t="n">
        <v>50</v>
      </c>
      <c r="D81" s="138" t="n">
        <v>50</v>
      </c>
      <c r="E81" s="138" t="n">
        <v>50</v>
      </c>
      <c r="F81" s="138" t="n">
        <v>50</v>
      </c>
      <c r="G81" s="138" t="n">
        <v>50</v>
      </c>
      <c r="H81" s="138" t="n">
        <v>50</v>
      </c>
      <c r="I81" s="138" t="n">
        <v>50</v>
      </c>
      <c r="J81" s="138" t="n">
        <v>50</v>
      </c>
      <c r="K81" s="138" t="n">
        <v>50</v>
      </c>
      <c r="L81" s="138" t="n">
        <v>50</v>
      </c>
      <c r="M81" s="138" t="n">
        <v>50</v>
      </c>
      <c r="N81" s="132" t="s">
        <v>74</v>
      </c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5.75" hidden="false" customHeight="false" outlineLevel="0" collapsed="false">
      <c r="A82" s="123" t="s">
        <v>75</v>
      </c>
      <c r="B82" s="138" t="n">
        <v>50</v>
      </c>
      <c r="C82" s="138" t="n">
        <v>50</v>
      </c>
      <c r="D82" s="138" t="n">
        <v>50</v>
      </c>
      <c r="E82" s="138" t="n">
        <v>50</v>
      </c>
      <c r="F82" s="138" t="n">
        <v>50</v>
      </c>
      <c r="G82" s="138" t="n">
        <v>50</v>
      </c>
      <c r="H82" s="138" t="n">
        <v>50</v>
      </c>
      <c r="I82" s="138" t="n">
        <v>50</v>
      </c>
      <c r="J82" s="138" t="n">
        <v>50</v>
      </c>
      <c r="K82" s="138" t="n">
        <v>50</v>
      </c>
      <c r="L82" s="138" t="n">
        <v>50</v>
      </c>
      <c r="M82" s="138" t="n">
        <v>50</v>
      </c>
      <c r="N82" s="132" t="s">
        <v>75</v>
      </c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5.75" hidden="false" customHeight="false" outlineLevel="0" collapsed="false">
      <c r="A83" s="123" t="s">
        <v>76</v>
      </c>
      <c r="B83" s="138" t="n">
        <v>50</v>
      </c>
      <c r="C83" s="138" t="n">
        <v>50</v>
      </c>
      <c r="D83" s="138" t="n">
        <v>50</v>
      </c>
      <c r="E83" s="138" t="n">
        <v>50</v>
      </c>
      <c r="F83" s="138" t="n">
        <v>50</v>
      </c>
      <c r="G83" s="138" t="n">
        <v>50</v>
      </c>
      <c r="H83" s="138" t="n">
        <v>50</v>
      </c>
      <c r="I83" s="138" t="n">
        <v>50</v>
      </c>
      <c r="J83" s="138" t="n">
        <v>50</v>
      </c>
      <c r="K83" s="138" t="n">
        <v>50</v>
      </c>
      <c r="L83" s="138" t="n">
        <v>50</v>
      </c>
      <c r="M83" s="138" t="n">
        <v>50</v>
      </c>
      <c r="N83" s="132" t="s">
        <v>76</v>
      </c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5.75" hidden="false" customHeight="false" outlineLevel="0" collapsed="false">
      <c r="A84" s="121"/>
      <c r="B84" s="123" t="n">
        <v>1</v>
      </c>
      <c r="C84" s="123" t="n">
        <v>2</v>
      </c>
      <c r="D84" s="123" t="n">
        <v>3</v>
      </c>
      <c r="E84" s="123" t="n">
        <v>4</v>
      </c>
      <c r="F84" s="123" t="n">
        <v>5</v>
      </c>
      <c r="G84" s="123" t="n">
        <v>6</v>
      </c>
      <c r="H84" s="123" t="n">
        <v>7</v>
      </c>
      <c r="I84" s="123" t="n">
        <v>8</v>
      </c>
      <c r="J84" s="123" t="n">
        <v>9</v>
      </c>
      <c r="K84" s="123" t="n">
        <v>10</v>
      </c>
      <c r="L84" s="123" t="n">
        <v>11</v>
      </c>
      <c r="M84" s="123" t="n">
        <v>12</v>
      </c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5.75" hidden="false" customHeight="false" outlineLevel="0" collapsed="false">
      <c r="A85" s="5"/>
      <c r="B85" s="5"/>
      <c r="C85" s="5"/>
      <c r="D85" s="5"/>
      <c r="E85" s="5"/>
      <c r="F85" s="5"/>
      <c r="G85" s="5"/>
      <c r="H85" s="121"/>
      <c r="I85" s="121"/>
      <c r="J85" s="121"/>
      <c r="K85" s="121"/>
      <c r="L85" s="121"/>
      <c r="M85" s="121"/>
      <c r="N85" s="121"/>
      <c r="O85" s="121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5.75" hidden="false" customHeight="false" outlineLevel="0" collapsed="false">
      <c r="A86" s="5"/>
      <c r="B86" s="121"/>
      <c r="C86" s="121"/>
      <c r="D86" s="5"/>
      <c r="E86" s="5"/>
      <c r="F86" s="5"/>
      <c r="G86" s="121"/>
      <c r="H86" s="125" t="s">
        <v>91</v>
      </c>
      <c r="I86" s="178" t="s">
        <v>92</v>
      </c>
      <c r="J86" s="125" t="s">
        <v>93</v>
      </c>
      <c r="K86" s="125" t="s">
        <v>94</v>
      </c>
      <c r="L86" s="125" t="s">
        <v>95</v>
      </c>
      <c r="M86" s="125" t="s">
        <v>96</v>
      </c>
      <c r="N86" s="179" t="s">
        <v>97</v>
      </c>
      <c r="O86" s="179" t="s">
        <v>98</v>
      </c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5.75" hidden="false" customHeight="false" outlineLevel="0" collapsed="false">
      <c r="A87" s="121"/>
      <c r="B87" s="121" t="s">
        <v>99</v>
      </c>
      <c r="C87" s="150" t="n">
        <f aca="false">40</f>
        <v>40</v>
      </c>
      <c r="D87" s="5"/>
      <c r="E87" s="121" t="s">
        <v>100</v>
      </c>
      <c r="F87" s="121"/>
      <c r="G87" s="121"/>
      <c r="H87" s="152" t="n">
        <v>20</v>
      </c>
      <c r="I87" s="152" t="n">
        <f aca="false">(H87/25)</f>
        <v>0.8</v>
      </c>
      <c r="J87" s="152" t="n">
        <v>10</v>
      </c>
      <c r="K87" s="152" t="n">
        <f aca="false">H87-I87-J87</f>
        <v>9.2</v>
      </c>
      <c r="L87" s="152" t="n">
        <v>32</v>
      </c>
      <c r="M87" s="152" t="n">
        <v>1.1</v>
      </c>
      <c r="N87" s="153" t="n">
        <f aca="false">L87*K87</f>
        <v>294.4</v>
      </c>
      <c r="O87" s="153" t="n">
        <f aca="false">I87*L87*M87</f>
        <v>28.16</v>
      </c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5.75" hidden="false" customHeight="false" outlineLevel="0" collapsed="false">
      <c r="A88" s="74"/>
      <c r="B88" s="74" t="s">
        <v>101</v>
      </c>
      <c r="C88" s="150" t="n">
        <v>32</v>
      </c>
      <c r="D88" s="114"/>
      <c r="E88" s="5" t="s">
        <v>102</v>
      </c>
      <c r="F88" s="5"/>
      <c r="G88" s="121"/>
      <c r="H88" s="152" t="n">
        <v>30</v>
      </c>
      <c r="I88" s="152" t="n">
        <f aca="false">(H88/25)</f>
        <v>1.2</v>
      </c>
      <c r="J88" s="152" t="n">
        <v>10</v>
      </c>
      <c r="K88" s="152" t="n">
        <f aca="false">H88-I88-J88</f>
        <v>18.8</v>
      </c>
      <c r="L88" s="152" t="n">
        <v>32</v>
      </c>
      <c r="M88" s="152" t="n">
        <v>1.1</v>
      </c>
      <c r="N88" s="153" t="n">
        <f aca="false">L88*K88</f>
        <v>601.6</v>
      </c>
      <c r="O88" s="153" t="n">
        <f aca="false">I88*L88*M88</f>
        <v>42.24</v>
      </c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Format="false" ht="15.75" hidden="false" customHeight="false" outlineLevel="0" collapsed="false">
      <c r="A89" s="74"/>
      <c r="B89" s="74" t="s">
        <v>96</v>
      </c>
      <c r="C89" s="150" t="n">
        <v>1.2</v>
      </c>
      <c r="D89" s="114"/>
      <c r="E89" s="5"/>
      <c r="F89" s="5"/>
      <c r="G89" s="121"/>
      <c r="H89" s="152" t="n">
        <v>40</v>
      </c>
      <c r="I89" s="152" t="n">
        <f aca="false">(H89/25)</f>
        <v>1.6</v>
      </c>
      <c r="J89" s="152" t="n">
        <v>10</v>
      </c>
      <c r="K89" s="152" t="n">
        <f aca="false">H89-I89-J89</f>
        <v>28.4</v>
      </c>
      <c r="L89" s="152" t="n">
        <v>32</v>
      </c>
      <c r="M89" s="152" t="n">
        <v>1.1</v>
      </c>
      <c r="N89" s="153" t="n">
        <f aca="false">L89*K89</f>
        <v>908.8</v>
      </c>
      <c r="O89" s="153" t="n">
        <f aca="false">I89*L89*M89</f>
        <v>56.32</v>
      </c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customFormat="false" ht="15.75" hidden="false" customHeight="false" outlineLevel="0" collapsed="false">
      <c r="A90" s="121"/>
      <c r="B90" s="121" t="s">
        <v>103</v>
      </c>
      <c r="C90" s="156" t="n">
        <f aca="false">C89*C88*C87</f>
        <v>1536</v>
      </c>
      <c r="D90" s="5"/>
      <c r="E90" s="5"/>
      <c r="F90" s="121"/>
      <c r="G90" s="121"/>
      <c r="H90" s="121"/>
      <c r="I90" s="121"/>
      <c r="J90" s="121"/>
      <c r="K90" s="121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5.75" hidden="false" customHeight="false" outlineLevel="0" collapsed="false">
      <c r="A91" s="5"/>
      <c r="B91" s="5"/>
      <c r="C91" s="5"/>
      <c r="D91" s="5"/>
      <c r="E91" s="121"/>
      <c r="F91" s="121"/>
      <c r="G91" s="75" t="s">
        <v>104</v>
      </c>
      <c r="H91" s="71" t="n">
        <v>7</v>
      </c>
      <c r="I91" s="121"/>
      <c r="J91" s="70" t="s">
        <v>105</v>
      </c>
      <c r="K91" s="159" t="n">
        <v>70035039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5.75" hidden="false" customHeight="false" outlineLevel="0" collapsed="false">
      <c r="A92" s="121"/>
      <c r="B92" s="121"/>
      <c r="C92" s="121"/>
      <c r="D92" s="121"/>
      <c r="E92" s="121"/>
      <c r="F92" s="121"/>
      <c r="G92" s="75" t="s">
        <v>106</v>
      </c>
      <c r="H92" s="71" t="n">
        <v>40</v>
      </c>
      <c r="I92" s="121"/>
      <c r="J92" s="121"/>
      <c r="K92" s="121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5.75" hidden="false" customHeight="false" outlineLevel="0" collapsed="false">
      <c r="A93" s="121"/>
      <c r="B93" s="121"/>
      <c r="C93" s="121"/>
      <c r="D93" s="121"/>
      <c r="E93" s="121"/>
      <c r="F93" s="121"/>
      <c r="G93" s="75" t="s">
        <v>107</v>
      </c>
      <c r="H93" s="169" t="n">
        <v>40</v>
      </c>
      <c r="I93" s="121"/>
      <c r="J93" s="121" t="s">
        <v>108</v>
      </c>
      <c r="K93" s="136" t="s">
        <v>109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5.75" hidden="false" customHeight="false" outlineLevel="0" collapsed="false">
      <c r="A94" s="180" t="s">
        <v>110</v>
      </c>
      <c r="B94" s="121"/>
      <c r="C94" s="121"/>
      <c r="D94" s="121"/>
      <c r="E94" s="121"/>
      <c r="F94" s="121"/>
      <c r="G94" s="75" t="s">
        <v>111</v>
      </c>
      <c r="H94" s="159" t="n">
        <v>2</v>
      </c>
      <c r="I94" s="121" t="s">
        <v>112</v>
      </c>
      <c r="J94" s="181" t="n">
        <v>375000</v>
      </c>
      <c r="K94" s="121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5.75" hidden="false" customHeight="false" outlineLevel="0" collapsed="false">
      <c r="A95" s="2" t="str">
        <f aca="false">"&gt;We aim for " &amp; TEXT(F95,"0") &amp;" copies at the highest dilution in "&amp; TEXT(H91,"0") &amp;" uL volume (amount added to PCR rxn)"</f>
        <v>&gt;We aim for 224 copies at the highest dilution in 7 uL volume (amount added to PCR rxn)</v>
      </c>
      <c r="B95" s="121"/>
      <c r="C95" s="121"/>
      <c r="D95" s="121"/>
      <c r="E95" s="121"/>
      <c r="F95" s="159" t="n">
        <v>224</v>
      </c>
      <c r="G95" s="68" t="s">
        <v>113</v>
      </c>
      <c r="H95" s="159" t="n">
        <v>80</v>
      </c>
      <c r="I95" s="80" t="str">
        <f aca="false">"1 : " &amp; TEXT(K95,"0")</f>
        <v>1 : 300</v>
      </c>
      <c r="J95" s="166" t="n">
        <f aca="false">J94/K95</f>
        <v>1250</v>
      </c>
      <c r="K95" s="182" t="n">
        <v>300</v>
      </c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5.75" hidden="false" customHeight="false" outlineLevel="0" collapsed="false">
      <c r="A96" s="2" t="str">
        <f aca="false">"&gt; that translates into " &amp; TEXT(F96,"0.0") &amp;" copies/ul  in D1 "</f>
        <v>&gt; that translates into 32.0 copies/ul  in D1 </v>
      </c>
      <c r="B96" s="121"/>
      <c r="C96" s="121"/>
      <c r="D96" s="121"/>
      <c r="E96" s="121"/>
      <c r="F96" s="168" t="n">
        <f aca="false">F95/H91</f>
        <v>32</v>
      </c>
      <c r="G96" s="75" t="s">
        <v>114</v>
      </c>
      <c r="H96" s="159" t="n">
        <v>1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5.75" hidden="false" customHeight="false" outlineLevel="0" collapsed="false">
      <c r="A97" s="2" t="str">
        <f aca="false">"&gt; that translates into " &amp; TEXT(F97,"0") &amp;" copies in " &amp; TEXT(H95,"0") &amp;" uL D1"</f>
        <v>&gt; that translates into 2560 copies in 80 uL D1</v>
      </c>
      <c r="B97" s="121"/>
      <c r="C97" s="121"/>
      <c r="D97" s="121"/>
      <c r="E97" s="121"/>
      <c r="F97" s="168" t="n">
        <f aca="false">F96*H95</f>
        <v>2560</v>
      </c>
      <c r="G97" s="75" t="str">
        <f aca="false">"copies for " &amp; TEXT(H96,"0") &amp;" 96-well plates"</f>
        <v>copies for 1 96-well plates</v>
      </c>
      <c r="H97" s="169" t="n">
        <f aca="false">F97*H96</f>
        <v>2560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15.75" hidden="false" customHeight="false" outlineLevel="0" collapsed="false">
      <c r="A98" s="70" t="str">
        <f aca="false">"&gt; that translates to " &amp; TEXT(J97,"0") &amp; " copies in " &amp; TEXT(L95, "0") &amp; " uL (" &amp; TEXT(L92,"0.0") &amp; " is total of well + " &amp; TEXT(L93,"0.0") &amp; " added for dilution)"</f>
        <v>&gt; that translates to 0 copies in 0 uL (0.0 is total of well + 0.0 added for dilution)</v>
      </c>
      <c r="B98" s="70"/>
      <c r="C98" s="70"/>
      <c r="D98" s="70"/>
      <c r="E98" s="70"/>
      <c r="F98" s="170" t="n">
        <f aca="false">F96*H95</f>
        <v>2560</v>
      </c>
      <c r="G98" s="121"/>
      <c r="H98" s="121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5.75" hidden="false" customHeight="false" outlineLevel="0" collapsed="false">
      <c r="A99" s="121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15.75" hidden="false" customHeight="false" outlineLevel="0" collapsed="false">
      <c r="A100" s="180" t="s">
        <v>115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Format="false" ht="15.75" hidden="false" customHeight="false" outlineLevel="0" collapsed="false">
      <c r="A101" s="121"/>
      <c r="B101" s="121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customFormat="false" ht="15.75" hidden="false" customHeight="false" outlineLevel="0" collapsed="false">
      <c r="A102" s="2" t="str">
        <f aca="false">"&gt;prepare a 1 to "&amp; TEXT(K95,"0") &amp;" dilution to "&amp; TEXT(J95,"0") &amp;" copies per uL"</f>
        <v>&gt;prepare a 1 to 300 dilution to 1250 copies per uL</v>
      </c>
      <c r="B102" s="121"/>
      <c r="C102" s="121"/>
      <c r="D102" s="121"/>
      <c r="E102" s="5"/>
      <c r="F102" s="5"/>
      <c r="G102" s="5"/>
      <c r="H102" s="12" t="s">
        <v>116</v>
      </c>
      <c r="I102" s="12"/>
      <c r="J102" s="12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5.75" hidden="false" customHeight="false" outlineLevel="0" collapsed="false">
      <c r="A103" s="2" t="str">
        <f aca="false">"&gt; add "&amp; TEXT(D107,"0.0") &amp;" uL to "&amp; TEXT(D108,"0.0") &amp;" uL background in first dilution well D1 (for "&amp; TEXT(F97,"0") &amp;" total viral copies)"</f>
        <v>&gt; add 2.0 uL to 38.0 uL background in first dilution well D1 (for 2560 total viral copies)</v>
      </c>
      <c r="B103" s="121"/>
      <c r="C103" s="121"/>
      <c r="D103" s="121"/>
      <c r="E103" s="5"/>
      <c r="F103" s="5"/>
      <c r="G103" s="5"/>
      <c r="H103" s="12" t="s">
        <v>117</v>
      </c>
      <c r="I103" s="12"/>
      <c r="J103" s="12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5.75" hidden="false" customHeight="false" outlineLevel="0" collapsed="false">
      <c r="A104" s="2" t="s">
        <v>118</v>
      </c>
      <c r="B104" s="121"/>
      <c r="C104" s="121"/>
      <c r="D104" s="121"/>
      <c r="E104" s="121"/>
      <c r="F104" s="5"/>
      <c r="G104" s="5"/>
      <c r="H104" s="12" t="s">
        <v>119</v>
      </c>
      <c r="I104" s="12"/>
      <c r="J104" s="12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5.75" hidden="false" customHeight="false" outlineLevel="0" collapsed="false">
      <c r="A105" s="121"/>
      <c r="B105" s="171"/>
      <c r="C105" s="171"/>
      <c r="D105" s="171"/>
      <c r="E105" s="171"/>
      <c r="F105" s="5"/>
      <c r="G105" s="5"/>
      <c r="H105" s="172" t="s">
        <v>120</v>
      </c>
      <c r="I105" s="172"/>
      <c r="J105" s="172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5.75" hidden="false" customHeight="false" outlineLevel="0" collapsed="false">
      <c r="A106" s="121"/>
      <c r="B106" s="121"/>
      <c r="C106" s="75" t="s">
        <v>121</v>
      </c>
      <c r="D106" s="173" t="n">
        <f aca="false">J95</f>
        <v>1250</v>
      </c>
      <c r="E106" s="2" t="s">
        <v>122</v>
      </c>
      <c r="F106" s="5"/>
      <c r="G106" s="5"/>
      <c r="H106" s="172" t="s">
        <v>123</v>
      </c>
      <c r="I106" s="172"/>
      <c r="J106" s="172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Format="false" ht="15.75" hidden="false" customHeight="false" outlineLevel="0" collapsed="false">
      <c r="A107" s="121"/>
      <c r="B107" s="121"/>
      <c r="C107" s="75" t="s">
        <v>124</v>
      </c>
      <c r="D107" s="174" t="n">
        <f aca="false">H97/D106</f>
        <v>2.048</v>
      </c>
      <c r="E107" s="175" t="n">
        <f aca="false">D107*6</f>
        <v>12.288</v>
      </c>
      <c r="F107" s="5"/>
      <c r="G107" s="5"/>
      <c r="H107" s="172" t="s">
        <v>125</v>
      </c>
      <c r="I107" s="172"/>
      <c r="J107" s="172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5.75" hidden="false" customHeight="false" outlineLevel="0" collapsed="false">
      <c r="A108" s="121"/>
      <c r="B108" s="121"/>
      <c r="C108" s="75" t="s">
        <v>126</v>
      </c>
      <c r="D108" s="174" t="n">
        <f aca="false">H93-D107</f>
        <v>37.952</v>
      </c>
      <c r="E108" s="131" t="n">
        <f aca="false">D108*6</f>
        <v>227.712</v>
      </c>
      <c r="F108" s="5"/>
      <c r="G108" s="5"/>
      <c r="H108" s="2" t="s">
        <v>127</v>
      </c>
      <c r="I108" s="121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5.75" hidden="false" customHeight="false" outlineLevel="0" collapsed="false">
      <c r="A109" s="5"/>
      <c r="B109" s="5"/>
      <c r="C109" s="5"/>
      <c r="D109" s="5"/>
      <c r="E109" s="5"/>
      <c r="F109" s="5"/>
      <c r="G109" s="5"/>
      <c r="H109" s="2" t="s">
        <v>128</v>
      </c>
      <c r="I109" s="2"/>
      <c r="J109" s="2"/>
      <c r="K109" s="2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5.75" hidden="false" customHeight="false" outlineLevel="0" collapsed="false">
      <c r="A110" s="5"/>
      <c r="B110" s="5"/>
      <c r="C110" s="5"/>
      <c r="D110" s="5"/>
      <c r="E110" s="5"/>
      <c r="F110" s="5"/>
      <c r="G110" s="121"/>
      <c r="H110" s="176" t="s">
        <v>129</v>
      </c>
      <c r="I110" s="176"/>
      <c r="J110" s="176"/>
      <c r="K110" s="176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5.75" hidden="false" customHeight="false" outlineLevel="0" collapsed="false">
      <c r="A111" s="121" t="s">
        <v>130</v>
      </c>
      <c r="B111" s="121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5.75" hidden="false" customHeight="false" outlineLevel="0" collapsed="false">
      <c r="A112" s="121" t="s">
        <v>131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</sheetData>
  <mergeCells count="21">
    <mergeCell ref="B17:D17"/>
    <mergeCell ref="E17:G17"/>
    <mergeCell ref="H17:J17"/>
    <mergeCell ref="K17:M17"/>
    <mergeCell ref="B29:D29"/>
    <mergeCell ref="E29:G29"/>
    <mergeCell ref="H29:J29"/>
    <mergeCell ref="K29:M29"/>
    <mergeCell ref="B63:E63"/>
    <mergeCell ref="F63:I63"/>
    <mergeCell ref="J63:M63"/>
    <mergeCell ref="A98:E98"/>
    <mergeCell ref="H102:J102"/>
    <mergeCell ref="H103:J103"/>
    <mergeCell ref="H104:J104"/>
    <mergeCell ref="B105:E105"/>
    <mergeCell ref="H105:J105"/>
    <mergeCell ref="H106:J106"/>
    <mergeCell ref="H107:J107"/>
    <mergeCell ref="H109:K109"/>
    <mergeCell ref="H110:K11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5" t="s">
        <v>134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183" t="s">
        <v>135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R7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43" t="s">
        <v>63</v>
      </c>
      <c r="B1" s="43"/>
      <c r="C1" s="43"/>
      <c r="D1" s="184"/>
      <c r="E1" s="184"/>
      <c r="F1" s="23"/>
      <c r="G1" s="185"/>
      <c r="H1" s="185"/>
      <c r="I1" s="185"/>
      <c r="J1" s="186"/>
      <c r="K1" s="186"/>
      <c r="L1" s="23"/>
      <c r="M1" s="23"/>
      <c r="N1" s="3"/>
    </row>
    <row r="2" customFormat="false" ht="15.75" hidden="false" customHeight="false" outlineLevel="0" collapsed="false">
      <c r="A2" s="113" t="n">
        <v>1</v>
      </c>
      <c r="B2" s="113" t="n">
        <v>2</v>
      </c>
      <c r="C2" s="43"/>
      <c r="D2" s="26" t="e">
        <f aca="false">#REF!</f>
        <v>#REF!</v>
      </c>
      <c r="E2" s="26"/>
      <c r="F2" s="23"/>
      <c r="G2" s="185"/>
      <c r="H2" s="185"/>
      <c r="I2" s="185"/>
      <c r="J2" s="186"/>
      <c r="K2" s="186"/>
      <c r="L2" s="23"/>
      <c r="M2" s="23"/>
      <c r="N2" s="3"/>
    </row>
    <row r="3" customFormat="false" ht="15.75" hidden="false" customHeight="false" outlineLevel="0" collapsed="false">
      <c r="A3" s="113" t="n">
        <v>3</v>
      </c>
      <c r="B3" s="113" t="n">
        <v>4</v>
      </c>
      <c r="C3" s="43"/>
      <c r="D3" s="26"/>
      <c r="E3" s="26" t="s">
        <v>65</v>
      </c>
      <c r="F3" s="23"/>
      <c r="G3" s="185"/>
      <c r="H3" s="185"/>
      <c r="I3" s="185"/>
      <c r="K3" s="186"/>
      <c r="L3" s="23"/>
      <c r="M3" s="23"/>
      <c r="N3" s="3"/>
    </row>
    <row r="4" customFormat="false" ht="15.75" hidden="false" customHeight="false" outlineLevel="0" collapsed="false">
      <c r="A4" s="6"/>
      <c r="B4" s="23"/>
      <c r="C4" s="23"/>
      <c r="E4" s="23"/>
      <c r="F4" s="23"/>
      <c r="G4" s="185"/>
      <c r="H4" s="185"/>
      <c r="I4" s="185"/>
      <c r="J4" s="186"/>
      <c r="K4" s="185"/>
      <c r="L4" s="23"/>
      <c r="M4" s="23"/>
      <c r="N4" s="3"/>
    </row>
    <row r="5" customFormat="false" ht="15.75" hidden="false" customHeight="false" outlineLevel="0" collapsed="false">
      <c r="A5" s="6"/>
      <c r="B5" s="6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3"/>
    </row>
    <row r="6" customFormat="false" ht="15.75" hidden="false" customHeight="false" outlineLevel="0" collapsed="false">
      <c r="A6" s="122" t="e">
        <f aca="false">D2</f>
        <v>#REF!</v>
      </c>
      <c r="B6" s="123" t="n">
        <v>1</v>
      </c>
      <c r="C6" s="123" t="n">
        <v>2</v>
      </c>
      <c r="D6" s="123" t="n">
        <v>3</v>
      </c>
      <c r="E6" s="123" t="n">
        <v>4</v>
      </c>
      <c r="F6" s="123" t="n">
        <v>5</v>
      </c>
      <c r="G6" s="123" t="n">
        <v>6</v>
      </c>
      <c r="H6" s="123" t="n">
        <v>7</v>
      </c>
      <c r="I6" s="123" t="n">
        <v>8</v>
      </c>
      <c r="J6" s="123" t="n">
        <v>9</v>
      </c>
      <c r="K6" s="123" t="n">
        <v>10</v>
      </c>
      <c r="L6" s="123" t="n">
        <v>11</v>
      </c>
      <c r="M6" s="123" t="n">
        <v>12</v>
      </c>
      <c r="N6" s="2"/>
    </row>
    <row r="7" customFormat="false" ht="15.75" hidden="false" customHeight="false" outlineLevel="0" collapsed="false">
      <c r="A7" s="123" t="s">
        <v>69</v>
      </c>
      <c r="B7" s="187" t="s">
        <v>65</v>
      </c>
      <c r="C7" s="187" t="s">
        <v>65</v>
      </c>
      <c r="D7" s="187" t="s">
        <v>65</v>
      </c>
      <c r="E7" s="187" t="s">
        <v>65</v>
      </c>
      <c r="F7" s="187" t="s">
        <v>65</v>
      </c>
      <c r="G7" s="187" t="s">
        <v>65</v>
      </c>
      <c r="H7" s="188" t="s">
        <v>65</v>
      </c>
      <c r="I7" s="188" t="s">
        <v>65</v>
      </c>
      <c r="J7" s="188" t="s">
        <v>65</v>
      </c>
      <c r="K7" s="189" t="s">
        <v>136</v>
      </c>
      <c r="L7" s="188"/>
      <c r="M7" s="190" t="s">
        <v>137</v>
      </c>
      <c r="N7" s="123" t="s">
        <v>69</v>
      </c>
    </row>
    <row r="8" customFormat="false" ht="15.75" hidden="false" customHeight="false" outlineLevel="0" collapsed="false">
      <c r="A8" s="123" t="s">
        <v>70</v>
      </c>
      <c r="B8" s="187" t="s">
        <v>65</v>
      </c>
      <c r="C8" s="187" t="s">
        <v>65</v>
      </c>
      <c r="D8" s="187" t="s">
        <v>65</v>
      </c>
      <c r="E8" s="187" t="s">
        <v>65</v>
      </c>
      <c r="F8" s="187" t="s">
        <v>65</v>
      </c>
      <c r="G8" s="187" t="s">
        <v>65</v>
      </c>
      <c r="H8" s="188" t="s">
        <v>65</v>
      </c>
      <c r="I8" s="188" t="s">
        <v>65</v>
      </c>
      <c r="J8" s="188" t="s">
        <v>65</v>
      </c>
      <c r="K8" s="189" t="s">
        <v>138</v>
      </c>
      <c r="L8" s="126"/>
      <c r="M8" s="190" t="s">
        <v>137</v>
      </c>
      <c r="N8" s="123" t="s">
        <v>70</v>
      </c>
    </row>
    <row r="9" customFormat="false" ht="15.75" hidden="false" customHeight="false" outlineLevel="0" collapsed="false">
      <c r="A9" s="123" t="s">
        <v>71</v>
      </c>
      <c r="B9" s="187" t="s">
        <v>65</v>
      </c>
      <c r="C9" s="187" t="s">
        <v>65</v>
      </c>
      <c r="D9" s="187" t="s">
        <v>65</v>
      </c>
      <c r="E9" s="187" t="s">
        <v>65</v>
      </c>
      <c r="F9" s="187" t="s">
        <v>65</v>
      </c>
      <c r="G9" s="187" t="s">
        <v>65</v>
      </c>
      <c r="H9" s="188" t="s">
        <v>65</v>
      </c>
      <c r="I9" s="188" t="s">
        <v>65</v>
      </c>
      <c r="J9" s="188" t="s">
        <v>65</v>
      </c>
      <c r="K9" s="189" t="s">
        <v>139</v>
      </c>
      <c r="L9" s="191"/>
      <c r="M9" s="190" t="s">
        <v>137</v>
      </c>
      <c r="N9" s="123" t="s">
        <v>71</v>
      </c>
    </row>
    <row r="10" customFormat="false" ht="15.75" hidden="false" customHeight="false" outlineLevel="0" collapsed="false">
      <c r="A10" s="123" t="s">
        <v>72</v>
      </c>
      <c r="B10" s="187" t="s">
        <v>65</v>
      </c>
      <c r="C10" s="187" t="s">
        <v>65</v>
      </c>
      <c r="D10" s="187" t="s">
        <v>65</v>
      </c>
      <c r="E10" s="187" t="s">
        <v>65</v>
      </c>
      <c r="F10" s="187" t="s">
        <v>65</v>
      </c>
      <c r="G10" s="187" t="s">
        <v>65</v>
      </c>
      <c r="H10" s="188" t="s">
        <v>65</v>
      </c>
      <c r="I10" s="188" t="s">
        <v>65</v>
      </c>
      <c r="J10" s="188" t="s">
        <v>65</v>
      </c>
      <c r="K10" s="189" t="s">
        <v>140</v>
      </c>
      <c r="L10" s="191"/>
      <c r="M10" s="190" t="s">
        <v>137</v>
      </c>
      <c r="N10" s="123" t="s">
        <v>72</v>
      </c>
    </row>
    <row r="11" customFormat="false" ht="15.75" hidden="false" customHeight="false" outlineLevel="0" collapsed="false">
      <c r="A11" s="123" t="s">
        <v>73</v>
      </c>
      <c r="B11" s="187" t="s">
        <v>65</v>
      </c>
      <c r="C11" s="187" t="s">
        <v>65</v>
      </c>
      <c r="D11" s="187" t="s">
        <v>65</v>
      </c>
      <c r="E11" s="187" t="s">
        <v>65</v>
      </c>
      <c r="F11" s="187" t="s">
        <v>65</v>
      </c>
      <c r="G11" s="187" t="s">
        <v>65</v>
      </c>
      <c r="H11" s="188" t="s">
        <v>65</v>
      </c>
      <c r="I11" s="188" t="s">
        <v>65</v>
      </c>
      <c r="J11" s="188" t="s">
        <v>65</v>
      </c>
      <c r="K11" s="189" t="s">
        <v>136</v>
      </c>
      <c r="L11" s="191"/>
      <c r="M11" s="190" t="s">
        <v>137</v>
      </c>
      <c r="N11" s="123" t="s">
        <v>73</v>
      </c>
    </row>
    <row r="12" customFormat="false" ht="15.75" hidden="false" customHeight="false" outlineLevel="0" collapsed="false">
      <c r="A12" s="123" t="s">
        <v>74</v>
      </c>
      <c r="B12" s="187" t="s">
        <v>65</v>
      </c>
      <c r="C12" s="187" t="s">
        <v>65</v>
      </c>
      <c r="D12" s="187" t="s">
        <v>65</v>
      </c>
      <c r="E12" s="187" t="s">
        <v>65</v>
      </c>
      <c r="F12" s="187" t="s">
        <v>65</v>
      </c>
      <c r="G12" s="187" t="s">
        <v>65</v>
      </c>
      <c r="H12" s="188" t="s">
        <v>65</v>
      </c>
      <c r="I12" s="188" t="s">
        <v>65</v>
      </c>
      <c r="J12" s="188" t="s">
        <v>65</v>
      </c>
      <c r="K12" s="189" t="s">
        <v>138</v>
      </c>
      <c r="L12" s="188"/>
      <c r="M12" s="190" t="s">
        <v>137</v>
      </c>
      <c r="N12" s="123" t="s">
        <v>74</v>
      </c>
    </row>
    <row r="13" customFormat="false" ht="15.75" hidden="false" customHeight="false" outlineLevel="0" collapsed="false">
      <c r="A13" s="123" t="s">
        <v>75</v>
      </c>
      <c r="B13" s="187" t="s">
        <v>65</v>
      </c>
      <c r="C13" s="187" t="s">
        <v>65</v>
      </c>
      <c r="D13" s="187" t="s">
        <v>65</v>
      </c>
      <c r="E13" s="187" t="s">
        <v>65</v>
      </c>
      <c r="F13" s="187" t="s">
        <v>65</v>
      </c>
      <c r="G13" s="187" t="s">
        <v>65</v>
      </c>
      <c r="H13" s="188" t="s">
        <v>65</v>
      </c>
      <c r="I13" s="188" t="s">
        <v>65</v>
      </c>
      <c r="J13" s="188" t="s">
        <v>65</v>
      </c>
      <c r="K13" s="189" t="s">
        <v>139</v>
      </c>
      <c r="L13" s="188"/>
      <c r="M13" s="190" t="s">
        <v>137</v>
      </c>
      <c r="N13" s="123" t="s">
        <v>75</v>
      </c>
    </row>
    <row r="14" customFormat="false" ht="15.75" hidden="false" customHeight="false" outlineLevel="0" collapsed="false">
      <c r="A14" s="123" t="s">
        <v>76</v>
      </c>
      <c r="B14" s="187" t="s">
        <v>65</v>
      </c>
      <c r="C14" s="187" t="s">
        <v>65</v>
      </c>
      <c r="D14" s="187" t="s">
        <v>65</v>
      </c>
      <c r="E14" s="187" t="s">
        <v>65</v>
      </c>
      <c r="F14" s="187" t="s">
        <v>65</v>
      </c>
      <c r="G14" s="187" t="s">
        <v>65</v>
      </c>
      <c r="H14" s="188" t="s">
        <v>65</v>
      </c>
      <c r="I14" s="188" t="s">
        <v>65</v>
      </c>
      <c r="J14" s="188" t="s">
        <v>65</v>
      </c>
      <c r="K14" s="189" t="s">
        <v>140</v>
      </c>
      <c r="L14" s="192" t="s">
        <v>141</v>
      </c>
      <c r="M14" s="192" t="s">
        <v>142</v>
      </c>
      <c r="N14" s="123" t="s">
        <v>76</v>
      </c>
    </row>
    <row r="15" customFormat="false" ht="15.75" hidden="false" customHeight="false" outlineLevel="0" collapsed="false">
      <c r="A15" s="2"/>
      <c r="B15" s="123" t="n">
        <v>1</v>
      </c>
      <c r="C15" s="123" t="n">
        <v>2</v>
      </c>
      <c r="D15" s="123" t="n">
        <v>3</v>
      </c>
      <c r="E15" s="123" t="n">
        <v>4</v>
      </c>
      <c r="F15" s="123" t="n">
        <v>5</v>
      </c>
      <c r="G15" s="123" t="n">
        <v>6</v>
      </c>
      <c r="H15" s="123" t="n">
        <v>7</v>
      </c>
      <c r="I15" s="123" t="n">
        <v>8</v>
      </c>
      <c r="J15" s="123" t="n">
        <v>9</v>
      </c>
      <c r="K15" s="123" t="n">
        <v>10</v>
      </c>
      <c r="L15" s="123" t="n">
        <v>11</v>
      </c>
      <c r="M15" s="123" t="n">
        <v>12</v>
      </c>
      <c r="N15" s="3"/>
    </row>
    <row r="17" customFormat="false" ht="15.75" hidden="false" customHeight="false" outlineLevel="0" collapsed="false">
      <c r="A17" s="39" t="s">
        <v>82</v>
      </c>
      <c r="B17" s="129" t="n">
        <v>1</v>
      </c>
      <c r="C17" s="129" t="n">
        <v>2</v>
      </c>
      <c r="D17" s="129" t="n">
        <v>3</v>
      </c>
      <c r="E17" s="129" t="n">
        <v>4</v>
      </c>
      <c r="F17" s="129" t="n">
        <v>5</v>
      </c>
      <c r="G17" s="129" t="n">
        <v>6</v>
      </c>
      <c r="H17" s="129" t="n">
        <v>7</v>
      </c>
      <c r="I17" s="129" t="n">
        <v>8</v>
      </c>
      <c r="J17" s="129" t="n">
        <v>9</v>
      </c>
      <c r="K17" s="129" t="n">
        <v>10</v>
      </c>
      <c r="L17" s="129" t="n">
        <v>11</v>
      </c>
      <c r="M17" s="129" t="n">
        <v>12</v>
      </c>
      <c r="N17" s="5"/>
      <c r="P17" s="124"/>
      <c r="Q17" s="124"/>
      <c r="R17" s="3"/>
    </row>
    <row r="18" customFormat="false" ht="15.75" hidden="false" customHeight="false" outlineLevel="0" collapsed="false">
      <c r="A18" s="130" t="s">
        <v>69</v>
      </c>
      <c r="B18" s="2" t="s">
        <v>83</v>
      </c>
      <c r="C18" s="131" t="n">
        <f aca="false">C19*2</f>
        <v>32000</v>
      </c>
      <c r="D18" s="131" t="n">
        <f aca="false">D19*2</f>
        <v>32000</v>
      </c>
      <c r="E18" s="131" t="n">
        <f aca="false">E19*2</f>
        <v>32000</v>
      </c>
      <c r="F18" s="131" t="n">
        <f aca="false">F19*2</f>
        <v>32000</v>
      </c>
      <c r="G18" s="131" t="n">
        <f aca="false">G19*2</f>
        <v>32000</v>
      </c>
      <c r="H18" s="131" t="n">
        <f aca="false">H19*2</f>
        <v>32000</v>
      </c>
      <c r="I18" s="131" t="n">
        <f aca="false">I19*2</f>
        <v>32000</v>
      </c>
      <c r="J18" s="131" t="n">
        <f aca="false">J19*2</f>
        <v>32000</v>
      </c>
      <c r="K18" s="131" t="n">
        <f aca="false">K19*2</f>
        <v>32000</v>
      </c>
      <c r="L18" s="131" t="n">
        <f aca="false">L19*2</f>
        <v>32000</v>
      </c>
      <c r="M18" s="2" t="s">
        <v>83</v>
      </c>
      <c r="N18" s="132" t="s">
        <v>69</v>
      </c>
      <c r="P18" s="3"/>
      <c r="Q18" s="3"/>
      <c r="R18" s="124"/>
    </row>
    <row r="19" customFormat="false" ht="15.75" hidden="false" customHeight="false" outlineLevel="0" collapsed="false">
      <c r="A19" s="133" t="s">
        <v>70</v>
      </c>
      <c r="B19" s="2" t="s">
        <v>83</v>
      </c>
      <c r="C19" s="131" t="n">
        <f aca="false">C20*2</f>
        <v>16000</v>
      </c>
      <c r="D19" s="131" t="n">
        <f aca="false">D20*2</f>
        <v>16000</v>
      </c>
      <c r="E19" s="131" t="n">
        <f aca="false">E20*2</f>
        <v>16000</v>
      </c>
      <c r="F19" s="131" t="n">
        <f aca="false">F20*2</f>
        <v>16000</v>
      </c>
      <c r="G19" s="131" t="n">
        <f aca="false">G20*2</f>
        <v>16000</v>
      </c>
      <c r="H19" s="131" t="n">
        <f aca="false">H20*2</f>
        <v>16000</v>
      </c>
      <c r="I19" s="131" t="n">
        <f aca="false">I20*2</f>
        <v>16000</v>
      </c>
      <c r="J19" s="131" t="n">
        <f aca="false">J20*2</f>
        <v>16000</v>
      </c>
      <c r="K19" s="131" t="n">
        <f aca="false">K20*2</f>
        <v>16000</v>
      </c>
      <c r="L19" s="131" t="n">
        <f aca="false">L20*2</f>
        <v>16000</v>
      </c>
      <c r="M19" s="2" t="s">
        <v>83</v>
      </c>
      <c r="N19" s="132" t="s">
        <v>70</v>
      </c>
      <c r="P19" s="3"/>
      <c r="Q19" s="3"/>
      <c r="R19" s="124"/>
    </row>
    <row r="20" customFormat="false" ht="15.75" hidden="false" customHeight="false" outlineLevel="0" collapsed="false">
      <c r="A20" s="130" t="s">
        <v>71</v>
      </c>
      <c r="B20" s="2" t="s">
        <v>83</v>
      </c>
      <c r="C20" s="131" t="n">
        <f aca="false">C21*2</f>
        <v>8000</v>
      </c>
      <c r="D20" s="131" t="n">
        <f aca="false">D21*2</f>
        <v>8000</v>
      </c>
      <c r="E20" s="131" t="n">
        <f aca="false">E21*2</f>
        <v>8000</v>
      </c>
      <c r="F20" s="131" t="n">
        <f aca="false">F21*2</f>
        <v>8000</v>
      </c>
      <c r="G20" s="131" t="n">
        <f aca="false">G21*2</f>
        <v>8000</v>
      </c>
      <c r="H20" s="131" t="n">
        <f aca="false">H21*2</f>
        <v>8000</v>
      </c>
      <c r="I20" s="131" t="n">
        <f aca="false">I21*2</f>
        <v>8000</v>
      </c>
      <c r="J20" s="131" t="n">
        <f aca="false">J21*2</f>
        <v>8000</v>
      </c>
      <c r="K20" s="131" t="n">
        <f aca="false">K21*2</f>
        <v>8000</v>
      </c>
      <c r="L20" s="131" t="n">
        <f aca="false">L21*2</f>
        <v>8000</v>
      </c>
      <c r="M20" s="2" t="s">
        <v>83</v>
      </c>
      <c r="N20" s="132" t="s">
        <v>71</v>
      </c>
      <c r="P20" s="3"/>
      <c r="Q20" s="3"/>
      <c r="R20" s="124"/>
    </row>
    <row r="21" customFormat="false" ht="15.75" hidden="false" customHeight="false" outlineLevel="0" collapsed="false">
      <c r="A21" s="130" t="s">
        <v>72</v>
      </c>
      <c r="B21" s="2" t="s">
        <v>83</v>
      </c>
      <c r="C21" s="131" t="n">
        <f aca="false">C22*2</f>
        <v>4000</v>
      </c>
      <c r="D21" s="131" t="n">
        <f aca="false">D22*2</f>
        <v>4000</v>
      </c>
      <c r="E21" s="131" t="n">
        <f aca="false">E22*2</f>
        <v>4000</v>
      </c>
      <c r="F21" s="131" t="n">
        <f aca="false">F22*2</f>
        <v>4000</v>
      </c>
      <c r="G21" s="131" t="n">
        <f aca="false">G22*2</f>
        <v>4000</v>
      </c>
      <c r="H21" s="131" t="n">
        <f aca="false">H22*2</f>
        <v>4000</v>
      </c>
      <c r="I21" s="131" t="n">
        <f aca="false">I22*2</f>
        <v>4000</v>
      </c>
      <c r="J21" s="131" t="n">
        <f aca="false">J22*2</f>
        <v>4000</v>
      </c>
      <c r="K21" s="131" t="n">
        <f aca="false">K22*2</f>
        <v>4000</v>
      </c>
      <c r="L21" s="131" t="n">
        <f aca="false">L22*2</f>
        <v>4000</v>
      </c>
      <c r="M21" s="2" t="s">
        <v>83</v>
      </c>
      <c r="N21" s="132" t="s">
        <v>72</v>
      </c>
      <c r="P21" s="3"/>
      <c r="Q21" s="3"/>
      <c r="R21" s="124"/>
    </row>
    <row r="22" customFormat="false" ht="15.75" hidden="false" customHeight="false" outlineLevel="0" collapsed="false">
      <c r="A22" s="130" t="s">
        <v>73</v>
      </c>
      <c r="B22" s="2" t="s">
        <v>83</v>
      </c>
      <c r="C22" s="131" t="n">
        <f aca="false">C23*2</f>
        <v>2000</v>
      </c>
      <c r="D22" s="131" t="n">
        <f aca="false">D23*2</f>
        <v>2000</v>
      </c>
      <c r="E22" s="131" t="n">
        <f aca="false">E23*2</f>
        <v>2000</v>
      </c>
      <c r="F22" s="131" t="n">
        <f aca="false">F23*2</f>
        <v>2000</v>
      </c>
      <c r="G22" s="131" t="n">
        <f aca="false">G23*2</f>
        <v>2000</v>
      </c>
      <c r="H22" s="131" t="n">
        <f aca="false">H23*2</f>
        <v>2000</v>
      </c>
      <c r="I22" s="131" t="n">
        <f aca="false">I23*2</f>
        <v>2000</v>
      </c>
      <c r="J22" s="131" t="n">
        <f aca="false">J23*2</f>
        <v>2000</v>
      </c>
      <c r="K22" s="131" t="n">
        <f aca="false">K23*2</f>
        <v>2000</v>
      </c>
      <c r="L22" s="131" t="n">
        <f aca="false">L23*2</f>
        <v>2000</v>
      </c>
      <c r="M22" s="2" t="s">
        <v>83</v>
      </c>
      <c r="N22" s="132" t="s">
        <v>73</v>
      </c>
      <c r="P22" s="3"/>
      <c r="Q22" s="3"/>
      <c r="R22" s="124"/>
    </row>
    <row r="23" customFormat="false" ht="15.75" hidden="false" customHeight="false" outlineLevel="0" collapsed="false">
      <c r="A23" s="130" t="s">
        <v>74</v>
      </c>
      <c r="B23" s="2" t="s">
        <v>83</v>
      </c>
      <c r="C23" s="131" t="n">
        <v>1000</v>
      </c>
      <c r="D23" s="131" t="n">
        <v>1000</v>
      </c>
      <c r="E23" s="131" t="n">
        <v>1000</v>
      </c>
      <c r="F23" s="131" t="n">
        <v>1000</v>
      </c>
      <c r="G23" s="131" t="n">
        <v>1000</v>
      </c>
      <c r="H23" s="131" t="n">
        <v>1000</v>
      </c>
      <c r="I23" s="131" t="n">
        <v>1000</v>
      </c>
      <c r="J23" s="131" t="n">
        <v>1000</v>
      </c>
      <c r="K23" s="131" t="n">
        <v>1000</v>
      </c>
      <c r="L23" s="131" t="n">
        <v>1000</v>
      </c>
      <c r="M23" s="2" t="s">
        <v>83</v>
      </c>
      <c r="N23" s="132" t="s">
        <v>74</v>
      </c>
      <c r="P23" s="3"/>
      <c r="Q23" s="3"/>
      <c r="R23" s="124"/>
    </row>
    <row r="24" customFormat="false" ht="15.75" hidden="false" customHeight="false" outlineLevel="0" collapsed="false">
      <c r="A24" s="130" t="s">
        <v>75</v>
      </c>
      <c r="B24" s="2" t="s">
        <v>83</v>
      </c>
      <c r="C24" s="2" t="s">
        <v>83</v>
      </c>
      <c r="D24" s="2" t="s">
        <v>83</v>
      </c>
      <c r="E24" s="2" t="s">
        <v>83</v>
      </c>
      <c r="F24" s="2" t="s">
        <v>83</v>
      </c>
      <c r="G24" s="2" t="s">
        <v>83</v>
      </c>
      <c r="H24" s="2" t="s">
        <v>83</v>
      </c>
      <c r="I24" s="2" t="s">
        <v>83</v>
      </c>
      <c r="J24" s="2" t="s">
        <v>83</v>
      </c>
      <c r="K24" s="2" t="s">
        <v>83</v>
      </c>
      <c r="L24" s="2" t="s">
        <v>83</v>
      </c>
      <c r="M24" s="2" t="s">
        <v>83</v>
      </c>
      <c r="N24" s="132" t="s">
        <v>75</v>
      </c>
      <c r="P24" s="3"/>
      <c r="Q24" s="3"/>
      <c r="R24" s="124"/>
    </row>
    <row r="25" customFormat="false" ht="15.75" hidden="false" customHeight="false" outlineLevel="0" collapsed="false">
      <c r="A25" s="130" t="s">
        <v>76</v>
      </c>
      <c r="B25" s="2" t="s">
        <v>83</v>
      </c>
      <c r="C25" s="2" t="s">
        <v>83</v>
      </c>
      <c r="D25" s="2" t="s">
        <v>83</v>
      </c>
      <c r="E25" s="2" t="s">
        <v>83</v>
      </c>
      <c r="F25" s="2" t="s">
        <v>83</v>
      </c>
      <c r="G25" s="2" t="s">
        <v>83</v>
      </c>
      <c r="H25" s="2" t="s">
        <v>83</v>
      </c>
      <c r="I25" s="2" t="s">
        <v>83</v>
      </c>
      <c r="J25" s="2" t="s">
        <v>83</v>
      </c>
      <c r="K25" s="2" t="s">
        <v>83</v>
      </c>
      <c r="L25" s="2" t="s">
        <v>83</v>
      </c>
      <c r="M25" s="2" t="s">
        <v>83</v>
      </c>
      <c r="N25" s="132" t="s">
        <v>76</v>
      </c>
      <c r="P25" s="3"/>
      <c r="Q25" s="3"/>
      <c r="R25" s="124"/>
    </row>
    <row r="26" customFormat="false" ht="15.75" hidden="false" customHeight="false" outlineLevel="0" collapsed="false">
      <c r="A26" s="193"/>
      <c r="B26" s="5"/>
      <c r="C26" s="5"/>
      <c r="D26" s="5"/>
      <c r="E26" s="5"/>
      <c r="F26" s="5"/>
      <c r="G26" s="5"/>
      <c r="H26" s="5"/>
      <c r="I26" s="5" t="s">
        <v>83</v>
      </c>
      <c r="J26" s="5" t="s">
        <v>83</v>
      </c>
      <c r="K26" s="5" t="s">
        <v>83</v>
      </c>
      <c r="L26" s="5" t="s">
        <v>83</v>
      </c>
      <c r="M26" s="5"/>
      <c r="N26" s="5"/>
    </row>
    <row r="27" customFormat="false" ht="15.75" hidden="false" customHeight="false" outlineLevel="0" collapsed="false">
      <c r="A27" s="135" t="s">
        <v>143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customFormat="false" ht="15.75" hidden="false" customHeight="false" outlineLevel="0" collapsed="false">
      <c r="A28" s="194" t="s">
        <v>85</v>
      </c>
      <c r="B28" s="136" t="n">
        <v>1</v>
      </c>
      <c r="C28" s="136" t="n">
        <v>2</v>
      </c>
      <c r="D28" s="136" t="n">
        <v>3</v>
      </c>
      <c r="E28" s="136" t="n">
        <v>4</v>
      </c>
      <c r="F28" s="136" t="n">
        <v>5</v>
      </c>
      <c r="G28" s="136" t="n">
        <v>6</v>
      </c>
      <c r="H28" s="136" t="n">
        <v>7</v>
      </c>
      <c r="I28" s="136" t="n">
        <v>8</v>
      </c>
      <c r="J28" s="136" t="n">
        <v>9</v>
      </c>
      <c r="K28" s="136" t="n">
        <v>10</v>
      </c>
      <c r="L28" s="136" t="n">
        <v>11</v>
      </c>
      <c r="M28" s="136" t="n">
        <v>12</v>
      </c>
      <c r="N28" s="5"/>
    </row>
    <row r="29" customFormat="false" ht="15.75" hidden="false" customHeight="false" outlineLevel="0" collapsed="false">
      <c r="A29" s="137" t="s">
        <v>69</v>
      </c>
      <c r="B29" s="121" t="s">
        <v>83</v>
      </c>
      <c r="C29" s="138" t="n">
        <f aca="false">(C18/1000)*10</f>
        <v>320</v>
      </c>
      <c r="D29" s="138" t="n">
        <f aca="false">(D18/1000)*10</f>
        <v>320</v>
      </c>
      <c r="E29" s="138" t="n">
        <f aca="false">(E18/1000)*10</f>
        <v>320</v>
      </c>
      <c r="F29" s="138" t="n">
        <f aca="false">(F18/1000)*10</f>
        <v>320</v>
      </c>
      <c r="G29" s="138" t="n">
        <f aca="false">(G18/1000)*10</f>
        <v>320</v>
      </c>
      <c r="H29" s="138" t="n">
        <f aca="false">(H18/1000)*10</f>
        <v>320</v>
      </c>
      <c r="I29" s="138" t="n">
        <f aca="false">(I18/1000)*10</f>
        <v>320</v>
      </c>
      <c r="J29" s="138" t="n">
        <f aca="false">(J18/1000)*10</f>
        <v>320</v>
      </c>
      <c r="K29" s="138" t="n">
        <f aca="false">(K18/1000)*10</f>
        <v>320</v>
      </c>
      <c r="L29" s="138" t="n">
        <f aca="false">(L18/1000)*10</f>
        <v>320</v>
      </c>
      <c r="M29" s="121" t="s">
        <v>83</v>
      </c>
      <c r="N29" s="132" t="s">
        <v>69</v>
      </c>
    </row>
    <row r="30" customFormat="false" ht="15.75" hidden="false" customHeight="false" outlineLevel="0" collapsed="false">
      <c r="A30" s="123" t="s">
        <v>70</v>
      </c>
      <c r="B30" s="121" t="s">
        <v>83</v>
      </c>
      <c r="C30" s="138" t="n">
        <f aca="false">(C19/1000)*10</f>
        <v>160</v>
      </c>
      <c r="D30" s="138" t="n">
        <f aca="false">(D19/1000)*10</f>
        <v>160</v>
      </c>
      <c r="E30" s="138" t="n">
        <f aca="false">(E19/1000)*10</f>
        <v>160</v>
      </c>
      <c r="F30" s="138" t="n">
        <f aca="false">(F19/1000)*10</f>
        <v>160</v>
      </c>
      <c r="G30" s="138" t="n">
        <f aca="false">(G19/1000)*10</f>
        <v>160</v>
      </c>
      <c r="H30" s="138" t="n">
        <f aca="false">(H19/1000)*10</f>
        <v>160</v>
      </c>
      <c r="I30" s="138" t="n">
        <f aca="false">(I19/1000)*10</f>
        <v>160</v>
      </c>
      <c r="J30" s="138" t="n">
        <f aca="false">(J19/1000)*10</f>
        <v>160</v>
      </c>
      <c r="K30" s="138" t="n">
        <f aca="false">(K19/1000)*10</f>
        <v>160</v>
      </c>
      <c r="L30" s="138" t="n">
        <f aca="false">(L19/1000)*10</f>
        <v>160</v>
      </c>
      <c r="M30" s="121" t="s">
        <v>83</v>
      </c>
      <c r="N30" s="132" t="s">
        <v>70</v>
      </c>
    </row>
    <row r="31" customFormat="false" ht="15.75" hidden="false" customHeight="false" outlineLevel="0" collapsed="false">
      <c r="A31" s="123" t="s">
        <v>71</v>
      </c>
      <c r="B31" s="121" t="s">
        <v>83</v>
      </c>
      <c r="C31" s="138" t="n">
        <f aca="false">(C20/1000)*10</f>
        <v>80</v>
      </c>
      <c r="D31" s="138" t="n">
        <f aca="false">(D20/1000)*10</f>
        <v>80</v>
      </c>
      <c r="E31" s="138" t="n">
        <f aca="false">(E20/1000)*10</f>
        <v>80</v>
      </c>
      <c r="F31" s="138" t="n">
        <f aca="false">(F20/1000)*10</f>
        <v>80</v>
      </c>
      <c r="G31" s="138" t="n">
        <f aca="false">(G20/1000)*10</f>
        <v>80</v>
      </c>
      <c r="H31" s="138" t="n">
        <f aca="false">(H20/1000)*10</f>
        <v>80</v>
      </c>
      <c r="I31" s="138" t="n">
        <f aca="false">(I20/1000)*10</f>
        <v>80</v>
      </c>
      <c r="J31" s="138" t="n">
        <f aca="false">(J20/1000)*10</f>
        <v>80</v>
      </c>
      <c r="K31" s="138" t="n">
        <f aca="false">(K20/1000)*10</f>
        <v>80</v>
      </c>
      <c r="L31" s="138" t="n">
        <f aca="false">(L20/1000)*10</f>
        <v>80</v>
      </c>
      <c r="M31" s="121" t="s">
        <v>83</v>
      </c>
      <c r="N31" s="132" t="s">
        <v>71</v>
      </c>
    </row>
    <row r="32" customFormat="false" ht="15.75" hidden="false" customHeight="false" outlineLevel="0" collapsed="false">
      <c r="A32" s="123" t="s">
        <v>72</v>
      </c>
      <c r="B32" s="121" t="s">
        <v>83</v>
      </c>
      <c r="C32" s="138" t="n">
        <f aca="false">(C21/1000)*10</f>
        <v>40</v>
      </c>
      <c r="D32" s="138" t="n">
        <f aca="false">(D21/1000)*10</f>
        <v>40</v>
      </c>
      <c r="E32" s="138" t="n">
        <f aca="false">(E21/1000)*10</f>
        <v>40</v>
      </c>
      <c r="F32" s="138" t="n">
        <f aca="false">(F21/1000)*10</f>
        <v>40</v>
      </c>
      <c r="G32" s="138" t="n">
        <f aca="false">(G21/1000)*10</f>
        <v>40</v>
      </c>
      <c r="H32" s="138" t="n">
        <f aca="false">(H21/1000)*10</f>
        <v>40</v>
      </c>
      <c r="I32" s="138" t="n">
        <f aca="false">(I21/1000)*10</f>
        <v>40</v>
      </c>
      <c r="J32" s="138" t="n">
        <f aca="false">(J21/1000)*10</f>
        <v>40</v>
      </c>
      <c r="K32" s="138" t="n">
        <f aca="false">(K21/1000)*10</f>
        <v>40</v>
      </c>
      <c r="L32" s="138" t="n">
        <f aca="false">(L21/1000)*10</f>
        <v>40</v>
      </c>
      <c r="M32" s="121" t="s">
        <v>83</v>
      </c>
      <c r="N32" s="132" t="s">
        <v>72</v>
      </c>
    </row>
    <row r="33" customFormat="false" ht="15.75" hidden="false" customHeight="false" outlineLevel="0" collapsed="false">
      <c r="A33" s="123" t="s">
        <v>73</v>
      </c>
      <c r="B33" s="121" t="s">
        <v>83</v>
      </c>
      <c r="C33" s="138" t="n">
        <f aca="false">(C22/1000)*10</f>
        <v>20</v>
      </c>
      <c r="D33" s="138" t="n">
        <f aca="false">(D22/1000)*10</f>
        <v>20</v>
      </c>
      <c r="E33" s="138" t="n">
        <f aca="false">(E22/1000)*10</f>
        <v>20</v>
      </c>
      <c r="F33" s="138" t="n">
        <f aca="false">(F22/1000)*10</f>
        <v>20</v>
      </c>
      <c r="G33" s="138" t="n">
        <f aca="false">(G22/1000)*10</f>
        <v>20</v>
      </c>
      <c r="H33" s="138" t="n">
        <f aca="false">(H22/1000)*10</f>
        <v>20</v>
      </c>
      <c r="I33" s="138" t="n">
        <f aca="false">(I22/1000)*10</f>
        <v>20</v>
      </c>
      <c r="J33" s="138" t="n">
        <f aca="false">(J22/1000)*10</f>
        <v>20</v>
      </c>
      <c r="K33" s="138" t="n">
        <f aca="false">(K22/1000)*10</f>
        <v>20</v>
      </c>
      <c r="L33" s="138" t="n">
        <f aca="false">(L22/1000)*10</f>
        <v>20</v>
      </c>
      <c r="M33" s="121" t="s">
        <v>83</v>
      </c>
      <c r="N33" s="132" t="s">
        <v>73</v>
      </c>
    </row>
    <row r="34" customFormat="false" ht="15.75" hidden="false" customHeight="false" outlineLevel="0" collapsed="false">
      <c r="A34" s="123" t="s">
        <v>74</v>
      </c>
      <c r="B34" s="121" t="s">
        <v>83</v>
      </c>
      <c r="C34" s="138" t="n">
        <f aca="false">(C23/1000)*10</f>
        <v>10</v>
      </c>
      <c r="D34" s="138" t="n">
        <f aca="false">(D23/1000)*10</f>
        <v>10</v>
      </c>
      <c r="E34" s="138" t="n">
        <f aca="false">(E23/1000)*10</f>
        <v>10</v>
      </c>
      <c r="F34" s="138" t="n">
        <f aca="false">(F23/1000)*10</f>
        <v>10</v>
      </c>
      <c r="G34" s="138" t="n">
        <f aca="false">(G23/1000)*10</f>
        <v>10</v>
      </c>
      <c r="H34" s="138" t="n">
        <f aca="false">(H23/1000)*10</f>
        <v>10</v>
      </c>
      <c r="I34" s="138" t="n">
        <f aca="false">(I23/1000)*10</f>
        <v>10</v>
      </c>
      <c r="J34" s="138" t="n">
        <f aca="false">(J23/1000)*10</f>
        <v>10</v>
      </c>
      <c r="K34" s="138" t="n">
        <f aca="false">(K23/1000)*10</f>
        <v>10</v>
      </c>
      <c r="L34" s="138" t="n">
        <f aca="false">(L23/1000)*10</f>
        <v>10</v>
      </c>
      <c r="M34" s="121" t="s">
        <v>83</v>
      </c>
      <c r="N34" s="132" t="s">
        <v>74</v>
      </c>
    </row>
    <row r="35" customFormat="false" ht="15.75" hidden="false" customHeight="false" outlineLevel="0" collapsed="false">
      <c r="A35" s="123" t="s">
        <v>75</v>
      </c>
      <c r="B35" s="121" t="s">
        <v>83</v>
      </c>
      <c r="C35" s="121" t="s">
        <v>83</v>
      </c>
      <c r="D35" s="121" t="s">
        <v>83</v>
      </c>
      <c r="E35" s="121" t="s">
        <v>83</v>
      </c>
      <c r="F35" s="121" t="s">
        <v>83</v>
      </c>
      <c r="G35" s="121" t="s">
        <v>83</v>
      </c>
      <c r="H35" s="121" t="s">
        <v>83</v>
      </c>
      <c r="I35" s="121" t="s">
        <v>83</v>
      </c>
      <c r="J35" s="121" t="s">
        <v>83</v>
      </c>
      <c r="K35" s="121" t="s">
        <v>83</v>
      </c>
      <c r="L35" s="121" t="s">
        <v>83</v>
      </c>
      <c r="M35" s="121" t="s">
        <v>83</v>
      </c>
      <c r="N35" s="132" t="s">
        <v>75</v>
      </c>
    </row>
    <row r="36" customFormat="false" ht="15.75" hidden="false" customHeight="false" outlineLevel="0" collapsed="false">
      <c r="A36" s="123" t="s">
        <v>76</v>
      </c>
      <c r="B36" s="121" t="s">
        <v>83</v>
      </c>
      <c r="C36" s="121" t="s">
        <v>83</v>
      </c>
      <c r="D36" s="121" t="s">
        <v>83</v>
      </c>
      <c r="E36" s="121" t="s">
        <v>83</v>
      </c>
      <c r="F36" s="121" t="s">
        <v>83</v>
      </c>
      <c r="G36" s="121" t="s">
        <v>83</v>
      </c>
      <c r="H36" s="121" t="s">
        <v>83</v>
      </c>
      <c r="I36" s="121" t="s">
        <v>83</v>
      </c>
      <c r="J36" s="121" t="s">
        <v>83</v>
      </c>
      <c r="K36" s="121" t="s">
        <v>83</v>
      </c>
      <c r="L36" s="121" t="s">
        <v>83</v>
      </c>
      <c r="M36" s="121" t="s">
        <v>83</v>
      </c>
      <c r="N36" s="132" t="s">
        <v>76</v>
      </c>
    </row>
    <row r="37" customFormat="false" ht="15.75" hidden="false" customHeight="false" outlineLevel="0" collapsed="false">
      <c r="A37" s="195"/>
      <c r="B37" s="196" t="n">
        <v>1</v>
      </c>
      <c r="C37" s="196" t="n">
        <v>2</v>
      </c>
      <c r="D37" s="196" t="n">
        <v>3</v>
      </c>
      <c r="E37" s="196" t="n">
        <v>4</v>
      </c>
      <c r="F37" s="196" t="n">
        <v>5</v>
      </c>
      <c r="G37" s="196" t="n">
        <v>6</v>
      </c>
      <c r="H37" s="196" t="n">
        <v>7</v>
      </c>
      <c r="I37" s="196" t="n">
        <v>8</v>
      </c>
      <c r="J37" s="196" t="n">
        <v>9</v>
      </c>
      <c r="K37" s="196" t="n">
        <v>10</v>
      </c>
      <c r="L37" s="196" t="n">
        <v>11</v>
      </c>
      <c r="M37" s="196" t="n">
        <v>12</v>
      </c>
      <c r="N37" s="3"/>
    </row>
    <row r="38" customFormat="false" ht="15.75" hidden="false" customHeight="false" outlineLevel="0" collapsed="false">
      <c r="A38" s="3"/>
      <c r="B38" s="197"/>
      <c r="C38" s="197"/>
      <c r="D38" s="197"/>
      <c r="E38" s="197"/>
      <c r="F38" s="3"/>
      <c r="G38" s="3"/>
      <c r="H38" s="3"/>
      <c r="I38" s="3"/>
      <c r="J38" s="3"/>
      <c r="K38" s="3"/>
      <c r="L38" s="3"/>
      <c r="M38" s="3"/>
      <c r="N38" s="3"/>
    </row>
    <row r="39" customFormat="false" ht="15.75" hidden="false" customHeight="false" outlineLevel="0" collapsed="false">
      <c r="A39" s="194" t="s">
        <v>88</v>
      </c>
      <c r="B39" s="136" t="n">
        <v>1</v>
      </c>
      <c r="C39" s="136" t="n">
        <v>2</v>
      </c>
      <c r="D39" s="136" t="n">
        <v>3</v>
      </c>
      <c r="E39" s="136" t="n">
        <v>4</v>
      </c>
      <c r="F39" s="136" t="n">
        <v>5</v>
      </c>
      <c r="G39" s="136" t="n">
        <v>6</v>
      </c>
      <c r="H39" s="136" t="n">
        <v>7</v>
      </c>
      <c r="I39" s="136" t="n">
        <v>8</v>
      </c>
      <c r="J39" s="136" t="n">
        <v>9</v>
      </c>
      <c r="K39" s="136" t="n">
        <v>10</v>
      </c>
      <c r="L39" s="136" t="n">
        <v>11</v>
      </c>
      <c r="M39" s="136" t="n">
        <v>12</v>
      </c>
      <c r="N39" s="5"/>
    </row>
    <row r="40" customFormat="false" ht="15.75" hidden="false" customHeight="false" outlineLevel="0" collapsed="false">
      <c r="A40" s="137" t="s">
        <v>69</v>
      </c>
      <c r="B40" s="138" t="n">
        <v>50</v>
      </c>
      <c r="C40" s="138" t="n">
        <v>50</v>
      </c>
      <c r="D40" s="138" t="n">
        <v>50</v>
      </c>
      <c r="E40" s="138" t="n">
        <v>50</v>
      </c>
      <c r="F40" s="138" t="n">
        <v>50</v>
      </c>
      <c r="G40" s="138" t="n">
        <v>50</v>
      </c>
      <c r="H40" s="138" t="n">
        <v>50</v>
      </c>
      <c r="I40" s="138" t="n">
        <v>50</v>
      </c>
      <c r="J40" s="138" t="n">
        <v>50</v>
      </c>
      <c r="K40" s="138" t="n">
        <v>50</v>
      </c>
      <c r="L40" s="138" t="n">
        <v>50</v>
      </c>
      <c r="M40" s="138" t="n">
        <v>50</v>
      </c>
      <c r="N40" s="132" t="s">
        <v>69</v>
      </c>
      <c r="P40" s="3"/>
      <c r="Q40" s="3"/>
      <c r="R40" s="3"/>
    </row>
    <row r="41" customFormat="false" ht="15.75" hidden="false" customHeight="false" outlineLevel="0" collapsed="false">
      <c r="A41" s="123" t="s">
        <v>70</v>
      </c>
      <c r="B41" s="138" t="n">
        <v>50</v>
      </c>
      <c r="C41" s="138" t="n">
        <v>50</v>
      </c>
      <c r="D41" s="138" t="n">
        <v>50</v>
      </c>
      <c r="E41" s="138" t="n">
        <v>50</v>
      </c>
      <c r="F41" s="138" t="n">
        <v>50</v>
      </c>
      <c r="G41" s="138" t="n">
        <v>50</v>
      </c>
      <c r="H41" s="138" t="n">
        <v>50</v>
      </c>
      <c r="I41" s="138" t="n">
        <v>50</v>
      </c>
      <c r="J41" s="138" t="n">
        <v>50</v>
      </c>
      <c r="K41" s="138" t="n">
        <v>50</v>
      </c>
      <c r="L41" s="138" t="n">
        <v>50</v>
      </c>
      <c r="M41" s="138" t="n">
        <v>50</v>
      </c>
      <c r="N41" s="132" t="s">
        <v>70</v>
      </c>
      <c r="P41" s="3"/>
      <c r="Q41" s="3"/>
      <c r="R41" s="3"/>
    </row>
    <row r="42" customFormat="false" ht="15.75" hidden="false" customHeight="false" outlineLevel="0" collapsed="false">
      <c r="A42" s="123" t="s">
        <v>71</v>
      </c>
      <c r="B42" s="138" t="n">
        <v>50</v>
      </c>
      <c r="C42" s="138" t="n">
        <v>50</v>
      </c>
      <c r="D42" s="138" t="n">
        <v>50</v>
      </c>
      <c r="E42" s="138" t="n">
        <v>50</v>
      </c>
      <c r="F42" s="138" t="n">
        <v>50</v>
      </c>
      <c r="G42" s="138" t="n">
        <v>50</v>
      </c>
      <c r="H42" s="138" t="n">
        <v>50</v>
      </c>
      <c r="I42" s="138" t="n">
        <v>50</v>
      </c>
      <c r="J42" s="138" t="n">
        <v>50</v>
      </c>
      <c r="K42" s="138" t="n">
        <v>50</v>
      </c>
      <c r="L42" s="138" t="n">
        <v>50</v>
      </c>
      <c r="M42" s="138" t="n">
        <v>50</v>
      </c>
      <c r="N42" s="132" t="s">
        <v>71</v>
      </c>
    </row>
    <row r="43" customFormat="false" ht="15.75" hidden="false" customHeight="false" outlineLevel="0" collapsed="false">
      <c r="A43" s="123" t="s">
        <v>72</v>
      </c>
      <c r="B43" s="138" t="n">
        <v>50</v>
      </c>
      <c r="C43" s="138" t="n">
        <v>50</v>
      </c>
      <c r="D43" s="138" t="n">
        <v>50</v>
      </c>
      <c r="E43" s="138" t="n">
        <v>50</v>
      </c>
      <c r="F43" s="138" t="n">
        <v>50</v>
      </c>
      <c r="G43" s="138" t="n">
        <v>50</v>
      </c>
      <c r="H43" s="138" t="n">
        <v>50</v>
      </c>
      <c r="I43" s="138" t="n">
        <v>50</v>
      </c>
      <c r="J43" s="138" t="n">
        <v>50</v>
      </c>
      <c r="K43" s="138" t="n">
        <v>50</v>
      </c>
      <c r="L43" s="138" t="n">
        <v>50</v>
      </c>
      <c r="M43" s="138" t="n">
        <v>50</v>
      </c>
      <c r="N43" s="132" t="s">
        <v>72</v>
      </c>
    </row>
    <row r="44" customFormat="false" ht="15.75" hidden="false" customHeight="false" outlineLevel="0" collapsed="false">
      <c r="A44" s="123" t="s">
        <v>73</v>
      </c>
      <c r="B44" s="138" t="n">
        <v>50</v>
      </c>
      <c r="C44" s="138" t="n">
        <v>50</v>
      </c>
      <c r="D44" s="138" t="n">
        <v>50</v>
      </c>
      <c r="E44" s="138" t="n">
        <v>50</v>
      </c>
      <c r="F44" s="138" t="n">
        <v>50</v>
      </c>
      <c r="G44" s="138" t="n">
        <v>50</v>
      </c>
      <c r="H44" s="138" t="n">
        <v>50</v>
      </c>
      <c r="I44" s="138" t="n">
        <v>50</v>
      </c>
      <c r="J44" s="138" t="n">
        <v>50</v>
      </c>
      <c r="K44" s="138" t="n">
        <v>50</v>
      </c>
      <c r="L44" s="138" t="n">
        <v>50</v>
      </c>
      <c r="M44" s="138" t="n">
        <v>50</v>
      </c>
      <c r="N44" s="132" t="s">
        <v>73</v>
      </c>
    </row>
    <row r="45" customFormat="false" ht="15.75" hidden="false" customHeight="false" outlineLevel="0" collapsed="false">
      <c r="A45" s="123" t="s">
        <v>74</v>
      </c>
      <c r="B45" s="138" t="n">
        <v>50</v>
      </c>
      <c r="C45" s="138" t="n">
        <v>50</v>
      </c>
      <c r="D45" s="138" t="n">
        <v>50</v>
      </c>
      <c r="E45" s="138" t="n">
        <v>50</v>
      </c>
      <c r="F45" s="138" t="n">
        <v>50</v>
      </c>
      <c r="G45" s="138" t="n">
        <v>50</v>
      </c>
      <c r="H45" s="138" t="n">
        <v>50</v>
      </c>
      <c r="I45" s="138" t="n">
        <v>50</v>
      </c>
      <c r="J45" s="138" t="n">
        <v>50</v>
      </c>
      <c r="K45" s="138" t="n">
        <v>50</v>
      </c>
      <c r="L45" s="138" t="n">
        <v>50</v>
      </c>
      <c r="M45" s="138" t="n">
        <v>50</v>
      </c>
      <c r="N45" s="132" t="s">
        <v>74</v>
      </c>
    </row>
    <row r="46" customFormat="false" ht="15.75" hidden="false" customHeight="false" outlineLevel="0" collapsed="false">
      <c r="A46" s="123" t="s">
        <v>75</v>
      </c>
      <c r="B46" s="138" t="n">
        <v>50</v>
      </c>
      <c r="C46" s="138" t="n">
        <v>50</v>
      </c>
      <c r="D46" s="138" t="n">
        <v>50</v>
      </c>
      <c r="E46" s="138" t="n">
        <v>50</v>
      </c>
      <c r="F46" s="138" t="n">
        <v>50</v>
      </c>
      <c r="G46" s="138" t="n">
        <v>50</v>
      </c>
      <c r="H46" s="138" t="n">
        <v>50</v>
      </c>
      <c r="I46" s="138" t="n">
        <v>50</v>
      </c>
      <c r="J46" s="138" t="n">
        <v>50</v>
      </c>
      <c r="K46" s="138" t="n">
        <v>50</v>
      </c>
      <c r="L46" s="138" t="n">
        <v>50</v>
      </c>
      <c r="M46" s="138" t="n">
        <v>50</v>
      </c>
      <c r="N46" s="132" t="s">
        <v>75</v>
      </c>
    </row>
    <row r="47" customFormat="false" ht="15.75" hidden="false" customHeight="false" outlineLevel="0" collapsed="false">
      <c r="A47" s="123" t="s">
        <v>76</v>
      </c>
      <c r="B47" s="138" t="n">
        <v>50</v>
      </c>
      <c r="C47" s="138" t="n">
        <v>50</v>
      </c>
      <c r="D47" s="138" t="n">
        <v>50</v>
      </c>
      <c r="E47" s="138" t="n">
        <v>50</v>
      </c>
      <c r="F47" s="138" t="n">
        <v>50</v>
      </c>
      <c r="G47" s="138" t="n">
        <v>50</v>
      </c>
      <c r="H47" s="138" t="n">
        <v>50</v>
      </c>
      <c r="I47" s="138" t="n">
        <v>50</v>
      </c>
      <c r="J47" s="138" t="n">
        <v>50</v>
      </c>
      <c r="K47" s="138" t="n">
        <v>50</v>
      </c>
      <c r="L47" s="138" t="n">
        <v>50</v>
      </c>
      <c r="M47" s="138" t="n">
        <v>50</v>
      </c>
      <c r="N47" s="132" t="s">
        <v>76</v>
      </c>
    </row>
    <row r="48" customFormat="false" ht="15.75" hidden="false" customHeight="false" outlineLevel="0" collapsed="false">
      <c r="A48" s="195"/>
      <c r="B48" s="196" t="n">
        <v>1</v>
      </c>
      <c r="C48" s="196" t="n">
        <v>2</v>
      </c>
      <c r="D48" s="196" t="n">
        <v>3</v>
      </c>
      <c r="E48" s="196" t="n">
        <v>4</v>
      </c>
      <c r="F48" s="196" t="n">
        <v>5</v>
      </c>
      <c r="G48" s="196" t="n">
        <v>6</v>
      </c>
      <c r="H48" s="196" t="n">
        <v>7</v>
      </c>
      <c r="I48" s="196" t="n">
        <v>8</v>
      </c>
      <c r="J48" s="196" t="n">
        <v>9</v>
      </c>
      <c r="K48" s="196" t="n">
        <v>10</v>
      </c>
      <c r="L48" s="196" t="n">
        <v>11</v>
      </c>
      <c r="M48" s="196" t="n">
        <v>12</v>
      </c>
      <c r="N48" s="3"/>
    </row>
    <row r="49" customFormat="false" ht="15.75" hidden="false" customHeight="false" outlineLevel="0" collapsed="false">
      <c r="A49" s="3"/>
      <c r="B49" s="124"/>
      <c r="C49" s="124"/>
      <c r="D49" s="124" t="s">
        <v>144</v>
      </c>
      <c r="E49" s="124" t="s">
        <v>145</v>
      </c>
      <c r="F49" s="124"/>
      <c r="G49" s="124"/>
      <c r="H49" s="124"/>
      <c r="I49" s="124"/>
      <c r="J49" s="124"/>
      <c r="K49" s="124"/>
      <c r="L49" s="124"/>
      <c r="M49" s="124"/>
      <c r="N49" s="3"/>
    </row>
    <row r="50" customFormat="false" ht="15.75" hidden="false" customHeight="false" outlineLevel="0" collapsed="false">
      <c r="B50" s="5" t="s">
        <v>146</v>
      </c>
      <c r="C50" s="46" t="n">
        <f aca="false">50*96</f>
        <v>4800</v>
      </c>
      <c r="D50" s="46" t="n">
        <f aca="false">C50/4</f>
        <v>1200</v>
      </c>
      <c r="E50" s="5" t="n">
        <f aca="false">C50-D50</f>
        <v>3600</v>
      </c>
    </row>
    <row r="51" customFormat="false" ht="15.75" hidden="false" customHeight="false" outlineLevel="0" collapsed="false">
      <c r="A51" s="81"/>
      <c r="B51" s="81"/>
      <c r="C51" s="114"/>
      <c r="D51" s="81"/>
    </row>
    <row r="52" customFormat="false" ht="15.75" hidden="false" customHeight="false" outlineLevel="0" collapsed="false">
      <c r="A52" s="81"/>
      <c r="B52" s="81"/>
      <c r="C52" s="114"/>
      <c r="D52" s="81"/>
    </row>
    <row r="54" customFormat="false" ht="15.75" hidden="false" customHeight="false" outlineLevel="0" collapsed="false">
      <c r="A54" s="3"/>
      <c r="B54" s="3"/>
      <c r="C54" s="3"/>
      <c r="D54" s="3"/>
      <c r="E54" s="3"/>
      <c r="F54" s="2"/>
      <c r="G54" s="75" t="s">
        <v>104</v>
      </c>
      <c r="H54" s="71" t="n">
        <v>10</v>
      </c>
      <c r="I54" s="2"/>
      <c r="J54" s="70" t="s">
        <v>105</v>
      </c>
      <c r="K54" s="159" t="n">
        <v>70035039</v>
      </c>
    </row>
    <row r="55" customFormat="false" ht="15.75" hidden="false" customHeight="false" outlineLevel="0" collapsed="false">
      <c r="A55" s="3"/>
      <c r="B55" s="3"/>
      <c r="C55" s="3"/>
      <c r="D55" s="3"/>
      <c r="E55" s="3"/>
      <c r="F55" s="2"/>
      <c r="G55" s="75" t="s">
        <v>106</v>
      </c>
      <c r="H55" s="71" t="n">
        <v>12</v>
      </c>
      <c r="I55" s="2"/>
      <c r="J55" s="2"/>
      <c r="K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75" t="s">
        <v>107</v>
      </c>
      <c r="H56" s="169" t="n">
        <v>12</v>
      </c>
      <c r="I56" s="2"/>
      <c r="J56" s="2" t="s">
        <v>108</v>
      </c>
      <c r="K56" s="136" t="s">
        <v>109</v>
      </c>
    </row>
    <row r="57" customFormat="false" ht="15.75" hidden="false" customHeight="false" outlineLevel="0" collapsed="false">
      <c r="A57" s="180" t="s">
        <v>110</v>
      </c>
      <c r="B57" s="2"/>
      <c r="C57" s="2"/>
      <c r="D57" s="2"/>
      <c r="E57" s="2"/>
      <c r="F57" s="2"/>
      <c r="G57" s="75" t="s">
        <v>111</v>
      </c>
      <c r="H57" s="159" t="n">
        <v>2</v>
      </c>
      <c r="I57" s="2" t="s">
        <v>112</v>
      </c>
      <c r="J57" s="181" t="n">
        <v>375000</v>
      </c>
      <c r="K57" s="2"/>
    </row>
    <row r="58" customFormat="false" ht="15.75" hidden="false" customHeight="false" outlineLevel="0" collapsed="false">
      <c r="A58" s="2" t="str">
        <f aca="false">"&gt;We aim for " &amp; TEXT(F58,"0") &amp;" copies at the highest dilution in "&amp; TEXT(H54,"0") &amp;" uL volume (amount added to PCR rxn)"</f>
        <v>&gt;We aim for 320 copies at the highest dilution in 10 uL volume (amount added to PCR rxn)</v>
      </c>
      <c r="B58" s="2"/>
      <c r="C58" s="2"/>
      <c r="D58" s="2"/>
      <c r="E58" s="2"/>
      <c r="F58" s="159" t="n">
        <v>320</v>
      </c>
      <c r="G58" s="68" t="s">
        <v>113</v>
      </c>
      <c r="H58" s="159" t="n">
        <v>24</v>
      </c>
      <c r="I58" s="80" t="str">
        <f aca="false">"1 : " &amp; TEXT(K58,"0")</f>
        <v>1 : 300</v>
      </c>
      <c r="J58" s="166" t="n">
        <f aca="false">J57/K58</f>
        <v>1250</v>
      </c>
      <c r="K58" s="182" t="n">
        <v>300</v>
      </c>
    </row>
    <row r="59" customFormat="false" ht="15.75" hidden="false" customHeight="false" outlineLevel="0" collapsed="false">
      <c r="A59" s="2" t="str">
        <f aca="false">"&gt; that translates into " &amp; TEXT(F59,"0.0") &amp;" copies/ul  in D1 "</f>
        <v>&gt; that translates into 26.7 copies/ul  in D1 </v>
      </c>
      <c r="B59" s="2"/>
      <c r="C59" s="2"/>
      <c r="D59" s="2"/>
      <c r="E59" s="2"/>
      <c r="F59" s="168" t="n">
        <f aca="false">F58/H56</f>
        <v>26.6666666666667</v>
      </c>
      <c r="G59" s="75" t="s">
        <v>114</v>
      </c>
      <c r="H59" s="159" t="n">
        <v>1</v>
      </c>
      <c r="I59" s="3"/>
      <c r="J59" s="3"/>
      <c r="K59" s="3"/>
    </row>
    <row r="60" customFormat="false" ht="15.75" hidden="false" customHeight="false" outlineLevel="0" collapsed="false">
      <c r="A60" s="2" t="str">
        <f aca="false">"&gt; that translates into " &amp; TEXT(F60,"0") &amp;" copies in " &amp; TEXT(H58,"0") &amp;" uL D1"</f>
        <v>&gt; that translates into 640 copies in 24 uL D1</v>
      </c>
      <c r="B60" s="2"/>
      <c r="C60" s="2"/>
      <c r="D60" s="2"/>
      <c r="E60" s="2"/>
      <c r="F60" s="168" t="n">
        <f aca="false">F59*H58</f>
        <v>640</v>
      </c>
      <c r="G60" s="75" t="str">
        <f aca="false">"copies for " &amp; TEXT(H59,"0") &amp;" 96-well plates"</f>
        <v>copies for 1 96-well plates</v>
      </c>
      <c r="H60" s="169" t="n">
        <f aca="false">F60*H59</f>
        <v>640</v>
      </c>
      <c r="I60" s="3"/>
      <c r="J60" s="3"/>
      <c r="K60" s="3"/>
    </row>
    <row r="61" customFormat="false" ht="15.75" hidden="false" customHeight="false" outlineLevel="0" collapsed="false">
      <c r="A61" s="70" t="str">
        <f aca="false">"&gt; that translates to " &amp; TEXT(F60,"0") &amp; " copies in " &amp; TEXT(H58, "0") &amp; " uL (" &amp; TEXT(H55,"0.0") &amp; " is total of well + " &amp; TEXT(H56,"0.0") &amp; " added for dilution)"</f>
        <v>&gt; that translates to 640 copies in 24 uL (12.0 is total of well + 12.0 added for dilution)</v>
      </c>
      <c r="B61" s="70"/>
      <c r="C61" s="70"/>
      <c r="D61" s="70"/>
      <c r="E61" s="70"/>
      <c r="F61" s="170" t="n">
        <f aca="false">F59*H58</f>
        <v>640</v>
      </c>
      <c r="G61" s="2"/>
      <c r="H61" s="2"/>
      <c r="I61" s="3"/>
      <c r="J61" s="3"/>
      <c r="K61" s="3"/>
    </row>
    <row r="62" customFormat="false" ht="15.7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customFormat="false" ht="15.75" hidden="false" customHeight="false" outlineLevel="0" collapsed="false">
      <c r="A63" s="180" t="s">
        <v>115</v>
      </c>
      <c r="B63" s="3"/>
      <c r="C63" s="3"/>
      <c r="D63" s="3"/>
      <c r="E63" s="3"/>
      <c r="F63" s="3"/>
      <c r="G63" s="3"/>
      <c r="H63" s="3"/>
      <c r="I63" s="3"/>
      <c r="J63" s="3"/>
      <c r="K63" s="3"/>
    </row>
    <row r="64" customFormat="false" ht="15.7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customFormat="false" ht="15.75" hidden="false" customHeight="false" outlineLevel="0" collapsed="false">
      <c r="A65" s="2" t="str">
        <f aca="false">"&gt;prepare a 1 to "&amp; TEXT(K58,"0") &amp;" dilution to "&amp; TEXT(J58,"0") &amp;" copies per uL"</f>
        <v>&gt;prepare a 1 to 300 dilution to 1250 copies per uL</v>
      </c>
      <c r="B65" s="2"/>
      <c r="C65" s="3"/>
      <c r="D65" s="3"/>
      <c r="E65" s="3"/>
      <c r="F65" s="3"/>
      <c r="G65" s="3"/>
      <c r="H65" s="3"/>
      <c r="I65" s="3"/>
      <c r="J65" s="3"/>
      <c r="K65" s="3"/>
    </row>
    <row r="66" customFormat="false" ht="15.75" hidden="false" customHeight="false" outlineLevel="0" collapsed="false">
      <c r="A66" s="2" t="str">
        <f aca="false">"&gt; add "&amp; TEXT(D69,"0.0") &amp;" uL to "&amp; TEXT(D70,"0.0") &amp;" uL background in first dilution well D1 (for "&amp; TEXT(F60,"0") &amp;" total viral copies)"</f>
        <v>&gt; add 0.5 uL to 11.5 uL background in first dilution well D1 (for 640 total viral copies)</v>
      </c>
      <c r="B66" s="2"/>
      <c r="C66" s="2"/>
      <c r="D66" s="2"/>
      <c r="E66" s="3"/>
      <c r="F66" s="3"/>
      <c r="G66" s="3"/>
      <c r="H66" s="3"/>
      <c r="I66" s="3"/>
      <c r="J66" s="3"/>
      <c r="K66" s="198" t="n">
        <f aca="false">F60</f>
        <v>640</v>
      </c>
    </row>
    <row r="67" customFormat="false" ht="15.75" hidden="false" customHeight="false" outlineLevel="0" collapsed="false">
      <c r="A67" s="2" t="s">
        <v>118</v>
      </c>
      <c r="B67" s="2"/>
      <c r="C67" s="2"/>
      <c r="D67" s="3"/>
      <c r="E67" s="3"/>
      <c r="F67" s="3"/>
      <c r="G67" s="3"/>
      <c r="H67" s="3"/>
      <c r="I67" s="3" t="s">
        <v>147</v>
      </c>
      <c r="J67" s="3"/>
      <c r="K67" s="3"/>
    </row>
    <row r="68" customFormat="false" ht="15.75" hidden="false" customHeight="false" outlineLevel="0" collapsed="false">
      <c r="A68" s="3"/>
      <c r="B68" s="2"/>
      <c r="C68" s="75" t="s">
        <v>121</v>
      </c>
      <c r="D68" s="173" t="n">
        <f aca="false">J58</f>
        <v>1250</v>
      </c>
      <c r="E68" s="2"/>
      <c r="F68" s="3"/>
      <c r="G68" s="3"/>
      <c r="H68" s="3"/>
      <c r="I68" s="3"/>
      <c r="J68" s="3"/>
      <c r="K68" s="3"/>
    </row>
    <row r="69" customFormat="false" ht="15.75" hidden="false" customHeight="false" outlineLevel="0" collapsed="false">
      <c r="A69" s="3"/>
      <c r="B69" s="2"/>
      <c r="C69" s="75" t="s">
        <v>148</v>
      </c>
      <c r="D69" s="174" t="n">
        <f aca="false">H60/D68</f>
        <v>0.512</v>
      </c>
      <c r="E69" s="199"/>
      <c r="F69" s="3"/>
      <c r="G69" s="3"/>
      <c r="H69" s="3"/>
      <c r="I69" s="3"/>
      <c r="J69" s="3"/>
      <c r="K69" s="3"/>
    </row>
    <row r="70" customFormat="false" ht="15.75" hidden="false" customHeight="false" outlineLevel="0" collapsed="false">
      <c r="A70" s="3"/>
      <c r="B70" s="2"/>
      <c r="C70" s="75" t="s">
        <v>149</v>
      </c>
      <c r="D70" s="174" t="n">
        <f aca="false">H56-D69</f>
        <v>11.488</v>
      </c>
      <c r="E70" s="2"/>
      <c r="F70" s="3"/>
      <c r="G70" s="3"/>
      <c r="H70" s="3"/>
      <c r="I70" s="3"/>
      <c r="J70" s="3"/>
      <c r="K70" s="3"/>
    </row>
    <row r="73" customFormat="false" ht="15.75" hidden="false" customHeight="false" outlineLevel="0" collapsed="false">
      <c r="A73" s="5" t="s">
        <v>130</v>
      </c>
    </row>
    <row r="74" customFormat="false" ht="15.75" hidden="false" customHeight="false" outlineLevel="0" collapsed="false">
      <c r="A74" s="5" t="s">
        <v>150</v>
      </c>
    </row>
  </sheetData>
  <mergeCells count="1">
    <mergeCell ref="A61:E61"/>
  </mergeCells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7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200"/>
      <c r="B1" s="43"/>
      <c r="C1" s="43"/>
      <c r="D1" s="184"/>
      <c r="E1" s="184"/>
      <c r="F1" s="23"/>
      <c r="G1" s="185"/>
      <c r="H1" s="185"/>
      <c r="I1" s="185"/>
      <c r="J1" s="186"/>
      <c r="K1" s="186"/>
      <c r="L1" s="23"/>
      <c r="M1" s="23"/>
      <c r="N1" s="3"/>
    </row>
    <row r="2" customFormat="false" ht="15.75" hidden="false" customHeight="false" outlineLevel="0" collapsed="false">
      <c r="A2" s="113" t="n">
        <v>9</v>
      </c>
      <c r="B2" s="113" t="n">
        <v>10</v>
      </c>
      <c r="C2" s="43"/>
      <c r="D2" s="56" t="e">
        <f aca="false">#REF!</f>
        <v>#REF!</v>
      </c>
      <c r="E2" s="44" t="s">
        <v>151</v>
      </c>
      <c r="F2" s="23"/>
      <c r="G2" s="185"/>
      <c r="H2" s="63"/>
      <c r="I2" s="201"/>
      <c r="J2" s="186"/>
      <c r="K2" s="186"/>
      <c r="L2" s="23"/>
      <c r="M2" s="23"/>
      <c r="N2" s="3"/>
    </row>
    <row r="3" customFormat="false" ht="15.75" hidden="false" customHeight="false" outlineLevel="0" collapsed="false">
      <c r="A3" s="113" t="n">
        <v>11</v>
      </c>
      <c r="B3" s="113" t="n">
        <v>12</v>
      </c>
      <c r="C3" s="43"/>
      <c r="D3" s="56" t="e">
        <f aca="false">#REF!</f>
        <v>#REF!</v>
      </c>
      <c r="E3" s="26"/>
      <c r="F3" s="23"/>
      <c r="G3" s="185"/>
      <c r="H3" s="201"/>
      <c r="I3" s="201"/>
      <c r="K3" s="186"/>
      <c r="L3" s="23"/>
      <c r="M3" s="23"/>
      <c r="N3" s="3"/>
    </row>
    <row r="4" customFormat="false" ht="15.75" hidden="false" customHeight="false" outlineLevel="0" collapsed="false">
      <c r="A4" s="202" t="s">
        <v>152</v>
      </c>
      <c r="B4" s="23"/>
      <c r="C4" s="23"/>
      <c r="E4" s="23"/>
      <c r="F4" s="23"/>
      <c r="G4" s="185"/>
      <c r="H4" s="185"/>
      <c r="I4" s="185"/>
      <c r="J4" s="186"/>
      <c r="K4" s="185"/>
      <c r="L4" s="23"/>
      <c r="M4" s="23"/>
      <c r="N4" s="3"/>
    </row>
    <row r="5" customFormat="false" ht="15.75" hidden="false" customHeight="false" outlineLevel="0" collapsed="false">
      <c r="A5" s="6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3"/>
    </row>
    <row r="6" customFormat="false" ht="15.75" hidden="false" customHeight="false" outlineLevel="0" collapsed="false">
      <c r="A6" s="125" t="e">
        <f aca="false">D2</f>
        <v>#REF!</v>
      </c>
      <c r="B6" s="123" t="n">
        <v>1</v>
      </c>
      <c r="C6" s="123" t="n">
        <v>2</v>
      </c>
      <c r="D6" s="123" t="n">
        <v>3</v>
      </c>
      <c r="E6" s="123" t="n">
        <v>4</v>
      </c>
      <c r="F6" s="123" t="n">
        <v>5</v>
      </c>
      <c r="G6" s="123" t="n">
        <v>6</v>
      </c>
      <c r="H6" s="123" t="n">
        <v>7</v>
      </c>
      <c r="I6" s="123" t="n">
        <v>8</v>
      </c>
      <c r="J6" s="123" t="n">
        <v>9</v>
      </c>
      <c r="K6" s="123" t="n">
        <v>10</v>
      </c>
      <c r="L6" s="123" t="n">
        <v>11</v>
      </c>
      <c r="M6" s="123" t="n">
        <v>12</v>
      </c>
      <c r="N6" s="2"/>
    </row>
    <row r="7" customFormat="false" ht="15.75" hidden="false" customHeight="false" outlineLevel="0" collapsed="false">
      <c r="A7" s="123" t="s">
        <v>69</v>
      </c>
      <c r="B7" s="203" t="s">
        <v>65</v>
      </c>
      <c r="C7" s="203" t="s">
        <v>65</v>
      </c>
      <c r="D7" s="203" t="s">
        <v>65</v>
      </c>
      <c r="E7" s="203" t="s">
        <v>65</v>
      </c>
      <c r="F7" s="203" t="s">
        <v>65</v>
      </c>
      <c r="G7" s="203" t="s">
        <v>65</v>
      </c>
      <c r="H7" s="203" t="s">
        <v>65</v>
      </c>
      <c r="I7" s="203" t="s">
        <v>65</v>
      </c>
      <c r="J7" s="203" t="s">
        <v>65</v>
      </c>
      <c r="K7" s="203" t="s">
        <v>65</v>
      </c>
      <c r="L7" s="203" t="s">
        <v>65</v>
      </c>
      <c r="M7" s="203" t="s">
        <v>65</v>
      </c>
      <c r="N7" s="123" t="s">
        <v>69</v>
      </c>
    </row>
    <row r="8" customFormat="false" ht="15.75" hidden="false" customHeight="false" outlineLevel="0" collapsed="false">
      <c r="A8" s="123" t="s">
        <v>70</v>
      </c>
      <c r="B8" s="203" t="s">
        <v>65</v>
      </c>
      <c r="C8" s="203" t="s">
        <v>65</v>
      </c>
      <c r="D8" s="203" t="s">
        <v>65</v>
      </c>
      <c r="E8" s="203" t="s">
        <v>65</v>
      </c>
      <c r="F8" s="203" t="s">
        <v>65</v>
      </c>
      <c r="G8" s="203" t="s">
        <v>65</v>
      </c>
      <c r="H8" s="203" t="s">
        <v>65</v>
      </c>
      <c r="I8" s="203" t="s">
        <v>65</v>
      </c>
      <c r="J8" s="203" t="s">
        <v>65</v>
      </c>
      <c r="K8" s="203" t="s">
        <v>65</v>
      </c>
      <c r="L8" s="203" t="s">
        <v>65</v>
      </c>
      <c r="M8" s="203" t="s">
        <v>65</v>
      </c>
      <c r="N8" s="123" t="s">
        <v>70</v>
      </c>
    </row>
    <row r="9" customFormat="false" ht="15.75" hidden="false" customHeight="false" outlineLevel="0" collapsed="false">
      <c r="A9" s="123" t="s">
        <v>71</v>
      </c>
      <c r="B9" s="203" t="s">
        <v>65</v>
      </c>
      <c r="C9" s="203" t="s">
        <v>65</v>
      </c>
      <c r="D9" s="203" t="s">
        <v>65</v>
      </c>
      <c r="E9" s="203" t="s">
        <v>65</v>
      </c>
      <c r="F9" s="203" t="s">
        <v>65</v>
      </c>
      <c r="G9" s="203" t="s">
        <v>65</v>
      </c>
      <c r="H9" s="203" t="s">
        <v>65</v>
      </c>
      <c r="I9" s="203" t="s">
        <v>65</v>
      </c>
      <c r="J9" s="203" t="s">
        <v>65</v>
      </c>
      <c r="K9" s="203" t="s">
        <v>65</v>
      </c>
      <c r="L9" s="203" t="s">
        <v>65</v>
      </c>
      <c r="M9" s="203" t="s">
        <v>65</v>
      </c>
      <c r="N9" s="123" t="s">
        <v>71</v>
      </c>
    </row>
    <row r="10" customFormat="false" ht="15.75" hidden="false" customHeight="false" outlineLevel="0" collapsed="false">
      <c r="A10" s="123" t="s">
        <v>72</v>
      </c>
      <c r="B10" s="203" t="s">
        <v>65</v>
      </c>
      <c r="C10" s="203" t="s">
        <v>65</v>
      </c>
      <c r="D10" s="203" t="s">
        <v>65</v>
      </c>
      <c r="E10" s="203" t="s">
        <v>65</v>
      </c>
      <c r="F10" s="203" t="s">
        <v>65</v>
      </c>
      <c r="G10" s="203" t="s">
        <v>65</v>
      </c>
      <c r="H10" s="203" t="s">
        <v>65</v>
      </c>
      <c r="I10" s="203" t="s">
        <v>65</v>
      </c>
      <c r="J10" s="203" t="s">
        <v>65</v>
      </c>
      <c r="K10" s="203" t="s">
        <v>65</v>
      </c>
      <c r="L10" s="203" t="s">
        <v>65</v>
      </c>
      <c r="M10" s="203" t="s">
        <v>65</v>
      </c>
      <c r="N10" s="123" t="s">
        <v>72</v>
      </c>
    </row>
    <row r="11" customFormat="false" ht="15.75" hidden="false" customHeight="false" outlineLevel="0" collapsed="false">
      <c r="A11" s="123" t="s">
        <v>73</v>
      </c>
      <c r="B11" s="203" t="s">
        <v>65</v>
      </c>
      <c r="C11" s="203" t="s">
        <v>65</v>
      </c>
      <c r="D11" s="203" t="s">
        <v>65</v>
      </c>
      <c r="E11" s="203" t="s">
        <v>65</v>
      </c>
      <c r="F11" s="203" t="s">
        <v>65</v>
      </c>
      <c r="G11" s="203" t="s">
        <v>65</v>
      </c>
      <c r="H11" s="203" t="s">
        <v>65</v>
      </c>
      <c r="I11" s="203" t="s">
        <v>65</v>
      </c>
      <c r="J11" s="203" t="s">
        <v>65</v>
      </c>
      <c r="K11" s="203" t="s">
        <v>65</v>
      </c>
      <c r="L11" s="203" t="s">
        <v>65</v>
      </c>
      <c r="M11" s="203" t="s">
        <v>65</v>
      </c>
      <c r="N11" s="123" t="s">
        <v>73</v>
      </c>
    </row>
    <row r="12" customFormat="false" ht="15.75" hidden="false" customHeight="false" outlineLevel="0" collapsed="false">
      <c r="A12" s="123" t="s">
        <v>74</v>
      </c>
      <c r="B12" s="203" t="s">
        <v>65</v>
      </c>
      <c r="C12" s="203" t="s">
        <v>65</v>
      </c>
      <c r="D12" s="203" t="s">
        <v>65</v>
      </c>
      <c r="E12" s="203" t="s">
        <v>65</v>
      </c>
      <c r="F12" s="203" t="s">
        <v>65</v>
      </c>
      <c r="G12" s="203" t="s">
        <v>65</v>
      </c>
      <c r="H12" s="203" t="s">
        <v>65</v>
      </c>
      <c r="I12" s="203" t="s">
        <v>65</v>
      </c>
      <c r="J12" s="203" t="s">
        <v>65</v>
      </c>
      <c r="K12" s="203" t="s">
        <v>65</v>
      </c>
      <c r="L12" s="203" t="s">
        <v>65</v>
      </c>
      <c r="M12" s="203" t="s">
        <v>65</v>
      </c>
      <c r="N12" s="123" t="s">
        <v>74</v>
      </c>
    </row>
    <row r="13" customFormat="false" ht="15.75" hidden="false" customHeight="false" outlineLevel="0" collapsed="false">
      <c r="A13" s="123" t="s">
        <v>75</v>
      </c>
      <c r="B13" s="203" t="s">
        <v>65</v>
      </c>
      <c r="C13" s="203" t="s">
        <v>65</v>
      </c>
      <c r="D13" s="203" t="s">
        <v>65</v>
      </c>
      <c r="E13" s="203" t="s">
        <v>65</v>
      </c>
      <c r="F13" s="203" t="s">
        <v>65</v>
      </c>
      <c r="G13" s="203" t="s">
        <v>65</v>
      </c>
      <c r="H13" s="203" t="s">
        <v>65</v>
      </c>
      <c r="I13" s="203" t="s">
        <v>65</v>
      </c>
      <c r="J13" s="203" t="s">
        <v>65</v>
      </c>
      <c r="K13" s="203" t="s">
        <v>65</v>
      </c>
      <c r="L13" s="203" t="s">
        <v>65</v>
      </c>
      <c r="M13" s="203" t="s">
        <v>65</v>
      </c>
      <c r="N13" s="123" t="s">
        <v>75</v>
      </c>
    </row>
    <row r="14" customFormat="false" ht="15.75" hidden="false" customHeight="false" outlineLevel="0" collapsed="false">
      <c r="A14" s="123" t="s">
        <v>76</v>
      </c>
      <c r="B14" s="203" t="s">
        <v>65</v>
      </c>
      <c r="C14" s="203" t="s">
        <v>65</v>
      </c>
      <c r="D14" s="203" t="s">
        <v>65</v>
      </c>
      <c r="E14" s="203" t="s">
        <v>65</v>
      </c>
      <c r="F14" s="203" t="s">
        <v>65</v>
      </c>
      <c r="G14" s="203" t="s">
        <v>65</v>
      </c>
      <c r="H14" s="203" t="s">
        <v>65</v>
      </c>
      <c r="I14" s="203" t="s">
        <v>65</v>
      </c>
      <c r="J14" s="203" t="s">
        <v>65</v>
      </c>
      <c r="K14" s="203" t="s">
        <v>65</v>
      </c>
      <c r="L14" s="203" t="s">
        <v>65</v>
      </c>
      <c r="M14" s="203" t="s">
        <v>65</v>
      </c>
      <c r="N14" s="123" t="s">
        <v>76</v>
      </c>
    </row>
    <row r="15" customFormat="false" ht="15.75" hidden="false" customHeight="false" outlineLevel="0" collapsed="false">
      <c r="A15" s="2"/>
      <c r="B15" s="123" t="n">
        <v>1</v>
      </c>
      <c r="C15" s="123" t="n">
        <v>2</v>
      </c>
      <c r="D15" s="123" t="n">
        <v>3</v>
      </c>
      <c r="E15" s="123" t="n">
        <v>4</v>
      </c>
      <c r="F15" s="123" t="n">
        <v>5</v>
      </c>
      <c r="G15" s="123" t="n">
        <v>6</v>
      </c>
      <c r="H15" s="123" t="n">
        <v>7</v>
      </c>
      <c r="I15" s="123" t="n">
        <v>8</v>
      </c>
      <c r="J15" s="123" t="n">
        <v>9</v>
      </c>
      <c r="K15" s="123" t="n">
        <v>10</v>
      </c>
      <c r="L15" s="123" t="n">
        <v>11</v>
      </c>
      <c r="M15" s="123" t="n">
        <v>12</v>
      </c>
      <c r="N15" s="3"/>
    </row>
    <row r="17" customFormat="false" ht="15.75" hidden="false" customHeight="false" outlineLevel="0" collapsed="false">
      <c r="A17" s="204" t="str">
        <f aca="false">E2</f>
        <v>1804</v>
      </c>
      <c r="B17" s="123" t="n">
        <v>1</v>
      </c>
      <c r="C17" s="123" t="n">
        <v>2</v>
      </c>
      <c r="D17" s="123" t="n">
        <v>3</v>
      </c>
      <c r="E17" s="123" t="n">
        <v>4</v>
      </c>
      <c r="F17" s="123" t="n">
        <v>5</v>
      </c>
      <c r="G17" s="123" t="n">
        <v>6</v>
      </c>
      <c r="H17" s="123" t="n">
        <v>7</v>
      </c>
      <c r="I17" s="123" t="n">
        <v>8</v>
      </c>
      <c r="J17" s="123" t="n">
        <v>9</v>
      </c>
      <c r="K17" s="123" t="n">
        <v>10</v>
      </c>
      <c r="L17" s="123" t="n">
        <v>11</v>
      </c>
      <c r="M17" s="123" t="n">
        <v>12</v>
      </c>
      <c r="N17" s="121"/>
    </row>
    <row r="18" customFormat="false" ht="15.75" hidden="false" customHeight="false" outlineLevel="0" collapsed="false">
      <c r="A18" s="123" t="s">
        <v>69</v>
      </c>
      <c r="B18" s="205" t="s">
        <v>153</v>
      </c>
      <c r="C18" s="206" t="s">
        <v>154</v>
      </c>
      <c r="D18" s="206" t="s">
        <v>155</v>
      </c>
      <c r="E18" s="206" t="s">
        <v>156</v>
      </c>
      <c r="F18" s="206" t="s">
        <v>157</v>
      </c>
      <c r="G18" s="206" t="s">
        <v>158</v>
      </c>
      <c r="H18" s="206" t="s">
        <v>159</v>
      </c>
      <c r="I18" s="206" t="s">
        <v>160</v>
      </c>
      <c r="J18" s="206" t="s">
        <v>161</v>
      </c>
      <c r="K18" s="206" t="s">
        <v>162</v>
      </c>
      <c r="L18" s="206" t="s">
        <v>163</v>
      </c>
      <c r="M18" s="206" t="s">
        <v>164</v>
      </c>
      <c r="N18" s="123" t="s">
        <v>69</v>
      </c>
    </row>
    <row r="19" customFormat="false" ht="15.75" hidden="false" customHeight="false" outlineLevel="0" collapsed="false">
      <c r="A19" s="123" t="s">
        <v>70</v>
      </c>
      <c r="B19" s="206" t="s">
        <v>165</v>
      </c>
      <c r="C19" s="206" t="s">
        <v>166</v>
      </c>
      <c r="D19" s="206" t="s">
        <v>167</v>
      </c>
      <c r="E19" s="206" t="s">
        <v>168</v>
      </c>
      <c r="F19" s="206" t="s">
        <v>169</v>
      </c>
      <c r="G19" s="206" t="s">
        <v>170</v>
      </c>
      <c r="H19" s="206" t="s">
        <v>171</v>
      </c>
      <c r="I19" s="206" t="s">
        <v>172</v>
      </c>
      <c r="J19" s="206" t="s">
        <v>173</v>
      </c>
      <c r="K19" s="206" t="s">
        <v>174</v>
      </c>
      <c r="L19" s="206" t="s">
        <v>175</v>
      </c>
      <c r="M19" s="206" t="s">
        <v>176</v>
      </c>
      <c r="N19" s="123" t="s">
        <v>70</v>
      </c>
    </row>
    <row r="20" customFormat="false" ht="15.75" hidden="false" customHeight="false" outlineLevel="0" collapsed="false">
      <c r="A20" s="123" t="s">
        <v>71</v>
      </c>
      <c r="B20" s="206" t="s">
        <v>177</v>
      </c>
      <c r="C20" s="206" t="s">
        <v>178</v>
      </c>
      <c r="D20" s="206" t="s">
        <v>179</v>
      </c>
      <c r="E20" s="206" t="s">
        <v>180</v>
      </c>
      <c r="F20" s="206" t="s">
        <v>181</v>
      </c>
      <c r="G20" s="206" t="s">
        <v>182</v>
      </c>
      <c r="H20" s="206" t="s">
        <v>183</v>
      </c>
      <c r="I20" s="206" t="s">
        <v>184</v>
      </c>
      <c r="J20" s="206" t="s">
        <v>185</v>
      </c>
      <c r="K20" s="206" t="s">
        <v>186</v>
      </c>
      <c r="L20" s="206" t="s">
        <v>187</v>
      </c>
      <c r="M20" s="206" t="s">
        <v>188</v>
      </c>
      <c r="N20" s="123" t="s">
        <v>71</v>
      </c>
    </row>
    <row r="21" customFormat="false" ht="15.75" hidden="false" customHeight="false" outlineLevel="0" collapsed="false">
      <c r="A21" s="123" t="s">
        <v>72</v>
      </c>
      <c r="B21" s="206" t="s">
        <v>189</v>
      </c>
      <c r="C21" s="206" t="s">
        <v>190</v>
      </c>
      <c r="D21" s="206" t="s">
        <v>191</v>
      </c>
      <c r="E21" s="206" t="s">
        <v>192</v>
      </c>
      <c r="F21" s="206" t="s">
        <v>193</v>
      </c>
      <c r="G21" s="206" t="s">
        <v>194</v>
      </c>
      <c r="H21" s="206" t="s">
        <v>195</v>
      </c>
      <c r="I21" s="206" t="s">
        <v>196</v>
      </c>
      <c r="J21" s="206" t="s">
        <v>197</v>
      </c>
      <c r="K21" s="206" t="s">
        <v>198</v>
      </c>
      <c r="L21" s="206" t="s">
        <v>199</v>
      </c>
      <c r="M21" s="206" t="s">
        <v>200</v>
      </c>
      <c r="N21" s="123" t="s">
        <v>72</v>
      </c>
    </row>
    <row r="22" customFormat="false" ht="15.75" hidden="false" customHeight="false" outlineLevel="0" collapsed="false">
      <c r="A22" s="123" t="s">
        <v>73</v>
      </c>
      <c r="B22" s="206" t="s">
        <v>201</v>
      </c>
      <c r="C22" s="206" t="s">
        <v>202</v>
      </c>
      <c r="D22" s="206" t="s">
        <v>203</v>
      </c>
      <c r="E22" s="206" t="s">
        <v>204</v>
      </c>
      <c r="F22" s="206" t="s">
        <v>205</v>
      </c>
      <c r="G22" s="206" t="s">
        <v>206</v>
      </c>
      <c r="H22" s="206" t="s">
        <v>207</v>
      </c>
      <c r="I22" s="206" t="s">
        <v>208</v>
      </c>
      <c r="J22" s="206" t="s">
        <v>209</v>
      </c>
      <c r="K22" s="206" t="s">
        <v>210</v>
      </c>
      <c r="L22" s="206" t="s">
        <v>211</v>
      </c>
      <c r="M22" s="206" t="s">
        <v>212</v>
      </c>
      <c r="N22" s="123" t="s">
        <v>73</v>
      </c>
    </row>
    <row r="23" customFormat="false" ht="15.75" hidden="false" customHeight="false" outlineLevel="0" collapsed="false">
      <c r="A23" s="123" t="s">
        <v>74</v>
      </c>
      <c r="B23" s="206" t="s">
        <v>213</v>
      </c>
      <c r="C23" s="206" t="s">
        <v>214</v>
      </c>
      <c r="D23" s="206" t="s">
        <v>215</v>
      </c>
      <c r="E23" s="206" t="s">
        <v>216</v>
      </c>
      <c r="F23" s="206" t="s">
        <v>217</v>
      </c>
      <c r="G23" s="206" t="s">
        <v>218</v>
      </c>
      <c r="H23" s="206" t="s">
        <v>219</v>
      </c>
      <c r="I23" s="206" t="s">
        <v>220</v>
      </c>
      <c r="J23" s="206" t="s">
        <v>221</v>
      </c>
      <c r="K23" s="206" t="s">
        <v>222</v>
      </c>
      <c r="L23" s="206" t="s">
        <v>223</v>
      </c>
      <c r="M23" s="206" t="s">
        <v>224</v>
      </c>
      <c r="N23" s="123" t="s">
        <v>74</v>
      </c>
    </row>
    <row r="24" customFormat="false" ht="15.75" hidden="false" customHeight="false" outlineLevel="0" collapsed="false">
      <c r="A24" s="123" t="s">
        <v>75</v>
      </c>
      <c r="B24" s="206" t="s">
        <v>225</v>
      </c>
      <c r="C24" s="206" t="s">
        <v>226</v>
      </c>
      <c r="D24" s="206" t="s">
        <v>227</v>
      </c>
      <c r="E24" s="206" t="s">
        <v>228</v>
      </c>
      <c r="F24" s="206" t="s">
        <v>229</v>
      </c>
      <c r="G24" s="206" t="s">
        <v>230</v>
      </c>
      <c r="H24" s="206" t="s">
        <v>231</v>
      </c>
      <c r="I24" s="206" t="s">
        <v>232</v>
      </c>
      <c r="J24" s="206" t="s">
        <v>233</v>
      </c>
      <c r="K24" s="206" t="s">
        <v>234</v>
      </c>
      <c r="L24" s="206" t="s">
        <v>235</v>
      </c>
      <c r="M24" s="206" t="s">
        <v>236</v>
      </c>
      <c r="N24" s="123" t="s">
        <v>75</v>
      </c>
    </row>
    <row r="25" customFormat="false" ht="15.75" hidden="false" customHeight="false" outlineLevel="0" collapsed="false">
      <c r="A25" s="123" t="s">
        <v>76</v>
      </c>
      <c r="B25" s="206" t="s">
        <v>237</v>
      </c>
      <c r="C25" s="206" t="s">
        <v>238</v>
      </c>
      <c r="D25" s="206" t="s">
        <v>239</v>
      </c>
      <c r="E25" s="206" t="s">
        <v>240</v>
      </c>
      <c r="F25" s="206" t="s">
        <v>241</v>
      </c>
      <c r="G25" s="206" t="s">
        <v>242</v>
      </c>
      <c r="H25" s="206" t="s">
        <v>243</v>
      </c>
      <c r="I25" s="206" t="s">
        <v>244</v>
      </c>
      <c r="J25" s="206" t="s">
        <v>245</v>
      </c>
      <c r="K25" s="206" t="s">
        <v>246</v>
      </c>
      <c r="L25" s="206" t="s">
        <v>247</v>
      </c>
      <c r="M25" s="205" t="s">
        <v>248</v>
      </c>
      <c r="N25" s="123" t="s">
        <v>76</v>
      </c>
    </row>
    <row r="26" customFormat="false" ht="15.75" hidden="false" customHeight="false" outlineLevel="0" collapsed="false">
      <c r="A26" s="121"/>
      <c r="B26" s="123" t="n">
        <v>1</v>
      </c>
      <c r="C26" s="123" t="n">
        <v>2</v>
      </c>
      <c r="D26" s="123" t="n">
        <v>3</v>
      </c>
      <c r="E26" s="123" t="n">
        <v>4</v>
      </c>
      <c r="F26" s="123" t="n">
        <v>5</v>
      </c>
      <c r="G26" s="123" t="n">
        <v>6</v>
      </c>
      <c r="H26" s="123" t="n">
        <v>7</v>
      </c>
      <c r="I26" s="123" t="n">
        <v>8</v>
      </c>
      <c r="J26" s="123" t="n">
        <v>9</v>
      </c>
      <c r="K26" s="123" t="n">
        <v>10</v>
      </c>
      <c r="L26" s="123" t="n">
        <v>11</v>
      </c>
      <c r="M26" s="123" t="n">
        <v>12</v>
      </c>
      <c r="N26" s="5"/>
    </row>
    <row r="28" customFormat="false" ht="15.75" hidden="false" customHeight="false" outlineLevel="0" collapsed="false">
      <c r="A28" s="207"/>
    </row>
    <row r="29" customFormat="false" ht="15.75" hidden="false" customHeight="false" outlineLevel="0" collapsed="false">
      <c r="A29" s="39"/>
      <c r="B29" s="129" t="n">
        <v>1</v>
      </c>
      <c r="C29" s="129" t="n">
        <v>2</v>
      </c>
      <c r="D29" s="129" t="n">
        <v>3</v>
      </c>
      <c r="E29" s="129" t="n">
        <v>4</v>
      </c>
      <c r="F29" s="129" t="n">
        <v>5</v>
      </c>
      <c r="G29" s="129" t="n">
        <v>6</v>
      </c>
      <c r="H29" s="129" t="n">
        <v>7</v>
      </c>
      <c r="I29" s="129" t="n">
        <v>8</v>
      </c>
      <c r="J29" s="129" t="n">
        <v>9</v>
      </c>
      <c r="K29" s="129" t="n">
        <v>10</v>
      </c>
      <c r="L29" s="129" t="n">
        <v>11</v>
      </c>
      <c r="M29" s="129" t="n">
        <v>12</v>
      </c>
      <c r="N29" s="5"/>
    </row>
    <row r="30" customFormat="false" ht="15.75" hidden="false" customHeight="false" outlineLevel="0" collapsed="false">
      <c r="A30" s="130" t="s">
        <v>69</v>
      </c>
      <c r="B30" s="2" t="s">
        <v>83</v>
      </c>
      <c r="C30" s="2" t="s">
        <v>83</v>
      </c>
      <c r="D30" s="2" t="s">
        <v>83</v>
      </c>
      <c r="E30" s="2" t="s">
        <v>83</v>
      </c>
      <c r="F30" s="2" t="s">
        <v>83</v>
      </c>
      <c r="G30" s="2" t="s">
        <v>83</v>
      </c>
      <c r="H30" s="2" t="s">
        <v>83</v>
      </c>
      <c r="I30" s="2" t="s">
        <v>83</v>
      </c>
      <c r="J30" s="2" t="s">
        <v>83</v>
      </c>
      <c r="K30" s="2" t="s">
        <v>83</v>
      </c>
      <c r="L30" s="2" t="s">
        <v>83</v>
      </c>
      <c r="M30" s="2" t="s">
        <v>83</v>
      </c>
      <c r="N30" s="132" t="s">
        <v>69</v>
      </c>
    </row>
    <row r="31" customFormat="false" ht="15.75" hidden="false" customHeight="false" outlineLevel="0" collapsed="false">
      <c r="A31" s="133" t="s">
        <v>70</v>
      </c>
      <c r="B31" s="2" t="s">
        <v>83</v>
      </c>
      <c r="C31" s="2" t="s">
        <v>83</v>
      </c>
      <c r="D31" s="2" t="s">
        <v>83</v>
      </c>
      <c r="E31" s="2" t="s">
        <v>83</v>
      </c>
      <c r="F31" s="2" t="s">
        <v>83</v>
      </c>
      <c r="G31" s="2" t="s">
        <v>83</v>
      </c>
      <c r="H31" s="2" t="s">
        <v>83</v>
      </c>
      <c r="I31" s="2" t="s">
        <v>83</v>
      </c>
      <c r="J31" s="2" t="s">
        <v>83</v>
      </c>
      <c r="K31" s="2" t="s">
        <v>83</v>
      </c>
      <c r="L31" s="2" t="s">
        <v>83</v>
      </c>
      <c r="M31" s="2" t="s">
        <v>83</v>
      </c>
      <c r="N31" s="132" t="s">
        <v>70</v>
      </c>
    </row>
    <row r="32" customFormat="false" ht="15.75" hidden="false" customHeight="false" outlineLevel="0" collapsed="false">
      <c r="A32" s="130" t="s">
        <v>71</v>
      </c>
      <c r="B32" s="2" t="s">
        <v>83</v>
      </c>
      <c r="C32" s="2" t="s">
        <v>83</v>
      </c>
      <c r="D32" s="2" t="s">
        <v>83</v>
      </c>
      <c r="E32" s="2" t="s">
        <v>83</v>
      </c>
      <c r="F32" s="2" t="s">
        <v>83</v>
      </c>
      <c r="G32" s="2" t="s">
        <v>83</v>
      </c>
      <c r="H32" s="2" t="s">
        <v>83</v>
      </c>
      <c r="I32" s="2" t="s">
        <v>83</v>
      </c>
      <c r="J32" s="2" t="s">
        <v>83</v>
      </c>
      <c r="K32" s="2" t="s">
        <v>83</v>
      </c>
      <c r="L32" s="2" t="s">
        <v>83</v>
      </c>
      <c r="M32" s="2" t="s">
        <v>83</v>
      </c>
      <c r="N32" s="132" t="s">
        <v>71</v>
      </c>
    </row>
    <row r="33" customFormat="false" ht="15.75" hidden="false" customHeight="false" outlineLevel="0" collapsed="false">
      <c r="A33" s="130" t="s">
        <v>72</v>
      </c>
      <c r="B33" s="2" t="s">
        <v>83</v>
      </c>
      <c r="C33" s="2" t="s">
        <v>83</v>
      </c>
      <c r="D33" s="2" t="s">
        <v>83</v>
      </c>
      <c r="E33" s="2" t="s">
        <v>83</v>
      </c>
      <c r="F33" s="2" t="s">
        <v>83</v>
      </c>
      <c r="G33" s="2" t="s">
        <v>83</v>
      </c>
      <c r="H33" s="2" t="s">
        <v>83</v>
      </c>
      <c r="I33" s="2" t="s">
        <v>83</v>
      </c>
      <c r="J33" s="2" t="s">
        <v>83</v>
      </c>
      <c r="K33" s="2" t="s">
        <v>83</v>
      </c>
      <c r="L33" s="2" t="s">
        <v>83</v>
      </c>
      <c r="M33" s="2" t="s">
        <v>83</v>
      </c>
      <c r="N33" s="132" t="s">
        <v>72</v>
      </c>
    </row>
    <row r="34" customFormat="false" ht="15.75" hidden="false" customHeight="false" outlineLevel="0" collapsed="false">
      <c r="A34" s="130" t="s">
        <v>73</v>
      </c>
      <c r="B34" s="2" t="s">
        <v>83</v>
      </c>
      <c r="C34" s="2" t="s">
        <v>83</v>
      </c>
      <c r="D34" s="2" t="s">
        <v>83</v>
      </c>
      <c r="E34" s="2" t="s">
        <v>83</v>
      </c>
      <c r="F34" s="2" t="s">
        <v>83</v>
      </c>
      <c r="G34" s="2" t="s">
        <v>83</v>
      </c>
      <c r="H34" s="2" t="s">
        <v>83</v>
      </c>
      <c r="I34" s="2" t="s">
        <v>83</v>
      </c>
      <c r="J34" s="2" t="s">
        <v>83</v>
      </c>
      <c r="K34" s="2" t="s">
        <v>83</v>
      </c>
      <c r="L34" s="2" t="s">
        <v>83</v>
      </c>
      <c r="M34" s="2" t="s">
        <v>83</v>
      </c>
      <c r="N34" s="132" t="s">
        <v>73</v>
      </c>
    </row>
    <row r="35" customFormat="false" ht="15.75" hidden="false" customHeight="false" outlineLevel="0" collapsed="false">
      <c r="A35" s="130" t="s">
        <v>74</v>
      </c>
      <c r="B35" s="2" t="s">
        <v>83</v>
      </c>
      <c r="C35" s="2" t="s">
        <v>83</v>
      </c>
      <c r="D35" s="2" t="s">
        <v>83</v>
      </c>
      <c r="E35" s="2" t="s">
        <v>83</v>
      </c>
      <c r="F35" s="2" t="s">
        <v>83</v>
      </c>
      <c r="G35" s="2" t="s">
        <v>83</v>
      </c>
      <c r="H35" s="2" t="s">
        <v>83</v>
      </c>
      <c r="I35" s="2" t="s">
        <v>83</v>
      </c>
      <c r="J35" s="2" t="s">
        <v>83</v>
      </c>
      <c r="K35" s="2" t="s">
        <v>83</v>
      </c>
      <c r="L35" s="2" t="s">
        <v>83</v>
      </c>
      <c r="M35" s="2" t="s">
        <v>83</v>
      </c>
      <c r="N35" s="132" t="s">
        <v>74</v>
      </c>
    </row>
    <row r="36" customFormat="false" ht="15.75" hidden="false" customHeight="false" outlineLevel="0" collapsed="false">
      <c r="A36" s="130" t="s">
        <v>75</v>
      </c>
      <c r="B36" s="2" t="s">
        <v>83</v>
      </c>
      <c r="C36" s="2" t="s">
        <v>83</v>
      </c>
      <c r="D36" s="2" t="s">
        <v>83</v>
      </c>
      <c r="E36" s="2" t="s">
        <v>83</v>
      </c>
      <c r="F36" s="2" t="s">
        <v>83</v>
      </c>
      <c r="G36" s="2" t="s">
        <v>83</v>
      </c>
      <c r="H36" s="2" t="s">
        <v>83</v>
      </c>
      <c r="I36" s="2" t="s">
        <v>83</v>
      </c>
      <c r="J36" s="2" t="s">
        <v>83</v>
      </c>
      <c r="K36" s="2" t="s">
        <v>83</v>
      </c>
      <c r="L36" s="2" t="s">
        <v>83</v>
      </c>
      <c r="M36" s="2" t="s">
        <v>83</v>
      </c>
      <c r="N36" s="132" t="s">
        <v>75</v>
      </c>
    </row>
    <row r="37" customFormat="false" ht="15.75" hidden="false" customHeight="false" outlineLevel="0" collapsed="false">
      <c r="A37" s="130" t="s">
        <v>76</v>
      </c>
      <c r="B37" s="2" t="s">
        <v>83</v>
      </c>
      <c r="C37" s="2" t="s">
        <v>83</v>
      </c>
      <c r="D37" s="2" t="s">
        <v>83</v>
      </c>
      <c r="E37" s="2" t="s">
        <v>83</v>
      </c>
      <c r="F37" s="2" t="s">
        <v>83</v>
      </c>
      <c r="G37" s="2" t="s">
        <v>83</v>
      </c>
      <c r="H37" s="2" t="s">
        <v>83</v>
      </c>
      <c r="I37" s="2" t="s">
        <v>83</v>
      </c>
      <c r="J37" s="2" t="s">
        <v>83</v>
      </c>
      <c r="K37" s="2" t="s">
        <v>83</v>
      </c>
      <c r="L37" s="2" t="s">
        <v>83</v>
      </c>
      <c r="M37" s="2" t="s">
        <v>83</v>
      </c>
      <c r="N37" s="132" t="s">
        <v>76</v>
      </c>
    </row>
    <row r="38" customFormat="false" ht="15.75" hidden="false" customHeight="false" outlineLevel="0" collapsed="false">
      <c r="A38" s="193"/>
      <c r="B38" s="5"/>
      <c r="C38" s="5"/>
      <c r="D38" s="5"/>
      <c r="E38" s="5"/>
      <c r="F38" s="5"/>
      <c r="G38" s="5"/>
      <c r="H38" s="5"/>
      <c r="I38" s="5" t="s">
        <v>83</v>
      </c>
      <c r="J38" s="5" t="s">
        <v>83</v>
      </c>
      <c r="K38" s="5" t="s">
        <v>83</v>
      </c>
      <c r="L38" s="5" t="s">
        <v>83</v>
      </c>
      <c r="M38" s="5"/>
      <c r="N38" s="5"/>
    </row>
    <row r="39" customFormat="false" ht="15.75" hidden="false" customHeight="false" outlineLevel="0" collapsed="false">
      <c r="A39" s="13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customFormat="false" ht="15.75" hidden="false" customHeight="false" outlineLevel="0" collapsed="false">
      <c r="A40" s="194"/>
      <c r="B40" s="136" t="n">
        <v>1</v>
      </c>
      <c r="C40" s="136" t="n">
        <v>2</v>
      </c>
      <c r="D40" s="136" t="n">
        <v>3</v>
      </c>
      <c r="E40" s="136" t="n">
        <v>4</v>
      </c>
      <c r="F40" s="136" t="n">
        <v>5</v>
      </c>
      <c r="G40" s="136" t="n">
        <v>6</v>
      </c>
      <c r="H40" s="136" t="n">
        <v>7</v>
      </c>
      <c r="I40" s="136" t="n">
        <v>8</v>
      </c>
      <c r="J40" s="136" t="n">
        <v>9</v>
      </c>
      <c r="K40" s="136" t="n">
        <v>10</v>
      </c>
      <c r="L40" s="136" t="n">
        <v>11</v>
      </c>
      <c r="M40" s="136" t="n">
        <v>12</v>
      </c>
      <c r="N40" s="5"/>
    </row>
    <row r="41" customFormat="false" ht="15.75" hidden="false" customHeight="false" outlineLevel="0" collapsed="false">
      <c r="A41" s="137" t="s">
        <v>69</v>
      </c>
      <c r="B41" s="121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21"/>
      <c r="N41" s="132" t="s">
        <v>69</v>
      </c>
    </row>
    <row r="42" customFormat="false" ht="15.75" hidden="false" customHeight="false" outlineLevel="0" collapsed="false">
      <c r="A42" s="123" t="s">
        <v>70</v>
      </c>
      <c r="B42" s="121"/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21"/>
      <c r="N42" s="132" t="s">
        <v>70</v>
      </c>
    </row>
    <row r="43" customFormat="false" ht="15.75" hidden="false" customHeight="false" outlineLevel="0" collapsed="false">
      <c r="A43" s="123" t="s">
        <v>71</v>
      </c>
      <c r="B43" s="121"/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21"/>
      <c r="N43" s="132" t="s">
        <v>71</v>
      </c>
    </row>
    <row r="44" customFormat="false" ht="15.75" hidden="false" customHeight="false" outlineLevel="0" collapsed="false">
      <c r="A44" s="123" t="s">
        <v>72</v>
      </c>
      <c r="B44" s="121"/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21"/>
      <c r="N44" s="132" t="s">
        <v>72</v>
      </c>
    </row>
    <row r="45" customFormat="false" ht="15.75" hidden="false" customHeight="false" outlineLevel="0" collapsed="false">
      <c r="A45" s="123" t="s">
        <v>73</v>
      </c>
      <c r="B45" s="121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21"/>
      <c r="N45" s="132" t="s">
        <v>73</v>
      </c>
    </row>
    <row r="46" customFormat="false" ht="15.75" hidden="false" customHeight="false" outlineLevel="0" collapsed="false">
      <c r="A46" s="123" t="s">
        <v>74</v>
      </c>
      <c r="B46" s="121"/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21"/>
      <c r="N46" s="132" t="s">
        <v>74</v>
      </c>
    </row>
    <row r="47" customFormat="false" ht="15.75" hidden="false" customHeight="false" outlineLevel="0" collapsed="false">
      <c r="A47" s="123" t="s">
        <v>75</v>
      </c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32" t="s">
        <v>75</v>
      </c>
    </row>
    <row r="48" customFormat="false" ht="15.75" hidden="false" customHeight="false" outlineLevel="0" collapsed="false">
      <c r="A48" s="123" t="s">
        <v>76</v>
      </c>
      <c r="B48" s="121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32" t="s">
        <v>76</v>
      </c>
    </row>
    <row r="49" customFormat="false" ht="15.75" hidden="false" customHeight="false" outlineLevel="0" collapsed="false">
      <c r="A49" s="195"/>
      <c r="B49" s="196" t="n">
        <v>1</v>
      </c>
      <c r="C49" s="196" t="n">
        <v>2</v>
      </c>
      <c r="D49" s="196" t="n">
        <v>3</v>
      </c>
      <c r="E49" s="196" t="n">
        <v>4</v>
      </c>
      <c r="F49" s="196" t="n">
        <v>5</v>
      </c>
      <c r="G49" s="196" t="n">
        <v>6</v>
      </c>
      <c r="H49" s="196" t="n">
        <v>7</v>
      </c>
      <c r="I49" s="196" t="n">
        <v>8</v>
      </c>
      <c r="J49" s="196" t="n">
        <v>9</v>
      </c>
      <c r="K49" s="196" t="n">
        <v>10</v>
      </c>
      <c r="L49" s="196" t="n">
        <v>11</v>
      </c>
      <c r="M49" s="196" t="n">
        <v>12</v>
      </c>
      <c r="N49" s="3"/>
    </row>
    <row r="50" customFormat="false" ht="15.75" hidden="false" customHeight="false" outlineLevel="0" collapsed="false">
      <c r="A50" s="3"/>
      <c r="B50" s="197"/>
      <c r="C50" s="197"/>
      <c r="D50" s="197"/>
      <c r="E50" s="197"/>
      <c r="F50" s="3"/>
      <c r="G50" s="3"/>
      <c r="H50" s="3"/>
      <c r="I50" s="3"/>
      <c r="J50" s="3"/>
      <c r="K50" s="3"/>
      <c r="L50" s="3"/>
      <c r="M50" s="3"/>
      <c r="N50" s="3"/>
    </row>
    <row r="51" customFormat="false" ht="15.75" hidden="false" customHeight="false" outlineLevel="0" collapsed="false">
      <c r="A51" s="194" t="s">
        <v>88</v>
      </c>
      <c r="B51" s="136" t="n">
        <v>1</v>
      </c>
      <c r="C51" s="136" t="n">
        <v>2</v>
      </c>
      <c r="D51" s="136" t="n">
        <v>3</v>
      </c>
      <c r="E51" s="136" t="n">
        <v>4</v>
      </c>
      <c r="F51" s="136" t="n">
        <v>5</v>
      </c>
      <c r="G51" s="136" t="n">
        <v>6</v>
      </c>
      <c r="H51" s="136" t="n">
        <v>7</v>
      </c>
      <c r="I51" s="136" t="n">
        <v>8</v>
      </c>
      <c r="J51" s="136" t="n">
        <v>9</v>
      </c>
      <c r="K51" s="136" t="n">
        <v>10</v>
      </c>
      <c r="L51" s="136" t="n">
        <v>11</v>
      </c>
      <c r="M51" s="136" t="n">
        <v>12</v>
      </c>
      <c r="N51" s="5"/>
    </row>
    <row r="52" customFormat="false" ht="15.75" hidden="false" customHeight="false" outlineLevel="0" collapsed="false">
      <c r="A52" s="137" t="s">
        <v>69</v>
      </c>
      <c r="B52" s="138" t="n">
        <v>50</v>
      </c>
      <c r="C52" s="138" t="n">
        <v>50</v>
      </c>
      <c r="D52" s="138" t="n">
        <v>50</v>
      </c>
      <c r="E52" s="138" t="n">
        <v>50</v>
      </c>
      <c r="F52" s="138" t="n">
        <v>50</v>
      </c>
      <c r="G52" s="138" t="n">
        <v>50</v>
      </c>
      <c r="H52" s="138" t="n">
        <v>50</v>
      </c>
      <c r="I52" s="138" t="n">
        <v>50</v>
      </c>
      <c r="J52" s="138" t="n">
        <v>50</v>
      </c>
      <c r="K52" s="138" t="n">
        <v>50</v>
      </c>
      <c r="L52" s="138" t="n">
        <v>50</v>
      </c>
      <c r="M52" s="138" t="n">
        <v>50</v>
      </c>
      <c r="N52" s="132" t="s">
        <v>69</v>
      </c>
    </row>
    <row r="53" customFormat="false" ht="15.75" hidden="false" customHeight="false" outlineLevel="0" collapsed="false">
      <c r="A53" s="123" t="s">
        <v>70</v>
      </c>
      <c r="B53" s="138" t="n">
        <v>50</v>
      </c>
      <c r="C53" s="138" t="n">
        <v>50</v>
      </c>
      <c r="D53" s="138" t="n">
        <v>50</v>
      </c>
      <c r="E53" s="138" t="n">
        <v>50</v>
      </c>
      <c r="F53" s="138" t="n">
        <v>50</v>
      </c>
      <c r="G53" s="138" t="n">
        <v>50</v>
      </c>
      <c r="H53" s="138" t="n">
        <v>50</v>
      </c>
      <c r="I53" s="138" t="n">
        <v>50</v>
      </c>
      <c r="J53" s="138" t="n">
        <v>50</v>
      </c>
      <c r="K53" s="138" t="n">
        <v>50</v>
      </c>
      <c r="L53" s="138" t="n">
        <v>50</v>
      </c>
      <c r="M53" s="138" t="n">
        <v>50</v>
      </c>
      <c r="N53" s="132" t="s">
        <v>70</v>
      </c>
    </row>
    <row r="54" customFormat="false" ht="15.75" hidden="false" customHeight="false" outlineLevel="0" collapsed="false">
      <c r="A54" s="123" t="s">
        <v>71</v>
      </c>
      <c r="B54" s="138" t="n">
        <v>50</v>
      </c>
      <c r="C54" s="138" t="n">
        <v>50</v>
      </c>
      <c r="D54" s="138" t="n">
        <v>50</v>
      </c>
      <c r="E54" s="138" t="n">
        <v>50</v>
      </c>
      <c r="F54" s="138" t="n">
        <v>50</v>
      </c>
      <c r="G54" s="138" t="n">
        <v>50</v>
      </c>
      <c r="H54" s="138" t="n">
        <v>50</v>
      </c>
      <c r="I54" s="138" t="n">
        <v>50</v>
      </c>
      <c r="J54" s="138" t="n">
        <v>50</v>
      </c>
      <c r="K54" s="138" t="n">
        <v>50</v>
      </c>
      <c r="L54" s="138" t="n">
        <v>50</v>
      </c>
      <c r="M54" s="138" t="n">
        <v>50</v>
      </c>
      <c r="N54" s="132" t="s">
        <v>71</v>
      </c>
    </row>
    <row r="55" customFormat="false" ht="15.75" hidden="false" customHeight="false" outlineLevel="0" collapsed="false">
      <c r="A55" s="123" t="s">
        <v>72</v>
      </c>
      <c r="B55" s="138" t="n">
        <v>50</v>
      </c>
      <c r="C55" s="138" t="n">
        <v>50</v>
      </c>
      <c r="D55" s="138" t="n">
        <v>50</v>
      </c>
      <c r="E55" s="138" t="n">
        <v>50</v>
      </c>
      <c r="F55" s="138" t="n">
        <v>50</v>
      </c>
      <c r="G55" s="138" t="n">
        <v>50</v>
      </c>
      <c r="H55" s="138" t="n">
        <v>50</v>
      </c>
      <c r="I55" s="138" t="n">
        <v>50</v>
      </c>
      <c r="J55" s="138" t="n">
        <v>50</v>
      </c>
      <c r="K55" s="138" t="n">
        <v>50</v>
      </c>
      <c r="L55" s="138" t="n">
        <v>50</v>
      </c>
      <c r="M55" s="138" t="n">
        <v>50</v>
      </c>
      <c r="N55" s="132" t="s">
        <v>72</v>
      </c>
    </row>
    <row r="56" customFormat="false" ht="15.75" hidden="false" customHeight="false" outlineLevel="0" collapsed="false">
      <c r="A56" s="123" t="s">
        <v>73</v>
      </c>
      <c r="B56" s="138" t="n">
        <v>50</v>
      </c>
      <c r="C56" s="138" t="n">
        <v>50</v>
      </c>
      <c r="D56" s="138" t="n">
        <v>50</v>
      </c>
      <c r="E56" s="138" t="n">
        <v>50</v>
      </c>
      <c r="F56" s="138" t="n">
        <v>50</v>
      </c>
      <c r="G56" s="138" t="n">
        <v>50</v>
      </c>
      <c r="H56" s="138" t="n">
        <v>50</v>
      </c>
      <c r="I56" s="138" t="n">
        <v>50</v>
      </c>
      <c r="J56" s="138" t="n">
        <v>50</v>
      </c>
      <c r="K56" s="138" t="n">
        <v>50</v>
      </c>
      <c r="L56" s="138" t="n">
        <v>50</v>
      </c>
      <c r="M56" s="138" t="n">
        <v>50</v>
      </c>
      <c r="N56" s="132" t="s">
        <v>73</v>
      </c>
    </row>
    <row r="57" customFormat="false" ht="15.75" hidden="false" customHeight="false" outlineLevel="0" collapsed="false">
      <c r="A57" s="123" t="s">
        <v>74</v>
      </c>
      <c r="B57" s="138" t="n">
        <v>50</v>
      </c>
      <c r="C57" s="138" t="n">
        <v>50</v>
      </c>
      <c r="D57" s="138" t="n">
        <v>50</v>
      </c>
      <c r="E57" s="138" t="n">
        <v>50</v>
      </c>
      <c r="F57" s="138" t="n">
        <v>50</v>
      </c>
      <c r="G57" s="138" t="n">
        <v>50</v>
      </c>
      <c r="H57" s="138" t="n">
        <v>50</v>
      </c>
      <c r="I57" s="138" t="n">
        <v>50</v>
      </c>
      <c r="J57" s="138" t="n">
        <v>50</v>
      </c>
      <c r="K57" s="138" t="n">
        <v>50</v>
      </c>
      <c r="L57" s="138" t="n">
        <v>50</v>
      </c>
      <c r="M57" s="138" t="n">
        <v>50</v>
      </c>
      <c r="N57" s="132" t="s">
        <v>74</v>
      </c>
    </row>
    <row r="58" customFormat="false" ht="15.75" hidden="false" customHeight="false" outlineLevel="0" collapsed="false">
      <c r="A58" s="123" t="s">
        <v>75</v>
      </c>
      <c r="B58" s="138" t="n">
        <v>50</v>
      </c>
      <c r="C58" s="138" t="n">
        <v>50</v>
      </c>
      <c r="D58" s="138" t="n">
        <v>50</v>
      </c>
      <c r="E58" s="138" t="n">
        <v>50</v>
      </c>
      <c r="F58" s="138" t="n">
        <v>50</v>
      </c>
      <c r="G58" s="138" t="n">
        <v>50</v>
      </c>
      <c r="H58" s="138" t="n">
        <v>50</v>
      </c>
      <c r="I58" s="138" t="n">
        <v>50</v>
      </c>
      <c r="J58" s="138" t="n">
        <v>50</v>
      </c>
      <c r="K58" s="138" t="n">
        <v>50</v>
      </c>
      <c r="L58" s="138" t="n">
        <v>50</v>
      </c>
      <c r="M58" s="138" t="n">
        <v>50</v>
      </c>
      <c r="N58" s="132" t="s">
        <v>75</v>
      </c>
    </row>
    <row r="59" customFormat="false" ht="15.75" hidden="false" customHeight="false" outlineLevel="0" collapsed="false">
      <c r="A59" s="123" t="s">
        <v>76</v>
      </c>
      <c r="B59" s="138" t="n">
        <v>50</v>
      </c>
      <c r="C59" s="138" t="n">
        <v>50</v>
      </c>
      <c r="D59" s="138" t="n">
        <v>50</v>
      </c>
      <c r="E59" s="138" t="n">
        <v>50</v>
      </c>
      <c r="F59" s="138" t="n">
        <v>50</v>
      </c>
      <c r="G59" s="138" t="n">
        <v>50</v>
      </c>
      <c r="H59" s="138" t="n">
        <v>50</v>
      </c>
      <c r="I59" s="138" t="n">
        <v>50</v>
      </c>
      <c r="J59" s="138" t="n">
        <v>50</v>
      </c>
      <c r="K59" s="138" t="n">
        <v>50</v>
      </c>
      <c r="L59" s="138" t="n">
        <v>50</v>
      </c>
      <c r="M59" s="138" t="n">
        <v>50</v>
      </c>
      <c r="N59" s="132" t="s">
        <v>76</v>
      </c>
    </row>
    <row r="60" customFormat="false" ht="15.75" hidden="false" customHeight="false" outlineLevel="0" collapsed="false">
      <c r="A60" s="195"/>
      <c r="B60" s="196" t="n">
        <v>1</v>
      </c>
      <c r="C60" s="196" t="n">
        <v>2</v>
      </c>
      <c r="D60" s="196" t="n">
        <v>3</v>
      </c>
      <c r="E60" s="196" t="n">
        <v>4</v>
      </c>
      <c r="F60" s="196" t="n">
        <v>5</v>
      </c>
      <c r="G60" s="196" t="n">
        <v>6</v>
      </c>
      <c r="H60" s="196" t="n">
        <v>7</v>
      </c>
      <c r="I60" s="196" t="n">
        <v>8</v>
      </c>
      <c r="J60" s="196" t="n">
        <v>9</v>
      </c>
      <c r="K60" s="196" t="n">
        <v>10</v>
      </c>
      <c r="L60" s="196" t="n">
        <v>11</v>
      </c>
      <c r="M60" s="196" t="n">
        <v>12</v>
      </c>
      <c r="N60" s="3"/>
    </row>
    <row r="61" customFormat="false" ht="15.75" hidden="false" customHeight="false" outlineLevel="0" collapsed="false">
      <c r="A61" s="81"/>
      <c r="B61" s="81"/>
      <c r="C61" s="6"/>
      <c r="D61" s="81"/>
    </row>
    <row r="62" customFormat="false" ht="15.75" hidden="false" customHeight="false" outlineLevel="0" collapsed="false">
      <c r="A62" s="81"/>
      <c r="B62" s="81"/>
      <c r="C62" s="6"/>
      <c r="D62" s="81"/>
    </row>
    <row r="63" customFormat="false" ht="15.75" hidden="false" customHeight="false" outlineLevel="0" collapsed="false">
      <c r="A63" s="3"/>
      <c r="B63" s="3"/>
      <c r="C63" s="3"/>
      <c r="D63" s="3"/>
      <c r="E63" s="3"/>
      <c r="F63" s="2"/>
      <c r="G63" s="75" t="s">
        <v>104</v>
      </c>
      <c r="H63" s="71" t="n">
        <v>10</v>
      </c>
      <c r="I63" s="2"/>
      <c r="J63" s="70" t="s">
        <v>105</v>
      </c>
      <c r="K63" s="159" t="n">
        <v>70035039</v>
      </c>
    </row>
    <row r="64" customFormat="false" ht="15.75" hidden="false" customHeight="false" outlineLevel="0" collapsed="false">
      <c r="A64" s="3"/>
      <c r="B64" s="3"/>
      <c r="C64" s="3"/>
      <c r="D64" s="3"/>
      <c r="E64" s="3"/>
      <c r="F64" s="2"/>
      <c r="G64" s="75" t="s">
        <v>106</v>
      </c>
      <c r="H64" s="71" t="n">
        <v>20</v>
      </c>
      <c r="I64" s="2"/>
      <c r="J64" s="2"/>
      <c r="K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75" t="s">
        <v>107</v>
      </c>
      <c r="H65" s="169" t="n">
        <v>20</v>
      </c>
      <c r="I65" s="2"/>
      <c r="J65" s="2" t="s">
        <v>108</v>
      </c>
      <c r="K65" s="136" t="s">
        <v>109</v>
      </c>
    </row>
    <row r="66" customFormat="false" ht="15.75" hidden="false" customHeight="false" outlineLevel="0" collapsed="false">
      <c r="A66" s="180" t="s">
        <v>110</v>
      </c>
      <c r="B66" s="2"/>
      <c r="C66" s="2"/>
      <c r="D66" s="2"/>
      <c r="E66" s="2"/>
      <c r="F66" s="2"/>
      <c r="G66" s="75" t="s">
        <v>111</v>
      </c>
      <c r="H66" s="159" t="n">
        <v>2</v>
      </c>
      <c r="I66" s="2" t="s">
        <v>112</v>
      </c>
      <c r="J66" s="181" t="n">
        <v>375000</v>
      </c>
      <c r="K66" s="2"/>
    </row>
    <row r="67" customFormat="false" ht="15.75" hidden="false" customHeight="false" outlineLevel="0" collapsed="false">
      <c r="A67" s="2" t="str">
        <f aca="false">"&gt;We aim for " &amp; TEXT(F67,"0") &amp;" copies at the highest dilution in "&amp; TEXT(H63,"0") &amp;" uL volume (amount added to PCR rxn)"</f>
        <v>&gt;We aim for 320 copies at the highest dilution in 10 uL volume (amount added to PCR rxn)</v>
      </c>
      <c r="B67" s="2"/>
      <c r="C67" s="2"/>
      <c r="D67" s="2"/>
      <c r="E67" s="2"/>
      <c r="F67" s="159" t="n">
        <v>320</v>
      </c>
      <c r="G67" s="68" t="s">
        <v>113</v>
      </c>
      <c r="H67" s="159" t="n">
        <v>40</v>
      </c>
      <c r="I67" s="80" t="str">
        <f aca="false">"1 : " &amp; TEXT(K67,"0")</f>
        <v>1 : 300</v>
      </c>
      <c r="J67" s="166" t="n">
        <f aca="false">J66/K67</f>
        <v>1250</v>
      </c>
      <c r="K67" s="182" t="n">
        <v>300</v>
      </c>
    </row>
    <row r="68" customFormat="false" ht="15.75" hidden="false" customHeight="false" outlineLevel="0" collapsed="false">
      <c r="A68" s="2" t="str">
        <f aca="false">"&gt; that translates into " &amp; TEXT(F68,"0.0") &amp;" copies/ul  in D1 "</f>
        <v>&gt; that translates into 32.0 copies/ul  in D1 </v>
      </c>
      <c r="B68" s="2"/>
      <c r="C68" s="2"/>
      <c r="D68" s="2"/>
      <c r="E68" s="2"/>
      <c r="F68" s="168" t="n">
        <f aca="false">F67/H63</f>
        <v>32</v>
      </c>
      <c r="G68" s="75" t="s">
        <v>114</v>
      </c>
      <c r="H68" s="159" t="n">
        <v>1</v>
      </c>
      <c r="I68" s="3"/>
      <c r="J68" s="3"/>
      <c r="K68" s="3"/>
    </row>
    <row r="69" customFormat="false" ht="15.75" hidden="false" customHeight="false" outlineLevel="0" collapsed="false">
      <c r="A69" s="2" t="str">
        <f aca="false">"&gt; that translates into " &amp; TEXT(F69,"0") &amp;" copies in " &amp; TEXT(H67,"0") &amp;" uL D1"</f>
        <v>&gt; that translates into 1280 copies in 40 uL D1</v>
      </c>
      <c r="B69" s="2"/>
      <c r="C69" s="2"/>
      <c r="D69" s="2"/>
      <c r="E69" s="2"/>
      <c r="F69" s="168" t="n">
        <f aca="false">F68*H67</f>
        <v>1280</v>
      </c>
      <c r="G69" s="75" t="str">
        <f aca="false">"copies for " &amp; TEXT(H68,"0") &amp;" 96-well plates"</f>
        <v>copies for 1 96-well plates</v>
      </c>
      <c r="H69" s="169" t="n">
        <f aca="false">F69*H68</f>
        <v>1280</v>
      </c>
      <c r="I69" s="3"/>
      <c r="J69" s="3"/>
      <c r="K69" s="3"/>
    </row>
    <row r="70" customFormat="false" ht="15.75" hidden="false" customHeight="false" outlineLevel="0" collapsed="false">
      <c r="A70" s="70" t="str">
        <f aca="false">"&gt; that translates to " &amp; TEXT(F69,"0") &amp; " copies in " &amp; TEXT(H67, "0") &amp; " uL (" &amp; TEXT(H64,"0.0") &amp; " is total of well + " &amp; TEXT(H65,"0.0") &amp; " added for dilution)"</f>
        <v>&gt; that translates to 1280 copies in 40 uL (20.0 is total of well + 20.0 added for dilution)</v>
      </c>
      <c r="B70" s="70"/>
      <c r="C70" s="70"/>
      <c r="D70" s="70"/>
      <c r="E70" s="70"/>
      <c r="F70" s="170" t="n">
        <f aca="false">F68*H67</f>
        <v>1280</v>
      </c>
      <c r="G70" s="2"/>
      <c r="H70" s="2"/>
      <c r="I70" s="3"/>
      <c r="J70" s="3"/>
      <c r="K70" s="3"/>
    </row>
    <row r="71" customFormat="false" ht="15.7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customFormat="false" ht="15.75" hidden="false" customHeight="false" outlineLevel="0" collapsed="false">
      <c r="A72" s="180" t="s">
        <v>115</v>
      </c>
      <c r="B72" s="3"/>
      <c r="C72" s="3"/>
      <c r="D72" s="3"/>
      <c r="E72" s="3"/>
      <c r="F72" s="3"/>
      <c r="G72" s="3"/>
      <c r="H72" s="3"/>
      <c r="I72" s="3"/>
      <c r="J72" s="3"/>
      <c r="K72" s="3"/>
    </row>
    <row r="73" customFormat="false" ht="15.7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customFormat="false" ht="15.75" hidden="false" customHeight="false" outlineLevel="0" collapsed="false">
      <c r="A74" s="2" t="str">
        <f aca="false">"&gt;prepare a 1 to "&amp; TEXT(K67,"0") &amp;" dilution to "&amp; TEXT(J67,"0") &amp;" copies per uL"</f>
        <v>&gt;prepare a 1 to 300 dilution to 1250 copies per uL</v>
      </c>
      <c r="B74" s="2"/>
      <c r="C74" s="3"/>
      <c r="D74" s="3"/>
      <c r="E74" s="3"/>
      <c r="F74" s="3"/>
      <c r="G74" s="3"/>
      <c r="H74" s="3"/>
      <c r="I74" s="3"/>
      <c r="J74" s="3"/>
      <c r="K74" s="3"/>
    </row>
    <row r="75" customFormat="false" ht="15.75" hidden="false" customHeight="false" outlineLevel="0" collapsed="false">
      <c r="A75" s="2" t="str">
        <f aca="false">"&gt; add "&amp; TEXT(D78,"0.0") &amp;" uL to "&amp; TEXT(D79,"0.0") &amp;" uL background in first dilution well D1 (for "&amp; TEXT(F69,"0") &amp;" total viral copies)"</f>
        <v>&gt; add 1.0 uL to 19.0 uL background in first dilution well D1 (for 1280 total viral copies)</v>
      </c>
      <c r="B75" s="2"/>
      <c r="C75" s="2"/>
      <c r="D75" s="2"/>
      <c r="E75" s="3"/>
      <c r="F75" s="3"/>
      <c r="G75" s="3"/>
      <c r="H75" s="3"/>
      <c r="I75" s="3"/>
      <c r="J75" s="3"/>
      <c r="K75" s="198" t="n">
        <f aca="false">F69</f>
        <v>1280</v>
      </c>
    </row>
    <row r="76" customFormat="false" ht="15.75" hidden="false" customHeight="false" outlineLevel="0" collapsed="false">
      <c r="A76" s="2" t="s">
        <v>118</v>
      </c>
      <c r="B76" s="2"/>
      <c r="C76" s="2"/>
      <c r="D76" s="3"/>
      <c r="E76" s="3"/>
      <c r="F76" s="3"/>
      <c r="G76" s="3"/>
      <c r="H76" s="3"/>
      <c r="I76" s="3" t="s">
        <v>147</v>
      </c>
      <c r="J76" s="3"/>
      <c r="K76" s="3"/>
    </row>
    <row r="77" customFormat="false" ht="15.75" hidden="false" customHeight="false" outlineLevel="0" collapsed="false">
      <c r="A77" s="3"/>
      <c r="B77" s="2"/>
      <c r="C77" s="75" t="s">
        <v>121</v>
      </c>
      <c r="D77" s="173" t="n">
        <f aca="false">J67</f>
        <v>1250</v>
      </c>
      <c r="E77" s="2"/>
      <c r="F77" s="3"/>
      <c r="G77" s="3"/>
      <c r="H77" s="3"/>
      <c r="I77" s="3"/>
      <c r="J77" s="3"/>
      <c r="K77" s="3"/>
    </row>
    <row r="78" customFormat="false" ht="15.75" hidden="false" customHeight="false" outlineLevel="0" collapsed="false">
      <c r="A78" s="3"/>
      <c r="B78" s="2"/>
      <c r="C78" s="75" t="s">
        <v>148</v>
      </c>
      <c r="D78" s="174" t="n">
        <f aca="false">H69/D77</f>
        <v>1.024</v>
      </c>
      <c r="E78" s="199"/>
      <c r="F78" s="3"/>
      <c r="G78" s="3"/>
      <c r="H78" s="3"/>
      <c r="I78" s="3"/>
      <c r="J78" s="3"/>
      <c r="K78" s="3"/>
    </row>
    <row r="79" customFormat="false" ht="15.75" hidden="false" customHeight="false" outlineLevel="0" collapsed="false">
      <c r="A79" s="3"/>
      <c r="B79" s="2"/>
      <c r="C79" s="75" t="s">
        <v>149</v>
      </c>
      <c r="D79" s="174" t="n">
        <f aca="false">H65-D78</f>
        <v>18.976</v>
      </c>
      <c r="E79" s="2"/>
      <c r="F79" s="3"/>
      <c r="G79" s="3"/>
      <c r="H79" s="3"/>
      <c r="I79" s="3"/>
      <c r="J79" s="3"/>
      <c r="K79" s="3"/>
    </row>
  </sheetData>
  <mergeCells count="1">
    <mergeCell ref="A70:E70"/>
  </mergeCells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43" t="s">
        <v>249</v>
      </c>
      <c r="B1" s="43"/>
      <c r="C1" s="43"/>
      <c r="D1" s="184"/>
      <c r="E1" s="184"/>
      <c r="F1" s="23"/>
      <c r="G1" s="185"/>
      <c r="H1" s="185"/>
      <c r="I1" s="185"/>
      <c r="J1" s="186"/>
      <c r="K1" s="186"/>
      <c r="L1" s="23"/>
      <c r="M1" s="23"/>
      <c r="N1" s="3"/>
    </row>
    <row r="2" customFormat="false" ht="15.75" hidden="false" customHeight="false" outlineLevel="0" collapsed="false">
      <c r="A2" s="113" t="n">
        <v>5</v>
      </c>
      <c r="B2" s="113" t="n">
        <v>6</v>
      </c>
      <c r="C2" s="43"/>
      <c r="D2" s="26" t="s">
        <v>250</v>
      </c>
      <c r="E2" s="26" t="e">
        <f aca="false">#REF!</f>
        <v>#REF!</v>
      </c>
      <c r="F2" s="23"/>
      <c r="G2" s="208" t="s">
        <v>251</v>
      </c>
      <c r="H2" s="188" t="s">
        <v>252</v>
      </c>
      <c r="I2" s="185"/>
      <c r="J2" s="186"/>
      <c r="K2" s="186"/>
      <c r="L2" s="23"/>
      <c r="M2" s="23"/>
      <c r="N2" s="3"/>
    </row>
    <row r="3" customFormat="false" ht="15.75" hidden="false" customHeight="false" outlineLevel="0" collapsed="false">
      <c r="A3" s="113" t="n">
        <v>7</v>
      </c>
      <c r="B3" s="113" t="n">
        <v>8</v>
      </c>
      <c r="C3" s="43"/>
      <c r="D3" s="26" t="e">
        <f aca="false">#REF!</f>
        <v>#REF!</v>
      </c>
      <c r="E3" s="26" t="e">
        <f aca="false">#REF!</f>
        <v>#REF!</v>
      </c>
      <c r="F3" s="23"/>
      <c r="G3" s="209" t="s">
        <v>253</v>
      </c>
      <c r="H3" s="185"/>
      <c r="I3" s="185"/>
      <c r="K3" s="186"/>
      <c r="L3" s="23"/>
      <c r="M3" s="23"/>
      <c r="N3" s="3"/>
    </row>
    <row r="4" customFormat="false" ht="15.75" hidden="false" customHeight="false" outlineLevel="0" collapsed="false">
      <c r="A4" s="6"/>
      <c r="B4" s="23"/>
      <c r="C4" s="23"/>
      <c r="E4" s="23"/>
      <c r="F4" s="23"/>
      <c r="G4" s="185"/>
      <c r="H4" s="185"/>
      <c r="I4" s="185"/>
      <c r="J4" s="186"/>
      <c r="K4" s="185"/>
      <c r="L4" s="23"/>
      <c r="M4" s="23"/>
      <c r="N4" s="3"/>
    </row>
    <row r="5" customFormat="false" ht="15.75" hidden="false" customHeight="false" outlineLevel="0" collapsed="false">
      <c r="A5" s="5" t="s">
        <v>254</v>
      </c>
      <c r="B5" s="6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3"/>
    </row>
    <row r="6" customFormat="false" ht="15.75" hidden="false" customHeight="false" outlineLevel="0" collapsed="false">
      <c r="A6" s="125" t="s">
        <v>147</v>
      </c>
      <c r="B6" s="123" t="n">
        <v>1</v>
      </c>
      <c r="C6" s="123" t="n">
        <v>2</v>
      </c>
      <c r="D6" s="123" t="n">
        <v>3</v>
      </c>
      <c r="E6" s="123" t="n">
        <v>4</v>
      </c>
      <c r="F6" s="123" t="n">
        <v>5</v>
      </c>
      <c r="G6" s="123" t="n">
        <v>6</v>
      </c>
      <c r="H6" s="123" t="n">
        <v>7</v>
      </c>
      <c r="I6" s="123" t="n">
        <v>8</v>
      </c>
      <c r="J6" s="123" t="n">
        <v>9</v>
      </c>
      <c r="K6" s="123" t="n">
        <v>10</v>
      </c>
      <c r="L6" s="123" t="n">
        <v>11</v>
      </c>
      <c r="M6" s="123" t="n">
        <v>12</v>
      </c>
      <c r="N6" s="2"/>
    </row>
    <row r="7" customFormat="false" ht="15.75" hidden="false" customHeight="false" outlineLevel="0" collapsed="false">
      <c r="A7" s="123" t="s">
        <v>69</v>
      </c>
      <c r="B7" s="208" t="s">
        <v>255</v>
      </c>
      <c r="C7" s="210" t="s">
        <v>256</v>
      </c>
      <c r="D7" s="210" t="s">
        <v>257</v>
      </c>
      <c r="E7" s="210" t="s">
        <v>258</v>
      </c>
      <c r="F7" s="211" t="s">
        <v>259</v>
      </c>
      <c r="G7" s="212" t="s">
        <v>260</v>
      </c>
      <c r="H7" s="211" t="s">
        <v>261</v>
      </c>
      <c r="I7" s="212" t="s">
        <v>262</v>
      </c>
      <c r="J7" s="211" t="s">
        <v>263</v>
      </c>
      <c r="K7" s="212" t="s">
        <v>264</v>
      </c>
      <c r="L7" s="211" t="s">
        <v>265</v>
      </c>
      <c r="M7" s="213" t="s">
        <v>137</v>
      </c>
      <c r="N7" s="123" t="s">
        <v>69</v>
      </c>
    </row>
    <row r="8" customFormat="false" ht="15.75" hidden="false" customHeight="false" outlineLevel="0" collapsed="false">
      <c r="A8" s="123" t="s">
        <v>70</v>
      </c>
      <c r="B8" s="210" t="s">
        <v>266</v>
      </c>
      <c r="C8" s="210" t="s">
        <v>267</v>
      </c>
      <c r="D8" s="210" t="s">
        <v>268</v>
      </c>
      <c r="E8" s="210" t="s">
        <v>269</v>
      </c>
      <c r="F8" s="211" t="s">
        <v>270</v>
      </c>
      <c r="G8" s="214" t="s">
        <v>271</v>
      </c>
      <c r="H8" s="211" t="s">
        <v>272</v>
      </c>
      <c r="I8" s="214" t="s">
        <v>273</v>
      </c>
      <c r="J8" s="211" t="s">
        <v>274</v>
      </c>
      <c r="K8" s="214" t="s">
        <v>275</v>
      </c>
      <c r="L8" s="211" t="s">
        <v>276</v>
      </c>
      <c r="M8" s="213" t="s">
        <v>137</v>
      </c>
      <c r="N8" s="123" t="s">
        <v>70</v>
      </c>
    </row>
    <row r="9" customFormat="false" ht="15.75" hidden="false" customHeight="false" outlineLevel="0" collapsed="false">
      <c r="A9" s="123" t="s">
        <v>71</v>
      </c>
      <c r="B9" s="210" t="s">
        <v>277</v>
      </c>
      <c r="C9" s="210" t="s">
        <v>278</v>
      </c>
      <c r="D9" s="210" t="s">
        <v>279</v>
      </c>
      <c r="E9" s="210" t="s">
        <v>280</v>
      </c>
      <c r="F9" s="211" t="s">
        <v>281</v>
      </c>
      <c r="G9" s="214" t="s">
        <v>282</v>
      </c>
      <c r="H9" s="211" t="s">
        <v>283</v>
      </c>
      <c r="I9" s="214" t="s">
        <v>284</v>
      </c>
      <c r="J9" s="211" t="s">
        <v>285</v>
      </c>
      <c r="K9" s="214" t="s">
        <v>286</v>
      </c>
      <c r="L9" s="211" t="s">
        <v>287</v>
      </c>
      <c r="M9" s="213" t="s">
        <v>137</v>
      </c>
      <c r="N9" s="123" t="s">
        <v>71</v>
      </c>
    </row>
    <row r="10" customFormat="false" ht="15.75" hidden="false" customHeight="false" outlineLevel="0" collapsed="false">
      <c r="A10" s="123" t="s">
        <v>72</v>
      </c>
      <c r="B10" s="210" t="s">
        <v>288</v>
      </c>
      <c r="C10" s="210" t="s">
        <v>289</v>
      </c>
      <c r="D10" s="210" t="s">
        <v>290</v>
      </c>
      <c r="E10" s="210" t="s">
        <v>291</v>
      </c>
      <c r="F10" s="211" t="s">
        <v>292</v>
      </c>
      <c r="G10" s="214" t="s">
        <v>293</v>
      </c>
      <c r="H10" s="211" t="s">
        <v>294</v>
      </c>
      <c r="I10" s="214" t="s">
        <v>295</v>
      </c>
      <c r="J10" s="211" t="s">
        <v>296</v>
      </c>
      <c r="K10" s="214" t="s">
        <v>297</v>
      </c>
      <c r="L10" s="213" t="s">
        <v>137</v>
      </c>
      <c r="M10" s="213" t="s">
        <v>137</v>
      </c>
      <c r="N10" s="123" t="s">
        <v>72</v>
      </c>
    </row>
    <row r="11" customFormat="false" ht="15.75" hidden="false" customHeight="false" outlineLevel="0" collapsed="false">
      <c r="A11" s="123" t="s">
        <v>73</v>
      </c>
      <c r="B11" s="210" t="s">
        <v>298</v>
      </c>
      <c r="C11" s="210" t="s">
        <v>299</v>
      </c>
      <c r="D11" s="210" t="s">
        <v>300</v>
      </c>
      <c r="E11" s="210" t="s">
        <v>301</v>
      </c>
      <c r="F11" s="211" t="s">
        <v>302</v>
      </c>
      <c r="G11" s="214" t="s">
        <v>303</v>
      </c>
      <c r="H11" s="211" t="s">
        <v>304</v>
      </c>
      <c r="I11" s="214" t="s">
        <v>305</v>
      </c>
      <c r="J11" s="211" t="s">
        <v>306</v>
      </c>
      <c r="K11" s="213" t="s">
        <v>137</v>
      </c>
      <c r="L11" s="213" t="s">
        <v>137</v>
      </c>
      <c r="M11" s="213" t="s">
        <v>137</v>
      </c>
      <c r="N11" s="123" t="s">
        <v>73</v>
      </c>
    </row>
    <row r="12" customFormat="false" ht="15.75" hidden="false" customHeight="false" outlineLevel="0" collapsed="false">
      <c r="A12" s="123" t="s">
        <v>74</v>
      </c>
      <c r="B12" s="210" t="s">
        <v>307</v>
      </c>
      <c r="C12" s="210" t="s">
        <v>308</v>
      </c>
      <c r="D12" s="210" t="s">
        <v>309</v>
      </c>
      <c r="E12" s="210" t="s">
        <v>310</v>
      </c>
      <c r="F12" s="211" t="s">
        <v>311</v>
      </c>
      <c r="G12" s="214" t="s">
        <v>312</v>
      </c>
      <c r="H12" s="211" t="s">
        <v>313</v>
      </c>
      <c r="I12" s="214" t="s">
        <v>314</v>
      </c>
      <c r="J12" s="211" t="s">
        <v>315</v>
      </c>
      <c r="K12" s="213" t="s">
        <v>137</v>
      </c>
      <c r="L12" s="213" t="s">
        <v>137</v>
      </c>
      <c r="M12" s="213" t="s">
        <v>137</v>
      </c>
      <c r="N12" s="123" t="s">
        <v>74</v>
      </c>
    </row>
    <row r="13" customFormat="false" ht="15.75" hidden="false" customHeight="false" outlineLevel="0" collapsed="false">
      <c r="A13" s="123" t="s">
        <v>75</v>
      </c>
      <c r="B13" s="210" t="s">
        <v>316</v>
      </c>
      <c r="C13" s="210" t="s">
        <v>317</v>
      </c>
      <c r="D13" s="210" t="s">
        <v>318</v>
      </c>
      <c r="E13" s="213" t="s">
        <v>137</v>
      </c>
      <c r="F13" s="211" t="s">
        <v>319</v>
      </c>
      <c r="G13" s="214" t="s">
        <v>320</v>
      </c>
      <c r="H13" s="211" t="s">
        <v>321</v>
      </c>
      <c r="I13" s="214" t="s">
        <v>322</v>
      </c>
      <c r="J13" s="211" t="s">
        <v>323</v>
      </c>
      <c r="K13" s="213" t="s">
        <v>137</v>
      </c>
      <c r="L13" s="213" t="s">
        <v>137</v>
      </c>
      <c r="M13" s="213" t="s">
        <v>137</v>
      </c>
      <c r="N13" s="123" t="s">
        <v>75</v>
      </c>
    </row>
    <row r="14" customFormat="false" ht="15.75" hidden="false" customHeight="false" outlineLevel="0" collapsed="false">
      <c r="A14" s="123" t="s">
        <v>76</v>
      </c>
      <c r="B14" s="210" t="s">
        <v>324</v>
      </c>
      <c r="C14" s="210" t="s">
        <v>325</v>
      </c>
      <c r="D14" s="210" t="s">
        <v>326</v>
      </c>
      <c r="E14" s="213" t="s">
        <v>137</v>
      </c>
      <c r="F14" s="211" t="s">
        <v>327</v>
      </c>
      <c r="G14" s="214" t="s">
        <v>328</v>
      </c>
      <c r="H14" s="211" t="s">
        <v>329</v>
      </c>
      <c r="I14" s="214" t="s">
        <v>330</v>
      </c>
      <c r="J14" s="211" t="s">
        <v>331</v>
      </c>
      <c r="K14" s="213" t="s">
        <v>137</v>
      </c>
      <c r="L14" s="213" t="s">
        <v>137</v>
      </c>
      <c r="M14" s="213" t="s">
        <v>137</v>
      </c>
      <c r="N14" s="123" t="s">
        <v>76</v>
      </c>
    </row>
    <row r="15" customFormat="false" ht="15.75" hidden="false" customHeight="false" outlineLevel="0" collapsed="false">
      <c r="A15" s="2"/>
      <c r="B15" s="123" t="n">
        <v>1</v>
      </c>
      <c r="C15" s="123" t="n">
        <v>2</v>
      </c>
      <c r="D15" s="123" t="n">
        <v>3</v>
      </c>
      <c r="E15" s="123" t="n">
        <v>4</v>
      </c>
      <c r="F15" s="123" t="n">
        <v>5</v>
      </c>
      <c r="G15" s="123" t="n">
        <v>6</v>
      </c>
      <c r="H15" s="123" t="n">
        <v>7</v>
      </c>
      <c r="I15" s="123" t="n">
        <v>8</v>
      </c>
      <c r="J15" s="123" t="n">
        <v>9</v>
      </c>
      <c r="K15" s="123" t="n">
        <v>10</v>
      </c>
      <c r="L15" s="123" t="n">
        <v>11</v>
      </c>
      <c r="M15" s="123" t="n">
        <v>12</v>
      </c>
      <c r="N15" s="3"/>
    </row>
    <row r="17" customFormat="false" ht="15.75" hidden="false" customHeight="false" outlineLevel="0" collapsed="false">
      <c r="A17" s="39" t="s">
        <v>332</v>
      </c>
      <c r="B17" s="129" t="n">
        <v>1</v>
      </c>
      <c r="C17" s="129" t="n">
        <v>2</v>
      </c>
      <c r="D17" s="129" t="n">
        <v>3</v>
      </c>
      <c r="E17" s="129" t="n">
        <v>4</v>
      </c>
      <c r="F17" s="129" t="n">
        <v>5</v>
      </c>
      <c r="G17" s="129" t="n">
        <v>6</v>
      </c>
      <c r="H17" s="129" t="n">
        <v>7</v>
      </c>
      <c r="I17" s="129" t="n">
        <v>8</v>
      </c>
      <c r="J17" s="129" t="n">
        <v>9</v>
      </c>
      <c r="K17" s="129" t="n">
        <v>10</v>
      </c>
      <c r="L17" s="129" t="n">
        <v>11</v>
      </c>
      <c r="M17" s="129" t="n">
        <v>12</v>
      </c>
      <c r="N17" s="5"/>
    </row>
    <row r="18" customFormat="false" ht="15.75" hidden="false" customHeight="false" outlineLevel="0" collapsed="false">
      <c r="A18" s="130" t="s">
        <v>69</v>
      </c>
      <c r="B18" s="2" t="s">
        <v>333</v>
      </c>
      <c r="C18" s="2" t="s">
        <v>333</v>
      </c>
      <c r="D18" s="2" t="s">
        <v>333</v>
      </c>
      <c r="E18" s="2" t="s">
        <v>333</v>
      </c>
      <c r="F18" s="2" t="s">
        <v>333</v>
      </c>
      <c r="G18" s="2" t="s">
        <v>333</v>
      </c>
      <c r="H18" s="2" t="s">
        <v>333</v>
      </c>
      <c r="I18" s="2" t="s">
        <v>333</v>
      </c>
      <c r="J18" s="2" t="s">
        <v>333</v>
      </c>
      <c r="K18" s="2" t="s">
        <v>333</v>
      </c>
      <c r="L18" s="2" t="s">
        <v>333</v>
      </c>
      <c r="M18" s="2" t="s">
        <v>333</v>
      </c>
      <c r="N18" s="132" t="s">
        <v>69</v>
      </c>
    </row>
    <row r="19" customFormat="false" ht="15.75" hidden="false" customHeight="false" outlineLevel="0" collapsed="false">
      <c r="A19" s="133" t="s">
        <v>70</v>
      </c>
      <c r="B19" s="2" t="s">
        <v>333</v>
      </c>
      <c r="C19" s="2" t="s">
        <v>333</v>
      </c>
      <c r="D19" s="2" t="s">
        <v>333</v>
      </c>
      <c r="E19" s="2" t="s">
        <v>333</v>
      </c>
      <c r="F19" s="2" t="s">
        <v>333</v>
      </c>
      <c r="G19" s="2" t="s">
        <v>333</v>
      </c>
      <c r="H19" s="2" t="s">
        <v>333</v>
      </c>
      <c r="I19" s="2" t="s">
        <v>333</v>
      </c>
      <c r="J19" s="2" t="s">
        <v>333</v>
      </c>
      <c r="K19" s="2" t="s">
        <v>333</v>
      </c>
      <c r="L19" s="2" t="s">
        <v>333</v>
      </c>
      <c r="M19" s="2" t="s">
        <v>333</v>
      </c>
      <c r="N19" s="132" t="s">
        <v>70</v>
      </c>
    </row>
    <row r="20" customFormat="false" ht="15.75" hidden="false" customHeight="false" outlineLevel="0" collapsed="false">
      <c r="A20" s="130" t="s">
        <v>71</v>
      </c>
      <c r="B20" s="2" t="s">
        <v>333</v>
      </c>
      <c r="C20" s="2" t="s">
        <v>333</v>
      </c>
      <c r="D20" s="2" t="s">
        <v>333</v>
      </c>
      <c r="E20" s="2" t="s">
        <v>333</v>
      </c>
      <c r="F20" s="2" t="s">
        <v>333</v>
      </c>
      <c r="G20" s="2" t="s">
        <v>333</v>
      </c>
      <c r="H20" s="2" t="s">
        <v>333</v>
      </c>
      <c r="I20" s="2" t="s">
        <v>333</v>
      </c>
      <c r="J20" s="2" t="s">
        <v>333</v>
      </c>
      <c r="K20" s="2" t="s">
        <v>333</v>
      </c>
      <c r="L20" s="2" t="s">
        <v>333</v>
      </c>
      <c r="M20" s="2" t="s">
        <v>333</v>
      </c>
      <c r="N20" s="132" t="s">
        <v>71</v>
      </c>
    </row>
    <row r="21" customFormat="false" ht="15.75" hidden="false" customHeight="false" outlineLevel="0" collapsed="false">
      <c r="A21" s="130" t="s">
        <v>72</v>
      </c>
      <c r="B21" s="2" t="s">
        <v>333</v>
      </c>
      <c r="C21" s="2" t="s">
        <v>333</v>
      </c>
      <c r="D21" s="2" t="s">
        <v>333</v>
      </c>
      <c r="E21" s="2" t="s">
        <v>333</v>
      </c>
      <c r="F21" s="2" t="s">
        <v>333</v>
      </c>
      <c r="G21" s="2" t="s">
        <v>333</v>
      </c>
      <c r="H21" s="2" t="s">
        <v>333</v>
      </c>
      <c r="I21" s="2" t="s">
        <v>333</v>
      </c>
      <c r="J21" s="2" t="s">
        <v>333</v>
      </c>
      <c r="K21" s="2" t="s">
        <v>333</v>
      </c>
      <c r="L21" s="2" t="s">
        <v>333</v>
      </c>
      <c r="M21" s="2" t="s">
        <v>333</v>
      </c>
      <c r="N21" s="132" t="s">
        <v>72</v>
      </c>
    </row>
    <row r="22" customFormat="false" ht="15.75" hidden="false" customHeight="false" outlineLevel="0" collapsed="false">
      <c r="A22" s="130" t="s">
        <v>73</v>
      </c>
      <c r="B22" s="2" t="s">
        <v>333</v>
      </c>
      <c r="C22" s="2" t="s">
        <v>333</v>
      </c>
      <c r="D22" s="2" t="s">
        <v>333</v>
      </c>
      <c r="E22" s="2" t="s">
        <v>333</v>
      </c>
      <c r="F22" s="2" t="s">
        <v>333</v>
      </c>
      <c r="G22" s="2" t="s">
        <v>333</v>
      </c>
      <c r="H22" s="2" t="s">
        <v>333</v>
      </c>
      <c r="I22" s="2" t="s">
        <v>333</v>
      </c>
      <c r="J22" s="2" t="s">
        <v>333</v>
      </c>
      <c r="K22" s="2" t="s">
        <v>333</v>
      </c>
      <c r="L22" s="2" t="s">
        <v>333</v>
      </c>
      <c r="M22" s="2" t="s">
        <v>333</v>
      </c>
      <c r="N22" s="132" t="s">
        <v>73</v>
      </c>
    </row>
    <row r="23" customFormat="false" ht="15.75" hidden="false" customHeight="false" outlineLevel="0" collapsed="false">
      <c r="A23" s="130" t="s">
        <v>74</v>
      </c>
      <c r="B23" s="2" t="s">
        <v>333</v>
      </c>
      <c r="C23" s="2" t="s">
        <v>333</v>
      </c>
      <c r="D23" s="2" t="s">
        <v>333</v>
      </c>
      <c r="E23" s="2" t="s">
        <v>333</v>
      </c>
      <c r="F23" s="2" t="s">
        <v>333</v>
      </c>
      <c r="G23" s="2" t="s">
        <v>333</v>
      </c>
      <c r="H23" s="2" t="s">
        <v>333</v>
      </c>
      <c r="I23" s="2" t="s">
        <v>333</v>
      </c>
      <c r="J23" s="2" t="s">
        <v>333</v>
      </c>
      <c r="K23" s="2" t="s">
        <v>333</v>
      </c>
      <c r="L23" s="2" t="s">
        <v>333</v>
      </c>
      <c r="M23" s="2" t="s">
        <v>333</v>
      </c>
      <c r="N23" s="132" t="s">
        <v>74</v>
      </c>
    </row>
    <row r="24" customFormat="false" ht="15.75" hidden="false" customHeight="false" outlineLevel="0" collapsed="false">
      <c r="A24" s="130" t="s">
        <v>75</v>
      </c>
      <c r="B24" s="2" t="s">
        <v>333</v>
      </c>
      <c r="C24" s="2" t="s">
        <v>333</v>
      </c>
      <c r="D24" s="2" t="s">
        <v>333</v>
      </c>
      <c r="E24" s="2" t="s">
        <v>333</v>
      </c>
      <c r="F24" s="2" t="s">
        <v>333</v>
      </c>
      <c r="G24" s="2" t="s">
        <v>333</v>
      </c>
      <c r="H24" s="2" t="s">
        <v>333</v>
      </c>
      <c r="I24" s="2" t="s">
        <v>333</v>
      </c>
      <c r="J24" s="2" t="s">
        <v>333</v>
      </c>
      <c r="K24" s="2" t="s">
        <v>333</v>
      </c>
      <c r="L24" s="2" t="s">
        <v>333</v>
      </c>
      <c r="M24" s="2" t="s">
        <v>333</v>
      </c>
      <c r="N24" s="132" t="s">
        <v>75</v>
      </c>
    </row>
    <row r="25" customFormat="false" ht="15.75" hidden="false" customHeight="false" outlineLevel="0" collapsed="false">
      <c r="A25" s="130" t="s">
        <v>76</v>
      </c>
      <c r="B25" s="2" t="s">
        <v>333</v>
      </c>
      <c r="C25" s="2" t="s">
        <v>333</v>
      </c>
      <c r="D25" s="2" t="s">
        <v>333</v>
      </c>
      <c r="E25" s="2" t="s">
        <v>333</v>
      </c>
      <c r="F25" s="2" t="s">
        <v>333</v>
      </c>
      <c r="G25" s="2" t="s">
        <v>333</v>
      </c>
      <c r="H25" s="2" t="s">
        <v>333</v>
      </c>
      <c r="I25" s="2" t="s">
        <v>333</v>
      </c>
      <c r="J25" s="2" t="s">
        <v>333</v>
      </c>
      <c r="K25" s="2" t="s">
        <v>333</v>
      </c>
      <c r="L25" s="2" t="s">
        <v>333</v>
      </c>
      <c r="M25" s="2" t="s">
        <v>333</v>
      </c>
      <c r="N25" s="132" t="s">
        <v>76</v>
      </c>
    </row>
    <row r="26" customFormat="false" ht="15.75" hidden="false" customHeight="false" outlineLevel="0" collapsed="false">
      <c r="A26" s="193"/>
      <c r="B26" s="5"/>
      <c r="C26" s="5"/>
      <c r="D26" s="5"/>
      <c r="E26" s="5"/>
      <c r="F26" s="5"/>
      <c r="G26" s="5"/>
      <c r="H26" s="5"/>
      <c r="I26" s="5" t="s">
        <v>83</v>
      </c>
      <c r="J26" s="5" t="s">
        <v>83</v>
      </c>
      <c r="K26" s="5" t="s">
        <v>83</v>
      </c>
      <c r="L26" s="5" t="s">
        <v>83</v>
      </c>
      <c r="M26" s="5"/>
      <c r="N26" s="5"/>
    </row>
    <row r="27" customFormat="false" ht="15.75" hidden="false" customHeight="false" outlineLevel="0" collapsed="false">
      <c r="A27" s="135" t="s">
        <v>143</v>
      </c>
      <c r="B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customFormat="false" ht="15.75" hidden="false" customHeight="false" outlineLevel="0" collapsed="false">
      <c r="A28" s="194" t="s">
        <v>85</v>
      </c>
      <c r="B28" s="136" t="n">
        <v>1</v>
      </c>
      <c r="C28" s="136" t="n">
        <v>2</v>
      </c>
      <c r="D28" s="136" t="n">
        <v>3</v>
      </c>
      <c r="E28" s="136" t="n">
        <v>4</v>
      </c>
      <c r="F28" s="136" t="n">
        <v>5</v>
      </c>
      <c r="G28" s="136" t="n">
        <v>6</v>
      </c>
      <c r="H28" s="136" t="n">
        <v>7</v>
      </c>
      <c r="I28" s="136" t="n">
        <v>8</v>
      </c>
      <c r="J28" s="136" t="n">
        <v>9</v>
      </c>
      <c r="K28" s="136" t="n">
        <v>10</v>
      </c>
      <c r="L28" s="136" t="n">
        <v>11</v>
      </c>
      <c r="M28" s="136" t="n">
        <v>12</v>
      </c>
      <c r="N28" s="5"/>
    </row>
    <row r="29" customFormat="false" ht="15.75" hidden="false" customHeight="false" outlineLevel="0" collapsed="false">
      <c r="A29" s="137" t="s">
        <v>69</v>
      </c>
      <c r="B29" s="121" t="s">
        <v>83</v>
      </c>
      <c r="C29" s="121" t="s">
        <v>83</v>
      </c>
      <c r="D29" s="121" t="s">
        <v>83</v>
      </c>
      <c r="E29" s="121" t="s">
        <v>83</v>
      </c>
      <c r="F29" s="121" t="s">
        <v>83</v>
      </c>
      <c r="G29" s="121" t="s">
        <v>83</v>
      </c>
      <c r="H29" s="121" t="s">
        <v>83</v>
      </c>
      <c r="I29" s="121" t="s">
        <v>83</v>
      </c>
      <c r="J29" s="121" t="s">
        <v>83</v>
      </c>
      <c r="K29" s="121" t="s">
        <v>83</v>
      </c>
      <c r="L29" s="121" t="s">
        <v>83</v>
      </c>
      <c r="M29" s="121" t="n">
        <v>500</v>
      </c>
      <c r="N29" s="132" t="s">
        <v>69</v>
      </c>
    </row>
    <row r="30" customFormat="false" ht="15.75" hidden="false" customHeight="false" outlineLevel="0" collapsed="false">
      <c r="A30" s="123" t="s">
        <v>70</v>
      </c>
      <c r="B30" s="121" t="s">
        <v>83</v>
      </c>
      <c r="C30" s="121" t="s">
        <v>83</v>
      </c>
      <c r="D30" s="121" t="s">
        <v>83</v>
      </c>
      <c r="E30" s="121" t="s">
        <v>83</v>
      </c>
      <c r="F30" s="121" t="s">
        <v>83</v>
      </c>
      <c r="G30" s="121" t="s">
        <v>83</v>
      </c>
      <c r="H30" s="121" t="s">
        <v>83</v>
      </c>
      <c r="I30" s="121" t="s">
        <v>83</v>
      </c>
      <c r="J30" s="121" t="s">
        <v>83</v>
      </c>
      <c r="K30" s="121" t="s">
        <v>83</v>
      </c>
      <c r="L30" s="121" t="s">
        <v>83</v>
      </c>
      <c r="M30" s="121" t="n">
        <v>500</v>
      </c>
      <c r="N30" s="132" t="s">
        <v>70</v>
      </c>
    </row>
    <row r="31" customFormat="false" ht="15.75" hidden="false" customHeight="false" outlineLevel="0" collapsed="false">
      <c r="A31" s="123" t="s">
        <v>71</v>
      </c>
      <c r="B31" s="121" t="s">
        <v>83</v>
      </c>
      <c r="C31" s="121" t="s">
        <v>83</v>
      </c>
      <c r="D31" s="121" t="s">
        <v>83</v>
      </c>
      <c r="E31" s="121" t="s">
        <v>83</v>
      </c>
      <c r="F31" s="121" t="s">
        <v>83</v>
      </c>
      <c r="G31" s="121" t="s">
        <v>83</v>
      </c>
      <c r="H31" s="121" t="s">
        <v>83</v>
      </c>
      <c r="I31" s="121" t="s">
        <v>83</v>
      </c>
      <c r="J31" s="121" t="s">
        <v>83</v>
      </c>
      <c r="K31" s="121" t="s">
        <v>83</v>
      </c>
      <c r="L31" s="121" t="s">
        <v>83</v>
      </c>
      <c r="M31" s="121" t="n">
        <v>500</v>
      </c>
      <c r="N31" s="132" t="s">
        <v>71</v>
      </c>
    </row>
    <row r="32" customFormat="false" ht="15.75" hidden="false" customHeight="false" outlineLevel="0" collapsed="false">
      <c r="A32" s="123" t="s">
        <v>72</v>
      </c>
      <c r="B32" s="121" t="s">
        <v>83</v>
      </c>
      <c r="C32" s="121" t="s">
        <v>83</v>
      </c>
      <c r="D32" s="121" t="s">
        <v>83</v>
      </c>
      <c r="E32" s="121" t="s">
        <v>83</v>
      </c>
      <c r="F32" s="121" t="s">
        <v>83</v>
      </c>
      <c r="G32" s="121" t="s">
        <v>83</v>
      </c>
      <c r="H32" s="121" t="s">
        <v>83</v>
      </c>
      <c r="I32" s="121" t="s">
        <v>83</v>
      </c>
      <c r="J32" s="121" t="s">
        <v>83</v>
      </c>
      <c r="K32" s="121" t="s">
        <v>83</v>
      </c>
      <c r="L32" s="121" t="s">
        <v>83</v>
      </c>
      <c r="M32" s="121" t="n">
        <v>500</v>
      </c>
      <c r="N32" s="132" t="s">
        <v>72</v>
      </c>
    </row>
    <row r="33" customFormat="false" ht="15.75" hidden="false" customHeight="false" outlineLevel="0" collapsed="false">
      <c r="A33" s="123" t="s">
        <v>73</v>
      </c>
      <c r="B33" s="121" t="s">
        <v>83</v>
      </c>
      <c r="C33" s="121" t="s">
        <v>83</v>
      </c>
      <c r="D33" s="121" t="s">
        <v>83</v>
      </c>
      <c r="E33" s="121" t="s">
        <v>83</v>
      </c>
      <c r="F33" s="121" t="s">
        <v>83</v>
      </c>
      <c r="G33" s="121" t="s">
        <v>83</v>
      </c>
      <c r="H33" s="121" t="s">
        <v>83</v>
      </c>
      <c r="I33" s="121" t="s">
        <v>83</v>
      </c>
      <c r="J33" s="121" t="s">
        <v>83</v>
      </c>
      <c r="K33" s="121" t="s">
        <v>83</v>
      </c>
      <c r="L33" s="121" t="s">
        <v>83</v>
      </c>
      <c r="M33" s="121" t="s">
        <v>83</v>
      </c>
      <c r="N33" s="132" t="s">
        <v>73</v>
      </c>
    </row>
    <row r="34" customFormat="false" ht="15.75" hidden="false" customHeight="false" outlineLevel="0" collapsed="false">
      <c r="A34" s="123" t="s">
        <v>74</v>
      </c>
      <c r="B34" s="121" t="s">
        <v>83</v>
      </c>
      <c r="C34" s="121" t="s">
        <v>83</v>
      </c>
      <c r="D34" s="121" t="s">
        <v>83</v>
      </c>
      <c r="E34" s="121" t="s">
        <v>83</v>
      </c>
      <c r="F34" s="121" t="s">
        <v>83</v>
      </c>
      <c r="G34" s="121" t="s">
        <v>83</v>
      </c>
      <c r="H34" s="121" t="s">
        <v>83</v>
      </c>
      <c r="I34" s="121" t="s">
        <v>83</v>
      </c>
      <c r="J34" s="121" t="s">
        <v>83</v>
      </c>
      <c r="K34" s="121" t="s">
        <v>83</v>
      </c>
      <c r="L34" s="121" t="s">
        <v>83</v>
      </c>
      <c r="M34" s="121" t="s">
        <v>83</v>
      </c>
      <c r="N34" s="132" t="s">
        <v>74</v>
      </c>
    </row>
    <row r="35" customFormat="false" ht="15.75" hidden="false" customHeight="false" outlineLevel="0" collapsed="false">
      <c r="A35" s="123" t="s">
        <v>75</v>
      </c>
      <c r="B35" s="121" t="s">
        <v>83</v>
      </c>
      <c r="C35" s="121" t="s">
        <v>83</v>
      </c>
      <c r="D35" s="121" t="s">
        <v>83</v>
      </c>
      <c r="E35" s="121" t="s">
        <v>83</v>
      </c>
      <c r="F35" s="121" t="s">
        <v>83</v>
      </c>
      <c r="G35" s="121" t="s">
        <v>83</v>
      </c>
      <c r="H35" s="121" t="s">
        <v>83</v>
      </c>
      <c r="I35" s="121" t="s">
        <v>83</v>
      </c>
      <c r="J35" s="121" t="s">
        <v>83</v>
      </c>
      <c r="K35" s="121" t="s">
        <v>83</v>
      </c>
      <c r="L35" s="121" t="s">
        <v>83</v>
      </c>
      <c r="M35" s="121" t="s">
        <v>83</v>
      </c>
      <c r="N35" s="132" t="s">
        <v>75</v>
      </c>
    </row>
    <row r="36" customFormat="false" ht="15.75" hidden="false" customHeight="false" outlineLevel="0" collapsed="false">
      <c r="A36" s="123" t="s">
        <v>76</v>
      </c>
      <c r="B36" s="121" t="s">
        <v>83</v>
      </c>
      <c r="C36" s="121" t="s">
        <v>83</v>
      </c>
      <c r="D36" s="121" t="s">
        <v>83</v>
      </c>
      <c r="E36" s="121" t="s">
        <v>83</v>
      </c>
      <c r="F36" s="121" t="s">
        <v>83</v>
      </c>
      <c r="G36" s="121" t="s">
        <v>83</v>
      </c>
      <c r="H36" s="121" t="s">
        <v>83</v>
      </c>
      <c r="I36" s="121" t="s">
        <v>83</v>
      </c>
      <c r="J36" s="121" t="s">
        <v>83</v>
      </c>
      <c r="K36" s="121" t="s">
        <v>83</v>
      </c>
      <c r="L36" s="121" t="s">
        <v>83</v>
      </c>
      <c r="M36" s="121" t="s">
        <v>83</v>
      </c>
      <c r="N36" s="132" t="s">
        <v>76</v>
      </c>
    </row>
    <row r="37" customFormat="false" ht="15.75" hidden="false" customHeight="false" outlineLevel="0" collapsed="false">
      <c r="A37" s="195"/>
      <c r="B37" s="196" t="n">
        <v>1</v>
      </c>
      <c r="C37" s="196" t="n">
        <v>2</v>
      </c>
      <c r="D37" s="196" t="n">
        <v>3</v>
      </c>
      <c r="E37" s="196" t="n">
        <v>4</v>
      </c>
      <c r="F37" s="196" t="n">
        <v>5</v>
      </c>
      <c r="G37" s="196" t="n">
        <v>6</v>
      </c>
      <c r="H37" s="196" t="n">
        <v>7</v>
      </c>
      <c r="I37" s="196" t="n">
        <v>8</v>
      </c>
      <c r="J37" s="196" t="n">
        <v>9</v>
      </c>
      <c r="K37" s="196" t="n">
        <v>10</v>
      </c>
      <c r="L37" s="196" t="n">
        <v>11</v>
      </c>
      <c r="M37" s="196" t="n">
        <v>12</v>
      </c>
      <c r="N37" s="3"/>
    </row>
    <row r="38" customFormat="false" ht="15.75" hidden="false" customHeight="false" outlineLevel="0" collapsed="false">
      <c r="A38" s="3"/>
      <c r="B38" s="197"/>
      <c r="C38" s="197"/>
      <c r="D38" s="197"/>
      <c r="E38" s="197"/>
      <c r="F38" s="3"/>
      <c r="G38" s="3"/>
      <c r="H38" s="3"/>
      <c r="I38" s="3"/>
      <c r="J38" s="3"/>
      <c r="K38" s="3"/>
      <c r="L38" s="3"/>
      <c r="M38" s="3"/>
      <c r="N38" s="3"/>
    </row>
    <row r="39" customFormat="false" ht="15.75" hidden="false" customHeight="false" outlineLevel="0" collapsed="false">
      <c r="A39" s="194" t="s">
        <v>88</v>
      </c>
      <c r="B39" s="136" t="n">
        <v>1</v>
      </c>
      <c r="C39" s="136" t="n">
        <v>2</v>
      </c>
      <c r="D39" s="136" t="n">
        <v>3</v>
      </c>
      <c r="E39" s="136" t="n">
        <v>4</v>
      </c>
      <c r="F39" s="136" t="n">
        <v>5</v>
      </c>
      <c r="G39" s="136" t="n">
        <v>6</v>
      </c>
      <c r="H39" s="136" t="n">
        <v>7</v>
      </c>
      <c r="I39" s="136" t="n">
        <v>8</v>
      </c>
      <c r="J39" s="136" t="n">
        <v>9</v>
      </c>
      <c r="K39" s="136" t="n">
        <v>10</v>
      </c>
      <c r="L39" s="136" t="n">
        <v>11</v>
      </c>
      <c r="M39" s="136" t="n">
        <v>12</v>
      </c>
      <c r="N39" s="5"/>
    </row>
    <row r="40" customFormat="false" ht="15.75" hidden="false" customHeight="false" outlineLevel="0" collapsed="false">
      <c r="A40" s="137" t="s">
        <v>69</v>
      </c>
      <c r="B40" s="138" t="n">
        <v>50</v>
      </c>
      <c r="C40" s="138" t="n">
        <v>50</v>
      </c>
      <c r="D40" s="138" t="n">
        <v>50</v>
      </c>
      <c r="E40" s="138" t="n">
        <v>50</v>
      </c>
      <c r="F40" s="138" t="n">
        <v>50</v>
      </c>
      <c r="G40" s="138" t="n">
        <v>50</v>
      </c>
      <c r="H40" s="138" t="n">
        <v>50</v>
      </c>
      <c r="I40" s="138" t="n">
        <v>50</v>
      </c>
      <c r="J40" s="138" t="n">
        <v>50</v>
      </c>
      <c r="K40" s="138" t="n">
        <v>50</v>
      </c>
      <c r="L40" s="138" t="n">
        <v>50</v>
      </c>
      <c r="M40" s="138" t="n">
        <v>50</v>
      </c>
      <c r="N40" s="132" t="s">
        <v>69</v>
      </c>
    </row>
    <row r="41" customFormat="false" ht="15.75" hidden="false" customHeight="false" outlineLevel="0" collapsed="false">
      <c r="A41" s="123" t="s">
        <v>70</v>
      </c>
      <c r="B41" s="138" t="n">
        <v>50</v>
      </c>
      <c r="C41" s="138" t="n">
        <v>50</v>
      </c>
      <c r="D41" s="138" t="n">
        <v>50</v>
      </c>
      <c r="E41" s="138" t="n">
        <v>50</v>
      </c>
      <c r="F41" s="138" t="n">
        <v>50</v>
      </c>
      <c r="G41" s="138" t="n">
        <v>50</v>
      </c>
      <c r="H41" s="138" t="n">
        <v>50</v>
      </c>
      <c r="I41" s="138" t="n">
        <v>50</v>
      </c>
      <c r="J41" s="138" t="n">
        <v>50</v>
      </c>
      <c r="K41" s="138" t="n">
        <v>50</v>
      </c>
      <c r="L41" s="138" t="n">
        <v>50</v>
      </c>
      <c r="M41" s="138" t="n">
        <v>50</v>
      </c>
      <c r="N41" s="132" t="s">
        <v>70</v>
      </c>
    </row>
    <row r="42" customFormat="false" ht="15.75" hidden="false" customHeight="false" outlineLevel="0" collapsed="false">
      <c r="A42" s="123" t="s">
        <v>71</v>
      </c>
      <c r="B42" s="138" t="n">
        <v>50</v>
      </c>
      <c r="C42" s="138" t="n">
        <v>50</v>
      </c>
      <c r="D42" s="138" t="n">
        <v>50</v>
      </c>
      <c r="E42" s="138" t="n">
        <v>50</v>
      </c>
      <c r="F42" s="138" t="n">
        <v>50</v>
      </c>
      <c r="G42" s="138" t="n">
        <v>50</v>
      </c>
      <c r="H42" s="138" t="n">
        <v>50</v>
      </c>
      <c r="I42" s="138" t="n">
        <v>50</v>
      </c>
      <c r="J42" s="138" t="n">
        <v>50</v>
      </c>
      <c r="K42" s="138" t="n">
        <v>50</v>
      </c>
      <c r="L42" s="138" t="n">
        <v>50</v>
      </c>
      <c r="M42" s="138" t="n">
        <v>50</v>
      </c>
      <c r="N42" s="132" t="s">
        <v>71</v>
      </c>
    </row>
    <row r="43" customFormat="false" ht="15.75" hidden="false" customHeight="false" outlineLevel="0" collapsed="false">
      <c r="A43" s="123" t="s">
        <v>72</v>
      </c>
      <c r="B43" s="138" t="n">
        <v>50</v>
      </c>
      <c r="C43" s="138" t="n">
        <v>50</v>
      </c>
      <c r="D43" s="138" t="n">
        <v>50</v>
      </c>
      <c r="E43" s="138" t="n">
        <v>50</v>
      </c>
      <c r="F43" s="138" t="n">
        <v>50</v>
      </c>
      <c r="G43" s="138" t="n">
        <v>50</v>
      </c>
      <c r="H43" s="138" t="n">
        <v>50</v>
      </c>
      <c r="I43" s="138" t="n">
        <v>50</v>
      </c>
      <c r="J43" s="138" t="n">
        <v>50</v>
      </c>
      <c r="K43" s="138" t="n">
        <v>50</v>
      </c>
      <c r="L43" s="138" t="n">
        <v>50</v>
      </c>
      <c r="M43" s="138" t="n">
        <v>50</v>
      </c>
      <c r="N43" s="132" t="s">
        <v>72</v>
      </c>
    </row>
    <row r="44" customFormat="false" ht="15.75" hidden="false" customHeight="false" outlineLevel="0" collapsed="false">
      <c r="A44" s="123" t="s">
        <v>73</v>
      </c>
      <c r="B44" s="138" t="n">
        <v>50</v>
      </c>
      <c r="C44" s="138" t="n">
        <v>50</v>
      </c>
      <c r="D44" s="138" t="n">
        <v>50</v>
      </c>
      <c r="E44" s="138" t="n">
        <v>50</v>
      </c>
      <c r="F44" s="138" t="n">
        <v>50</v>
      </c>
      <c r="G44" s="138" t="n">
        <v>50</v>
      </c>
      <c r="H44" s="138" t="n">
        <v>50</v>
      </c>
      <c r="I44" s="138" t="n">
        <v>50</v>
      </c>
      <c r="J44" s="138" t="n">
        <v>50</v>
      </c>
      <c r="K44" s="138" t="n">
        <v>50</v>
      </c>
      <c r="L44" s="138" t="n">
        <v>50</v>
      </c>
      <c r="M44" s="138" t="n">
        <v>50</v>
      </c>
      <c r="N44" s="132" t="s">
        <v>73</v>
      </c>
    </row>
    <row r="45" customFormat="false" ht="15.75" hidden="false" customHeight="false" outlineLevel="0" collapsed="false">
      <c r="A45" s="123" t="s">
        <v>74</v>
      </c>
      <c r="B45" s="138" t="n">
        <v>50</v>
      </c>
      <c r="C45" s="138" t="n">
        <v>50</v>
      </c>
      <c r="D45" s="138" t="n">
        <v>50</v>
      </c>
      <c r="E45" s="138" t="n">
        <v>50</v>
      </c>
      <c r="F45" s="138" t="n">
        <v>50</v>
      </c>
      <c r="G45" s="138" t="n">
        <v>50</v>
      </c>
      <c r="H45" s="138" t="n">
        <v>50</v>
      </c>
      <c r="I45" s="138" t="n">
        <v>50</v>
      </c>
      <c r="J45" s="138" t="n">
        <v>50</v>
      </c>
      <c r="K45" s="138" t="n">
        <v>50</v>
      </c>
      <c r="L45" s="138" t="n">
        <v>50</v>
      </c>
      <c r="M45" s="138" t="n">
        <v>50</v>
      </c>
      <c r="N45" s="132" t="s">
        <v>74</v>
      </c>
    </row>
    <row r="46" customFormat="false" ht="15.75" hidden="false" customHeight="false" outlineLevel="0" collapsed="false">
      <c r="A46" s="123" t="s">
        <v>75</v>
      </c>
      <c r="B46" s="138" t="n">
        <v>50</v>
      </c>
      <c r="C46" s="138" t="n">
        <v>50</v>
      </c>
      <c r="D46" s="138" t="n">
        <v>50</v>
      </c>
      <c r="E46" s="138" t="n">
        <v>50</v>
      </c>
      <c r="F46" s="138" t="n">
        <v>50</v>
      </c>
      <c r="G46" s="138" t="n">
        <v>50</v>
      </c>
      <c r="H46" s="138" t="n">
        <v>50</v>
      </c>
      <c r="I46" s="138" t="n">
        <v>50</v>
      </c>
      <c r="J46" s="138" t="n">
        <v>50</v>
      </c>
      <c r="K46" s="138" t="n">
        <v>50</v>
      </c>
      <c r="L46" s="138" t="n">
        <v>50</v>
      </c>
      <c r="M46" s="138" t="n">
        <v>50</v>
      </c>
      <c r="N46" s="132" t="s">
        <v>75</v>
      </c>
    </row>
    <row r="47" customFormat="false" ht="15.75" hidden="false" customHeight="false" outlineLevel="0" collapsed="false">
      <c r="A47" s="123" t="s">
        <v>76</v>
      </c>
      <c r="B47" s="138" t="n">
        <v>50</v>
      </c>
      <c r="C47" s="138" t="n">
        <v>50</v>
      </c>
      <c r="D47" s="138" t="n">
        <v>50</v>
      </c>
      <c r="E47" s="138" t="n">
        <v>50</v>
      </c>
      <c r="F47" s="138" t="n">
        <v>50</v>
      </c>
      <c r="G47" s="138" t="n">
        <v>50</v>
      </c>
      <c r="H47" s="138" t="n">
        <v>50</v>
      </c>
      <c r="I47" s="138" t="n">
        <v>50</v>
      </c>
      <c r="J47" s="138" t="n">
        <v>50</v>
      </c>
      <c r="K47" s="138" t="n">
        <v>50</v>
      </c>
      <c r="L47" s="138" t="n">
        <v>50</v>
      </c>
      <c r="M47" s="138" t="n">
        <v>50</v>
      </c>
      <c r="N47" s="132" t="s">
        <v>76</v>
      </c>
    </row>
    <row r="48" customFormat="false" ht="15.75" hidden="false" customHeight="false" outlineLevel="0" collapsed="false">
      <c r="A48" s="195"/>
      <c r="B48" s="196" t="n">
        <v>1</v>
      </c>
      <c r="C48" s="196" t="n">
        <v>2</v>
      </c>
      <c r="D48" s="196" t="n">
        <v>3</v>
      </c>
      <c r="E48" s="196" t="n">
        <v>4</v>
      </c>
      <c r="F48" s="196" t="n">
        <v>5</v>
      </c>
      <c r="G48" s="196" t="n">
        <v>6</v>
      </c>
      <c r="H48" s="196" t="n">
        <v>7</v>
      </c>
      <c r="I48" s="196" t="n">
        <v>8</v>
      </c>
      <c r="J48" s="196" t="n">
        <v>9</v>
      </c>
      <c r="K48" s="196" t="n">
        <v>10</v>
      </c>
      <c r="L48" s="196" t="n">
        <v>11</v>
      </c>
      <c r="M48" s="196" t="n">
        <v>12</v>
      </c>
      <c r="N48" s="3"/>
    </row>
    <row r="49" customFormat="false" ht="15.75" hidden="false" customHeight="false" outlineLevel="0" collapsed="false">
      <c r="A49" s="3"/>
      <c r="B49" s="215"/>
      <c r="C49" s="215"/>
      <c r="D49" s="215"/>
      <c r="E49" s="215"/>
      <c r="F49" s="215"/>
      <c r="G49" s="215"/>
      <c r="H49" s="124"/>
      <c r="I49" s="124"/>
      <c r="J49" s="124"/>
      <c r="K49" s="124"/>
      <c r="L49" s="124"/>
      <c r="M49" s="124"/>
      <c r="N49" s="3"/>
    </row>
    <row r="50" customFormat="false" ht="15.75" hidden="false" customHeight="false" outlineLevel="0" collapsed="false">
      <c r="A50" s="3"/>
      <c r="B50" s="125"/>
      <c r="C50" s="125" t="s">
        <v>334</v>
      </c>
      <c r="D50" s="125" t="s">
        <v>335</v>
      </c>
      <c r="E50" s="125" t="s">
        <v>336</v>
      </c>
      <c r="F50" s="125" t="s">
        <v>337</v>
      </c>
      <c r="G50" s="125" t="s">
        <v>338</v>
      </c>
      <c r="H50" s="124"/>
      <c r="I50" s="124"/>
      <c r="J50" s="124"/>
      <c r="K50" s="124"/>
      <c r="L50" s="124"/>
      <c r="M50" s="124"/>
      <c r="N50" s="3"/>
    </row>
    <row r="51" customFormat="false" ht="15.75" hidden="false" customHeight="false" outlineLevel="0" collapsed="false">
      <c r="B51" s="216" t="s">
        <v>339</v>
      </c>
      <c r="C51" s="121" t="n">
        <v>12</v>
      </c>
      <c r="D51" s="121" t="n">
        <v>40</v>
      </c>
      <c r="E51" s="217" t="n">
        <f aca="false">D51*C51</f>
        <v>480</v>
      </c>
      <c r="F51" s="217" t="n">
        <f aca="false">E51/4</f>
        <v>120</v>
      </c>
      <c r="G51" s="217" t="n">
        <f aca="false">E51-F51</f>
        <v>360</v>
      </c>
    </row>
    <row r="52" customFormat="false" ht="15.75" hidden="false" customHeight="false" outlineLevel="0" collapsed="false">
      <c r="A52" s="81"/>
      <c r="B52" s="216" t="s">
        <v>340</v>
      </c>
      <c r="C52" s="121" t="n">
        <v>12</v>
      </c>
      <c r="D52" s="121" t="n">
        <v>40</v>
      </c>
      <c r="E52" s="217" t="n">
        <f aca="false">D52*C52</f>
        <v>480</v>
      </c>
      <c r="F52" s="217" t="n">
        <f aca="false">E52/6</f>
        <v>80</v>
      </c>
      <c r="G52" s="217" t="n">
        <f aca="false">E52-F52</f>
        <v>400</v>
      </c>
    </row>
    <row r="53" customFormat="false" ht="15.75" hidden="false" customHeight="false" outlineLevel="0" collapsed="false">
      <c r="A53" s="3"/>
      <c r="B53" s="3"/>
      <c r="C53" s="3"/>
      <c r="D53" s="3"/>
      <c r="E53" s="3"/>
      <c r="F53" s="3"/>
      <c r="G53" s="194"/>
      <c r="H53" s="66"/>
      <c r="I53" s="3"/>
      <c r="J53" s="3"/>
      <c r="K53" s="89"/>
    </row>
    <row r="54" customFormat="false" ht="15.75" hidden="false" customHeight="false" outlineLevel="0" collapsed="false">
      <c r="A54" s="3"/>
      <c r="B54" s="3"/>
      <c r="C54" s="3"/>
      <c r="D54" s="3"/>
      <c r="E54" s="3"/>
      <c r="F54" s="2"/>
      <c r="G54" s="75" t="s">
        <v>104</v>
      </c>
      <c r="H54" s="71" t="n">
        <v>10</v>
      </c>
      <c r="I54" s="2"/>
      <c r="J54" s="70" t="s">
        <v>105</v>
      </c>
      <c r="K54" s="159" t="n">
        <v>70035039</v>
      </c>
    </row>
    <row r="55" customFormat="false" ht="15.75" hidden="false" customHeight="false" outlineLevel="0" collapsed="false">
      <c r="A55" s="3"/>
      <c r="B55" s="3"/>
      <c r="C55" s="3"/>
      <c r="D55" s="3"/>
      <c r="E55" s="3"/>
      <c r="F55" s="2"/>
      <c r="G55" s="75" t="s">
        <v>106</v>
      </c>
      <c r="H55" s="71" t="n">
        <v>12</v>
      </c>
      <c r="I55" s="2"/>
      <c r="J55" s="2"/>
      <c r="K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75" t="s">
        <v>107</v>
      </c>
      <c r="H56" s="169" t="n">
        <v>12</v>
      </c>
      <c r="I56" s="2"/>
      <c r="J56" s="2" t="s">
        <v>108</v>
      </c>
      <c r="K56" s="136" t="s">
        <v>109</v>
      </c>
    </row>
    <row r="57" customFormat="false" ht="15.75" hidden="false" customHeight="false" outlineLevel="0" collapsed="false">
      <c r="A57" s="180" t="s">
        <v>110</v>
      </c>
      <c r="B57" s="2"/>
      <c r="C57" s="2"/>
      <c r="D57" s="2"/>
      <c r="E57" s="2"/>
      <c r="F57" s="2"/>
      <c r="G57" s="75" t="s">
        <v>111</v>
      </c>
      <c r="H57" s="159" t="n">
        <v>2</v>
      </c>
      <c r="I57" s="2" t="s">
        <v>112</v>
      </c>
      <c r="J57" s="181" t="n">
        <v>375000</v>
      </c>
      <c r="K57" s="2"/>
    </row>
    <row r="58" customFormat="false" ht="15.75" hidden="false" customHeight="false" outlineLevel="0" collapsed="false">
      <c r="A58" s="2" t="str">
        <f aca="false">"&gt;We aim for " &amp; TEXT(F58,"0") &amp;" copies at the highest dilution in "&amp; TEXT(H54,"0") &amp;" uL volume (amount added to PCR rxn)"</f>
        <v>&gt;We aim for 0 copies at the highest dilution in 10 uL volume (amount added to PCR rxn)</v>
      </c>
      <c r="B58" s="2"/>
      <c r="C58" s="2"/>
      <c r="D58" s="2"/>
      <c r="E58" s="2"/>
      <c r="F58" s="159"/>
      <c r="G58" s="68" t="s">
        <v>113</v>
      </c>
      <c r="H58" s="159" t="n">
        <v>24</v>
      </c>
      <c r="I58" s="80" t="str">
        <f aca="false">"1 : " &amp; TEXT(K58,"0")</f>
        <v>1 : 200</v>
      </c>
      <c r="J58" s="166" t="n">
        <f aca="false">J57/K58</f>
        <v>1875</v>
      </c>
      <c r="K58" s="182" t="n">
        <v>200</v>
      </c>
    </row>
    <row r="59" customFormat="false" ht="15.75" hidden="false" customHeight="false" outlineLevel="0" collapsed="false">
      <c r="A59" s="2" t="str">
        <f aca="false">"&gt; that translates into " &amp; TEXT(F59,"0.0") &amp;" copies/ul  in D1 "</f>
        <v>&gt; that translates into 0.0 copies/ul  in D1 </v>
      </c>
      <c r="B59" s="2"/>
      <c r="C59" s="2"/>
      <c r="D59" s="2"/>
      <c r="E59" s="2"/>
      <c r="F59" s="168" t="n">
        <f aca="false">F58/H54</f>
        <v>0</v>
      </c>
      <c r="G59" s="75" t="s">
        <v>114</v>
      </c>
      <c r="H59" s="159" t="n">
        <v>1</v>
      </c>
      <c r="I59" s="3"/>
      <c r="J59" s="3"/>
      <c r="K59" s="3"/>
    </row>
    <row r="60" customFormat="false" ht="15.75" hidden="false" customHeight="false" outlineLevel="0" collapsed="false">
      <c r="A60" s="2" t="str">
        <f aca="false">"&gt; that translates into " &amp; TEXT(F60,"0") &amp;" copies in " &amp; TEXT(H58,"0") &amp;" uL D1"</f>
        <v>&gt; that translates into 0 copies in 24 uL D1</v>
      </c>
      <c r="B60" s="2"/>
      <c r="C60" s="2"/>
      <c r="D60" s="2"/>
      <c r="E60" s="2"/>
      <c r="F60" s="168" t="n">
        <f aca="false">F59*H58</f>
        <v>0</v>
      </c>
      <c r="G60" s="75" t="str">
        <f aca="false">"copies for " &amp; TEXT(H59,"0") &amp;" 96-well plates"</f>
        <v>copies for 1 96-well plates</v>
      </c>
      <c r="H60" s="169" t="n">
        <f aca="false">F60*H59</f>
        <v>0</v>
      </c>
      <c r="I60" s="3"/>
      <c r="J60" s="3"/>
      <c r="K60" s="3"/>
    </row>
    <row r="61" customFormat="false" ht="15.75" hidden="false" customHeight="false" outlineLevel="0" collapsed="false">
      <c r="A61" s="70" t="str">
        <f aca="false">"&gt; that translates to " &amp; TEXT(F60,"0") &amp; " copies in " &amp; TEXT(H58, "0") &amp; " uL (" &amp; TEXT(H55,"0.0") &amp; " is total of well + " &amp; TEXT(H56,"0.0") &amp; " added for dilution)"</f>
        <v>&gt; that translates to 0 copies in 24 uL (12.0 is total of well + 12.0 added for dilution)</v>
      </c>
      <c r="B61" s="70"/>
      <c r="C61" s="70"/>
      <c r="D61" s="70"/>
      <c r="E61" s="70"/>
      <c r="F61" s="170" t="n">
        <f aca="false">F59*H58</f>
        <v>0</v>
      </c>
      <c r="G61" s="2"/>
      <c r="H61" s="2"/>
      <c r="I61" s="3"/>
      <c r="J61" s="3"/>
      <c r="K61" s="3"/>
    </row>
    <row r="62" customFormat="false" ht="15.7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customFormat="false" ht="15.75" hidden="false" customHeight="false" outlineLevel="0" collapsed="false">
      <c r="A63" s="180" t="s">
        <v>115</v>
      </c>
      <c r="B63" s="3"/>
      <c r="C63" s="3"/>
      <c r="D63" s="3"/>
      <c r="E63" s="3"/>
      <c r="F63" s="3"/>
      <c r="G63" s="3"/>
      <c r="H63" s="3"/>
      <c r="I63" s="3"/>
      <c r="J63" s="3"/>
      <c r="K63" s="3"/>
    </row>
    <row r="64" customFormat="false" ht="15.7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customFormat="false" ht="15.75" hidden="false" customHeight="false" outlineLevel="0" collapsed="false">
      <c r="A65" s="2" t="str">
        <f aca="false">"&gt;prepare a 1 to "&amp; TEXT(K58,"0") &amp;" dilution to "&amp; TEXT(J58,"0") &amp;" copies per uL"</f>
        <v>&gt;prepare a 1 to 200 dilution to 1875 copies per uL</v>
      </c>
      <c r="B65" s="2"/>
      <c r="C65" s="3"/>
      <c r="D65" s="3"/>
      <c r="E65" s="3"/>
      <c r="F65" s="3"/>
      <c r="G65" s="3"/>
      <c r="H65" s="3"/>
      <c r="I65" s="3"/>
      <c r="J65" s="3"/>
      <c r="K65" s="3"/>
    </row>
    <row r="66" customFormat="false" ht="15.75" hidden="false" customHeight="false" outlineLevel="0" collapsed="false">
      <c r="A66" s="2" t="str">
        <f aca="false">"&gt; add "&amp; TEXT(D69,"0.0") &amp;" uL to "&amp; TEXT(D70,"0.0") &amp;" uL background in first dilution well D1 (for "&amp; TEXT(F60,"0") &amp;" total viral copies)"</f>
        <v>&gt; add 0.0 uL to 12.0 uL background in first dilution well D1 (for 0 total viral copies)</v>
      </c>
      <c r="B66" s="2"/>
      <c r="C66" s="2"/>
      <c r="D66" s="2"/>
      <c r="E66" s="3"/>
      <c r="F66" s="3"/>
      <c r="G66" s="3"/>
      <c r="H66" s="3"/>
      <c r="I66" s="3"/>
      <c r="J66" s="3"/>
      <c r="K66" s="66"/>
    </row>
    <row r="67" customFormat="false" ht="15.75" hidden="false" customHeight="false" outlineLevel="0" collapsed="false">
      <c r="A67" s="2" t="s">
        <v>118</v>
      </c>
      <c r="B67" s="2"/>
      <c r="C67" s="2"/>
      <c r="D67" s="3"/>
      <c r="E67" s="3"/>
      <c r="F67" s="3"/>
      <c r="G67" s="3"/>
      <c r="H67" s="3"/>
      <c r="I67" s="3" t="s">
        <v>147</v>
      </c>
      <c r="J67" s="3"/>
      <c r="K67" s="3"/>
    </row>
    <row r="68" customFormat="false" ht="15.75" hidden="false" customHeight="false" outlineLevel="0" collapsed="false">
      <c r="A68" s="3"/>
      <c r="B68" s="2"/>
      <c r="C68" s="75" t="s">
        <v>121</v>
      </c>
      <c r="D68" s="173" t="n">
        <f aca="false">J58</f>
        <v>1875</v>
      </c>
      <c r="E68" s="2"/>
      <c r="F68" s="3"/>
      <c r="G68" s="3"/>
      <c r="H68" s="3"/>
      <c r="I68" s="3"/>
      <c r="J68" s="3"/>
      <c r="K68" s="3"/>
    </row>
    <row r="69" customFormat="false" ht="15.75" hidden="false" customHeight="false" outlineLevel="0" collapsed="false">
      <c r="A69" s="3"/>
      <c r="B69" s="2"/>
      <c r="C69" s="75" t="s">
        <v>148</v>
      </c>
      <c r="D69" s="174" t="n">
        <f aca="false">H60/D68</f>
        <v>0</v>
      </c>
      <c r="E69" s="199" t="n">
        <f aca="false">((D69*7)/4)</f>
        <v>0</v>
      </c>
      <c r="H69" s="3"/>
      <c r="I69" s="3"/>
      <c r="J69" s="3"/>
      <c r="K69" s="3"/>
    </row>
    <row r="70" customFormat="false" ht="15.75" hidden="false" customHeight="false" outlineLevel="0" collapsed="false">
      <c r="A70" s="3"/>
      <c r="B70" s="2"/>
      <c r="C70" s="75" t="s">
        <v>149</v>
      </c>
      <c r="D70" s="174" t="n">
        <f aca="false">H56-D69</f>
        <v>12</v>
      </c>
      <c r="E70" s="2" t="n">
        <f aca="false">D70*6</f>
        <v>72</v>
      </c>
      <c r="F70" s="5" t="s">
        <v>147</v>
      </c>
      <c r="H70" s="3"/>
      <c r="I70" s="3"/>
      <c r="J70" s="3"/>
      <c r="K70" s="3"/>
    </row>
    <row r="71" customFormat="false" ht="15.75" hidden="false" customHeight="false" outlineLevel="0" collapsed="false">
      <c r="E71" s="217"/>
      <c r="F71" s="180" t="s">
        <v>341</v>
      </c>
      <c r="G71" s="180" t="s">
        <v>342</v>
      </c>
    </row>
    <row r="72" customFormat="false" ht="15.75" hidden="false" customHeight="false" outlineLevel="0" collapsed="false">
      <c r="E72" s="121" t="s">
        <v>343</v>
      </c>
      <c r="F72" s="2" t="n">
        <f aca="false">G69/4</f>
        <v>0</v>
      </c>
      <c r="G72" s="2" t="n">
        <f aca="false">G69-F72</f>
        <v>0</v>
      </c>
    </row>
    <row r="73" customFormat="false" ht="15.75" hidden="false" customHeight="false" outlineLevel="0" collapsed="false">
      <c r="E73" s="121" t="s">
        <v>344</v>
      </c>
      <c r="F73" s="2" t="n">
        <f aca="false">G69/6</f>
        <v>0</v>
      </c>
      <c r="G73" s="2" t="n">
        <f aca="false">G69-F73</f>
        <v>0</v>
      </c>
    </row>
  </sheetData>
  <mergeCells count="1">
    <mergeCell ref="A61:E61"/>
  </mergeCells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Joshua Bloom</cp:lastModifiedBy>
  <dcterms:modified xsi:type="dcterms:W3CDTF">2020-07-11T13:09:51Z</dcterms:modified>
  <cp:revision>1</cp:revision>
  <dc:subject/>
  <dc:title/>
</cp:coreProperties>
</file>