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S 1,2,3,4" sheetId="1" r:id="rId4"/>
    <sheet state="visible" name="MasterMix" sheetId="2" r:id="rId5"/>
  </sheets>
  <definedNames/>
  <calcPr/>
</workbook>
</file>

<file path=xl/sharedStrings.xml><?xml version="1.0" encoding="utf-8"?>
<sst xmlns="http://schemas.openxmlformats.org/spreadsheetml/2006/main" count="561" uniqueCount="158">
  <si>
    <t>**RPP Titration to decrease reads going to RPP down to &lt; 10% of all reads. The goal is to have more reads for S2 and S2 spike and fewer for RPP30\</t>
  </si>
  <si>
    <t>** set up PCR on Monday; sequencing run will be on Tuesday</t>
  </si>
  <si>
    <t>** using 384 well format and new PCR machine- Veriti</t>
  </si>
  <si>
    <t>Lysate Background</t>
  </si>
  <si>
    <t>A</t>
  </si>
  <si>
    <t>TE</t>
  </si>
  <si>
    <t>MTS_TE-1_to_1</t>
  </si>
  <si>
    <t>B</t>
  </si>
  <si>
    <t>C</t>
  </si>
  <si>
    <t>D</t>
  </si>
  <si>
    <t>E</t>
  </si>
  <si>
    <t>F</t>
  </si>
  <si>
    <t>G</t>
  </si>
  <si>
    <t>H</t>
  </si>
  <si>
    <t>Virus Spike-In (Identity)</t>
  </si>
  <si>
    <t>-</t>
  </si>
  <si>
    <t xml:space="preserve">ATCC Inactivated </t>
  </si>
  <si>
    <t>D1</t>
  </si>
  <si>
    <t>D2</t>
  </si>
  <si>
    <t>D3</t>
  </si>
  <si>
    <t>D4</t>
  </si>
  <si>
    <t>D5</t>
  </si>
  <si>
    <t>** LOD aim for 10 copies</t>
  </si>
  <si>
    <t>Virus Spike-In (Copies)</t>
  </si>
  <si>
    <t>Primer Mix 10x concentration (4 mcM for S2 and 2 mcM for RPP30)</t>
  </si>
  <si>
    <t>final concentration of RPP30 (full lenght) = 200nM)</t>
  </si>
  <si>
    <t>naked RPP titration (final con, nM) ** Laila this is the CDC primers we ordered initially</t>
  </si>
  <si>
    <t>The indexed reads are different here; pipeted from the 384-deepwell plate to be exact match of the 384well format (pipetted each quadrent )</t>
  </si>
  <si>
    <t>600nM</t>
  </si>
  <si>
    <t>400nM</t>
  </si>
  <si>
    <t>300nM</t>
  </si>
  <si>
    <t>200nM</t>
  </si>
  <si>
    <t>100nM</t>
  </si>
  <si>
    <t>From Octants PrExperiment with RPP3: From these results, we decided to move forward with 100 nM naked primer and 50 nM full-length primer for the sequencing assay.</t>
  </si>
  <si>
    <t>Background Purified Extract Information:</t>
  </si>
  <si>
    <t xml:space="preserve"> </t>
  </si>
  <si>
    <t>TE+0.1%TritonX_MTS</t>
  </si>
  <si>
    <t>T14, 15, 16</t>
  </si>
  <si>
    <t>** make working dilution for 6uM; 4uM, 3uM, 2uM 1uM</t>
  </si>
  <si>
    <t>Final Concentration (uM)</t>
  </si>
  <si>
    <t>volume water</t>
  </si>
  <si>
    <t>volume of 100uM stock</t>
  </si>
  <si>
    <t>&gt; need 100uL of each dilution</t>
  </si>
  <si>
    <t>&gt; add 2uL to each well; can make 8 well strip tubes (need 5, and put 10uL of each dilution in each well and use multichannel)</t>
  </si>
  <si>
    <t xml:space="preserve"> ** Laila make sure to modify master mix accordingly</t>
  </si>
  <si>
    <t>Prepare Lysate Plate</t>
  </si>
  <si>
    <t>&gt; bleach pipettes and UV treat pippettes, tubes and 96-well plate</t>
  </si>
  <si>
    <t xml:space="preserve">&gt;plate TE diluted 1:1 wells in col 1 </t>
  </si>
  <si>
    <t xml:space="preserve">&gt; TE: 1:1 need </t>
  </si>
  <si>
    <t>Plate 1</t>
  </si>
  <si>
    <t>&gt; add TE dilution 1:1 in columns 2,3; 1:2 in columns 4, 5, 6 and TE+protease 1:1 in column 7, 8, 9 and 1:2 dilution in columns 10,11,12</t>
  </si>
  <si>
    <t xml:space="preserve">clinical samples: </t>
  </si>
  <si>
    <t>total clinical sample lysate per well</t>
  </si>
  <si>
    <t>total water</t>
  </si>
  <si>
    <t>total per sample</t>
  </si>
  <si>
    <t>total across plates</t>
  </si>
  <si>
    <t>dilution factor</t>
  </si>
  <si>
    <t xml:space="preserve">standard: </t>
  </si>
  <si>
    <t>&gt;  add 1.5 uL of 1:200 dilution of ATCC Live inactivated Virus</t>
  </si>
  <si>
    <t>Prepare plates with PCR Barcodes</t>
  </si>
  <si>
    <t>Spike-in dilution series calculations:</t>
  </si>
  <si>
    <t>Set up a dilution series for each individual column (true dilution replicates) &gt; in 96-well plate, can perform dilution series with regular pipette</t>
  </si>
  <si>
    <t xml:space="preserve">Dilution Series: </t>
  </si>
  <si>
    <t>Per sample:</t>
  </si>
  <si>
    <t>ATCC: 1.1 million copies/uL</t>
  </si>
  <si>
    <t>D1:</t>
  </si>
  <si>
    <t>D2:</t>
  </si>
  <si>
    <t>D3:</t>
  </si>
  <si>
    <t xml:space="preserve">D4: </t>
  </si>
  <si>
    <t xml:space="preserve">D5: </t>
  </si>
  <si>
    <t>* now you have a completed lysate plate; spin down and hold on ice until you are ready to add 7uL of each well to the 4 96 well plates</t>
  </si>
  <si>
    <t>* Pipet 7 uL of each into each of 4 plates for PCR</t>
  </si>
  <si>
    <t>uL per reaction</t>
  </si>
  <si>
    <t>* Hold at -20 until ready to prepare mastermix and primers</t>
  </si>
  <si>
    <t>minimum volume needed</t>
  </si>
  <si>
    <t>uL to carry to dilution well</t>
  </si>
  <si>
    <t>25 min</t>
  </si>
  <si>
    <t>Contrived SARS-CoV2 Spike-in:</t>
  </si>
  <si>
    <t>Dilution Factor</t>
  </si>
  <si>
    <t>uL for D1</t>
  </si>
  <si>
    <t>number of plates</t>
  </si>
  <si>
    <t>Virus Dilution</t>
  </si>
  <si>
    <t>volume per row</t>
  </si>
  <si>
    <t>1 to 200</t>
  </si>
  <si>
    <t>2) ATCC inactivated Virus Spike</t>
  </si>
  <si>
    <t>Stock is at 1.16*10^6 copies per uL</t>
  </si>
  <si>
    <t>** this exists in syrafoam box</t>
  </si>
  <si>
    <t>&gt; prepare a 1:200 dilution to 5800 copies per uL</t>
  </si>
  <si>
    <t>&gt;&gt; S1: 199 uL ddH2O, 0.1% Tween-20 + 1 uL ATCC stock</t>
  </si>
  <si>
    <t>&gt; add 1.19 uL to 14.8 uL background in first dilution well D1 (for 9142 total viral copies)</t>
  </si>
  <si>
    <t>&gt; perform 2x dilution series from vial 1 (D1) as detailed above</t>
  </si>
  <si>
    <t>Copies/uL of Final Dilution of Virus</t>
  </si>
  <si>
    <t>ATCC to add to first row, 2 wells , A5, A11</t>
  </si>
  <si>
    <t>background lysate to add to first row</t>
  </si>
  <si>
    <t>PCR:</t>
  </si>
  <si>
    <t xml:space="preserve">Notes: </t>
  </si>
  <si>
    <t>On T100 PCR block</t>
  </si>
  <si>
    <t>55C</t>
  </si>
  <si>
    <t>10 min</t>
  </si>
  <si>
    <t>95C</t>
  </si>
  <si>
    <t>1 min</t>
  </si>
  <si>
    <t>10 sec</t>
  </si>
  <si>
    <t>60C</t>
  </si>
  <si>
    <t>30 sec</t>
  </si>
  <si>
    <t>Go to step 3, 40 cycles</t>
  </si>
  <si>
    <t>Hold at 12C</t>
  </si>
  <si>
    <t>Plate replicates:</t>
  </si>
  <si>
    <t>Plate 1:</t>
  </si>
  <si>
    <t>Plate 2:</t>
  </si>
  <si>
    <t>Plate 3:</t>
  </si>
  <si>
    <t>Plate 4:</t>
  </si>
  <si>
    <t>Note: dilutions was prepared at larger stock</t>
  </si>
  <si>
    <t>Library clean-up and sequencing:</t>
  </si>
  <si>
    <t>ng/uL by HS qubit (based on a dilution 1:20)</t>
  </si>
  <si>
    <t>&gt; Pooling, bead clean-up and quantification done by Valerie</t>
  </si>
  <si>
    <t>50 cycles</t>
  </si>
  <si>
    <t>&gt; Library comes in at XXX</t>
  </si>
  <si>
    <t>&gt; This corresponds to XXX nM (assuming an average amplicon size of 156 bp)</t>
  </si>
  <si>
    <t>Library dilution: need 20 uL at 2 nM</t>
  </si>
  <si>
    <t>&gt; Dilute libary 1:100</t>
  </si>
  <si>
    <t>&gt; add XX uL of diluted library to XX uL ddH2O in low-bind tube</t>
  </si>
  <si>
    <t>&gt; store at 4C until sequencing</t>
  </si>
  <si>
    <t>Primer mix: Need 100 uL at 10 uM of read 1 and i7 primers for S2 and RPP3, in separate mixes (20 uM primer per mix)</t>
  </si>
  <si>
    <t>Primer stocks are at 100 uM</t>
  </si>
  <si>
    <t>Read 1 mix:</t>
  </si>
  <si>
    <t>80 uL ddH2O</t>
  </si>
  <si>
    <t>10 uL S2 read 1</t>
  </si>
  <si>
    <t>10 uL RPP3 read 1</t>
  </si>
  <si>
    <t>i7 mix:</t>
  </si>
  <si>
    <t>10 uL S2 i7</t>
  </si>
  <si>
    <t>10 uL RPP3 i7</t>
  </si>
  <si>
    <t>Mix 1 - TaqPath</t>
  </si>
  <si>
    <t>RT-PCR mix:</t>
  </si>
  <si>
    <t>uL or copies per reaction</t>
  </si>
  <si>
    <t>4x Mastermix</t>
  </si>
  <si>
    <t>H2O</t>
  </si>
  <si>
    <t>Stock is 3000ng/uL (per EJ)</t>
  </si>
  <si>
    <t>Dilution 4</t>
  </si>
  <si>
    <t>S2 RNA spike quant</t>
  </si>
  <si>
    <t>1:20 working stock prepared from Eric's stock</t>
  </si>
  <si>
    <t>&gt; add 11 uL per well</t>
  </si>
  <si>
    <t>qubit RNA HS(ng/uL)</t>
  </si>
  <si>
    <t>77.6 ng/uL</t>
  </si>
  <si>
    <t xml:space="preserve">&gt; prepare 4 consecutive 1:100 dilution steps </t>
  </si>
  <si>
    <t>&gt; 99 uL ddH2O, 0.1% Tween + 1 uL previous dilution</t>
  </si>
  <si>
    <t>&gt; the final dilution should have 3600 copies / uL</t>
  </si>
  <si>
    <t>&gt; add 3.8uL (42500 copies) to RT-PCR mix</t>
  </si>
  <si>
    <t>From V3 expt: Measured at 25 ng/uL, corresponding to 3.6*10^11 copies/uL (assuming a length of 130 nt)</t>
  </si>
  <si>
    <t>Based on this should 3.6*10^11 (3.104)=</t>
  </si>
  <si>
    <t>copies/uL</t>
  </si>
  <si>
    <t xml:space="preserve">dilution </t>
  </si>
  <si>
    <t>dilution step</t>
  </si>
  <si>
    <t>dilution 1: X</t>
  </si>
  <si>
    <t>ng/uL</t>
  </si>
  <si>
    <t>actual copies/uL</t>
  </si>
  <si>
    <t>saved 1 aliquot at -20</t>
  </si>
  <si>
    <t>2.58E+10</t>
  </si>
  <si>
    <t>* saved 4 aliquots at 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</si>
</sst>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0.0"/>
    <numFmt numFmtId="166" formatCode="0.000"/>
  </numFmts>
  <fonts count="1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sz val="12.0"/>
      <color rgb="FF000000"/>
      <name val="Calibri"/>
    </font>
    <font>
      <sz val="11.0"/>
      <color theme="1"/>
      <name val="Arial"/>
    </font>
    <font>
      <sz val="11.0"/>
      <color rgb="FF1D1C1D"/>
      <name val="Arial"/>
    </font>
    <font>
      <name val="Arial"/>
    </font>
    <font>
      <sz val="10.0"/>
      <color theme="1"/>
      <name val="Arial"/>
    </font>
    <font>
      <b/>
      <sz val="10.0"/>
      <name val="Arial"/>
    </font>
    <font>
      <b/>
      <sz val="10.0"/>
      <color theme="1"/>
      <name val="Arial"/>
    </font>
    <font>
      <b/>
      <name val="Arial"/>
    </font>
    <font>
      <sz val="11.0"/>
      <name val="Arial"/>
    </font>
    <font>
      <sz val="10.0"/>
      <name val="Arial"/>
    </font>
    <font>
      <color rgb="FF000000"/>
      <name val="Arial"/>
    </font>
    <font>
      <sz val="11.0"/>
      <color rgb="FF000000"/>
      <name val="Inconsolata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20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horizontal="center" vertical="bottom"/>
    </xf>
    <xf borderId="1" fillId="3" fontId="3" numFmtId="0" xfId="0" applyAlignment="1" applyBorder="1" applyFill="1" applyFont="1">
      <alignment horizontal="center" readingOrder="0" shrinkToFit="0" wrapText="1"/>
    </xf>
    <xf borderId="0" fillId="2" fontId="4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readingOrder="0" vertical="bottom"/>
    </xf>
    <xf borderId="1" fillId="4" fontId="1" numFmtId="0" xfId="0" applyAlignment="1" applyBorder="1" applyFill="1" applyFont="1">
      <alignment vertical="bottom"/>
    </xf>
    <xf borderId="0" fillId="0" fontId="2" numFmtId="0" xfId="0" applyAlignment="1" applyFont="1">
      <alignment horizontal="right" vertical="bottom"/>
    </xf>
    <xf borderId="1" fillId="5" fontId="1" numFmtId="0" xfId="0" applyAlignment="1" applyBorder="1" applyFill="1" applyFont="1">
      <alignment horizontal="right" readingOrder="0" vertical="bottom"/>
    </xf>
    <xf borderId="0" fillId="6" fontId="5" numFmtId="0" xfId="0" applyAlignment="1" applyFill="1" applyFont="1">
      <alignment horizontal="left" readingOrder="0"/>
    </xf>
    <xf borderId="1" fillId="0" fontId="6" numFmtId="0" xfId="0" applyAlignment="1" applyBorder="1" applyFont="1">
      <alignment readingOrder="0" vertical="bottom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 vertical="bottom"/>
    </xf>
    <xf borderId="1" fillId="0" fontId="6" numFmtId="0" xfId="0" applyAlignment="1" applyBorder="1" applyFont="1">
      <alignment vertical="bottom"/>
    </xf>
    <xf borderId="3" fillId="0" fontId="2" numFmtId="0" xfId="0" applyAlignment="1" applyBorder="1" applyFont="1">
      <alignment readingOrder="0" shrinkToFit="0" vertical="bottom" wrapText="0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7" numFmtId="164" xfId="0" applyAlignment="1" applyFont="1" applyNumberFormat="1">
      <alignment horizontal="right" vertical="bottom"/>
    </xf>
    <xf borderId="0" fillId="2" fontId="8" numFmtId="0" xfId="0" applyAlignment="1" applyFont="1">
      <alignment horizontal="center" readingOrder="0" shrinkToFit="0" vertical="center" wrapText="1"/>
    </xf>
    <xf borderId="0" fillId="2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readingOrder="0" shrinkToFit="0" vertical="center" wrapText="1"/>
    </xf>
    <xf borderId="1" fillId="2" fontId="11" numFmtId="0" xfId="0" applyAlignment="1" applyBorder="1" applyFont="1">
      <alignment horizontal="center" readingOrder="0" shrinkToFit="0" vertical="center" wrapText="1"/>
    </xf>
    <xf borderId="0" fillId="2" fontId="12" numFmtId="0" xfId="0" applyAlignment="1" applyFont="1">
      <alignment horizontal="center" readingOrder="0"/>
    </xf>
    <xf borderId="0" fillId="2" fontId="12" numFmtId="1" xfId="0" applyAlignment="1" applyFont="1" applyNumberFormat="1">
      <alignment horizontal="center" readingOrder="0"/>
    </xf>
    <xf borderId="0" fillId="2" fontId="12" numFmtId="0" xfId="0" applyAlignment="1" applyFont="1">
      <alignment horizontal="center"/>
    </xf>
    <xf borderId="0" fillId="2" fontId="12" numFmtId="1" xfId="0" applyAlignment="1" applyFont="1" applyNumberFormat="1">
      <alignment horizontal="center" vertical="bottom"/>
    </xf>
    <xf borderId="3" fillId="0" fontId="6" numFmtId="0" xfId="0" applyAlignment="1" applyBorder="1" applyFont="1">
      <alignment readingOrder="0" vertical="bottom"/>
    </xf>
    <xf borderId="0" fillId="0" fontId="1" numFmtId="0" xfId="0" applyAlignment="1" applyFont="1">
      <alignment horizontal="right" vertical="bottom"/>
    </xf>
    <xf borderId="0" fillId="2" fontId="1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readingOrder="0" vertical="bottom"/>
    </xf>
    <xf borderId="1" fillId="0" fontId="7" numFmtId="0" xfId="0" applyAlignment="1" applyBorder="1" applyFont="1">
      <alignment horizontal="center"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center" readingOrder="0" vertical="bottom"/>
    </xf>
    <xf borderId="4" fillId="0" fontId="2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horizontal="center" vertical="bottom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2" fontId="1" numFmtId="0" xfId="0" applyAlignment="1" applyFon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0" fillId="0" fontId="1" numFmtId="165" xfId="0" applyAlignment="1" applyFont="1" applyNumberFormat="1">
      <alignment vertical="bottom"/>
    </xf>
    <xf borderId="0" fillId="7" fontId="1" numFmtId="0" xfId="0" applyAlignment="1" applyFill="1" applyFont="1">
      <alignment horizontal="right" readingOrder="0" vertical="bottom"/>
    </xf>
    <xf borderId="0" fillId="7" fontId="13" numFmtId="1" xfId="0" applyAlignment="1" applyFont="1" applyNumberFormat="1">
      <alignment horizontal="right" readingOrder="0" vertical="bottom"/>
    </xf>
    <xf borderId="1" fillId="0" fontId="1" numFmtId="165" xfId="0" applyAlignment="1" applyBorder="1" applyFont="1" applyNumberFormat="1">
      <alignment vertical="bottom"/>
    </xf>
    <xf borderId="1" fillId="2" fontId="1" numFmtId="165" xfId="0" applyAlignment="1" applyBorder="1" applyFont="1" applyNumberFormat="1">
      <alignment horizontal="right" vertical="bottom"/>
    </xf>
    <xf borderId="0" fillId="2" fontId="1" numFmtId="3" xfId="0" applyAlignment="1" applyFont="1" applyNumberFormat="1">
      <alignment horizontal="right" vertical="bottom"/>
    </xf>
    <xf borderId="0" fillId="7" fontId="1" numFmtId="1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20" xfId="0" applyAlignment="1" applyFont="1" applyNumberFormat="1">
      <alignment vertical="bottom"/>
    </xf>
    <xf borderId="1" fillId="0" fontId="1" numFmtId="1" xfId="0" applyAlignment="1" applyBorder="1" applyFont="1" applyNumberFormat="1">
      <alignment vertical="bottom"/>
    </xf>
    <xf borderId="1" fillId="0" fontId="1" numFmtId="166" xfId="0" applyAlignment="1" applyBorder="1" applyFont="1" applyNumberFormat="1">
      <alignment vertical="bottom"/>
    </xf>
    <xf borderId="1" fillId="0" fontId="1" numFmtId="0" xfId="0" applyAlignment="1" applyBorder="1" applyFont="1">
      <alignment horizontal="center" shrinkToFit="0" vertical="bottom" wrapText="1"/>
    </xf>
    <xf borderId="1" fillId="7" fontId="1" numFmtId="1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horizontal="center" readingOrder="0" shrinkToFit="0" vertical="bottom" wrapText="1"/>
    </xf>
    <xf borderId="1" fillId="7" fontId="1" numFmtId="166" xfId="0" applyAlignment="1" applyBorder="1" applyFont="1" applyNumberFormat="1">
      <alignment horizontal="right" vertical="bottom"/>
    </xf>
    <xf borderId="1" fillId="0" fontId="2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7" fontId="1" numFmtId="0" xfId="0" applyAlignment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8" fontId="2" numFmtId="0" xfId="0" applyAlignment="1" applyBorder="1" applyFill="1" applyFont="1">
      <alignment horizontal="right" readingOrder="0" vertical="bottom"/>
    </xf>
    <xf borderId="1" fillId="8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9" fontId="1" numFmtId="0" xfId="0" applyAlignment="1" applyBorder="1" applyFill="1" applyFont="1">
      <alignment vertical="bottom"/>
    </xf>
    <xf borderId="1" fillId="0" fontId="1" numFmtId="164" xfId="0" applyAlignment="1" applyBorder="1" applyFont="1" applyNumberFormat="1">
      <alignment horizontal="right" vertical="bottom"/>
    </xf>
    <xf borderId="1" fillId="2" fontId="14" numFmtId="0" xfId="0" applyAlignment="1" applyBorder="1" applyFont="1">
      <alignment vertical="bottom"/>
    </xf>
    <xf borderId="1" fillId="7" fontId="1" numFmtId="0" xfId="0" applyAlignment="1" applyBorder="1" applyFont="1">
      <alignment shrinkToFit="0" vertical="bottom" wrapText="0"/>
    </xf>
    <xf borderId="1" fillId="7" fontId="1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0" fillId="7" fontId="2" numFmtId="0" xfId="0" applyAlignment="1" applyFont="1">
      <alignment horizontal="center" vertical="bottom"/>
    </xf>
    <xf borderId="0" fillId="7" fontId="1" numFmtId="0" xfId="0" applyAlignment="1" applyFont="1">
      <alignment horizontal="right" vertical="bottom"/>
    </xf>
    <xf borderId="0" fillId="7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vertical="bottom"/>
    </xf>
    <xf borderId="0" fillId="0" fontId="6" numFmtId="49" xfId="0" applyAlignment="1" applyFont="1" applyNumberFormat="1">
      <alignment vertical="bottom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15.29"/>
    <col customWidth="1" min="9" max="9" width="16.57"/>
    <col customWidth="1" min="10" max="11" width="16.71"/>
    <col customWidth="1" min="12" max="12" width="15.29"/>
    <col customWidth="1" min="13" max="13" width="15.86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1" t="s">
        <v>2</v>
      </c>
      <c r="B4" s="1"/>
      <c r="C4" s="2"/>
      <c r="D4" s="2"/>
      <c r="E4" s="2"/>
      <c r="F4" s="2"/>
      <c r="G4" s="2"/>
      <c r="H4" s="2"/>
      <c r="I4" s="2"/>
      <c r="J4" s="1"/>
      <c r="K4" s="1"/>
      <c r="L4" s="3"/>
      <c r="M4" s="2"/>
      <c r="N4" s="2"/>
    </row>
    <row r="5">
      <c r="A5" s="4"/>
      <c r="B5" s="2"/>
      <c r="C5" s="2"/>
      <c r="D5" s="2"/>
      <c r="E5" s="2"/>
      <c r="F5" s="2"/>
      <c r="G5" s="2"/>
      <c r="H5" s="5"/>
      <c r="I5" s="2"/>
      <c r="J5" s="2"/>
      <c r="K5" s="2"/>
      <c r="L5" s="2"/>
      <c r="M5" s="2"/>
      <c r="N5" s="2"/>
    </row>
    <row r="6">
      <c r="A6" s="4"/>
      <c r="B6" s="6"/>
      <c r="C6" s="6"/>
      <c r="D6" s="6"/>
      <c r="E6" s="6"/>
      <c r="F6" s="6"/>
      <c r="G6" s="6"/>
      <c r="H6" s="7"/>
      <c r="I6" s="6"/>
      <c r="J6" s="6"/>
      <c r="K6" s="6"/>
      <c r="L6" s="6"/>
      <c r="M6" s="6"/>
      <c r="N6" s="2">
        <f>8*18</f>
        <v>144</v>
      </c>
    </row>
    <row r="7">
      <c r="A7" s="6" t="s">
        <v>3</v>
      </c>
      <c r="B7" s="8">
        <v>1.0</v>
      </c>
      <c r="C7" s="8">
        <v>2.0</v>
      </c>
      <c r="D7" s="8">
        <v>3.0</v>
      </c>
      <c r="E7" s="8">
        <v>4.0</v>
      </c>
      <c r="F7" s="8">
        <v>5.0</v>
      </c>
      <c r="G7" s="8">
        <v>6.0</v>
      </c>
      <c r="H7" s="8">
        <v>7.0</v>
      </c>
      <c r="I7" s="8">
        <v>8.0</v>
      </c>
      <c r="J7" s="8">
        <v>9.0</v>
      </c>
      <c r="K7" s="8">
        <v>10.0</v>
      </c>
      <c r="L7" s="8">
        <v>11.0</v>
      </c>
      <c r="M7" s="8">
        <v>12.0</v>
      </c>
      <c r="N7" s="2">
        <f>N6/2</f>
        <v>72</v>
      </c>
    </row>
    <row r="8">
      <c r="A8" s="6" t="s">
        <v>4</v>
      </c>
      <c r="B8" s="9" t="s">
        <v>5</v>
      </c>
      <c r="C8" s="9" t="s">
        <v>6</v>
      </c>
      <c r="D8" s="9" t="s">
        <v>6</v>
      </c>
      <c r="E8" s="9" t="s">
        <v>6</v>
      </c>
      <c r="F8" s="9" t="s">
        <v>6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9" t="s">
        <v>6</v>
      </c>
      <c r="M8" s="9" t="s">
        <v>6</v>
      </c>
      <c r="N8" s="10"/>
    </row>
    <row r="9">
      <c r="A9" s="6" t="s">
        <v>7</v>
      </c>
      <c r="B9" s="9" t="s">
        <v>5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9" t="s">
        <v>6</v>
      </c>
      <c r="M9" s="9" t="s">
        <v>6</v>
      </c>
      <c r="N9" s="10"/>
    </row>
    <row r="10">
      <c r="A10" s="6" t="s">
        <v>8</v>
      </c>
      <c r="B10" s="9" t="s">
        <v>5</v>
      </c>
      <c r="C10" s="9" t="s">
        <v>6</v>
      </c>
      <c r="D10" s="9" t="s">
        <v>6</v>
      </c>
      <c r="E10" s="9" t="s">
        <v>6</v>
      </c>
      <c r="F10" s="9" t="s">
        <v>6</v>
      </c>
      <c r="G10" s="9" t="s">
        <v>6</v>
      </c>
      <c r="H10" s="9" t="s">
        <v>6</v>
      </c>
      <c r="I10" s="9" t="s">
        <v>6</v>
      </c>
      <c r="J10" s="9" t="s">
        <v>6</v>
      </c>
      <c r="K10" s="9" t="s">
        <v>6</v>
      </c>
      <c r="L10" s="9" t="s">
        <v>6</v>
      </c>
      <c r="M10" s="9" t="s">
        <v>6</v>
      </c>
      <c r="N10" s="10"/>
    </row>
    <row r="11">
      <c r="A11" s="6" t="s">
        <v>9</v>
      </c>
      <c r="B11" s="9" t="s">
        <v>5</v>
      </c>
      <c r="C11" s="9" t="s">
        <v>6</v>
      </c>
      <c r="D11" s="9" t="s">
        <v>6</v>
      </c>
      <c r="E11" s="9" t="s">
        <v>6</v>
      </c>
      <c r="F11" s="9" t="s">
        <v>6</v>
      </c>
      <c r="G11" s="9" t="s">
        <v>6</v>
      </c>
      <c r="H11" s="9" t="s">
        <v>6</v>
      </c>
      <c r="I11" s="9" t="s">
        <v>6</v>
      </c>
      <c r="J11" s="9" t="s">
        <v>6</v>
      </c>
      <c r="K11" s="9" t="s">
        <v>6</v>
      </c>
      <c r="L11" s="9" t="s">
        <v>6</v>
      </c>
      <c r="M11" s="9" t="s">
        <v>6</v>
      </c>
      <c r="N11" s="10"/>
    </row>
    <row r="12">
      <c r="A12" s="6" t="s">
        <v>10</v>
      </c>
      <c r="B12" s="9" t="s">
        <v>5</v>
      </c>
      <c r="C12" s="9" t="s">
        <v>6</v>
      </c>
      <c r="D12" s="9" t="s">
        <v>6</v>
      </c>
      <c r="E12" s="9" t="s">
        <v>6</v>
      </c>
      <c r="F12" s="9" t="s">
        <v>6</v>
      </c>
      <c r="G12" s="9" t="s">
        <v>6</v>
      </c>
      <c r="H12" s="9" t="s">
        <v>6</v>
      </c>
      <c r="I12" s="9" t="s">
        <v>6</v>
      </c>
      <c r="J12" s="9" t="s">
        <v>6</v>
      </c>
      <c r="K12" s="9" t="s">
        <v>6</v>
      </c>
      <c r="L12" s="9" t="s">
        <v>6</v>
      </c>
      <c r="M12" s="9" t="s">
        <v>6</v>
      </c>
      <c r="N12" s="10"/>
    </row>
    <row r="13">
      <c r="A13" s="6" t="s">
        <v>11</v>
      </c>
      <c r="B13" s="9" t="s">
        <v>5</v>
      </c>
      <c r="C13" s="9" t="s">
        <v>6</v>
      </c>
      <c r="D13" s="9" t="s">
        <v>6</v>
      </c>
      <c r="E13" s="9" t="s">
        <v>6</v>
      </c>
      <c r="F13" s="9" t="s">
        <v>6</v>
      </c>
      <c r="G13" s="9" t="s">
        <v>6</v>
      </c>
      <c r="H13" s="9" t="s">
        <v>6</v>
      </c>
      <c r="I13" s="9" t="s">
        <v>6</v>
      </c>
      <c r="J13" s="9" t="s">
        <v>6</v>
      </c>
      <c r="K13" s="9" t="s">
        <v>6</v>
      </c>
      <c r="L13" s="9" t="s">
        <v>6</v>
      </c>
      <c r="M13" s="9" t="s">
        <v>6</v>
      </c>
      <c r="N13" s="10"/>
    </row>
    <row r="14">
      <c r="A14" s="6" t="s">
        <v>12</v>
      </c>
      <c r="B14" s="9" t="s">
        <v>5</v>
      </c>
      <c r="C14" s="9" t="s">
        <v>6</v>
      </c>
      <c r="D14" s="9" t="s">
        <v>6</v>
      </c>
      <c r="E14" s="9" t="s">
        <v>6</v>
      </c>
      <c r="F14" s="9" t="s">
        <v>6</v>
      </c>
      <c r="G14" s="9" t="s">
        <v>6</v>
      </c>
      <c r="H14" s="9" t="s">
        <v>6</v>
      </c>
      <c r="I14" s="9" t="s">
        <v>6</v>
      </c>
      <c r="J14" s="9" t="s">
        <v>6</v>
      </c>
      <c r="K14" s="9" t="s">
        <v>6</v>
      </c>
      <c r="L14" s="9" t="s">
        <v>6</v>
      </c>
      <c r="M14" s="9" t="s">
        <v>6</v>
      </c>
      <c r="N14" s="10"/>
    </row>
    <row r="15">
      <c r="A15" s="6" t="s">
        <v>13</v>
      </c>
      <c r="B15" s="9" t="s">
        <v>5</v>
      </c>
      <c r="C15" s="9" t="s">
        <v>6</v>
      </c>
      <c r="D15" s="9" t="s">
        <v>6</v>
      </c>
      <c r="E15" s="9" t="s">
        <v>6</v>
      </c>
      <c r="F15" s="9" t="s">
        <v>6</v>
      </c>
      <c r="G15" s="9" t="s">
        <v>6</v>
      </c>
      <c r="H15" s="9" t="s">
        <v>6</v>
      </c>
      <c r="I15" s="9" t="s">
        <v>6</v>
      </c>
      <c r="J15" s="9" t="s">
        <v>6</v>
      </c>
      <c r="K15" s="9" t="s">
        <v>6</v>
      </c>
      <c r="L15" s="9" t="s">
        <v>6</v>
      </c>
      <c r="M15" s="9" t="s">
        <v>6</v>
      </c>
      <c r="N15" s="10"/>
    </row>
    <row r="16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"/>
    </row>
    <row r="17">
      <c r="A17" s="6" t="s">
        <v>14</v>
      </c>
      <c r="B17" s="8">
        <v>1.0</v>
      </c>
      <c r="C17" s="8">
        <v>2.0</v>
      </c>
      <c r="D17" s="8">
        <v>3.0</v>
      </c>
      <c r="E17" s="8">
        <v>4.0</v>
      </c>
      <c r="F17" s="8">
        <v>5.0</v>
      </c>
      <c r="G17" s="8">
        <v>6.0</v>
      </c>
      <c r="H17" s="8">
        <v>7.0</v>
      </c>
      <c r="I17" s="8">
        <v>8.0</v>
      </c>
      <c r="J17" s="8">
        <v>9.0</v>
      </c>
      <c r="K17" s="8">
        <v>10.0</v>
      </c>
      <c r="L17" s="8">
        <v>11.0</v>
      </c>
      <c r="M17" s="8">
        <v>12.0</v>
      </c>
      <c r="N17" s="2"/>
    </row>
    <row r="18">
      <c r="A18" s="6" t="s">
        <v>4</v>
      </c>
      <c r="B18" s="11" t="s">
        <v>15</v>
      </c>
      <c r="C18" s="12" t="s">
        <v>16</v>
      </c>
      <c r="D18" s="12" t="s">
        <v>16</v>
      </c>
      <c r="E18" s="12" t="s">
        <v>16</v>
      </c>
      <c r="F18" s="12" t="s">
        <v>16</v>
      </c>
      <c r="G18" s="12" t="s">
        <v>16</v>
      </c>
      <c r="H18" s="12" t="s">
        <v>16</v>
      </c>
      <c r="I18" s="12" t="s">
        <v>16</v>
      </c>
      <c r="J18" s="12" t="s">
        <v>16</v>
      </c>
      <c r="K18" s="12" t="s">
        <v>16</v>
      </c>
      <c r="L18" s="12" t="s">
        <v>16</v>
      </c>
      <c r="M18" s="12" t="s">
        <v>16</v>
      </c>
      <c r="N18" s="13" t="s">
        <v>17</v>
      </c>
    </row>
    <row r="19">
      <c r="A19" s="6" t="s">
        <v>7</v>
      </c>
      <c r="B19" s="11" t="s">
        <v>15</v>
      </c>
      <c r="C19" s="12" t="s">
        <v>16</v>
      </c>
      <c r="D19" s="12" t="s">
        <v>16</v>
      </c>
      <c r="E19" s="12" t="s">
        <v>16</v>
      </c>
      <c r="F19" s="12" t="s">
        <v>16</v>
      </c>
      <c r="G19" s="12" t="s">
        <v>16</v>
      </c>
      <c r="H19" s="12" t="s">
        <v>16</v>
      </c>
      <c r="I19" s="12" t="s">
        <v>16</v>
      </c>
      <c r="J19" s="12" t="s">
        <v>16</v>
      </c>
      <c r="K19" s="12" t="s">
        <v>16</v>
      </c>
      <c r="L19" s="12" t="s">
        <v>16</v>
      </c>
      <c r="M19" s="12" t="s">
        <v>16</v>
      </c>
      <c r="N19" s="13" t="s">
        <v>18</v>
      </c>
    </row>
    <row r="20">
      <c r="A20" s="6" t="s">
        <v>8</v>
      </c>
      <c r="B20" s="11" t="s">
        <v>15</v>
      </c>
      <c r="C20" s="12" t="s">
        <v>16</v>
      </c>
      <c r="D20" s="12" t="s">
        <v>16</v>
      </c>
      <c r="E20" s="12" t="s">
        <v>16</v>
      </c>
      <c r="F20" s="12" t="s">
        <v>16</v>
      </c>
      <c r="G20" s="12" t="s">
        <v>16</v>
      </c>
      <c r="H20" s="12" t="s">
        <v>16</v>
      </c>
      <c r="I20" s="12" t="s">
        <v>16</v>
      </c>
      <c r="J20" s="12" t="s">
        <v>16</v>
      </c>
      <c r="K20" s="12" t="s">
        <v>16</v>
      </c>
      <c r="L20" s="12" t="s">
        <v>16</v>
      </c>
      <c r="M20" s="12" t="s">
        <v>16</v>
      </c>
      <c r="N20" s="13" t="s">
        <v>19</v>
      </c>
    </row>
    <row r="21">
      <c r="A21" s="6" t="s">
        <v>9</v>
      </c>
      <c r="B21" s="11" t="s">
        <v>15</v>
      </c>
      <c r="C21" s="12" t="s">
        <v>16</v>
      </c>
      <c r="D21" s="12" t="s">
        <v>16</v>
      </c>
      <c r="E21" s="12" t="s">
        <v>16</v>
      </c>
      <c r="F21" s="12" t="s">
        <v>16</v>
      </c>
      <c r="G21" s="12" t="s">
        <v>16</v>
      </c>
      <c r="H21" s="12" t="s">
        <v>16</v>
      </c>
      <c r="I21" s="12" t="s">
        <v>16</v>
      </c>
      <c r="J21" s="12" t="s">
        <v>16</v>
      </c>
      <c r="K21" s="12" t="s">
        <v>16</v>
      </c>
      <c r="L21" s="12" t="s">
        <v>16</v>
      </c>
      <c r="M21" s="12" t="s">
        <v>16</v>
      </c>
      <c r="N21" s="13" t="s">
        <v>20</v>
      </c>
    </row>
    <row r="22">
      <c r="A22" s="6" t="s">
        <v>10</v>
      </c>
      <c r="B22" s="11" t="s">
        <v>15</v>
      </c>
      <c r="C22" s="12" t="s">
        <v>16</v>
      </c>
      <c r="D22" s="12" t="s">
        <v>16</v>
      </c>
      <c r="E22" s="12" t="s">
        <v>16</v>
      </c>
      <c r="F22" s="12" t="s">
        <v>16</v>
      </c>
      <c r="G22" s="12" t="s">
        <v>16</v>
      </c>
      <c r="H22" s="12" t="s">
        <v>16</v>
      </c>
      <c r="I22" s="12" t="s">
        <v>16</v>
      </c>
      <c r="J22" s="12" t="s">
        <v>16</v>
      </c>
      <c r="K22" s="12" t="s">
        <v>16</v>
      </c>
      <c r="L22" s="12" t="s">
        <v>16</v>
      </c>
      <c r="M22" s="12" t="s">
        <v>16</v>
      </c>
      <c r="N22" s="13" t="s">
        <v>21</v>
      </c>
    </row>
    <row r="23">
      <c r="A23" s="6" t="s">
        <v>11</v>
      </c>
      <c r="B23" s="11" t="s">
        <v>15</v>
      </c>
      <c r="C23" s="11" t="s">
        <v>15</v>
      </c>
      <c r="D23" s="11" t="s">
        <v>15</v>
      </c>
      <c r="E23" s="11" t="s">
        <v>15</v>
      </c>
      <c r="F23" s="11" t="s">
        <v>15</v>
      </c>
      <c r="G23" s="11" t="s">
        <v>15</v>
      </c>
      <c r="H23" s="11" t="s">
        <v>15</v>
      </c>
      <c r="I23" s="11" t="s">
        <v>15</v>
      </c>
      <c r="J23" s="11" t="s">
        <v>15</v>
      </c>
      <c r="K23" s="11" t="s">
        <v>15</v>
      </c>
      <c r="L23" s="11" t="s">
        <v>15</v>
      </c>
      <c r="M23" s="11" t="s">
        <v>15</v>
      </c>
      <c r="N23" s="13"/>
    </row>
    <row r="24">
      <c r="A24" s="6" t="s">
        <v>12</v>
      </c>
      <c r="B24" s="11" t="s">
        <v>15</v>
      </c>
      <c r="C24" s="11" t="s">
        <v>15</v>
      </c>
      <c r="D24" s="11" t="s">
        <v>15</v>
      </c>
      <c r="E24" s="11" t="s">
        <v>15</v>
      </c>
      <c r="F24" s="11" t="s">
        <v>15</v>
      </c>
      <c r="G24" s="11" t="s">
        <v>15</v>
      </c>
      <c r="H24" s="11" t="s">
        <v>15</v>
      </c>
      <c r="I24" s="11" t="s">
        <v>15</v>
      </c>
      <c r="J24" s="11" t="s">
        <v>15</v>
      </c>
      <c r="K24" s="11" t="s">
        <v>15</v>
      </c>
      <c r="L24" s="11" t="s">
        <v>15</v>
      </c>
      <c r="M24" s="11" t="s">
        <v>15</v>
      </c>
      <c r="N24" s="2"/>
    </row>
    <row r="25">
      <c r="A25" s="6" t="s">
        <v>13</v>
      </c>
      <c r="B25" s="11" t="s">
        <v>15</v>
      </c>
      <c r="C25" s="11" t="s">
        <v>15</v>
      </c>
      <c r="D25" s="11" t="s">
        <v>15</v>
      </c>
      <c r="E25" s="11" t="s">
        <v>15</v>
      </c>
      <c r="F25" s="11" t="s">
        <v>15</v>
      </c>
      <c r="G25" s="11" t="s">
        <v>15</v>
      </c>
      <c r="H25" s="11" t="s">
        <v>15</v>
      </c>
      <c r="I25" s="11" t="s">
        <v>15</v>
      </c>
      <c r="J25" s="11" t="s">
        <v>15</v>
      </c>
      <c r="K25" s="11" t="s">
        <v>15</v>
      </c>
      <c r="L25" s="11" t="s">
        <v>15</v>
      </c>
      <c r="M25" s="11" t="s">
        <v>15</v>
      </c>
      <c r="N25" s="2"/>
    </row>
    <row r="26">
      <c r="A26" s="1" t="s">
        <v>22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2"/>
    </row>
    <row r="27">
      <c r="A27" s="6" t="s">
        <v>23</v>
      </c>
      <c r="B27" s="8">
        <v>1.0</v>
      </c>
      <c r="C27" s="8">
        <v>2.0</v>
      </c>
      <c r="D27" s="8">
        <v>3.0</v>
      </c>
      <c r="E27" s="8">
        <v>4.0</v>
      </c>
      <c r="F27" s="8">
        <v>5.0</v>
      </c>
      <c r="G27" s="8">
        <v>6.0</v>
      </c>
      <c r="H27" s="8">
        <v>7.0</v>
      </c>
      <c r="I27" s="8">
        <v>8.0</v>
      </c>
      <c r="J27" s="8">
        <v>9.0</v>
      </c>
      <c r="K27" s="8">
        <v>10.0</v>
      </c>
      <c r="L27" s="8">
        <v>11.0</v>
      </c>
      <c r="M27" s="8">
        <v>12.0</v>
      </c>
      <c r="N27" s="2"/>
    </row>
    <row r="28">
      <c r="A28" s="6" t="s">
        <v>4</v>
      </c>
      <c r="B28" s="14" t="s">
        <v>15</v>
      </c>
      <c r="C28" s="14">
        <v>1000.0</v>
      </c>
      <c r="D28" s="14">
        <v>1000.0</v>
      </c>
      <c r="E28" s="14">
        <v>1000.0</v>
      </c>
      <c r="F28" s="14">
        <v>1000.0</v>
      </c>
      <c r="G28" s="14">
        <v>1000.0</v>
      </c>
      <c r="H28" s="14">
        <v>1000.0</v>
      </c>
      <c r="I28" s="14">
        <v>1000.0</v>
      </c>
      <c r="J28" s="14">
        <v>1000.0</v>
      </c>
      <c r="K28" s="14">
        <v>1000.0</v>
      </c>
      <c r="L28" s="14">
        <v>1000.0</v>
      </c>
      <c r="M28" s="14">
        <v>1000.0</v>
      </c>
      <c r="N28" s="13" t="s">
        <v>17</v>
      </c>
    </row>
    <row r="29">
      <c r="A29" s="6" t="s">
        <v>7</v>
      </c>
      <c r="B29" s="14" t="s">
        <v>15</v>
      </c>
      <c r="C29" s="14">
        <f t="shared" ref="C29:M29" si="1">C28/4</f>
        <v>250</v>
      </c>
      <c r="D29" s="14">
        <f t="shared" si="1"/>
        <v>250</v>
      </c>
      <c r="E29" s="14">
        <f t="shared" si="1"/>
        <v>250</v>
      </c>
      <c r="F29" s="14">
        <f t="shared" si="1"/>
        <v>250</v>
      </c>
      <c r="G29" s="14">
        <f t="shared" si="1"/>
        <v>250</v>
      </c>
      <c r="H29" s="14">
        <f t="shared" si="1"/>
        <v>250</v>
      </c>
      <c r="I29" s="14">
        <f t="shared" si="1"/>
        <v>250</v>
      </c>
      <c r="J29" s="14">
        <f t="shared" si="1"/>
        <v>250</v>
      </c>
      <c r="K29" s="14">
        <f t="shared" si="1"/>
        <v>250</v>
      </c>
      <c r="L29" s="14">
        <f t="shared" si="1"/>
        <v>250</v>
      </c>
      <c r="M29" s="14">
        <f t="shared" si="1"/>
        <v>250</v>
      </c>
      <c r="N29" s="13" t="s">
        <v>18</v>
      </c>
    </row>
    <row r="30">
      <c r="A30" s="6" t="s">
        <v>8</v>
      </c>
      <c r="B30" s="14" t="s">
        <v>15</v>
      </c>
      <c r="C30" s="14">
        <f t="shared" ref="C30:M30" si="2">C29/4</f>
        <v>62.5</v>
      </c>
      <c r="D30" s="14">
        <f t="shared" si="2"/>
        <v>62.5</v>
      </c>
      <c r="E30" s="14">
        <f t="shared" si="2"/>
        <v>62.5</v>
      </c>
      <c r="F30" s="14">
        <f t="shared" si="2"/>
        <v>62.5</v>
      </c>
      <c r="G30" s="14">
        <f t="shared" si="2"/>
        <v>62.5</v>
      </c>
      <c r="H30" s="14">
        <f t="shared" si="2"/>
        <v>62.5</v>
      </c>
      <c r="I30" s="14">
        <f t="shared" si="2"/>
        <v>62.5</v>
      </c>
      <c r="J30" s="14">
        <f t="shared" si="2"/>
        <v>62.5</v>
      </c>
      <c r="K30" s="14">
        <f t="shared" si="2"/>
        <v>62.5</v>
      </c>
      <c r="L30" s="14">
        <f t="shared" si="2"/>
        <v>62.5</v>
      </c>
      <c r="M30" s="14">
        <f t="shared" si="2"/>
        <v>62.5</v>
      </c>
      <c r="N30" s="13" t="s">
        <v>19</v>
      </c>
    </row>
    <row r="31">
      <c r="A31" s="6" t="s">
        <v>9</v>
      </c>
      <c r="B31" s="14" t="s">
        <v>15</v>
      </c>
      <c r="C31" s="14">
        <f t="shared" ref="C31:M31" si="3">C30/4</f>
        <v>15.625</v>
      </c>
      <c r="D31" s="14">
        <f t="shared" si="3"/>
        <v>15.625</v>
      </c>
      <c r="E31" s="14">
        <f t="shared" si="3"/>
        <v>15.625</v>
      </c>
      <c r="F31" s="14">
        <f t="shared" si="3"/>
        <v>15.625</v>
      </c>
      <c r="G31" s="14">
        <f t="shared" si="3"/>
        <v>15.625</v>
      </c>
      <c r="H31" s="14">
        <f t="shared" si="3"/>
        <v>15.625</v>
      </c>
      <c r="I31" s="14">
        <f t="shared" si="3"/>
        <v>15.625</v>
      </c>
      <c r="J31" s="14">
        <f t="shared" si="3"/>
        <v>15.625</v>
      </c>
      <c r="K31" s="14">
        <f t="shared" si="3"/>
        <v>15.625</v>
      </c>
      <c r="L31" s="14">
        <f t="shared" si="3"/>
        <v>15.625</v>
      </c>
      <c r="M31" s="14">
        <f t="shared" si="3"/>
        <v>15.625</v>
      </c>
      <c r="N31" s="13" t="s">
        <v>20</v>
      </c>
    </row>
    <row r="32">
      <c r="A32" s="6" t="s">
        <v>10</v>
      </c>
      <c r="B32" s="14" t="s">
        <v>15</v>
      </c>
      <c r="C32" s="14">
        <f t="shared" ref="C32:M32" si="4">C31/4</f>
        <v>3.90625</v>
      </c>
      <c r="D32" s="14">
        <f t="shared" si="4"/>
        <v>3.90625</v>
      </c>
      <c r="E32" s="14">
        <f t="shared" si="4"/>
        <v>3.90625</v>
      </c>
      <c r="F32" s="14">
        <f t="shared" si="4"/>
        <v>3.90625</v>
      </c>
      <c r="G32" s="14">
        <f t="shared" si="4"/>
        <v>3.90625</v>
      </c>
      <c r="H32" s="14">
        <f t="shared" si="4"/>
        <v>3.90625</v>
      </c>
      <c r="I32" s="14">
        <f t="shared" si="4"/>
        <v>3.90625</v>
      </c>
      <c r="J32" s="14">
        <f t="shared" si="4"/>
        <v>3.90625</v>
      </c>
      <c r="K32" s="14">
        <f t="shared" si="4"/>
        <v>3.90625</v>
      </c>
      <c r="L32" s="14">
        <f t="shared" si="4"/>
        <v>3.90625</v>
      </c>
      <c r="M32" s="14">
        <f t="shared" si="4"/>
        <v>3.90625</v>
      </c>
      <c r="N32" s="13" t="s">
        <v>21</v>
      </c>
    </row>
    <row r="33">
      <c r="A33" s="6" t="s">
        <v>11</v>
      </c>
      <c r="B33" s="14" t="s">
        <v>15</v>
      </c>
      <c r="C33" s="14" t="s">
        <v>15</v>
      </c>
      <c r="D33" s="14" t="s">
        <v>15</v>
      </c>
      <c r="E33" s="14" t="s">
        <v>15</v>
      </c>
      <c r="F33" s="14" t="s">
        <v>15</v>
      </c>
      <c r="G33" s="14" t="s">
        <v>15</v>
      </c>
      <c r="H33" s="14" t="s">
        <v>15</v>
      </c>
      <c r="I33" s="14" t="s">
        <v>15</v>
      </c>
      <c r="J33" s="14" t="s">
        <v>15</v>
      </c>
      <c r="K33" s="14" t="s">
        <v>15</v>
      </c>
      <c r="L33" s="14" t="s">
        <v>15</v>
      </c>
      <c r="M33" s="14" t="s">
        <v>15</v>
      </c>
      <c r="N33" s="13"/>
    </row>
    <row r="34">
      <c r="A34" s="6" t="s">
        <v>12</v>
      </c>
      <c r="B34" s="14" t="s">
        <v>15</v>
      </c>
      <c r="C34" s="14" t="s">
        <v>15</v>
      </c>
      <c r="D34" s="14" t="s">
        <v>15</v>
      </c>
      <c r="E34" s="14" t="s">
        <v>15</v>
      </c>
      <c r="F34" s="14" t="s">
        <v>15</v>
      </c>
      <c r="G34" s="14" t="s">
        <v>15</v>
      </c>
      <c r="H34" s="14" t="s">
        <v>15</v>
      </c>
      <c r="I34" s="14" t="s">
        <v>15</v>
      </c>
      <c r="J34" s="14" t="s">
        <v>15</v>
      </c>
      <c r="K34" s="14" t="s">
        <v>15</v>
      </c>
      <c r="L34" s="14" t="s">
        <v>15</v>
      </c>
      <c r="M34" s="14" t="s">
        <v>15</v>
      </c>
      <c r="N34" s="2"/>
    </row>
    <row r="35">
      <c r="A35" s="6" t="s">
        <v>13</v>
      </c>
      <c r="B35" s="14" t="s">
        <v>15</v>
      </c>
      <c r="C35" s="14" t="s">
        <v>15</v>
      </c>
      <c r="D35" s="14" t="s">
        <v>15</v>
      </c>
      <c r="E35" s="14" t="s">
        <v>15</v>
      </c>
      <c r="F35" s="14" t="s">
        <v>15</v>
      </c>
      <c r="G35" s="14" t="s">
        <v>15</v>
      </c>
      <c r="H35" s="14" t="s">
        <v>15</v>
      </c>
      <c r="I35" s="14" t="s">
        <v>15</v>
      </c>
      <c r="J35" s="14" t="s">
        <v>15</v>
      </c>
      <c r="K35" s="14" t="s">
        <v>15</v>
      </c>
      <c r="L35" s="14" t="s">
        <v>15</v>
      </c>
      <c r="M35" s="14" t="s">
        <v>15</v>
      </c>
      <c r="N35" s="2"/>
    </row>
    <row r="36">
      <c r="A36" s="1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2"/>
    </row>
    <row r="37">
      <c r="A37" s="15" t="s">
        <v>24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2"/>
    </row>
    <row r="38">
      <c r="A38" s="1" t="s">
        <v>25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2"/>
    </row>
    <row r="39">
      <c r="A39" s="16" t="s">
        <v>26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2"/>
    </row>
    <row r="40">
      <c r="A40" s="17" t="s">
        <v>27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2"/>
    </row>
    <row r="41">
      <c r="B41" s="8">
        <v>1.0</v>
      </c>
      <c r="C41" s="8">
        <v>2.0</v>
      </c>
      <c r="D41" s="8">
        <v>3.0</v>
      </c>
      <c r="E41" s="8">
        <v>4.0</v>
      </c>
      <c r="F41" s="8">
        <v>5.0</v>
      </c>
      <c r="G41" s="8">
        <v>6.0</v>
      </c>
      <c r="H41" s="8">
        <v>7.0</v>
      </c>
      <c r="I41" s="8">
        <v>8.0</v>
      </c>
      <c r="J41" s="8">
        <v>9.0</v>
      </c>
      <c r="K41" s="8">
        <v>10.0</v>
      </c>
      <c r="L41" s="8">
        <v>11.0</v>
      </c>
      <c r="M41" s="8">
        <v>12.0</v>
      </c>
      <c r="N41" s="2"/>
    </row>
    <row r="42">
      <c r="A42" s="6" t="s">
        <v>4</v>
      </c>
      <c r="B42" s="18" t="s">
        <v>15</v>
      </c>
      <c r="C42" s="18" t="s">
        <v>28</v>
      </c>
      <c r="D42" s="18" t="s">
        <v>28</v>
      </c>
      <c r="E42" s="18" t="s">
        <v>29</v>
      </c>
      <c r="F42" s="18" t="s">
        <v>29</v>
      </c>
      <c r="G42" s="18" t="s">
        <v>30</v>
      </c>
      <c r="H42" s="18" t="s">
        <v>30</v>
      </c>
      <c r="I42" s="18" t="s">
        <v>31</v>
      </c>
      <c r="J42" s="18" t="s">
        <v>31</v>
      </c>
      <c r="K42" s="18" t="s">
        <v>32</v>
      </c>
      <c r="L42" s="18" t="s">
        <v>32</v>
      </c>
      <c r="M42" s="16" t="s">
        <v>15</v>
      </c>
      <c r="N42" s="13" t="s">
        <v>17</v>
      </c>
    </row>
    <row r="43">
      <c r="A43" s="6" t="s">
        <v>7</v>
      </c>
      <c r="B43" s="18" t="s">
        <v>15</v>
      </c>
      <c r="C43" s="18" t="s">
        <v>28</v>
      </c>
      <c r="D43" s="18" t="s">
        <v>28</v>
      </c>
      <c r="E43" s="18" t="s">
        <v>29</v>
      </c>
      <c r="F43" s="18" t="s">
        <v>29</v>
      </c>
      <c r="G43" s="18" t="s">
        <v>30</v>
      </c>
      <c r="H43" s="18" t="s">
        <v>30</v>
      </c>
      <c r="I43" s="18" t="s">
        <v>31</v>
      </c>
      <c r="J43" s="18" t="s">
        <v>31</v>
      </c>
      <c r="K43" s="18" t="s">
        <v>32</v>
      </c>
      <c r="L43" s="18" t="s">
        <v>32</v>
      </c>
      <c r="M43" s="16" t="s">
        <v>15</v>
      </c>
      <c r="N43" s="13" t="s">
        <v>18</v>
      </c>
    </row>
    <row r="44">
      <c r="A44" s="6" t="s">
        <v>8</v>
      </c>
      <c r="B44" s="18" t="s">
        <v>15</v>
      </c>
      <c r="C44" s="18" t="s">
        <v>28</v>
      </c>
      <c r="D44" s="18" t="s">
        <v>28</v>
      </c>
      <c r="E44" s="18" t="s">
        <v>29</v>
      </c>
      <c r="F44" s="18" t="s">
        <v>29</v>
      </c>
      <c r="G44" s="18" t="s">
        <v>30</v>
      </c>
      <c r="H44" s="18" t="s">
        <v>30</v>
      </c>
      <c r="I44" s="18" t="s">
        <v>31</v>
      </c>
      <c r="J44" s="18" t="s">
        <v>31</v>
      </c>
      <c r="K44" s="18" t="s">
        <v>32</v>
      </c>
      <c r="L44" s="18" t="s">
        <v>32</v>
      </c>
      <c r="M44" s="16" t="s">
        <v>15</v>
      </c>
      <c r="N44" s="13" t="s">
        <v>19</v>
      </c>
    </row>
    <row r="45">
      <c r="A45" s="6" t="s">
        <v>9</v>
      </c>
      <c r="B45" s="18" t="s">
        <v>15</v>
      </c>
      <c r="C45" s="18" t="s">
        <v>28</v>
      </c>
      <c r="D45" s="18" t="s">
        <v>28</v>
      </c>
      <c r="E45" s="18" t="s">
        <v>29</v>
      </c>
      <c r="F45" s="18" t="s">
        <v>29</v>
      </c>
      <c r="G45" s="18" t="s">
        <v>30</v>
      </c>
      <c r="H45" s="18" t="s">
        <v>30</v>
      </c>
      <c r="I45" s="18" t="s">
        <v>31</v>
      </c>
      <c r="J45" s="18" t="s">
        <v>31</v>
      </c>
      <c r="K45" s="18" t="s">
        <v>32</v>
      </c>
      <c r="L45" s="18" t="s">
        <v>32</v>
      </c>
      <c r="M45" s="16" t="s">
        <v>15</v>
      </c>
      <c r="N45" s="13" t="s">
        <v>20</v>
      </c>
    </row>
    <row r="46">
      <c r="A46" s="6" t="s">
        <v>10</v>
      </c>
      <c r="B46" s="18" t="s">
        <v>15</v>
      </c>
      <c r="C46" s="18" t="s">
        <v>28</v>
      </c>
      <c r="D46" s="18" t="s">
        <v>28</v>
      </c>
      <c r="E46" s="18" t="s">
        <v>29</v>
      </c>
      <c r="F46" s="18" t="s">
        <v>29</v>
      </c>
      <c r="G46" s="18" t="s">
        <v>30</v>
      </c>
      <c r="H46" s="18" t="s">
        <v>30</v>
      </c>
      <c r="I46" s="18" t="s">
        <v>31</v>
      </c>
      <c r="J46" s="18" t="s">
        <v>31</v>
      </c>
      <c r="K46" s="18" t="s">
        <v>32</v>
      </c>
      <c r="L46" s="18" t="s">
        <v>32</v>
      </c>
      <c r="M46" s="16" t="s">
        <v>15</v>
      </c>
      <c r="N46" s="13" t="s">
        <v>21</v>
      </c>
    </row>
    <row r="47">
      <c r="A47" s="6" t="s">
        <v>11</v>
      </c>
      <c r="B47" s="18" t="s">
        <v>15</v>
      </c>
      <c r="C47" s="18" t="s">
        <v>28</v>
      </c>
      <c r="D47" s="18" t="s">
        <v>28</v>
      </c>
      <c r="E47" s="18" t="s">
        <v>29</v>
      </c>
      <c r="F47" s="18" t="s">
        <v>29</v>
      </c>
      <c r="G47" s="18" t="s">
        <v>30</v>
      </c>
      <c r="H47" s="18" t="s">
        <v>30</v>
      </c>
      <c r="I47" s="18" t="s">
        <v>31</v>
      </c>
      <c r="J47" s="18" t="s">
        <v>31</v>
      </c>
      <c r="K47" s="18" t="s">
        <v>32</v>
      </c>
      <c r="L47" s="18" t="s">
        <v>32</v>
      </c>
      <c r="M47" s="16" t="s">
        <v>15</v>
      </c>
      <c r="N47" s="13"/>
    </row>
    <row r="48">
      <c r="A48" s="6" t="s">
        <v>12</v>
      </c>
      <c r="B48" s="18" t="s">
        <v>15</v>
      </c>
      <c r="C48" s="18" t="s">
        <v>28</v>
      </c>
      <c r="D48" s="18" t="s">
        <v>28</v>
      </c>
      <c r="E48" s="18" t="s">
        <v>29</v>
      </c>
      <c r="F48" s="18" t="s">
        <v>29</v>
      </c>
      <c r="G48" s="18" t="s">
        <v>30</v>
      </c>
      <c r="H48" s="18" t="s">
        <v>30</v>
      </c>
      <c r="I48" s="18" t="s">
        <v>31</v>
      </c>
      <c r="J48" s="18" t="s">
        <v>31</v>
      </c>
      <c r="K48" s="18" t="s">
        <v>32</v>
      </c>
      <c r="L48" s="18" t="s">
        <v>32</v>
      </c>
      <c r="M48" s="16" t="s">
        <v>15</v>
      </c>
      <c r="N48" s="2"/>
    </row>
    <row r="49">
      <c r="A49" s="6" t="s">
        <v>13</v>
      </c>
      <c r="B49" s="18" t="s">
        <v>15</v>
      </c>
      <c r="C49" s="18" t="s">
        <v>28</v>
      </c>
      <c r="D49" s="18" t="s">
        <v>28</v>
      </c>
      <c r="E49" s="18" t="s">
        <v>29</v>
      </c>
      <c r="F49" s="18" t="s">
        <v>29</v>
      </c>
      <c r="G49" s="18" t="s">
        <v>30</v>
      </c>
      <c r="H49" s="18" t="s">
        <v>30</v>
      </c>
      <c r="I49" s="18" t="s">
        <v>31</v>
      </c>
      <c r="J49" s="18" t="s">
        <v>31</v>
      </c>
      <c r="K49" s="18" t="s">
        <v>32</v>
      </c>
      <c r="L49" s="18" t="s">
        <v>32</v>
      </c>
      <c r="M49" s="16" t="s">
        <v>15</v>
      </c>
      <c r="N49" s="2"/>
    </row>
    <row r="50">
      <c r="A50" s="2"/>
      <c r="B50" s="19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>
      <c r="A51" s="2"/>
      <c r="B51" s="19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>
      <c r="A52" s="2"/>
      <c r="B52" s="18" t="s">
        <v>33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>
      <c r="A53" s="6"/>
      <c r="B53" s="20" t="s">
        <v>34</v>
      </c>
      <c r="C53" s="2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>
      <c r="A54" s="22"/>
      <c r="B54" s="1"/>
      <c r="C54" s="1" t="s">
        <v>35</v>
      </c>
      <c r="D54" s="2"/>
      <c r="E54" s="2"/>
      <c r="F54" s="1"/>
      <c r="G54" s="2"/>
      <c r="H54" s="23"/>
      <c r="I54" s="24"/>
      <c r="J54" s="24"/>
      <c r="K54" s="25"/>
      <c r="L54" s="24"/>
      <c r="M54" s="24"/>
      <c r="N54" s="26"/>
    </row>
    <row r="55">
      <c r="A55" s="22"/>
      <c r="B55" s="27" t="s">
        <v>36</v>
      </c>
      <c r="C55" s="16" t="s">
        <v>37</v>
      </c>
      <c r="D55" s="2"/>
      <c r="E55" s="2"/>
      <c r="F55" s="1"/>
      <c r="G55" s="2"/>
      <c r="H55" s="28"/>
      <c r="I55" s="29"/>
      <c r="J55" s="30"/>
      <c r="K55" s="28"/>
      <c r="L55" s="31"/>
      <c r="M55" s="29"/>
      <c r="N55" s="29"/>
    </row>
    <row r="56">
      <c r="A56" s="2"/>
      <c r="B56" s="32"/>
      <c r="C56" s="32"/>
      <c r="D56" s="2"/>
      <c r="E56" s="2"/>
      <c r="F56" s="33"/>
      <c r="G56" s="2"/>
      <c r="H56" s="34"/>
      <c r="I56" s="31"/>
      <c r="J56" s="30"/>
      <c r="K56" s="28"/>
      <c r="L56" s="31"/>
      <c r="M56" s="29"/>
      <c r="N56" s="29"/>
    </row>
    <row r="57">
      <c r="A57" s="2"/>
      <c r="B57" s="2"/>
      <c r="C57" s="2"/>
      <c r="D57" s="2"/>
      <c r="E57" s="2"/>
      <c r="F57" s="2"/>
      <c r="G57" s="2"/>
      <c r="H57" s="35"/>
      <c r="I57" s="35"/>
      <c r="J57" s="35"/>
      <c r="K57" s="35"/>
      <c r="L57" s="35"/>
      <c r="M57" s="35"/>
      <c r="N57" s="2"/>
    </row>
    <row r="58">
      <c r="A58" s="2"/>
      <c r="B58" s="1" t="s">
        <v>38</v>
      </c>
      <c r="C58" s="2"/>
      <c r="D58" s="2"/>
      <c r="E58" s="2"/>
      <c r="F58" s="2"/>
      <c r="G58" s="2"/>
      <c r="H58" s="35"/>
      <c r="I58" s="35"/>
      <c r="J58" s="36" t="s">
        <v>39</v>
      </c>
      <c r="K58" s="37" t="s">
        <v>40</v>
      </c>
      <c r="L58" s="36" t="s">
        <v>41</v>
      </c>
      <c r="M58" s="35"/>
      <c r="N58" s="2"/>
    </row>
    <row r="59">
      <c r="A59" s="2"/>
      <c r="B59" s="17" t="s">
        <v>42</v>
      </c>
      <c r="C59" s="2"/>
      <c r="D59" s="2"/>
      <c r="E59" s="2"/>
      <c r="F59" s="2"/>
      <c r="G59" s="2"/>
      <c r="H59" s="35"/>
      <c r="I59" s="35"/>
      <c r="J59" s="37">
        <v>6.0</v>
      </c>
      <c r="K59" s="38">
        <f t="shared" ref="K59:K61" si="5">100-L59</f>
        <v>94</v>
      </c>
      <c r="L59" s="38">
        <f>(6*100)/100</f>
        <v>6</v>
      </c>
      <c r="M59" s="35"/>
      <c r="N59" s="2"/>
    </row>
    <row r="60">
      <c r="A60" s="2"/>
      <c r="B60" s="1" t="s">
        <v>43</v>
      </c>
      <c r="C60" s="2"/>
      <c r="D60" s="2"/>
      <c r="E60" s="2"/>
      <c r="F60" s="2"/>
      <c r="G60" s="2"/>
      <c r="H60" s="35"/>
      <c r="I60" s="35"/>
      <c r="J60" s="37">
        <v>4.0</v>
      </c>
      <c r="K60" s="38">
        <f t="shared" si="5"/>
        <v>96</v>
      </c>
      <c r="L60" s="38">
        <f t="shared" ref="L60:L61" si="6">(J60*100)/100</f>
        <v>4</v>
      </c>
      <c r="M60" s="35"/>
      <c r="N60" s="2"/>
    </row>
    <row r="61">
      <c r="A61" s="2"/>
      <c r="B61" s="39" t="s">
        <v>44</v>
      </c>
      <c r="C61" s="1"/>
      <c r="D61" s="2"/>
      <c r="E61" s="2"/>
      <c r="F61" s="2"/>
      <c r="G61" s="2"/>
      <c r="H61" s="35"/>
      <c r="I61" s="35"/>
      <c r="J61" s="37">
        <v>3.0</v>
      </c>
      <c r="K61" s="38">
        <f t="shared" si="5"/>
        <v>97</v>
      </c>
      <c r="L61" s="38">
        <f t="shared" si="6"/>
        <v>3</v>
      </c>
      <c r="M61" s="35"/>
      <c r="N61" s="2"/>
    </row>
    <row r="62">
      <c r="A62" s="2"/>
      <c r="B62" s="40"/>
      <c r="C62" s="2"/>
      <c r="D62" s="2"/>
      <c r="E62" s="2"/>
      <c r="F62" s="2"/>
      <c r="G62" s="2"/>
      <c r="H62" s="41"/>
      <c r="I62" s="2"/>
      <c r="J62" s="42"/>
      <c r="K62" s="38"/>
      <c r="L62" s="38"/>
      <c r="M62" s="2"/>
      <c r="N62" s="2"/>
    </row>
    <row r="63">
      <c r="A63" s="2"/>
      <c r="B63" s="43" t="s">
        <v>45</v>
      </c>
      <c r="C63" s="2"/>
      <c r="D63" s="2"/>
      <c r="E63" s="2"/>
      <c r="F63" s="2"/>
      <c r="G63" s="2"/>
      <c r="H63" s="41"/>
      <c r="I63" s="2"/>
      <c r="J63" s="42">
        <v>2.0</v>
      </c>
      <c r="K63" s="38">
        <f t="shared" ref="K63:K64" si="7">100-L63</f>
        <v>98</v>
      </c>
      <c r="L63" s="38">
        <f>(J63*100)/100</f>
        <v>2</v>
      </c>
      <c r="M63" s="2"/>
      <c r="N63" s="2"/>
    </row>
    <row r="64">
      <c r="A64" s="2"/>
      <c r="B64" s="2"/>
      <c r="C64" s="44" t="s">
        <v>46</v>
      </c>
      <c r="D64" s="6"/>
      <c r="E64" s="6"/>
      <c r="F64" s="2"/>
      <c r="G64" s="2"/>
      <c r="H64" s="41"/>
      <c r="I64" s="2"/>
      <c r="J64" s="42">
        <v>1.0</v>
      </c>
      <c r="K64" s="38">
        <f t="shared" si="7"/>
        <v>99</v>
      </c>
      <c r="L64" s="38">
        <f>(1*100)/100</f>
        <v>1</v>
      </c>
      <c r="M64" s="2"/>
      <c r="N64" s="2"/>
    </row>
    <row r="65">
      <c r="A65" s="2"/>
      <c r="B65" s="2"/>
      <c r="C65" s="45" t="s">
        <v>47</v>
      </c>
      <c r="D65" s="6"/>
      <c r="E65" s="2"/>
      <c r="F65" s="2"/>
      <c r="G65" s="2"/>
      <c r="H65" s="41"/>
      <c r="I65" s="2"/>
      <c r="J65" s="2"/>
      <c r="K65" s="2"/>
      <c r="L65" s="2"/>
      <c r="M65" s="2"/>
      <c r="N65" s="2"/>
    </row>
    <row r="66">
      <c r="A66" s="2"/>
      <c r="C66" s="17" t="s">
        <v>48</v>
      </c>
      <c r="K66" s="2"/>
      <c r="L66" s="2"/>
      <c r="M66" s="2"/>
      <c r="N66" s="2"/>
    </row>
    <row r="67">
      <c r="A67" s="2"/>
      <c r="B67" s="46" t="s">
        <v>49</v>
      </c>
      <c r="C67" s="17" t="s">
        <v>50</v>
      </c>
      <c r="K67" s="2"/>
      <c r="L67" s="2"/>
      <c r="M67" s="2"/>
      <c r="N67" s="2"/>
    </row>
    <row r="68">
      <c r="A68" s="2"/>
      <c r="B68" s="2"/>
      <c r="K68" s="2"/>
      <c r="L68" s="2"/>
      <c r="M68" s="2"/>
      <c r="N68" s="2"/>
    </row>
    <row r="69">
      <c r="A69" s="2"/>
      <c r="B69" s="2"/>
      <c r="K69" s="2"/>
      <c r="L69" s="2"/>
      <c r="M69" s="2"/>
      <c r="N69" s="2"/>
    </row>
    <row r="70">
      <c r="A70" s="2"/>
      <c r="B70" s="1" t="s">
        <v>51</v>
      </c>
      <c r="C70" s="44" t="str">
        <f>"&gt; prepare samples in clinical lab: columns 1:4 and 7-10 &gt;&gt; put" &amp; text(H71,"#.##") &amp;"uL of RNA lysate"</f>
        <v>&gt; prepare samples in clinical lab: columns 1:4 and 7-10 &gt;&gt; put16.uL of RNA lysate</v>
      </c>
      <c r="D70" s="6"/>
      <c r="E70" s="6"/>
      <c r="F70" s="6"/>
      <c r="G70" s="2"/>
      <c r="H70" s="18" t="s">
        <v>52</v>
      </c>
      <c r="I70" s="18" t="s">
        <v>53</v>
      </c>
      <c r="J70" s="45" t="s">
        <v>54</v>
      </c>
      <c r="K70" s="47" t="s">
        <v>55</v>
      </c>
      <c r="L70" s="18" t="s">
        <v>56</v>
      </c>
      <c r="M70" s="2"/>
      <c r="N70" s="2"/>
    </row>
    <row r="71">
      <c r="A71" s="2"/>
      <c r="B71" s="46"/>
      <c r="D71" s="6"/>
      <c r="E71" s="6"/>
      <c r="F71" s="2"/>
      <c r="G71" s="2"/>
      <c r="H71" s="48">
        <f>(J71*K71)/L71</f>
        <v>16</v>
      </c>
      <c r="I71" s="48">
        <f>(J71*K71)-H71</f>
        <v>64</v>
      </c>
      <c r="J71" s="48">
        <v>10.0</v>
      </c>
      <c r="K71" s="18">
        <v>8.0</v>
      </c>
      <c r="L71" s="18">
        <v>5.0</v>
      </c>
      <c r="M71" s="2"/>
      <c r="N71" s="2"/>
    </row>
    <row r="72">
      <c r="A72" s="2"/>
      <c r="B72" s="1" t="s">
        <v>57</v>
      </c>
      <c r="C72" s="44" t="s">
        <v>58</v>
      </c>
      <c r="D72" s="2"/>
      <c r="E72" s="2"/>
      <c r="F72" s="2"/>
      <c r="G72" s="2"/>
      <c r="H72" s="33"/>
      <c r="I72" s="33"/>
      <c r="J72" s="33"/>
      <c r="K72" s="2"/>
      <c r="L72" s="2"/>
      <c r="M72" s="2"/>
      <c r="N72" s="2"/>
    </row>
    <row r="73">
      <c r="A73" s="2"/>
      <c r="B73" s="4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>
      <c r="A74" s="2"/>
      <c r="B74" s="50" t="s">
        <v>59</v>
      </c>
      <c r="C74" s="6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>
      <c r="A75" s="2"/>
      <c r="B75" s="2"/>
      <c r="C75" s="2"/>
      <c r="D75" s="51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>
      <c r="A76" s="2"/>
      <c r="B76" s="49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>
      <c r="A77" s="2"/>
      <c r="B77" s="49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>
      <c r="A78" s="2"/>
      <c r="B78" s="50" t="s">
        <v>60</v>
      </c>
      <c r="C78" s="6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>
      <c r="A79" s="2"/>
      <c r="B79" s="45" t="s">
        <v>61</v>
      </c>
      <c r="C79" s="6"/>
      <c r="D79" s="6"/>
      <c r="E79" s="6"/>
      <c r="F79" s="6"/>
      <c r="G79" s="6"/>
      <c r="H79" s="6"/>
      <c r="I79" s="6"/>
      <c r="J79" s="2"/>
      <c r="K79" s="2"/>
      <c r="L79" s="2"/>
      <c r="M79" s="2"/>
      <c r="N79" s="2"/>
    </row>
    <row r="80">
      <c r="A80" s="2"/>
      <c r="B80" s="45" t="str">
        <f>"Prepare " &amp;text(I100, "0.0") &amp;" uL per sample &gt; need to add " &amp;text(I93,"0") &amp; " uL to PCR; make sure have sufficient pipetting reserved, here its 12uL"</f>
        <v>Prepare 48.0 uL per sample &gt; need to add 7 uL to PCR; make sure have sufficient pipetting reserved, here its 12uL</v>
      </c>
      <c r="C80" s="6"/>
      <c r="D80" s="6"/>
      <c r="E80" s="6"/>
      <c r="F80" s="6"/>
      <c r="G80" s="2"/>
      <c r="H80" s="2"/>
      <c r="I80" s="2"/>
      <c r="J80" s="2"/>
      <c r="K80" s="2"/>
      <c r="L80" s="2"/>
      <c r="M80" s="2"/>
      <c r="N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>
      <c r="A82" s="2"/>
      <c r="B82" s="2"/>
      <c r="C82" s="2"/>
      <c r="D82" s="2"/>
      <c r="E82" s="2"/>
      <c r="F82" s="2"/>
      <c r="G82" s="2"/>
      <c r="H82" s="2"/>
      <c r="I82" s="33">
        <f>3*48</f>
        <v>144</v>
      </c>
      <c r="J82" s="2"/>
      <c r="K82" s="2"/>
      <c r="L82" s="2"/>
      <c r="M82" s="2"/>
      <c r="N82" s="2"/>
    </row>
    <row r="83">
      <c r="A83" s="2"/>
      <c r="B83" s="2"/>
      <c r="C83" s="2"/>
      <c r="D83" s="2"/>
      <c r="E83" s="2"/>
      <c r="F83" s="2"/>
      <c r="G83" s="2"/>
      <c r="H83" s="2"/>
      <c r="I83" s="33">
        <f>165*8</f>
        <v>1320</v>
      </c>
      <c r="J83" s="2"/>
      <c r="K83" s="2"/>
      <c r="L83" s="2"/>
      <c r="M83" s="2"/>
      <c r="N83" s="2"/>
    </row>
    <row r="84">
      <c r="A84" s="2"/>
      <c r="B84" s="2" t="s">
        <v>62</v>
      </c>
      <c r="C84" s="52">
        <v>10.0</v>
      </c>
      <c r="D84" s="2"/>
      <c r="E84" s="2"/>
      <c r="F84" s="2"/>
      <c r="G84" s="2"/>
      <c r="H84" s="6"/>
      <c r="I84" s="2"/>
      <c r="J84" s="2"/>
      <c r="K84" s="2"/>
      <c r="L84" s="2"/>
      <c r="M84" s="2"/>
      <c r="N84" s="2"/>
    </row>
    <row r="85">
      <c r="A85" s="2"/>
      <c r="B85" s="2" t="s">
        <v>63</v>
      </c>
      <c r="C85" s="41"/>
      <c r="D85" s="2"/>
      <c r="E85" s="2"/>
      <c r="F85" s="2"/>
      <c r="G85" s="6"/>
      <c r="H85" s="53" t="s">
        <v>64</v>
      </c>
      <c r="I85" s="2"/>
      <c r="J85" s="2"/>
      <c r="K85" s="2"/>
      <c r="L85" s="2"/>
      <c r="M85" s="2"/>
      <c r="N85" s="2"/>
    </row>
    <row r="86">
      <c r="A86" s="2"/>
      <c r="B86" s="2" t="s">
        <v>65</v>
      </c>
      <c r="C86" s="44" t="str">
        <f> text(I97,"0") &amp;" uL total volume: appropriate background with virus spike-in (see below)"</f>
        <v>64 uL total volume: appropriate background with virus spike-in (see below)</v>
      </c>
      <c r="D86" s="6"/>
      <c r="E86" s="54"/>
      <c r="F86" s="6"/>
      <c r="G86" s="2"/>
      <c r="H86" s="2"/>
      <c r="I86" s="2"/>
      <c r="J86" s="2"/>
      <c r="K86" s="2"/>
      <c r="L86" s="2"/>
      <c r="M86" s="2"/>
      <c r="N86" s="2"/>
    </row>
    <row r="87">
      <c r="A87" s="2"/>
      <c r="B87" s="41" t="s">
        <v>66</v>
      </c>
      <c r="C87" s="44" t="str">
        <f>text(I95,"0.0") &amp;" from D1, pipet up and down 8 times"</f>
        <v>16.0 from D1, pipet up and down 8 times</v>
      </c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>
      <c r="A88" s="2"/>
      <c r="B88" s="41" t="s">
        <v>67</v>
      </c>
      <c r="C88" s="44" t="str">
        <f>text(I95,"0.0") &amp;" from D2, pipet up and down 8 times"</f>
        <v>16.0 from D2, pipet up and down 8 times</v>
      </c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>
      <c r="A89" s="2"/>
      <c r="B89" s="2" t="s">
        <v>68</v>
      </c>
      <c r="C89" s="44" t="str">
        <f>text(I95,"0.0") &amp;" from D3, pipet up and down 8 times"</f>
        <v>16.0 from D3, pipet up and down 8 times</v>
      </c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>
      <c r="A90" s="2"/>
      <c r="B90" s="2" t="s">
        <v>69</v>
      </c>
      <c r="C90" s="53" t="str">
        <f>text(I95,"0.0") &amp;" from D4, pipet up and down 8 times"</f>
        <v>16.0 from D4, pipet up and down 8 times</v>
      </c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>
      <c r="A91" s="2"/>
      <c r="B91" s="2"/>
      <c r="C91" s="53" t="s">
        <v>70</v>
      </c>
      <c r="D91" s="6"/>
      <c r="E91" s="6"/>
      <c r="F91" s="6"/>
      <c r="G91" s="6"/>
      <c r="H91" s="6"/>
      <c r="I91" s="6"/>
      <c r="J91" s="2"/>
      <c r="K91" s="2"/>
      <c r="L91" s="2"/>
      <c r="M91" s="2"/>
      <c r="N91" s="2"/>
    </row>
    <row r="92">
      <c r="A92" s="2"/>
      <c r="B92" s="6"/>
      <c r="C92" s="6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>
      <c r="A93" s="2"/>
      <c r="B93" s="53" t="s">
        <v>71</v>
      </c>
      <c r="C93" s="6"/>
      <c r="D93" s="6"/>
      <c r="E93" s="6"/>
      <c r="F93" s="2"/>
      <c r="G93" s="2"/>
      <c r="H93" s="1" t="s">
        <v>72</v>
      </c>
      <c r="I93" s="1">
        <v>7.0</v>
      </c>
      <c r="J93" s="2"/>
      <c r="K93" s="2"/>
      <c r="L93" s="2"/>
      <c r="M93" s="2"/>
      <c r="N93" s="2"/>
    </row>
    <row r="94">
      <c r="A94" s="2"/>
      <c r="B94" s="54"/>
      <c r="C94" s="53" t="s">
        <v>73</v>
      </c>
      <c r="D94" s="6"/>
      <c r="E94" s="6"/>
      <c r="F94" s="2"/>
      <c r="G94" s="2"/>
      <c r="H94" s="1" t="s">
        <v>74</v>
      </c>
      <c r="I94" s="2">
        <f>I93*I98</f>
        <v>28</v>
      </c>
      <c r="J94" s="2"/>
      <c r="K94" s="2"/>
      <c r="L94" s="2"/>
      <c r="M94" s="2"/>
      <c r="N94" s="2"/>
    </row>
    <row r="95">
      <c r="A95" s="2"/>
      <c r="B95" s="54"/>
      <c r="C95" s="6"/>
      <c r="D95" s="6"/>
      <c r="E95" s="6"/>
      <c r="F95" s="6"/>
      <c r="G95" s="41"/>
      <c r="H95" s="2" t="s">
        <v>75</v>
      </c>
      <c r="I95" s="55">
        <f>I97/I96</f>
        <v>16</v>
      </c>
      <c r="J95" s="2"/>
      <c r="K95" s="1" t="s">
        <v>76</v>
      </c>
      <c r="L95" s="2"/>
      <c r="M95" s="2"/>
      <c r="N95" s="2"/>
    </row>
    <row r="96">
      <c r="A96" s="2"/>
      <c r="B96" s="56" t="s">
        <v>77</v>
      </c>
      <c r="C96" s="6"/>
      <c r="D96" s="6"/>
      <c r="E96" s="6"/>
      <c r="F96" s="6"/>
      <c r="G96" s="57"/>
      <c r="H96" s="41" t="s">
        <v>78</v>
      </c>
      <c r="I96" s="58">
        <v>4.0</v>
      </c>
      <c r="J96" s="2"/>
      <c r="K96" s="2"/>
      <c r="L96" s="2"/>
      <c r="M96" s="2"/>
      <c r="N96" s="2"/>
    </row>
    <row r="97">
      <c r="A97" s="2"/>
      <c r="B97" s="44" t="str">
        <f>"&gt;We aim for " &amp; text(G97,"0") &amp;" copies at the highest dilution in 7 uL volume (amount added to PCR rxn)"</f>
        <v>&gt;We aim for 1000 copies at the highest dilution in 7 uL volume (amount added to PCR rxn)</v>
      </c>
      <c r="C97" s="6"/>
      <c r="D97" s="6"/>
      <c r="E97" s="6"/>
      <c r="F97" s="6"/>
      <c r="G97" s="59">
        <v>1000.0</v>
      </c>
      <c r="H97" s="60" t="s">
        <v>79</v>
      </c>
      <c r="I97" s="58">
        <v>64.0</v>
      </c>
      <c r="J97" s="2"/>
      <c r="K97" s="41"/>
      <c r="L97" s="2"/>
      <c r="M97" s="2"/>
      <c r="N97" s="2"/>
    </row>
    <row r="98">
      <c r="A98" s="2"/>
      <c r="B98" s="44" t="str">
        <f>"&gt; that translates into " &amp; text(G98,"0") &amp;" copies per uL in D1 "</f>
        <v>&gt; that translates into 143 copies per uL in D1 </v>
      </c>
      <c r="C98" s="6"/>
      <c r="D98" s="6"/>
      <c r="E98" s="2"/>
      <c r="F98" s="2"/>
      <c r="G98" s="61">
        <f>G97/7</f>
        <v>142.8571429</v>
      </c>
      <c r="H98" s="17" t="s">
        <v>80</v>
      </c>
      <c r="I98" s="58">
        <v>4.0</v>
      </c>
      <c r="J98" s="41"/>
      <c r="K98" s="2"/>
      <c r="L98" s="2"/>
      <c r="M98" s="2"/>
      <c r="N98" s="2"/>
    </row>
    <row r="99">
      <c r="A99" s="2"/>
      <c r="B99" s="53" t="str">
        <f>"&gt; that translates into " &amp; text(G99,"0") &amp;" copies in " &amp; text(I97,"0") &amp;" uL D1"</f>
        <v>&gt; that translates into 9143 copies in 64 uL D1</v>
      </c>
      <c r="C99" s="6"/>
      <c r="D99" s="2"/>
      <c r="E99" s="2"/>
      <c r="F99" s="2"/>
      <c r="G99" s="62">
        <f>G98*I97</f>
        <v>9142.857143</v>
      </c>
      <c r="H99" s="6" t="str">
        <f>"copies for " &amp; text(I98,"0") &amp;" 96-well plates"</f>
        <v>copies for 4 96-well plates</v>
      </c>
      <c r="I99" s="63">
        <f>G99*I98</f>
        <v>36571.42857</v>
      </c>
      <c r="J99" s="41"/>
      <c r="K99" s="2" t="s">
        <v>81</v>
      </c>
      <c r="L99" s="2"/>
      <c r="M99" s="2"/>
      <c r="N99" s="2"/>
    </row>
    <row r="100">
      <c r="A100" s="2"/>
      <c r="B100" s="53" t="str">
        <f>"&gt; that translates to " &amp; text(G100,"0") &amp; " copies in " &amp; text(I97, "0") &amp; " uL (" &amp; text(H71,"0.0") &amp; " is total of well + " &amp; text(I95,"0.0") &amp; " added for dilution)"</f>
        <v>&gt; that translates to 9143 copies in 64 uL (16.0 is total of well + 16.0 added for dilution)</v>
      </c>
      <c r="C100" s="6"/>
      <c r="D100" s="6"/>
      <c r="E100" s="6"/>
      <c r="F100" s="2"/>
      <c r="G100" s="64">
        <f>G98*I97</f>
        <v>9142.857143</v>
      </c>
      <c r="H100" s="1" t="s">
        <v>82</v>
      </c>
      <c r="I100" s="6">
        <f>I97-I95</f>
        <v>48</v>
      </c>
      <c r="J100" s="65"/>
      <c r="K100" s="33"/>
      <c r="L100" s="2"/>
      <c r="M100" s="2"/>
      <c r="N100" s="2"/>
    </row>
    <row r="101">
      <c r="A101" s="2"/>
      <c r="B101" s="6"/>
      <c r="C101" s="2"/>
      <c r="D101" s="2"/>
      <c r="E101" s="2"/>
      <c r="F101" s="2"/>
      <c r="G101" s="2"/>
      <c r="H101" s="6"/>
      <c r="I101" s="6"/>
      <c r="J101" s="1" t="s">
        <v>83</v>
      </c>
      <c r="K101" s="33">
        <f>1160000/200</f>
        <v>5800</v>
      </c>
      <c r="L101" s="2"/>
      <c r="M101" s="2"/>
      <c r="N101" s="2"/>
    </row>
    <row r="102">
      <c r="A102" s="41"/>
      <c r="B102" s="50" t="s">
        <v>84</v>
      </c>
      <c r="C102" s="6"/>
      <c r="D102" s="2"/>
      <c r="E102" s="54"/>
      <c r="F102" s="6"/>
      <c r="G102" s="6"/>
      <c r="H102" s="6"/>
      <c r="I102" s="2"/>
      <c r="J102" s="65"/>
      <c r="K102" s="2"/>
      <c r="L102" s="2"/>
      <c r="M102" s="2"/>
      <c r="N102" s="2"/>
    </row>
    <row r="103">
      <c r="A103" s="2"/>
      <c r="B103" s="44" t="s">
        <v>85</v>
      </c>
      <c r="C103" s="6"/>
      <c r="D103" s="6"/>
      <c r="E103" s="6"/>
      <c r="F103" s="6"/>
      <c r="G103" s="6"/>
      <c r="H103" s="6"/>
      <c r="I103" s="2"/>
      <c r="J103" s="2"/>
      <c r="K103" s="2"/>
      <c r="L103" s="2"/>
      <c r="M103" s="2"/>
      <c r="N103" s="2"/>
    </row>
    <row r="104">
      <c r="A104" s="2" t="s">
        <v>86</v>
      </c>
      <c r="B104" s="44" t="s">
        <v>87</v>
      </c>
      <c r="C104" s="6"/>
      <c r="D104" s="6"/>
      <c r="E104" s="53" t="s">
        <v>88</v>
      </c>
      <c r="F104" s="6"/>
      <c r="G104" s="6"/>
      <c r="H104" s="6"/>
      <c r="I104" s="2"/>
      <c r="J104" s="2"/>
      <c r="K104" s="2"/>
      <c r="L104" s="2"/>
      <c r="M104" s="2"/>
      <c r="N104" s="2"/>
    </row>
    <row r="105">
      <c r="A105" s="2"/>
      <c r="B105" s="53" t="s">
        <v>89</v>
      </c>
      <c r="C105" s="6"/>
      <c r="D105" s="54"/>
      <c r="E105" s="66"/>
      <c r="F105" s="2"/>
      <c r="G105" s="6"/>
      <c r="H105" s="6"/>
      <c r="I105" s="2"/>
      <c r="J105" s="2"/>
      <c r="K105" s="2"/>
      <c r="L105" s="2"/>
      <c r="M105" s="2"/>
      <c r="N105" s="2"/>
    </row>
    <row r="106">
      <c r="A106" s="2"/>
      <c r="B106" s="53" t="s">
        <v>90</v>
      </c>
      <c r="C106" s="6"/>
      <c r="D106" s="54"/>
      <c r="E106" s="67"/>
      <c r="F106" s="2"/>
      <c r="G106" s="6"/>
      <c r="H106" s="6"/>
      <c r="I106" s="2"/>
      <c r="J106" s="2"/>
      <c r="K106" s="33">
        <f>580/2</f>
        <v>290</v>
      </c>
      <c r="L106" s="2"/>
      <c r="M106" s="2"/>
      <c r="N106" s="2"/>
    </row>
    <row r="107">
      <c r="A107" s="2"/>
      <c r="B107" s="6"/>
      <c r="C107" s="6"/>
      <c r="D107" s="68" t="s">
        <v>91</v>
      </c>
      <c r="E107" s="69">
        <f>K101</f>
        <v>5800</v>
      </c>
      <c r="F107" s="41"/>
      <c r="G107" s="2"/>
      <c r="H107" s="2"/>
      <c r="I107" s="2"/>
      <c r="J107" s="2"/>
      <c r="K107" s="2"/>
      <c r="L107" s="2"/>
      <c r="M107" s="2"/>
      <c r="N107" s="2"/>
    </row>
    <row r="108">
      <c r="A108" s="2"/>
      <c r="B108" s="6"/>
      <c r="C108" s="6"/>
      <c r="D108" s="70" t="s">
        <v>92</v>
      </c>
      <c r="E108" s="71">
        <f>I99/E107</f>
        <v>6.305418719</v>
      </c>
      <c r="F108" s="57">
        <f t="shared" ref="F108:F109" si="8">E108*12</f>
        <v>75.66502463</v>
      </c>
      <c r="G108" s="2"/>
      <c r="H108" s="2"/>
      <c r="I108" s="2"/>
      <c r="J108" s="2"/>
      <c r="K108" s="2"/>
      <c r="L108" s="2"/>
      <c r="M108" s="2"/>
      <c r="N108" s="2"/>
    </row>
    <row r="109">
      <c r="A109" s="2"/>
      <c r="B109" s="6"/>
      <c r="C109" s="6"/>
      <c r="D109" s="68" t="s">
        <v>93</v>
      </c>
      <c r="E109" s="71">
        <f>I95-E108</f>
        <v>9.694581281</v>
      </c>
      <c r="F109" s="57">
        <f t="shared" si="8"/>
        <v>116.3349754</v>
      </c>
      <c r="G109" s="2"/>
      <c r="H109" s="2"/>
      <c r="I109" s="2"/>
      <c r="J109" s="2"/>
      <c r="K109" s="2"/>
      <c r="L109" s="2"/>
      <c r="M109" s="2"/>
      <c r="N109" s="2"/>
    </row>
    <row r="110">
      <c r="A110" s="2"/>
      <c r="B110" s="6"/>
      <c r="C110" s="53"/>
      <c r="D110" s="6"/>
      <c r="E110" s="6"/>
      <c r="F110" s="2"/>
      <c r="G110" s="33">
        <f>80*1.25</f>
        <v>100</v>
      </c>
      <c r="H110" s="2"/>
      <c r="I110" s="2"/>
      <c r="J110" s="2" t="s">
        <v>35</v>
      </c>
      <c r="K110" s="2"/>
      <c r="L110" s="33">
        <f>7/16</f>
        <v>0.4375</v>
      </c>
      <c r="M110" s="2"/>
      <c r="N110" s="2"/>
    </row>
    <row r="111">
      <c r="A111" s="2"/>
      <c r="B111" s="6" t="s">
        <v>94</v>
      </c>
      <c r="C111" s="2"/>
      <c r="D111" s="2"/>
      <c r="E111" s="2"/>
      <c r="F111" s="2"/>
      <c r="G111" s="2" t="s">
        <v>95</v>
      </c>
      <c r="H111" s="2"/>
      <c r="I111" s="2"/>
      <c r="J111" s="2"/>
      <c r="K111" s="2"/>
      <c r="L111" s="2"/>
      <c r="M111" s="2"/>
      <c r="N111" s="2"/>
    </row>
    <row r="112">
      <c r="A112" s="6"/>
      <c r="B112" s="6" t="s">
        <v>96</v>
      </c>
      <c r="C112" s="2"/>
      <c r="D112" s="2"/>
      <c r="E112" s="2"/>
      <c r="F112" s="2"/>
      <c r="G112" s="5"/>
      <c r="H112" s="2"/>
      <c r="I112" s="2"/>
      <c r="J112" s="2"/>
      <c r="K112" s="2"/>
      <c r="L112" s="2"/>
      <c r="M112" s="2"/>
      <c r="N112" s="2"/>
    </row>
    <row r="113">
      <c r="A113" s="2"/>
      <c r="B113" s="33">
        <v>1.0</v>
      </c>
      <c r="C113" s="2" t="s">
        <v>97</v>
      </c>
      <c r="D113" s="2" t="s">
        <v>98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>
      <c r="A114" s="2"/>
      <c r="B114" s="33">
        <v>2.0</v>
      </c>
      <c r="C114" s="2" t="s">
        <v>99</v>
      </c>
      <c r="D114" s="2" t="s">
        <v>100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>
      <c r="A115" s="2"/>
      <c r="B115" s="33">
        <v>3.0</v>
      </c>
      <c r="C115" s="2" t="s">
        <v>99</v>
      </c>
      <c r="D115" s="2" t="s">
        <v>101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>
      <c r="A116" s="2"/>
      <c r="B116" s="33">
        <v>4.0</v>
      </c>
      <c r="C116" s="2" t="s">
        <v>102</v>
      </c>
      <c r="D116" s="2" t="s">
        <v>103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>
      <c r="A117" s="2"/>
      <c r="B117" s="2"/>
      <c r="C117" s="51" t="s">
        <v>104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>
      <c r="A118" s="2"/>
      <c r="B118" s="2"/>
      <c r="C118" s="2" t="s">
        <v>105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>
      <c r="A119" s="2"/>
      <c r="B119" s="72" t="s">
        <v>106</v>
      </c>
      <c r="C119" s="6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>
      <c r="A120" s="2"/>
      <c r="B120" s="7" t="s">
        <v>107</v>
      </c>
      <c r="C120" s="73">
        <v>50.0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>
      <c r="A121" s="2"/>
      <c r="B121" s="7" t="s">
        <v>108</v>
      </c>
      <c r="C121" s="73">
        <v>50.0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>
      <c r="A122" s="2"/>
      <c r="B122" s="7" t="s">
        <v>109</v>
      </c>
      <c r="C122" s="73">
        <v>50.0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>
      <c r="A123" s="2"/>
      <c r="B123" s="7" t="s">
        <v>110</v>
      </c>
      <c r="C123" s="73">
        <v>50.0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>
      <c r="A125" s="6"/>
      <c r="B125" s="53" t="s">
        <v>111</v>
      </c>
      <c r="C125" s="6"/>
      <c r="D125" s="6"/>
      <c r="E125" s="6"/>
      <c r="F125" s="2"/>
      <c r="G125" s="2"/>
      <c r="H125" s="2"/>
      <c r="I125" s="2"/>
      <c r="J125" s="2"/>
      <c r="K125" s="2"/>
      <c r="L125" s="2"/>
      <c r="M125" s="2"/>
      <c r="N125" s="2"/>
    </row>
    <row r="126">
      <c r="A126" s="2"/>
      <c r="B126" s="6"/>
      <c r="C126" s="6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>
      <c r="A127" s="6"/>
      <c r="B127" s="50" t="s">
        <v>112</v>
      </c>
      <c r="C127" s="6"/>
      <c r="D127" s="6"/>
      <c r="E127" s="2"/>
      <c r="F127" s="2"/>
      <c r="G127" s="2"/>
      <c r="H127" s="53" t="s">
        <v>113</v>
      </c>
      <c r="I127" s="6"/>
      <c r="J127" s="2"/>
      <c r="K127" s="2"/>
      <c r="L127" s="2"/>
      <c r="M127" s="2"/>
      <c r="N127" s="2"/>
    </row>
    <row r="128">
      <c r="A128" s="6"/>
      <c r="B128" s="53" t="s">
        <v>114</v>
      </c>
      <c r="C128" s="6"/>
      <c r="D128" s="6"/>
      <c r="E128" s="2"/>
      <c r="F128" s="2"/>
      <c r="G128" s="1" t="s">
        <v>115</v>
      </c>
      <c r="H128" s="74"/>
      <c r="I128" s="2"/>
      <c r="J128" s="2"/>
      <c r="K128" s="2"/>
      <c r="L128" s="2"/>
      <c r="M128" s="2"/>
      <c r="N128" s="2"/>
    </row>
    <row r="129">
      <c r="A129" s="6"/>
      <c r="B129" s="53" t="s">
        <v>116</v>
      </c>
      <c r="C129" s="6"/>
      <c r="D129" s="6"/>
      <c r="E129" s="6"/>
      <c r="F129" s="2"/>
      <c r="G129" s="2" t="s">
        <v>115</v>
      </c>
      <c r="H129" s="74"/>
      <c r="I129" s="2"/>
      <c r="J129" s="2"/>
      <c r="K129" s="2"/>
      <c r="L129" s="2"/>
      <c r="M129" s="2"/>
      <c r="N129" s="2"/>
    </row>
    <row r="130">
      <c r="A130" s="6"/>
      <c r="B130" s="53" t="s">
        <v>117</v>
      </c>
      <c r="C130" s="6"/>
      <c r="D130" s="6"/>
      <c r="E130" s="6"/>
      <c r="F130" s="2"/>
      <c r="G130" s="2"/>
      <c r="H130" s="2"/>
      <c r="I130" s="2"/>
      <c r="J130" s="2"/>
      <c r="K130" s="2"/>
      <c r="L130" s="2"/>
      <c r="M130" s="2"/>
      <c r="N130" s="2"/>
    </row>
    <row r="131">
      <c r="A131" s="2"/>
      <c r="B131" s="6"/>
      <c r="C131" s="6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>
      <c r="A132" s="6"/>
      <c r="B132" s="53" t="s">
        <v>118</v>
      </c>
      <c r="C132" s="6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>
      <c r="A133" s="6"/>
      <c r="B133" s="6" t="s">
        <v>119</v>
      </c>
      <c r="C133" s="6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>
      <c r="A134" s="6"/>
      <c r="B134" s="53" t="s">
        <v>120</v>
      </c>
      <c r="C134" s="6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>
      <c r="A135" s="6"/>
      <c r="B135" s="53" t="s">
        <v>121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>
      <c r="A136" s="2"/>
      <c r="B136" s="6"/>
      <c r="C136" s="6"/>
      <c r="D136" s="6"/>
      <c r="E136" s="6"/>
      <c r="F136" s="6"/>
      <c r="G136" s="6"/>
      <c r="H136" s="2"/>
      <c r="I136" s="2"/>
      <c r="J136" s="2"/>
      <c r="K136" s="2"/>
      <c r="L136" s="2"/>
      <c r="M136" s="2"/>
      <c r="N136" s="2"/>
    </row>
    <row r="137">
      <c r="A137" s="6"/>
      <c r="B137" s="53" t="s">
        <v>122</v>
      </c>
      <c r="C137" s="6"/>
      <c r="D137" s="6"/>
      <c r="E137" s="6"/>
      <c r="F137" s="6"/>
      <c r="G137" s="6"/>
      <c r="H137" s="2"/>
      <c r="I137" s="2"/>
      <c r="J137" s="2"/>
      <c r="K137" s="2"/>
      <c r="L137" s="2"/>
      <c r="M137" s="2"/>
      <c r="N137" s="2"/>
    </row>
    <row r="138">
      <c r="A138" s="6"/>
      <c r="B138" s="53" t="s">
        <v>123</v>
      </c>
      <c r="C138" s="2"/>
      <c r="D138" s="2"/>
      <c r="E138" s="6"/>
      <c r="F138" s="2"/>
      <c r="G138" s="2"/>
      <c r="H138" s="2"/>
      <c r="I138" s="2"/>
      <c r="J138" s="2"/>
      <c r="K138" s="2"/>
      <c r="L138" s="2"/>
      <c r="M138" s="2"/>
      <c r="N138" s="2"/>
    </row>
    <row r="139">
      <c r="A139" s="2"/>
      <c r="B139" s="2" t="s">
        <v>124</v>
      </c>
      <c r="C139" s="2" t="s">
        <v>125</v>
      </c>
      <c r="D139" s="6" t="s">
        <v>126</v>
      </c>
      <c r="E139" s="53" t="s">
        <v>127</v>
      </c>
      <c r="F139" s="2"/>
      <c r="G139" s="2"/>
      <c r="H139" s="2"/>
      <c r="I139" s="2"/>
      <c r="J139" s="2"/>
      <c r="K139" s="2"/>
      <c r="L139" s="2"/>
      <c r="M139" s="2"/>
      <c r="N139" s="2"/>
    </row>
    <row r="140">
      <c r="A140" s="2"/>
      <c r="B140" s="6" t="s">
        <v>128</v>
      </c>
      <c r="C140" s="2" t="s">
        <v>125</v>
      </c>
      <c r="D140" s="2" t="s">
        <v>129</v>
      </c>
      <c r="E140" s="2" t="s">
        <v>130</v>
      </c>
      <c r="F140" s="2"/>
      <c r="G140" s="2"/>
      <c r="H140" s="2"/>
      <c r="I140" s="2"/>
      <c r="J140" s="2"/>
      <c r="K140" s="2"/>
      <c r="L140" s="2"/>
      <c r="M140" s="2"/>
      <c r="N140" s="2"/>
    </row>
    <row r="141">
      <c r="A141" s="6"/>
      <c r="B141" s="53" t="s">
        <v>121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sheetData>
    <row r="1">
      <c r="A1" s="75" t="s">
        <v>131</v>
      </c>
      <c r="B1" s="76" t="s">
        <v>132</v>
      </c>
      <c r="C1" s="77" t="s">
        <v>133</v>
      </c>
      <c r="D1" s="78">
        <v>450.0</v>
      </c>
      <c r="E1" s="2"/>
      <c r="G1" s="2"/>
      <c r="H1" s="33"/>
      <c r="I1" s="53"/>
      <c r="J1" s="6"/>
      <c r="K1" s="6"/>
      <c r="L1" s="2"/>
      <c r="M1" s="2"/>
    </row>
    <row r="2">
      <c r="A2" s="6"/>
      <c r="B2" s="18" t="s">
        <v>134</v>
      </c>
      <c r="C2" s="48">
        <v>5.0</v>
      </c>
      <c r="D2" s="79">
        <f>C2*D1</f>
        <v>2250</v>
      </c>
      <c r="G2" s="2"/>
      <c r="H2" s="2"/>
      <c r="I2" s="2"/>
      <c r="J2" s="2"/>
      <c r="K2" s="2"/>
      <c r="L2" s="2"/>
      <c r="M2" s="2"/>
      <c r="N2" s="2"/>
      <c r="O2" s="2"/>
      <c r="T2" s="2"/>
      <c r="U2" s="2"/>
      <c r="V2" s="2"/>
    </row>
    <row r="3">
      <c r="A3" s="6"/>
      <c r="B3" s="18" t="s">
        <v>135</v>
      </c>
      <c r="C3" s="48">
        <v>6.0</v>
      </c>
      <c r="D3" s="79">
        <f>C3*D1</f>
        <v>2700</v>
      </c>
      <c r="G3" s="53" t="s">
        <v>136</v>
      </c>
      <c r="H3" s="6"/>
      <c r="I3" s="2"/>
      <c r="J3" s="2"/>
      <c r="K3" s="2"/>
      <c r="L3" s="2"/>
      <c r="M3" s="2"/>
      <c r="N3" s="2"/>
      <c r="O3" s="2"/>
      <c r="T3" s="2"/>
      <c r="U3" s="2"/>
      <c r="V3" s="2"/>
    </row>
    <row r="4">
      <c r="A4" s="6" t="s">
        <v>137</v>
      </c>
      <c r="B4" s="18" t="s">
        <v>138</v>
      </c>
      <c r="C4" s="80">
        <f>D1*100</f>
        <v>45000</v>
      </c>
      <c r="D4" s="79">
        <f>C4/J19</f>
        <v>4.027061856</v>
      </c>
      <c r="G4" s="53" t="s">
        <v>139</v>
      </c>
      <c r="H4" s="6"/>
      <c r="I4" s="6"/>
      <c r="J4" s="6"/>
      <c r="K4" s="6"/>
      <c r="L4" s="2"/>
      <c r="M4" s="2"/>
      <c r="N4" s="2"/>
      <c r="O4" s="2"/>
      <c r="T4" s="2"/>
      <c r="U4" s="2"/>
      <c r="V4" s="2"/>
    </row>
    <row r="5">
      <c r="A5" s="6"/>
      <c r="B5" s="81" t="s">
        <v>140</v>
      </c>
      <c r="C5" s="6"/>
      <c r="D5" s="82"/>
      <c r="G5" s="68" t="s">
        <v>141</v>
      </c>
      <c r="H5" s="83" t="s">
        <v>142</v>
      </c>
      <c r="I5" s="6"/>
      <c r="J5" s="6"/>
      <c r="K5" s="6"/>
      <c r="L5" s="2"/>
      <c r="M5" s="2"/>
      <c r="N5" s="2"/>
      <c r="O5" s="2"/>
      <c r="T5" s="2"/>
      <c r="U5" s="2"/>
      <c r="V5" s="2"/>
    </row>
    <row r="6">
      <c r="A6" s="2"/>
      <c r="B6" s="2"/>
      <c r="C6" s="2"/>
      <c r="D6" s="2"/>
      <c r="G6" s="53" t="s">
        <v>143</v>
      </c>
      <c r="H6" s="6"/>
      <c r="I6" s="6"/>
      <c r="J6" s="6"/>
      <c r="K6" s="2"/>
      <c r="L6" s="2"/>
      <c r="M6" s="2"/>
      <c r="N6" s="2"/>
      <c r="O6" s="2"/>
      <c r="T6" s="2"/>
      <c r="U6" s="2"/>
      <c r="V6" s="2"/>
    </row>
    <row r="7">
      <c r="A7" s="2"/>
      <c r="B7" s="2" t="s">
        <v>94</v>
      </c>
      <c r="C7" s="2"/>
      <c r="D7" s="2"/>
      <c r="G7" s="6"/>
      <c r="H7" s="53" t="s">
        <v>144</v>
      </c>
      <c r="I7" s="6"/>
      <c r="J7" s="6"/>
      <c r="K7" s="2"/>
      <c r="L7" s="2"/>
      <c r="M7" s="2"/>
      <c r="N7" s="2"/>
      <c r="O7" s="2"/>
      <c r="T7" s="2"/>
      <c r="U7" s="2"/>
      <c r="V7" s="2"/>
    </row>
    <row r="8">
      <c r="A8" s="2"/>
      <c r="B8" s="2" t="s">
        <v>96</v>
      </c>
      <c r="C8" s="2"/>
      <c r="D8" s="2"/>
      <c r="E8" s="2"/>
      <c r="F8" s="2"/>
      <c r="G8" s="53" t="s">
        <v>145</v>
      </c>
      <c r="H8" s="6"/>
      <c r="I8" s="2"/>
      <c r="J8" s="2"/>
      <c r="K8" s="2"/>
      <c r="L8" s="2"/>
      <c r="M8" s="2"/>
      <c r="N8" s="2"/>
      <c r="O8" s="2"/>
      <c r="T8" s="2"/>
      <c r="U8" s="2"/>
      <c r="V8" s="2"/>
    </row>
    <row r="9">
      <c r="A9" s="2"/>
      <c r="B9" s="80">
        <v>1.0</v>
      </c>
      <c r="C9" s="6" t="s">
        <v>97</v>
      </c>
      <c r="D9" s="6" t="s">
        <v>98</v>
      </c>
      <c r="E9" s="2"/>
      <c r="F9" s="2"/>
      <c r="G9" s="53" t="s">
        <v>146</v>
      </c>
      <c r="H9" s="6"/>
      <c r="I9" s="2"/>
      <c r="J9" s="2"/>
      <c r="K9" s="2"/>
      <c r="L9" s="2"/>
      <c r="M9" s="2"/>
      <c r="N9" s="2"/>
      <c r="O9" s="2"/>
      <c r="T9" s="2"/>
      <c r="U9" s="2"/>
      <c r="V9" s="2"/>
    </row>
    <row r="10">
      <c r="A10" s="2"/>
      <c r="B10" s="80">
        <v>2.0</v>
      </c>
      <c r="C10" s="6" t="s">
        <v>99</v>
      </c>
      <c r="D10" s="6" t="s">
        <v>100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T10" s="2"/>
      <c r="U10" s="2"/>
      <c r="V10" s="2"/>
    </row>
    <row r="11">
      <c r="A11" s="2"/>
      <c r="B11" s="80">
        <v>3.0</v>
      </c>
      <c r="C11" s="6" t="s">
        <v>99</v>
      </c>
      <c r="D11" s="6" t="s">
        <v>101</v>
      </c>
      <c r="E11" s="2"/>
      <c r="F11" s="2"/>
      <c r="G11" s="74"/>
      <c r="H11" s="74"/>
      <c r="I11" s="84" t="s">
        <v>147</v>
      </c>
      <c r="J11" s="85"/>
      <c r="K11" s="85"/>
      <c r="L11" s="85"/>
      <c r="M11" s="85"/>
      <c r="N11" s="85"/>
      <c r="O11" s="2"/>
      <c r="T11" s="86"/>
      <c r="U11" s="86"/>
      <c r="V11" s="86"/>
    </row>
    <row r="12">
      <c r="A12" s="2"/>
      <c r="B12" s="80">
        <v>4.0</v>
      </c>
      <c r="C12" s="6" t="s">
        <v>102</v>
      </c>
      <c r="D12" s="6" t="s">
        <v>103</v>
      </c>
      <c r="E12" s="2"/>
      <c r="F12" s="2"/>
      <c r="G12" s="74"/>
      <c r="H12" s="74"/>
      <c r="I12" s="84" t="s">
        <v>148</v>
      </c>
      <c r="J12" s="85"/>
      <c r="K12" s="74"/>
      <c r="L12" s="74"/>
      <c r="M12" s="74"/>
      <c r="N12" s="74"/>
      <c r="O12" s="2"/>
      <c r="T12" s="86"/>
      <c r="U12" s="86"/>
      <c r="V12" s="86"/>
    </row>
    <row r="13">
      <c r="A13" s="2"/>
      <c r="B13" s="6"/>
      <c r="C13" s="53" t="s">
        <v>104</v>
      </c>
      <c r="D13" s="6"/>
      <c r="E13" s="2"/>
      <c r="F13" s="2"/>
      <c r="G13" s="74"/>
      <c r="H13" s="74"/>
      <c r="I13" s="74"/>
      <c r="J13" s="74" t="s">
        <v>149</v>
      </c>
      <c r="K13" s="74"/>
      <c r="L13" s="74"/>
      <c r="M13" s="74"/>
      <c r="N13" s="74"/>
      <c r="O13" s="2"/>
      <c r="T13" s="86"/>
      <c r="U13" s="86"/>
      <c r="V13" s="86"/>
    </row>
    <row r="14">
      <c r="A14" s="2"/>
      <c r="B14" s="6"/>
      <c r="C14" s="6" t="s">
        <v>105</v>
      </c>
      <c r="D14" s="6"/>
      <c r="E14" s="2"/>
      <c r="F14" s="2"/>
      <c r="G14" s="87" t="s">
        <v>150</v>
      </c>
      <c r="H14" s="74" t="s">
        <v>151</v>
      </c>
      <c r="I14" s="74" t="s">
        <v>152</v>
      </c>
      <c r="J14" s="88">
        <f> (3.6*10^11)* (3.104)</f>
        <v>1117440000000</v>
      </c>
      <c r="K14" s="74"/>
      <c r="L14" s="74"/>
      <c r="M14" s="74"/>
      <c r="N14" s="74" t="s">
        <v>153</v>
      </c>
      <c r="O14" s="2" t="s">
        <v>154</v>
      </c>
      <c r="T14" s="86"/>
      <c r="U14" s="86"/>
      <c r="V14" s="86"/>
    </row>
    <row r="15">
      <c r="A15" s="2"/>
      <c r="B15" s="49"/>
      <c r="C15" s="2"/>
      <c r="D15" s="2"/>
      <c r="E15" s="2"/>
      <c r="F15" s="2"/>
      <c r="G15" s="87"/>
      <c r="H15" s="88"/>
      <c r="I15" s="88"/>
      <c r="J15" s="88"/>
      <c r="K15" s="74"/>
      <c r="L15" s="89"/>
      <c r="M15" s="74"/>
      <c r="N15" s="88"/>
      <c r="O15" s="90"/>
      <c r="T15" s="91"/>
      <c r="U15" s="92"/>
      <c r="V15" s="86"/>
    </row>
    <row r="16">
      <c r="A16" s="2"/>
      <c r="B16" s="49" t="s">
        <v>106</v>
      </c>
      <c r="C16" s="2"/>
      <c r="D16" s="2"/>
      <c r="E16" s="2"/>
      <c r="F16" s="2"/>
      <c r="G16" s="87">
        <v>1.0</v>
      </c>
      <c r="H16" s="88">
        <v>100.0</v>
      </c>
      <c r="I16" s="88">
        <v>100.0</v>
      </c>
      <c r="J16" s="88">
        <f>J14/H16</f>
        <v>11174400000</v>
      </c>
      <c r="K16" s="74"/>
      <c r="L16" s="84" t="s">
        <v>155</v>
      </c>
      <c r="M16" s="74"/>
      <c r="N16" s="88">
        <v>1.79</v>
      </c>
      <c r="O16" s="90" t="s">
        <v>156</v>
      </c>
      <c r="T16" s="91"/>
      <c r="U16" s="92"/>
      <c r="V16" s="86"/>
    </row>
    <row r="17">
      <c r="A17" s="2"/>
      <c r="B17" s="2" t="s">
        <v>107</v>
      </c>
      <c r="C17" s="2" t="s">
        <v>115</v>
      </c>
      <c r="D17" s="2"/>
      <c r="E17" s="2"/>
      <c r="F17" s="2"/>
      <c r="G17" s="87">
        <v>2.0</v>
      </c>
      <c r="H17" s="88">
        <v>100.0</v>
      </c>
      <c r="I17" s="88">
        <v>10000.0</v>
      </c>
      <c r="J17" s="88">
        <f t="shared" ref="J17:J20" si="1">J16/H17</f>
        <v>111744000</v>
      </c>
      <c r="K17" s="74"/>
      <c r="L17" s="84" t="s">
        <v>155</v>
      </c>
      <c r="M17" s="74"/>
      <c r="N17" s="88">
        <f t="shared" ref="N17:N20" si="2">N16/H17</f>
        <v>0.0179</v>
      </c>
      <c r="O17" s="33">
        <f t="shared" ref="O17:O20" si="3">(N17/N16)*O16</f>
        <v>258000000</v>
      </c>
      <c r="T17" s="91"/>
      <c r="U17" s="86"/>
      <c r="V17" s="86"/>
    </row>
    <row r="18">
      <c r="A18" s="2"/>
      <c r="B18" s="2" t="s">
        <v>108</v>
      </c>
      <c r="C18" s="2" t="s">
        <v>115</v>
      </c>
      <c r="D18" s="2"/>
      <c r="E18" s="2"/>
      <c r="F18" s="2"/>
      <c r="G18" s="87">
        <v>3.0</v>
      </c>
      <c r="H18" s="88">
        <v>100.0</v>
      </c>
      <c r="I18" s="88">
        <v>1000000.0</v>
      </c>
      <c r="J18" s="88">
        <f t="shared" si="1"/>
        <v>1117440</v>
      </c>
      <c r="K18" s="74"/>
      <c r="L18" s="84" t="s">
        <v>155</v>
      </c>
      <c r="M18" s="74"/>
      <c r="N18" s="88">
        <f t="shared" si="2"/>
        <v>0.000179</v>
      </c>
      <c r="O18" s="33">
        <f t="shared" si="3"/>
        <v>2580000</v>
      </c>
      <c r="T18" s="91"/>
      <c r="U18" s="86"/>
      <c r="V18" s="86"/>
    </row>
    <row r="19">
      <c r="A19" s="2"/>
      <c r="B19" s="2" t="s">
        <v>109</v>
      </c>
      <c r="C19" s="2" t="s">
        <v>115</v>
      </c>
      <c r="D19" s="2"/>
      <c r="E19" s="2"/>
      <c r="F19" s="2"/>
      <c r="G19" s="87">
        <v>4.0</v>
      </c>
      <c r="H19" s="88">
        <v>100.0</v>
      </c>
      <c r="I19" s="88">
        <v>1.0E7</v>
      </c>
      <c r="J19" s="88">
        <f t="shared" si="1"/>
        <v>11174.4</v>
      </c>
      <c r="K19" s="88">
        <f>40000/J19</f>
        <v>3.579610538</v>
      </c>
      <c r="L19" s="84" t="s">
        <v>157</v>
      </c>
      <c r="M19" s="74"/>
      <c r="N19" s="88">
        <f t="shared" si="2"/>
        <v>0.00000179</v>
      </c>
      <c r="O19" s="33">
        <f t="shared" si="3"/>
        <v>25800</v>
      </c>
      <c r="T19" s="91"/>
      <c r="U19" s="86"/>
      <c r="V19" s="86"/>
    </row>
    <row r="20">
      <c r="A20" s="2"/>
      <c r="B20" s="2" t="s">
        <v>110</v>
      </c>
      <c r="C20" s="2" t="s">
        <v>115</v>
      </c>
      <c r="D20" s="2"/>
      <c r="E20" s="2"/>
      <c r="F20" s="2"/>
      <c r="G20" s="87">
        <v>5.0</v>
      </c>
      <c r="H20" s="88">
        <v>3.0</v>
      </c>
      <c r="I20" s="88">
        <f>I19*3</f>
        <v>30000000</v>
      </c>
      <c r="J20" s="88">
        <f t="shared" si="1"/>
        <v>3724.8</v>
      </c>
      <c r="K20" s="88">
        <f>5000/J20</f>
        <v>1.342353952</v>
      </c>
      <c r="L20" s="84" t="s">
        <v>157</v>
      </c>
      <c r="M20" s="74"/>
      <c r="N20" s="88">
        <f t="shared" si="2"/>
        <v>0.0000005966666667</v>
      </c>
      <c r="O20" s="33">
        <f t="shared" si="3"/>
        <v>8600</v>
      </c>
      <c r="T20" s="91"/>
      <c r="U20" s="86"/>
      <c r="V20" s="86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6"/>
      <c r="B22" s="53" t="s">
        <v>111</v>
      </c>
      <c r="C22" s="6"/>
      <c r="D22" s="6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6"/>
      <c r="C23" s="6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6"/>
      <c r="B24" s="50" t="s">
        <v>112</v>
      </c>
      <c r="C24" s="6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6"/>
      <c r="B25" s="53" t="s">
        <v>114</v>
      </c>
      <c r="C25" s="6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6"/>
      <c r="B26" s="53" t="s">
        <v>116</v>
      </c>
      <c r="C26" s="6"/>
      <c r="D26" s="6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6"/>
      <c r="B27" s="53" t="s">
        <v>117</v>
      </c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2"/>
      <c r="B28" s="6"/>
      <c r="C28" s="6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6"/>
      <c r="B29" s="53" t="s">
        <v>118</v>
      </c>
      <c r="C29" s="6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6"/>
      <c r="B30" s="6" t="s">
        <v>119</v>
      </c>
      <c r="C30" s="6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6"/>
      <c r="B31" s="53" t="s">
        <v>120</v>
      </c>
      <c r="C31" s="6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6"/>
      <c r="B32" s="53" t="s">
        <v>121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2"/>
      <c r="B33" s="6"/>
      <c r="C33" s="6"/>
      <c r="D33" s="6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6"/>
      <c r="B34" s="53" t="s">
        <v>122</v>
      </c>
      <c r="C34" s="6"/>
      <c r="D34" s="6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6"/>
      <c r="B35" s="53" t="s">
        <v>123</v>
      </c>
      <c r="C35" s="2"/>
      <c r="D35" s="2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2"/>
      <c r="B36" s="2" t="s">
        <v>124</v>
      </c>
      <c r="C36" s="2" t="s">
        <v>125</v>
      </c>
      <c r="D36" s="6" t="s">
        <v>126</v>
      </c>
      <c r="E36" s="53" t="s">
        <v>127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2"/>
      <c r="B37" s="6" t="s">
        <v>128</v>
      </c>
      <c r="C37" s="2" t="s">
        <v>125</v>
      </c>
      <c r="D37" s="2" t="s">
        <v>129</v>
      </c>
      <c r="E37" s="2" t="s">
        <v>130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6"/>
      <c r="B38" s="53" t="s">
        <v>121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